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orge\OneDrive\Документи\Отчет за управлението\ТК-Имоти АД\2026-03-31-_3m_otchet\"/>
    </mc:Choice>
  </mc:AlternateContent>
  <bookViews>
    <workbookView xWindow="-120" yWindow="-120" windowWidth="29040" windowHeight="15840"/>
  </bookViews>
  <sheets>
    <sheet name="заглавна стр" sheetId="5" r:id="rId1"/>
    <sheet name="баланс" sheetId="1" r:id="rId2"/>
    <sheet name="од" sheetId="2" r:id="rId3"/>
    <sheet name="опп" sheetId="3" r:id="rId4"/>
    <sheet name="ск" sheetId="6" r:id="rId5"/>
  </sheets>
  <externalReferences>
    <externalReference r:id="rId6"/>
    <externalReference r:id="rId7"/>
    <externalReference r:id="rId8"/>
    <externalReference r:id="rId9"/>
  </externalReferences>
  <definedNames>
    <definedName name="_JJ21">'[1]-'!$M$54</definedName>
    <definedName name="_JJ22">'[1]-'!$M$55</definedName>
    <definedName name="_JJ31">'[1]-'!$M$56</definedName>
    <definedName name="_JJ32">'[1]-'!$M$57</definedName>
    <definedName name="_JJ41">'[1]-'!$M$58</definedName>
    <definedName name="_JJ42">'[1]-'!$M$59</definedName>
    <definedName name="_JJ51">'[1]-'!$M$60</definedName>
    <definedName name="_JJ52">'[1]-'!$M$61</definedName>
    <definedName name="_JJ61">'[1]-'!$M$62</definedName>
    <definedName name="_JK21">'[1]-'!$N$54</definedName>
    <definedName name="_JK22">'[1]-'!$N$55</definedName>
    <definedName name="_JK31">'[1]-'!$N$56</definedName>
    <definedName name="_JK32">'[1]-'!$N$57</definedName>
    <definedName name="_JK41">'[1]-'!$N$58</definedName>
    <definedName name="_JK42">'[1]-'!$N$59</definedName>
    <definedName name="_JK51">'[1]-'!$N$60</definedName>
    <definedName name="_JK52">'[1]-'!$N$61</definedName>
    <definedName name="_JK61">'[1]-'!$N$62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2" i="6" l="1"/>
  <c r="A101" i="6"/>
  <c r="A99" i="6"/>
  <c r="A98" i="6"/>
  <c r="A1" i="6"/>
  <c r="A96" i="6"/>
  <c r="O94" i="6"/>
  <c r="S94" i="6" s="1"/>
  <c r="O92" i="6"/>
  <c r="S92" i="6" s="1"/>
  <c r="O90" i="6"/>
  <c r="S90" i="6" s="1"/>
  <c r="O88" i="6"/>
  <c r="S88" i="6" s="1"/>
  <c r="O86" i="6"/>
  <c r="S86" i="6" s="1"/>
  <c r="O84" i="6"/>
  <c r="S84" i="6" s="1"/>
  <c r="O82" i="6"/>
  <c r="S82" i="6" s="1"/>
  <c r="O80" i="6"/>
  <c r="S80" i="6" s="1"/>
  <c r="O78" i="6"/>
  <c r="S78" i="6" s="1"/>
  <c r="O76" i="6"/>
  <c r="S76" i="6" s="1"/>
  <c r="A74" i="6"/>
  <c r="O72" i="6"/>
  <c r="S72" i="6" s="1"/>
  <c r="O70" i="6"/>
  <c r="S70" i="6" s="1"/>
  <c r="O69" i="6"/>
  <c r="S69" i="6" s="1"/>
  <c r="O68" i="6"/>
  <c r="S68" i="6" s="1"/>
  <c r="O67" i="6"/>
  <c r="S67" i="6" s="1"/>
  <c r="O66" i="6"/>
  <c r="S66" i="6" s="1"/>
  <c r="O65" i="6"/>
  <c r="S65" i="6" s="1"/>
  <c r="S64" i="6"/>
  <c r="O64" i="6"/>
  <c r="O63" i="6"/>
  <c r="S63" i="6" s="1"/>
  <c r="O62" i="6"/>
  <c r="S62" i="6" s="1"/>
  <c r="O61" i="6"/>
  <c r="Q60" i="6"/>
  <c r="Q74" i="6" s="1"/>
  <c r="Q58" i="6" s="1"/>
  <c r="M60" i="6"/>
  <c r="M74" i="6" s="1"/>
  <c r="M58" i="6" s="1"/>
  <c r="K60" i="6"/>
  <c r="K74" i="6" s="1"/>
  <c r="K58" i="6" s="1"/>
  <c r="I60" i="6"/>
  <c r="I74" i="6" s="1"/>
  <c r="I58" i="6" s="1"/>
  <c r="G60" i="6"/>
  <c r="G74" i="6" s="1"/>
  <c r="G58" i="6" s="1"/>
  <c r="E60" i="6"/>
  <c r="E74" i="6" s="1"/>
  <c r="E58" i="6" s="1"/>
  <c r="C60" i="6"/>
  <c r="C74" i="6" s="1"/>
  <c r="C58" i="6" s="1"/>
  <c r="A58" i="6"/>
  <c r="Q56" i="6"/>
  <c r="M56" i="6"/>
  <c r="K56" i="6"/>
  <c r="I56" i="6"/>
  <c r="G56" i="6"/>
  <c r="E56" i="6"/>
  <c r="C56" i="6"/>
  <c r="A56" i="6"/>
  <c r="S55" i="6"/>
  <c r="Q55" i="6"/>
  <c r="O55" i="6"/>
  <c r="M55" i="6"/>
  <c r="K55" i="6"/>
  <c r="I55" i="6"/>
  <c r="G55" i="6"/>
  <c r="E55" i="6"/>
  <c r="C55" i="6"/>
  <c r="A54" i="6"/>
  <c r="O52" i="6"/>
  <c r="S52" i="6" s="1"/>
  <c r="O50" i="6"/>
  <c r="S50" i="6" s="1"/>
  <c r="O48" i="6"/>
  <c r="S48" i="6" s="1"/>
  <c r="O46" i="6"/>
  <c r="S46" i="6" s="1"/>
  <c r="O44" i="6"/>
  <c r="S44" i="6" s="1"/>
  <c r="S42" i="6"/>
  <c r="O42" i="6"/>
  <c r="O40" i="6"/>
  <c r="S40" i="6" s="1"/>
  <c r="O38" i="6"/>
  <c r="S38" i="6" s="1"/>
  <c r="S36" i="6"/>
  <c r="O36" i="6"/>
  <c r="O34" i="6"/>
  <c r="S34" i="6" s="1"/>
  <c r="A32" i="6"/>
  <c r="O30" i="6"/>
  <c r="S30" i="6" s="1"/>
  <c r="O28" i="6"/>
  <c r="S28" i="6" s="1"/>
  <c r="O26" i="6"/>
  <c r="S26" i="6" s="1"/>
  <c r="O24" i="6"/>
  <c r="S24" i="6" s="1"/>
  <c r="O23" i="6"/>
  <c r="S23" i="6" s="1"/>
  <c r="S22" i="6"/>
  <c r="O22" i="6"/>
  <c r="O21" i="6"/>
  <c r="S21" i="6" s="1"/>
  <c r="O20" i="6"/>
  <c r="S20" i="6" s="1"/>
  <c r="O19" i="6"/>
  <c r="S19" i="6" s="1"/>
  <c r="O18" i="6"/>
  <c r="S18" i="6" s="1"/>
  <c r="S17" i="6"/>
  <c r="O17" i="6"/>
  <c r="Q16" i="6"/>
  <c r="Q32" i="6" s="1"/>
  <c r="Q14" i="6" s="1"/>
  <c r="Q54" i="6" s="1"/>
  <c r="M16" i="6"/>
  <c r="M32" i="6" s="1"/>
  <c r="M14" i="6" s="1"/>
  <c r="K16" i="6"/>
  <c r="K32" i="6" s="1"/>
  <c r="K14" i="6" s="1"/>
  <c r="I16" i="6"/>
  <c r="I32" i="6" s="1"/>
  <c r="I14" i="6" s="1"/>
  <c r="G16" i="6"/>
  <c r="G32" i="6" s="1"/>
  <c r="G14" i="6" s="1"/>
  <c r="E16" i="6"/>
  <c r="E32" i="6" s="1"/>
  <c r="E14" i="6" s="1"/>
  <c r="C16" i="6"/>
  <c r="C32" i="6" s="1"/>
  <c r="C14" i="6" s="1"/>
  <c r="A14" i="6"/>
  <c r="S13" i="6"/>
  <c r="Q13" i="6"/>
  <c r="O13" i="6"/>
  <c r="M13" i="6"/>
  <c r="K13" i="6"/>
  <c r="I13" i="6"/>
  <c r="G13" i="6"/>
  <c r="E13" i="6"/>
  <c r="C13" i="6"/>
  <c r="Q12" i="6"/>
  <c r="M12" i="6"/>
  <c r="K12" i="6"/>
  <c r="I12" i="6"/>
  <c r="G12" i="6"/>
  <c r="E12" i="6"/>
  <c r="C12" i="6"/>
  <c r="A12" i="6"/>
  <c r="O10" i="6"/>
  <c r="S10" i="6" s="1"/>
  <c r="O7" i="6"/>
  <c r="O12" i="6" s="1"/>
  <c r="A7" i="6"/>
  <c r="E66" i="1"/>
  <c r="O56" i="6" l="1"/>
  <c r="S56" i="6" s="1"/>
  <c r="A13" i="6"/>
  <c r="O60" i="6"/>
  <c r="O74" i="6" s="1"/>
  <c r="O58" i="6" s="1"/>
  <c r="A55" i="6"/>
  <c r="I54" i="6"/>
  <c r="M54" i="6"/>
  <c r="M96" i="6" s="1"/>
  <c r="G54" i="6"/>
  <c r="G96" i="6" s="1"/>
  <c r="O16" i="6"/>
  <c r="O32" i="6" s="1"/>
  <c r="O14" i="6" s="1"/>
  <c r="O54" i="6" s="1"/>
  <c r="O96" i="6" s="1"/>
  <c r="E54" i="6"/>
  <c r="E96" i="6" s="1"/>
  <c r="S16" i="6"/>
  <c r="S32" i="6" s="1"/>
  <c r="S14" i="6" s="1"/>
  <c r="K54" i="6"/>
  <c r="K96" i="6" s="1"/>
  <c r="I96" i="6"/>
  <c r="Q96" i="6"/>
  <c r="S12" i="6"/>
  <c r="C54" i="6"/>
  <c r="C96" i="6" s="1"/>
  <c r="S7" i="6"/>
  <c r="S61" i="6"/>
  <c r="S60" i="6" s="1"/>
  <c r="S74" i="6" s="1"/>
  <c r="S58" i="6" s="1"/>
  <c r="S54" i="6" l="1"/>
  <c r="S96" i="6" s="1"/>
  <c r="A78" i="3"/>
  <c r="I60" i="2"/>
  <c r="F60" i="2"/>
  <c r="C8" i="1"/>
  <c r="B8" i="1" s="1"/>
  <c r="B10" i="1"/>
  <c r="C10" i="1"/>
  <c r="B16" i="1"/>
  <c r="C16" i="1"/>
  <c r="B18" i="1"/>
  <c r="C18" i="1"/>
  <c r="B20" i="1"/>
  <c r="C20" i="1"/>
  <c r="B22" i="1"/>
  <c r="C22" i="1"/>
  <c r="E24" i="1"/>
  <c r="H24" i="1"/>
  <c r="B29" i="1"/>
  <c r="C29" i="1"/>
  <c r="E43" i="1"/>
  <c r="H43" i="1"/>
  <c r="A1" i="1"/>
  <c r="C50" i="3"/>
  <c r="E50" i="3"/>
  <c r="C72" i="3"/>
  <c r="E72" i="3"/>
  <c r="E81" i="3"/>
  <c r="A82" i="3"/>
  <c r="E83" i="3"/>
  <c r="A84" i="3"/>
  <c r="A85" i="3"/>
  <c r="A87" i="3"/>
  <c r="A88" i="3"/>
  <c r="A91" i="3"/>
  <c r="A92" i="3"/>
  <c r="E27" i="3"/>
  <c r="C27" i="3"/>
  <c r="A1" i="3"/>
  <c r="D52" i="2"/>
  <c r="C52" i="2"/>
  <c r="I46" i="2"/>
  <c r="F46" i="2"/>
  <c r="D42" i="2"/>
  <c r="C42" i="2"/>
  <c r="I30" i="2"/>
  <c r="H30" i="2"/>
  <c r="G30" i="2"/>
  <c r="F30" i="2"/>
  <c r="D27" i="2"/>
  <c r="C27" i="2"/>
  <c r="D23" i="2"/>
  <c r="C23" i="2" s="1"/>
  <c r="I22" i="2"/>
  <c r="F22" i="2"/>
  <c r="D14" i="2"/>
  <c r="C14" i="2"/>
  <c r="I8" i="2"/>
  <c r="I18" i="2" s="1"/>
  <c r="F8" i="2"/>
  <c r="A1" i="2"/>
  <c r="G105" i="1"/>
  <c r="H103" i="1"/>
  <c r="E103" i="1"/>
  <c r="C101" i="1"/>
  <c r="B101" i="1"/>
  <c r="C99" i="1"/>
  <c r="B99" i="1"/>
  <c r="C97" i="1"/>
  <c r="B97" i="1"/>
  <c r="H84" i="1"/>
  <c r="E84" i="1"/>
  <c r="C82" i="1"/>
  <c r="B82" i="1"/>
  <c r="C78" i="1"/>
  <c r="B78" i="1"/>
  <c r="C76" i="1"/>
  <c r="B76" i="1"/>
  <c r="C74" i="1"/>
  <c r="B74" i="1"/>
  <c r="H62" i="1"/>
  <c r="E62" i="1"/>
  <c r="F58" i="1"/>
  <c r="C58" i="1"/>
  <c r="B58" i="1"/>
  <c r="F56" i="1"/>
  <c r="C56" i="1"/>
  <c r="B56" i="1"/>
  <c r="F54" i="1"/>
  <c r="C54" i="1"/>
  <c r="B54" i="1"/>
  <c r="H49" i="1"/>
  <c r="H66" i="1" s="1"/>
  <c r="E49" i="1"/>
  <c r="E70" i="1" s="1"/>
  <c r="A71" i="2"/>
  <c r="A109" i="1"/>
  <c r="A81" i="2"/>
  <c r="A80" i="2"/>
  <c r="A77" i="2"/>
  <c r="A76" i="2"/>
  <c r="A74" i="2"/>
  <c r="A73" i="2"/>
  <c r="I72" i="2"/>
  <c r="I67" i="2"/>
  <c r="F67" i="2"/>
  <c r="I63" i="2"/>
  <c r="F63" i="2"/>
  <c r="I59" i="2"/>
  <c r="A120" i="1"/>
  <c r="A119" i="1"/>
  <c r="A115" i="1"/>
  <c r="A114" i="1"/>
  <c r="A112" i="1"/>
  <c r="A111" i="1"/>
  <c r="E45" i="1" l="1"/>
  <c r="I38" i="2"/>
  <c r="I44" i="2" s="1"/>
  <c r="I50" i="2" s="1"/>
  <c r="I54" i="2" s="1"/>
  <c r="I55" i="2" s="1"/>
  <c r="H45" i="1"/>
  <c r="E74" i="3"/>
  <c r="E78" i="3" s="1"/>
  <c r="C12" i="1"/>
  <c r="C14" i="1" s="1"/>
  <c r="C74" i="3"/>
  <c r="C78" i="3" s="1"/>
  <c r="C81" i="3" s="1"/>
  <c r="D8" i="2"/>
  <c r="D16" i="2" s="1"/>
  <c r="C16" i="2" s="1"/>
  <c r="F38" i="2"/>
  <c r="F49" i="1"/>
  <c r="F60" i="1" s="1"/>
  <c r="H70" i="1"/>
  <c r="H105" i="1" s="1"/>
  <c r="D24" i="2"/>
  <c r="F18" i="2"/>
  <c r="E105" i="1"/>
  <c r="C24" i="2" l="1"/>
  <c r="H108" i="1"/>
  <c r="B12" i="1"/>
  <c r="C83" i="3"/>
  <c r="F44" i="2"/>
  <c r="F50" i="2" s="1"/>
  <c r="F54" i="2" s="1"/>
  <c r="F55" i="2" s="1"/>
  <c r="F59" i="2" s="1"/>
  <c r="B14" i="1"/>
  <c r="C31" i="1"/>
  <c r="B31" i="1" s="1"/>
  <c r="E108" i="1"/>
  <c r="C8" i="2"/>
  <c r="H110" i="1"/>
  <c r="F62" i="1"/>
  <c r="A81" i="3"/>
  <c r="A83" i="3"/>
  <c r="D25" i="2"/>
  <c r="E110" i="1"/>
  <c r="A110" i="1"/>
  <c r="A108" i="1"/>
  <c r="C33" i="1" l="1"/>
  <c r="C37" i="1" s="1"/>
  <c r="B37" i="1" s="1"/>
  <c r="C25" i="2"/>
  <c r="D26" i="2"/>
  <c r="A59" i="2"/>
  <c r="C26" i="2" l="1"/>
  <c r="B33" i="1"/>
  <c r="C39" i="1"/>
  <c r="B39" i="1" s="1"/>
  <c r="D28" i="2"/>
  <c r="C41" i="1" l="1"/>
  <c r="B41" i="1" s="1"/>
  <c r="C28" i="2"/>
  <c r="D30" i="2"/>
  <c r="C30" i="2" l="1"/>
  <c r="D36" i="2"/>
  <c r="C36" i="2" l="1"/>
  <c r="D40" i="2"/>
  <c r="C40" i="2" s="1"/>
  <c r="C49" i="1"/>
  <c r="C60" i="1"/>
  <c r="B60" i="1" s="1"/>
  <c r="C62" i="1"/>
  <c r="B62" i="1" s="1"/>
  <c r="D46" i="2" l="1"/>
  <c r="C46" i="2" s="1"/>
  <c r="C80" i="1"/>
  <c r="B80" i="1" s="1"/>
  <c r="B49" i="1"/>
  <c r="C88" i="1" l="1"/>
  <c r="B88" i="1" s="1"/>
  <c r="C90" i="1" l="1"/>
  <c r="B90" i="1" s="1"/>
  <c r="C92" i="1" l="1"/>
  <c r="B92" i="1" s="1"/>
  <c r="C95" i="1" l="1"/>
  <c r="B95" i="1" s="1"/>
</calcChain>
</file>

<file path=xl/comments1.xml><?xml version="1.0" encoding="utf-8"?>
<comments xmlns="http://schemas.openxmlformats.org/spreadsheetml/2006/main">
  <authors>
    <author>Kalin</author>
  </authors>
  <commentList>
    <comment ref="A12"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 ref="A13"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20" authorId="0" shapeId="0">
      <text>
        <r>
          <rPr>
            <b/>
            <sz val="9"/>
            <color indexed="81"/>
            <rFont val="Tahoma"/>
            <family val="2"/>
            <charset val="204"/>
          </rPr>
          <t>Kalin:</t>
        </r>
        <r>
          <rPr>
            <sz val="9"/>
            <color indexed="81"/>
            <rFont val="Tahoma"/>
            <family val="2"/>
            <charset val="204"/>
          </rPr>
          <t xml:space="preserve">
За дружества, за които това е основна дейност!</t>
        </r>
      </text>
    </comment>
    <comment ref="A22"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23"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25"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 ref="A26"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 ref="A45"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46"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48"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 ref="A49"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 ref="A58" authorId="0" shapeId="0">
      <text>
        <r>
          <rPr>
            <b/>
            <sz val="9"/>
            <color indexed="81"/>
            <rFont val="Tahoma"/>
            <family val="2"/>
            <charset val="204"/>
          </rPr>
          <t>Kalin:</t>
        </r>
        <r>
          <rPr>
            <sz val="9"/>
            <color indexed="81"/>
            <rFont val="Tahoma"/>
            <family val="2"/>
            <charset val="204"/>
          </rPr>
          <t xml:space="preserve">
Редът да се изпозва при наличие на съществени суми!</t>
        </r>
      </text>
    </comment>
    <comment ref="A67"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68"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t>
        </r>
      </text>
    </comment>
    <comment ref="A70"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 ref="A71" authorId="0" shapeId="0">
      <text>
        <r>
          <rPr>
            <b/>
            <sz val="9"/>
            <color indexed="81"/>
            <rFont val="Tahoma"/>
            <family val="2"/>
            <charset val="204"/>
          </rPr>
          <t>Kalin:</t>
        </r>
        <r>
          <rPr>
            <sz val="9"/>
            <color indexed="81"/>
            <rFont val="Tahoma"/>
            <family val="2"/>
            <charset val="204"/>
          </rPr>
          <t xml:space="preserve">
Редът да се използва при наличие на съществени постъпления и плащания!
Ако не сумите се представят нетно на горния ред!</t>
        </r>
      </text>
    </comment>
  </commentList>
</comments>
</file>

<file path=xl/sharedStrings.xml><?xml version="1.0" encoding="utf-8"?>
<sst xmlns="http://schemas.openxmlformats.org/spreadsheetml/2006/main" count="271" uniqueCount="195">
  <si>
    <t>Приложение</t>
  </si>
  <si>
    <t>Нетекущи активи</t>
  </si>
  <si>
    <t>Имоти, машини и съоръжения</t>
  </si>
  <si>
    <t>Инвестиционни имоти</t>
  </si>
  <si>
    <t>Дълготрайни нематериални активи</t>
  </si>
  <si>
    <t>Нетекущи финансови активи</t>
  </si>
  <si>
    <t>Инвестиции отчетени по метода на собствения капитал</t>
  </si>
  <si>
    <t>Нетекущи търговски и други вземания</t>
  </si>
  <si>
    <t>Активи по отсрочени данъци</t>
  </si>
  <si>
    <t>Търговска репутация</t>
  </si>
  <si>
    <t>Общо нетекущи активи</t>
  </si>
  <si>
    <t>Текущи активи</t>
  </si>
  <si>
    <r>
      <t xml:space="preserve">Активи държани за продажба </t>
    </r>
    <r>
      <rPr>
        <sz val="11"/>
        <color indexed="10"/>
        <rFont val="Garamond"/>
        <family val="1"/>
        <charset val="204"/>
      </rPr>
      <t>/поМСФО5/</t>
    </r>
  </si>
  <si>
    <t>Материални запаси</t>
  </si>
  <si>
    <t>Текущи търговски и други вземания</t>
  </si>
  <si>
    <t>Данъци за въстановяване</t>
  </si>
  <si>
    <t>Текущи финансови активи</t>
  </si>
  <si>
    <t>Пари и парични еквиваленти</t>
  </si>
  <si>
    <t>Общо текущи активи</t>
  </si>
  <si>
    <t>Сума на актива</t>
  </si>
  <si>
    <t>* преизчислен, рекласифициран</t>
  </si>
  <si>
    <t>Собствен капитал</t>
  </si>
  <si>
    <t xml:space="preserve"> </t>
  </si>
  <si>
    <t>Основен капитал</t>
  </si>
  <si>
    <t>Регистриран капитал</t>
  </si>
  <si>
    <t>Невнесен капитал</t>
  </si>
  <si>
    <t>Изкупени собствени акции</t>
  </si>
  <si>
    <t>Премии от емисии</t>
  </si>
  <si>
    <t>Резерв от преизчисления</t>
  </si>
  <si>
    <t>Резерв от преоценки</t>
  </si>
  <si>
    <t>Резерви</t>
  </si>
  <si>
    <t>Финансов резултат</t>
  </si>
  <si>
    <t>Натрупани печалби/загуби</t>
  </si>
  <si>
    <t>Печалба/загуба за годината</t>
  </si>
  <si>
    <t>Собствен капитал за групата</t>
  </si>
  <si>
    <t>Неконтролиращо участие</t>
  </si>
  <si>
    <t>Общо собствен капитал</t>
  </si>
  <si>
    <t>Нетекущи  пасиви</t>
  </si>
  <si>
    <t>Нетекущи финансови пасиви</t>
  </si>
  <si>
    <t>Нетекущи търговски и други задължения</t>
  </si>
  <si>
    <t>Нетекущи провизии</t>
  </si>
  <si>
    <t>Пасиви по отсрочени данъци</t>
  </si>
  <si>
    <t>Безвъзмездни средства предоставени от държавата</t>
  </si>
  <si>
    <t>Общо нетекущи  пасиви</t>
  </si>
  <si>
    <t>Текущи пасиви</t>
  </si>
  <si>
    <t>Текущи финансови пасиви</t>
  </si>
  <si>
    <t>Текущи търговски и други задължения</t>
  </si>
  <si>
    <t>Данъчни задължения</t>
  </si>
  <si>
    <t>Задължения към персонала</t>
  </si>
  <si>
    <t>Текущи провизии</t>
  </si>
  <si>
    <r>
      <t xml:space="preserve">Пасиви държани за продажба </t>
    </r>
    <r>
      <rPr>
        <sz val="11"/>
        <color indexed="10"/>
        <rFont val="Garamond"/>
        <family val="1"/>
        <charset val="204"/>
      </rPr>
      <t>/поМСФО5/</t>
    </r>
  </si>
  <si>
    <t>Общо текущи пасиви</t>
  </si>
  <si>
    <t>Сума на собствен капитал и пасива</t>
  </si>
  <si>
    <t xml:space="preserve">Приходи </t>
  </si>
  <si>
    <t>Нетни приходи от продажби</t>
  </si>
  <si>
    <t>Продукция</t>
  </si>
  <si>
    <t>Услуги</t>
  </si>
  <si>
    <t>Стоки</t>
  </si>
  <si>
    <t>Други</t>
  </si>
  <si>
    <t>Приходи от безвъзмездни средства предоставени от държавата</t>
  </si>
  <si>
    <t>Финансови приходи</t>
  </si>
  <si>
    <t xml:space="preserve">Общо приходи </t>
  </si>
  <si>
    <t xml:space="preserve">Разходи </t>
  </si>
  <si>
    <t>Разходи по икономически елементи</t>
  </si>
  <si>
    <t>Използвани суровини, материали и консумативи</t>
  </si>
  <si>
    <t>Разходи за външни услуги</t>
  </si>
  <si>
    <t>Разходи за амортизации</t>
  </si>
  <si>
    <t>Разходи за заплати и осигуровки на персонала</t>
  </si>
  <si>
    <t>Обезценка на активи</t>
  </si>
  <si>
    <t>Други разходи</t>
  </si>
  <si>
    <t>Суми с корективен характер</t>
  </si>
  <si>
    <t>Балансова стойност на продадени активи (без продукция)</t>
  </si>
  <si>
    <t>Разходи капитализирани в стойността на активи</t>
  </si>
  <si>
    <t>Промени в наличностите на готовата продукция и незавършено производство</t>
  </si>
  <si>
    <t xml:space="preserve">Финансови разходи </t>
  </si>
  <si>
    <t>Общо разходи без разходи за данъци</t>
  </si>
  <si>
    <t>Резултат от освобождаване от нетекущи активи</t>
  </si>
  <si>
    <t>Дял от резултати на асоциирани предприятия</t>
  </si>
  <si>
    <t>Печалба/загуба преди разходи за данъци</t>
  </si>
  <si>
    <t>Разход за данъци</t>
  </si>
  <si>
    <t>Текущ данък</t>
  </si>
  <si>
    <t>Изменение за сметка на отсрочени данъци</t>
  </si>
  <si>
    <t>Печалба/загуба от продължаващи дейности</t>
  </si>
  <si>
    <t>Печалба/загуба от преустановени дейности</t>
  </si>
  <si>
    <t>Печалба/загуба</t>
  </si>
  <si>
    <t>в т.ч. печалба/загуба за групата</t>
  </si>
  <si>
    <t>в т.ч. печалба/загуба за неконтролиращото участие</t>
  </si>
  <si>
    <t>BGN</t>
  </si>
  <si>
    <t>Основна нетна печалба на акция</t>
  </si>
  <si>
    <t>от продължаващи дейности</t>
  </si>
  <si>
    <t>от преустановени дейности</t>
  </si>
  <si>
    <t xml:space="preserve">Нетната печалба на акция с намалена стойност </t>
  </si>
  <si>
    <t>Парични  потоци от оперативна дейност</t>
  </si>
  <si>
    <t>Постъпления от контрагенти</t>
  </si>
  <si>
    <t>Плащания на контрагенти</t>
  </si>
  <si>
    <t>Потоци за персонал и социално осигуряване, нето</t>
  </si>
  <si>
    <t>Плащания свързани с персонал и социално осигуряване</t>
  </si>
  <si>
    <t>Постъпления свързани с персонал и социално осигуряване</t>
  </si>
  <si>
    <t>Платени данъци (без корпоративни данъци )</t>
  </si>
  <si>
    <t>Възстановени данъци (без корпоративни данъци )</t>
  </si>
  <si>
    <t xml:space="preserve">Платени корпоративни данъци </t>
  </si>
  <si>
    <t xml:space="preserve">Възтановени корпоративни данъци </t>
  </si>
  <si>
    <t>Платени лихви и такси по получени оборотни заеми</t>
  </si>
  <si>
    <t>Плащания при разпределение на печалба</t>
  </si>
  <si>
    <t>Постъпления от финансов лизинг</t>
  </si>
  <si>
    <t>Курсови разлики, нето</t>
  </si>
  <si>
    <t>Курсови разлики - постъления</t>
  </si>
  <si>
    <t>Курсови разлики - плащания</t>
  </si>
  <si>
    <t>Други парични потоци от оперативна дейност</t>
  </si>
  <si>
    <t>Други парични потоци от оперативна дейност - постъпления</t>
  </si>
  <si>
    <t>Други парични потоци от оперативна дейност - плащания</t>
  </si>
  <si>
    <t>Нетни парични потоци от оперативна дейност</t>
  </si>
  <si>
    <t>Парични потоци от инвестиционна дейност</t>
  </si>
  <si>
    <t>Покупки на дълготрайни активи</t>
  </si>
  <si>
    <t>Постъпления от продажба на дълготрайни активи</t>
  </si>
  <si>
    <t>Покупки на финансови активи</t>
  </si>
  <si>
    <t>Постъпления от продажба на финансови активи</t>
  </si>
  <si>
    <t>Плащания при бизнескомбинации-придобивания</t>
  </si>
  <si>
    <t>Постъпления от продажби на участия</t>
  </si>
  <si>
    <t>Плащания по предоставени заеми</t>
  </si>
  <si>
    <t>Постъпления от предоставени заеми</t>
  </si>
  <si>
    <t>Получени лихви по предоставени заеми</t>
  </si>
  <si>
    <t>Плащания по предоставени депозити</t>
  </si>
  <si>
    <t>Постъпления от предоставени депозити</t>
  </si>
  <si>
    <t>Получени лихви по предоставени депозити</t>
  </si>
  <si>
    <t>Получени дивиденти</t>
  </si>
  <si>
    <t>Други парични потоци от инвестиционна дейност</t>
  </si>
  <si>
    <t>Други парични потоци от инвестиционна дейност - постъпления</t>
  </si>
  <si>
    <t>Други парични потоци от инвестиционна дейност - плащания</t>
  </si>
  <si>
    <t>Нето парични средства използвани в инвестиционната дейност</t>
  </si>
  <si>
    <t>Парични потоци от финансова дейност</t>
  </si>
  <si>
    <t>Постъпления от емитирането на акции или други капиталови инструменти</t>
  </si>
  <si>
    <t>Плащания за обратно изкупуване на акции или други капиталови инструменти</t>
  </si>
  <si>
    <t>Постъпления от промени в участия в дъщерни предприятия, които не
водят до загуба на контрол</t>
  </si>
  <si>
    <t>Плащания за промени в участия в дъщерни предприятия, които не
водят до загуба на контрол</t>
  </si>
  <si>
    <t>Изплатени дивиденти</t>
  </si>
  <si>
    <t>Изплатени дивиденти на малцинствено участие</t>
  </si>
  <si>
    <t>Постъпления по получени заеми</t>
  </si>
  <si>
    <t>Плащания по получени заеми</t>
  </si>
  <si>
    <t>Платени лихви и такси по получени заеми</t>
  </si>
  <si>
    <t>Постъпления по получени депозити</t>
  </si>
  <si>
    <t>Плащания по получени депозити</t>
  </si>
  <si>
    <t>Платени лихви по получени депозити</t>
  </si>
  <si>
    <t>Плащания по финансов лизинг</t>
  </si>
  <si>
    <t>Други парични потоци от финансова дейност</t>
  </si>
  <si>
    <t>Нето парични средства използвани във финансовата дейност</t>
  </si>
  <si>
    <t>Нетно изменение на паричните средства и паричните еквиваленти</t>
  </si>
  <si>
    <t>Парични средства и парични еквиваленти на 1 януари</t>
  </si>
  <si>
    <t>Общи и други резерви</t>
  </si>
  <si>
    <t>Натрупани печалби/ загуби</t>
  </si>
  <si>
    <t>Собствен капитал за Групата</t>
  </si>
  <si>
    <t>Собствен капитал за НУ</t>
  </si>
  <si>
    <t xml:space="preserve">Промени в началните салда, поради промяна в счетоводната политика,  грешки и др. </t>
  </si>
  <si>
    <t>Друг всеобхватен доход</t>
  </si>
  <si>
    <t>Печалби/Загуби от преоценка на нетекущи активи</t>
  </si>
  <si>
    <t>Печалби/Загуби от преоценка на финансови активи, на разположение за продажба</t>
  </si>
  <si>
    <t>Актюерски печалби и загуби</t>
  </si>
  <si>
    <t>Преизчисления на чуждестранни дейности</t>
  </si>
  <si>
    <t>Ефективна част от хеджиране на парични потоци</t>
  </si>
  <si>
    <t>Изменения от прилагане на метода на собствения капитал</t>
  </si>
  <si>
    <t>Резерв на финансови ативи прекласифицирани в печалба или загуба при продажба</t>
  </si>
  <si>
    <t>Резерв от преизчисление на чуждестранни дейности, прекласифициран в печалба или загуба</t>
  </si>
  <si>
    <t>Резерв от хеджирани прогнозни позиции - сделки, прекласифициран в печалба или загуба</t>
  </si>
  <si>
    <t>Данъци върху позиции от друг всеобхватен доход</t>
  </si>
  <si>
    <t>Печалба /загуба за периода</t>
  </si>
  <si>
    <t>Дивиденти</t>
  </si>
  <si>
    <t>Емисия на  капитал</t>
  </si>
  <si>
    <t>Разпределение на печалба</t>
  </si>
  <si>
    <t>Разпределение на резерви</t>
  </si>
  <si>
    <t>Отписан резерв от преоценки</t>
  </si>
  <si>
    <t>Придобити/Освободени дейности</t>
  </si>
  <si>
    <t>Промени в участия в дъщерни предприятия без загуба на контрол</t>
  </si>
  <si>
    <t>Други изменения в собствения капитал</t>
  </si>
  <si>
    <t>ТК-ИМОТИ АД</t>
  </si>
  <si>
    <t>Съставител:</t>
  </si>
  <si>
    <t>Борислава Юриева Фивейска</t>
  </si>
  <si>
    <t>Мила Валентинова Павлова</t>
  </si>
  <si>
    <t>Представляващи:</t>
  </si>
  <si>
    <t xml:space="preserve">            Марин Иванов Стоев </t>
  </si>
  <si>
    <t>АКТИВИ/СОБСТВЕН КАПИТАЛ/ПАСИВИ</t>
  </si>
  <si>
    <t>ПАРИЧНИ ПОТОЦИ</t>
  </si>
  <si>
    <t>Показатели</t>
  </si>
  <si>
    <t>ЗА ПЕРИОДА 1 ЯНУАРИ 31 МАРТ 2026 г.</t>
  </si>
  <si>
    <t xml:space="preserve"> ОТЧЕТ ЗА ФИНАНСОВОТО СЪСТОЯНИЕ към 31.03.2026 г.</t>
  </si>
  <si>
    <t>Дата на съставяне: 27 април 2026 година</t>
  </si>
  <si>
    <t xml:space="preserve"> ОТЧЕТ ЗА ВСЕОБХВАТНИЯ ДОХОД</t>
  </si>
  <si>
    <t>за периода 1 януари  31 март 2026 година</t>
  </si>
  <si>
    <t>31.03.2026 г.</t>
  </si>
  <si>
    <t>31.03.2025 г.</t>
  </si>
  <si>
    <t xml:space="preserve"> ОТЧЕТ ЗА ПАРИЧЕН ПОТОК</t>
  </si>
  <si>
    <t xml:space="preserve"> ФИНАНСОВ ОТЧЕТ</t>
  </si>
  <si>
    <t>Ефект от първоначално приемане на еврото</t>
  </si>
  <si>
    <t>Приложенията от страница 7 до страница 36 са неразделна част от финансовия отчет</t>
  </si>
  <si>
    <t xml:space="preserve">  ОТЧЕТ ЗА ПРОМЕНИТЕ В СОБСТВЕНИЯ КАПИТАЛА</t>
  </si>
  <si>
    <t>EUR'000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</si>
</sst>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dd\.mm\.yyyy\ &quot;г.&quot;;@"/>
    <numFmt numFmtId="166" formatCode="_(* #,##0_);_(* \(#,##0\);_(* &quot;-&quot;??_);_(@_)"/>
    <numFmt numFmtId="167" formatCode="_(* #,##0_);_(* \(#,##0\);_(* &quot;-&quot;_);_(@_)"/>
    <numFmt numFmtId="168" formatCode="_(* #,##0.00_);_(* \(#,##0.00\);_(* &quot;-&quot;??_);_(@_)"/>
    <numFmt numFmtId="169" formatCode="_(* #,##0.00_);_(* \(#,##0.00\);_(* &quot;-&quot;_);_(@_)"/>
  </numFmts>
  <fonts count="40">
    <font>
      <sz val="11"/>
      <color theme="1"/>
      <name val="Calibri"/>
      <family val="2"/>
      <charset val="204"/>
      <scheme val="minor"/>
    </font>
    <font>
      <sz val="11"/>
      <color theme="1"/>
      <name val="Calibri"/>
      <family val="2"/>
      <charset val="204"/>
      <scheme val="minor"/>
    </font>
    <font>
      <b/>
      <sz val="11"/>
      <name val="Garamond"/>
      <family val="1"/>
      <charset val="204"/>
    </font>
    <font>
      <sz val="11"/>
      <name val="Garamond"/>
      <family val="1"/>
      <charset val="204"/>
    </font>
    <font>
      <b/>
      <sz val="8"/>
      <name val="Garamond"/>
      <family val="1"/>
      <charset val="204"/>
    </font>
    <font>
      <sz val="10"/>
      <color theme="0"/>
      <name val="Garamond"/>
      <family val="1"/>
      <charset val="204"/>
    </font>
    <font>
      <b/>
      <sz val="12"/>
      <name val="Garamond"/>
      <family val="1"/>
      <charset val="204"/>
    </font>
    <font>
      <sz val="10"/>
      <name val="OpalB"/>
      <charset val="204"/>
    </font>
    <font>
      <sz val="11"/>
      <color indexed="10"/>
      <name val="Garamond"/>
      <family val="1"/>
      <charset val="204"/>
    </font>
    <font>
      <b/>
      <i/>
      <sz val="11"/>
      <name val="Garamond"/>
      <family val="1"/>
      <charset val="204"/>
    </font>
    <font>
      <b/>
      <sz val="11"/>
      <color theme="0"/>
      <name val="Garamond"/>
      <family val="1"/>
      <charset val="204"/>
    </font>
    <font>
      <sz val="10"/>
      <name val="Garamond"/>
      <family val="1"/>
      <charset val="204"/>
    </font>
    <font>
      <sz val="11"/>
      <color theme="0"/>
      <name val="Garamond"/>
      <family val="1"/>
      <charset val="204"/>
    </font>
    <font>
      <b/>
      <sz val="11"/>
      <color rgb="FFFF0000"/>
      <name val="Garamond"/>
      <family val="1"/>
      <charset val="204"/>
    </font>
    <font>
      <sz val="10"/>
      <name val="OpalB"/>
    </font>
    <font>
      <b/>
      <i/>
      <sz val="11"/>
      <color indexed="8"/>
      <name val="Garamond"/>
      <family val="1"/>
      <charset val="204"/>
    </font>
    <font>
      <b/>
      <sz val="11"/>
      <color rgb="FF0000FF"/>
      <name val="Garamond"/>
      <family val="1"/>
      <charset val="204"/>
    </font>
    <font>
      <sz val="11"/>
      <color rgb="FF0000FF"/>
      <name val="Garamond"/>
      <family val="1"/>
      <charset val="204"/>
    </font>
    <font>
      <b/>
      <sz val="11"/>
      <color indexed="8"/>
      <name val="Garamond"/>
      <family val="1"/>
      <charset val="204"/>
    </font>
    <font>
      <sz val="10"/>
      <name val="Hebar"/>
      <family val="2"/>
    </font>
    <font>
      <sz val="14"/>
      <name val="Garamond"/>
      <family val="1"/>
      <charset val="204"/>
    </font>
    <font>
      <sz val="10"/>
      <color rgb="FF0000FF"/>
      <name val="Garamond"/>
      <family val="1"/>
      <charset val="204"/>
    </font>
    <font>
      <b/>
      <i/>
      <sz val="10"/>
      <name val="Garamond"/>
      <family val="1"/>
      <charset val="204"/>
    </font>
    <font>
      <sz val="14"/>
      <color indexed="10"/>
      <name val="Garamond"/>
      <family val="1"/>
      <charset val="204"/>
    </font>
    <font>
      <sz val="11"/>
      <color indexed="8"/>
      <name val="Garamond"/>
      <family val="1"/>
      <charset val="204"/>
    </font>
    <font>
      <sz val="11"/>
      <color rgb="FFFF0000"/>
      <name val="Garamond"/>
      <family val="1"/>
      <charset val="204"/>
    </font>
    <font>
      <b/>
      <sz val="11"/>
      <color indexed="10"/>
      <name val="Garamond"/>
      <family val="1"/>
      <charset val="204"/>
    </font>
    <font>
      <b/>
      <sz val="9"/>
      <color indexed="81"/>
      <name val="Tahoma"/>
      <family val="2"/>
      <charset val="204"/>
    </font>
    <font>
      <sz val="9"/>
      <color indexed="81"/>
      <name val="Tahoma"/>
      <family val="2"/>
      <charset val="204"/>
    </font>
    <font>
      <b/>
      <sz val="10"/>
      <name val="Garamond"/>
      <family val="1"/>
      <charset val="204"/>
    </font>
    <font>
      <b/>
      <i/>
      <sz val="10"/>
      <color rgb="FFFF0000"/>
      <name val="Garamond"/>
      <family val="1"/>
      <charset val="204"/>
    </font>
    <font>
      <b/>
      <sz val="9"/>
      <color rgb="FFFF0000"/>
      <name val="Garamond"/>
      <family val="1"/>
      <charset val="204"/>
    </font>
    <font>
      <sz val="10"/>
      <color rgb="FF000000"/>
      <name val="Garamond"/>
      <family val="1"/>
      <charset val="204"/>
    </font>
    <font>
      <b/>
      <i/>
      <u/>
      <sz val="20"/>
      <color rgb="FF000000"/>
      <name val="Garamond"/>
      <family val="1"/>
      <charset val="204"/>
    </font>
    <font>
      <i/>
      <sz val="23"/>
      <color rgb="FF000000"/>
      <name val="Garamond"/>
      <family val="1"/>
      <charset val="204"/>
    </font>
    <font>
      <b/>
      <sz val="16"/>
      <color rgb="FF000000"/>
      <name val="Garamond"/>
      <family val="1"/>
      <charset val="204"/>
    </font>
    <font>
      <b/>
      <sz val="11"/>
      <color rgb="FF000000"/>
      <name val="Garamond"/>
      <family val="1"/>
      <charset val="204"/>
    </font>
    <font>
      <b/>
      <sz val="11"/>
      <color theme="1"/>
      <name val="Garamond"/>
      <family val="1"/>
      <charset val="204"/>
    </font>
    <font>
      <sz val="16"/>
      <color rgb="FF000000"/>
      <name val="Garamond"/>
      <family val="1"/>
      <charset val="204"/>
    </font>
    <font>
      <b/>
      <i/>
      <sz val="11"/>
      <color theme="1"/>
      <name val="Garamond"/>
      <family val="1"/>
      <charset val="204"/>
    </font>
  </fonts>
  <fills count="7">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theme="8" tint="0.79998168889431442"/>
        <bgColor indexed="64"/>
      </patternFill>
    </fill>
  </fills>
  <borders count="7">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7">
    <xf numFmtId="0" fontId="0" fillId="0" borderId="0"/>
    <xf numFmtId="164" fontId="1" fillId="0" borderId="0" applyFont="0" applyFill="0" applyBorder="0" applyAlignment="0" applyProtection="0"/>
    <xf numFmtId="0" fontId="7" fillId="0" borderId="0"/>
    <xf numFmtId="0" fontId="14" fillId="0" borderId="0"/>
    <xf numFmtId="0" fontId="19" fillId="0" borderId="0"/>
    <xf numFmtId="0" fontId="14" fillId="0" borderId="0"/>
    <xf numFmtId="0" fontId="19" fillId="0" borderId="0"/>
  </cellStyleXfs>
  <cellXfs count="254">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right" vertical="center" wrapText="1"/>
    </xf>
    <xf numFmtId="0" fontId="3" fillId="0" borderId="0" xfId="0" applyFont="1"/>
    <xf numFmtId="0" fontId="2" fillId="0" borderId="0" xfId="0" applyFont="1"/>
    <xf numFmtId="0" fontId="2" fillId="0" borderId="0" xfId="0" applyFont="1" applyAlignment="1">
      <alignment horizontal="center" wrapText="1"/>
    </xf>
    <xf numFmtId="0" fontId="3" fillId="0" borderId="0" xfId="0" applyFont="1" applyAlignment="1">
      <alignment horizontal="center"/>
    </xf>
    <xf numFmtId="0" fontId="3" fillId="0" borderId="1" xfId="0" applyFont="1" applyBorder="1" applyAlignment="1">
      <alignment horizontal="left" vertical="center"/>
    </xf>
    <xf numFmtId="0" fontId="3" fillId="0" borderId="1" xfId="0" applyFont="1" applyBorder="1" applyAlignment="1" applyProtection="1">
      <alignment horizontal="center" wrapText="1"/>
      <protection hidden="1"/>
    </xf>
    <xf numFmtId="0" fontId="5" fillId="0" borderId="0" xfId="0" applyFont="1" applyAlignment="1" applyProtection="1">
      <alignment horizontal="center"/>
      <protection hidden="1"/>
    </xf>
    <xf numFmtId="166" fontId="3" fillId="0" borderId="1" xfId="0" applyNumberFormat="1" applyFont="1" applyBorder="1" applyProtection="1">
      <protection locked="0"/>
    </xf>
    <xf numFmtId="166" fontId="3" fillId="0" borderId="0" xfId="0" applyNumberFormat="1" applyFont="1" applyProtection="1">
      <protection locked="0"/>
    </xf>
    <xf numFmtId="166" fontId="3" fillId="0" borderId="0" xfId="0" applyNumberFormat="1" applyFont="1" applyProtection="1">
      <protection hidden="1"/>
    </xf>
    <xf numFmtId="0" fontId="3" fillId="0" borderId="0" xfId="0" applyFont="1" applyAlignment="1">
      <alignment horizontal="left" vertical="center"/>
    </xf>
    <xf numFmtId="0" fontId="3" fillId="0" borderId="0" xfId="0" applyFont="1" applyAlignment="1">
      <alignment horizontal="center" wrapText="1"/>
    </xf>
    <xf numFmtId="0" fontId="5" fillId="0" borderId="0" xfId="0" applyFont="1" applyAlignment="1">
      <alignment horizontal="center"/>
    </xf>
    <xf numFmtId="3" fontId="3" fillId="0" borderId="0" xfId="0" applyNumberFormat="1" applyFont="1" applyProtection="1">
      <protection locked="0"/>
    </xf>
    <xf numFmtId="3" fontId="3" fillId="0" borderId="0" xfId="0" applyNumberFormat="1" applyFont="1" applyProtection="1">
      <protection hidden="1"/>
    </xf>
    <xf numFmtId="166" fontId="2" fillId="0" borderId="0" xfId="0" applyNumberFormat="1" applyFont="1"/>
    <xf numFmtId="166" fontId="3" fillId="0" borderId="0" xfId="0" applyNumberFormat="1" applyFont="1"/>
    <xf numFmtId="0" fontId="2" fillId="2" borderId="1" xfId="0" applyFont="1" applyFill="1" applyBorder="1" applyAlignment="1">
      <alignment horizontal="left" vertical="center"/>
    </xf>
    <xf numFmtId="0" fontId="6" fillId="0" borderId="0" xfId="0" applyFont="1" applyAlignment="1">
      <alignment horizontal="left" vertical="center"/>
    </xf>
    <xf numFmtId="166" fontId="3" fillId="2" borderId="1" xfId="0" applyNumberFormat="1" applyFont="1" applyFill="1" applyBorder="1"/>
    <xf numFmtId="166" fontId="2" fillId="2" borderId="1" xfId="0" applyNumberFormat="1" applyFont="1" applyFill="1" applyBorder="1"/>
    <xf numFmtId="0" fontId="3" fillId="0" borderId="0" xfId="0" applyFont="1" applyProtection="1">
      <protection hidden="1"/>
    </xf>
    <xf numFmtId="166" fontId="2" fillId="0" borderId="0" xfId="2" applyNumberFormat="1" applyFont="1" applyAlignment="1">
      <alignment vertical="center"/>
    </xf>
    <xf numFmtId="166" fontId="2" fillId="0" borderId="0" xfId="2" applyNumberFormat="1" applyFont="1" applyAlignment="1" applyProtection="1">
      <alignment vertical="center"/>
      <protection hidden="1"/>
    </xf>
    <xf numFmtId="166" fontId="3" fillId="0" borderId="0" xfId="2" applyNumberFormat="1" applyFont="1" applyAlignment="1" applyProtection="1">
      <alignment vertical="center"/>
      <protection locked="0"/>
    </xf>
    <xf numFmtId="166" fontId="3" fillId="0" borderId="0" xfId="2" applyNumberFormat="1" applyFont="1" applyAlignment="1" applyProtection="1">
      <alignment vertical="center"/>
      <protection hidden="1"/>
    </xf>
    <xf numFmtId="0" fontId="3" fillId="0" borderId="0" xfId="0" applyFont="1" applyAlignment="1" applyProtection="1">
      <alignment horizontal="center" wrapText="1"/>
      <protection hidden="1"/>
    </xf>
    <xf numFmtId="0" fontId="9" fillId="0" borderId="0" xfId="0" applyFont="1" applyAlignment="1">
      <alignment horizontal="left" vertical="center"/>
    </xf>
    <xf numFmtId="166" fontId="2" fillId="0" borderId="0" xfId="0" applyNumberFormat="1" applyFont="1" applyProtection="1">
      <protection hidden="1"/>
    </xf>
    <xf numFmtId="166" fontId="2" fillId="2" borderId="3" xfId="2" applyNumberFormat="1" applyFont="1" applyFill="1" applyBorder="1" applyAlignment="1">
      <alignment horizontal="left" vertical="center"/>
    </xf>
    <xf numFmtId="166" fontId="2" fillId="2" borderId="3" xfId="2" applyNumberFormat="1" applyFont="1" applyFill="1" applyBorder="1" applyAlignment="1">
      <alignment vertical="center"/>
    </xf>
    <xf numFmtId="3" fontId="3" fillId="0" borderId="0" xfId="0" applyNumberFormat="1" applyFont="1"/>
    <xf numFmtId="167" fontId="2" fillId="0" borderId="0" xfId="2" applyNumberFormat="1" applyFont="1" applyAlignment="1">
      <alignment vertical="center"/>
    </xf>
    <xf numFmtId="167" fontId="2" fillId="0" borderId="0" xfId="2" applyNumberFormat="1" applyFont="1" applyAlignment="1" applyProtection="1">
      <alignment vertical="center"/>
      <protection hidden="1"/>
    </xf>
    <xf numFmtId="0" fontId="2" fillId="0" borderId="1" xfId="0" applyFont="1" applyBorder="1" applyAlignment="1">
      <alignment horizontal="left" vertical="center"/>
    </xf>
    <xf numFmtId="166" fontId="2" fillId="0" borderId="1" xfId="2" applyNumberFormat="1" applyFont="1" applyBorder="1" applyAlignment="1">
      <alignment vertical="center"/>
    </xf>
    <xf numFmtId="0" fontId="3" fillId="0" borderId="0" xfId="0" applyFont="1" applyAlignment="1">
      <alignment horizontal="left" vertical="center" wrapText="1"/>
    </xf>
    <xf numFmtId="14" fontId="2" fillId="0" borderId="0" xfId="0" applyNumberFormat="1" applyFont="1" applyAlignment="1">
      <alignment horizontal="center" wrapText="1"/>
    </xf>
    <xf numFmtId="167" fontId="3" fillId="0" borderId="0" xfId="2" applyNumberFormat="1" applyFont="1" applyAlignment="1" applyProtection="1">
      <alignment vertical="center"/>
      <protection locked="0"/>
    </xf>
    <xf numFmtId="0" fontId="5" fillId="0" borderId="0" xfId="0" applyFont="1" applyAlignment="1" applyProtection="1">
      <alignment horizontal="center"/>
      <protection locked="0"/>
    </xf>
    <xf numFmtId="166" fontId="2" fillId="0" borderId="1" xfId="0" applyNumberFormat="1" applyFont="1" applyBorder="1" applyProtection="1">
      <protection locked="0"/>
    </xf>
    <xf numFmtId="167" fontId="2" fillId="0" borderId="1" xfId="2" applyNumberFormat="1" applyFont="1" applyBorder="1" applyAlignment="1" applyProtection="1">
      <alignment vertical="center"/>
      <protection locked="0"/>
    </xf>
    <xf numFmtId="0" fontId="3" fillId="0" borderId="0" xfId="0" quotePrefix="1" applyFont="1" applyAlignment="1">
      <alignment horizontal="left" vertical="center"/>
    </xf>
    <xf numFmtId="166" fontId="11" fillId="0" borderId="0" xfId="0" applyNumberFormat="1" applyFont="1" applyProtection="1">
      <protection locked="0"/>
    </xf>
    <xf numFmtId="166" fontId="11" fillId="0" borderId="0" xfId="0" applyNumberFormat="1" applyFont="1" applyProtection="1">
      <protection hidden="1"/>
    </xf>
    <xf numFmtId="167" fontId="3" fillId="0" borderId="0" xfId="2" applyNumberFormat="1" applyFont="1" applyAlignment="1" applyProtection="1">
      <alignment vertical="center"/>
      <protection hidden="1"/>
    </xf>
    <xf numFmtId="0" fontId="2" fillId="2" borderId="1" xfId="2" applyFont="1" applyFill="1" applyBorder="1" applyAlignment="1">
      <alignment horizontal="left" vertical="center"/>
    </xf>
    <xf numFmtId="166" fontId="2" fillId="2" borderId="1" xfId="2" applyNumberFormat="1" applyFont="1" applyFill="1" applyBorder="1" applyAlignment="1">
      <alignment vertical="center"/>
    </xf>
    <xf numFmtId="166" fontId="2" fillId="2" borderId="1" xfId="2" applyNumberFormat="1" applyFont="1" applyFill="1" applyBorder="1" applyAlignment="1" applyProtection="1">
      <alignment vertical="center"/>
      <protection locked="0"/>
    </xf>
    <xf numFmtId="167" fontId="2" fillId="0" borderId="0" xfId="2" applyNumberFormat="1" applyFont="1" applyAlignment="1" applyProtection="1">
      <alignment vertical="center"/>
      <protection locked="0"/>
    </xf>
    <xf numFmtId="167" fontId="3" fillId="0" borderId="1" xfId="2" applyNumberFormat="1" applyFont="1" applyBorder="1" applyAlignment="1" applyProtection="1">
      <alignment vertical="center"/>
      <protection locked="0"/>
    </xf>
    <xf numFmtId="167" fontId="3" fillId="0" borderId="0" xfId="2" applyNumberFormat="1" applyFont="1" applyAlignment="1">
      <alignment horizontal="center" vertical="center"/>
    </xf>
    <xf numFmtId="0" fontId="2" fillId="2" borderId="1" xfId="2" applyFont="1" applyFill="1" applyBorder="1" applyAlignment="1">
      <alignment vertical="center"/>
    </xf>
    <xf numFmtId="167" fontId="3" fillId="0" borderId="0" xfId="2" applyNumberFormat="1" applyFont="1" applyAlignment="1" applyProtection="1">
      <alignment horizontal="center" vertical="center"/>
      <protection hidden="1"/>
    </xf>
    <xf numFmtId="0" fontId="12" fillId="0" borderId="0" xfId="0" applyFont="1" applyAlignment="1">
      <alignment horizontal="center"/>
    </xf>
    <xf numFmtId="166" fontId="3" fillId="0" borderId="1" xfId="0" applyNumberFormat="1" applyFont="1" applyBorder="1"/>
    <xf numFmtId="166" fontId="2" fillId="3" borderId="0" xfId="2" applyNumberFormat="1" applyFont="1" applyFill="1" applyAlignment="1" applyProtection="1">
      <alignment vertical="center"/>
      <protection hidden="1"/>
    </xf>
    <xf numFmtId="0" fontId="3" fillId="3" borderId="0" xfId="0" applyFont="1" applyFill="1" applyAlignment="1" applyProtection="1">
      <alignment horizontal="center"/>
      <protection hidden="1"/>
    </xf>
    <xf numFmtId="166" fontId="10" fillId="3" borderId="0" xfId="2" applyNumberFormat="1" applyFont="1" applyFill="1" applyAlignment="1" applyProtection="1">
      <alignment vertical="center"/>
      <protection hidden="1"/>
    </xf>
    <xf numFmtId="0" fontId="13" fillId="3" borderId="0" xfId="0" applyFont="1" applyFill="1" applyAlignment="1" applyProtection="1">
      <alignment horizontal="right" vertical="center"/>
      <protection hidden="1"/>
    </xf>
    <xf numFmtId="3" fontId="13" fillId="3" borderId="0" xfId="0" applyNumberFormat="1" applyFont="1" applyFill="1" applyProtection="1">
      <protection hidden="1"/>
    </xf>
    <xf numFmtId="3" fontId="3" fillId="3" borderId="0" xfId="0" applyNumberFormat="1" applyFont="1" applyFill="1" applyProtection="1">
      <protection hidden="1"/>
    </xf>
    <xf numFmtId="0" fontId="15" fillId="3" borderId="0" xfId="3" applyFont="1" applyFill="1" applyAlignment="1">
      <alignment vertical="center"/>
    </xf>
    <xf numFmtId="0" fontId="16" fillId="3" borderId="0" xfId="0" applyFont="1" applyFill="1" applyAlignment="1">
      <alignment horizontal="right" vertical="center"/>
    </xf>
    <xf numFmtId="0" fontId="17" fillId="3" borderId="0" xfId="0" applyFont="1" applyFill="1"/>
    <xf numFmtId="3" fontId="16" fillId="3" borderId="0" xfId="0" applyNumberFormat="1" applyFont="1" applyFill="1"/>
    <xf numFmtId="0" fontId="18" fillId="3" borderId="0" xfId="3" applyFont="1" applyFill="1" applyAlignment="1">
      <alignment vertical="center"/>
    </xf>
    <xf numFmtId="0" fontId="3" fillId="3" borderId="0" xfId="0" applyFont="1" applyFill="1" applyAlignment="1">
      <alignment horizontal="center" wrapText="1"/>
    </xf>
    <xf numFmtId="0" fontId="3" fillId="3" borderId="0" xfId="0" applyFont="1" applyFill="1" applyAlignment="1">
      <alignment horizontal="center"/>
    </xf>
    <xf numFmtId="0" fontId="3" fillId="3" borderId="0" xfId="0" applyFont="1" applyFill="1"/>
    <xf numFmtId="0" fontId="2" fillId="3" borderId="0" xfId="0" applyFont="1" applyFill="1"/>
    <xf numFmtId="0" fontId="2" fillId="3" borderId="0" xfId="3" applyFont="1" applyFill="1" applyAlignment="1">
      <alignment vertical="center"/>
    </xf>
    <xf numFmtId="0" fontId="11" fillId="3" borderId="0" xfId="0" applyFont="1" applyFill="1"/>
    <xf numFmtId="0" fontId="2" fillId="3" borderId="0" xfId="4" applyFont="1" applyFill="1" applyAlignment="1">
      <alignment horizontal="right"/>
    </xf>
    <xf numFmtId="0" fontId="2" fillId="3" borderId="0" xfId="4" applyFont="1" applyFill="1"/>
    <xf numFmtId="0" fontId="20" fillId="3" borderId="0" xfId="0" applyFont="1" applyFill="1"/>
    <xf numFmtId="0" fontId="11" fillId="0" borderId="0" xfId="0" applyFont="1" applyAlignment="1">
      <alignment horizontal="left" vertical="center"/>
    </xf>
    <xf numFmtId="0" fontId="2" fillId="0" borderId="0" xfId="0" applyFont="1" applyAlignment="1" applyProtection="1">
      <alignment horizontal="right" vertical="center"/>
      <protection locked="0"/>
    </xf>
    <xf numFmtId="0" fontId="2" fillId="0" borderId="0" xfId="0" applyFont="1" applyAlignment="1">
      <alignment horizontal="right" vertical="center"/>
    </xf>
    <xf numFmtId="0" fontId="4" fillId="0" borderId="0" xfId="0" applyFont="1" applyAlignment="1">
      <alignment vertical="center"/>
    </xf>
    <xf numFmtId="167" fontId="11" fillId="0" borderId="0" xfId="0" applyNumberFormat="1" applyFont="1" applyAlignment="1">
      <alignment horizontal="righ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9" fillId="0" borderId="1" xfId="0" applyFont="1" applyBorder="1" applyAlignment="1">
      <alignment horizontal="left" vertical="center"/>
    </xf>
    <xf numFmtId="0" fontId="11" fillId="0" borderId="1" xfId="0" applyFont="1" applyBorder="1" applyAlignment="1" applyProtection="1">
      <alignment horizontal="center"/>
      <protection hidden="1"/>
    </xf>
    <xf numFmtId="167" fontId="2" fillId="2" borderId="1" xfId="0" applyNumberFormat="1" applyFont="1" applyFill="1" applyBorder="1" applyAlignment="1">
      <alignment horizontal="right"/>
    </xf>
    <xf numFmtId="37" fontId="3" fillId="0" borderId="0" xfId="0" applyNumberFormat="1" applyFont="1" applyAlignment="1">
      <alignment horizontal="right"/>
    </xf>
    <xf numFmtId="167" fontId="3" fillId="0" borderId="0" xfId="0" applyNumberFormat="1" applyFont="1" applyAlignment="1" applyProtection="1">
      <alignment horizontal="right"/>
      <protection locked="0"/>
    </xf>
    <xf numFmtId="37" fontId="3" fillId="0" borderId="0" xfId="0" applyNumberFormat="1" applyFont="1" applyAlignment="1" applyProtection="1">
      <alignment horizontal="right"/>
      <protection locked="0"/>
    </xf>
    <xf numFmtId="166" fontId="2" fillId="0" borderId="0" xfId="0" applyNumberFormat="1" applyFont="1" applyAlignment="1" applyProtection="1">
      <alignment horizontal="right"/>
      <protection locked="0"/>
    </xf>
    <xf numFmtId="167" fontId="3" fillId="0" borderId="0" xfId="0" applyNumberFormat="1" applyFont="1" applyAlignment="1">
      <alignment horizontal="right"/>
    </xf>
    <xf numFmtId="0" fontId="9" fillId="0" borderId="1" xfId="0" applyFont="1" applyBorder="1" applyAlignment="1">
      <alignment horizontal="left" vertical="center" wrapText="1"/>
    </xf>
    <xf numFmtId="167" fontId="2" fillId="2" borderId="1" xfId="0" applyNumberFormat="1" applyFont="1" applyFill="1" applyBorder="1" applyAlignment="1" applyProtection="1">
      <alignment horizontal="right"/>
      <protection locked="0"/>
    </xf>
    <xf numFmtId="167" fontId="2" fillId="0" borderId="0" xfId="0" applyNumberFormat="1" applyFont="1" applyAlignment="1">
      <alignment horizontal="right"/>
    </xf>
    <xf numFmtId="37" fontId="2" fillId="0" borderId="0" xfId="0" applyNumberFormat="1" applyFont="1" applyAlignment="1">
      <alignment horizontal="right"/>
    </xf>
    <xf numFmtId="0" fontId="2" fillId="0" borderId="4" xfId="0" applyFont="1" applyBorder="1" applyAlignment="1">
      <alignment horizontal="left" vertical="center"/>
    </xf>
    <xf numFmtId="0" fontId="3" fillId="0" borderId="4" xfId="0" applyFont="1" applyBorder="1" applyAlignment="1">
      <alignment horizontal="center"/>
    </xf>
    <xf numFmtId="167" fontId="2" fillId="2" borderId="4" xfId="0" applyNumberFormat="1" applyFont="1" applyFill="1" applyBorder="1" applyAlignment="1">
      <alignment horizontal="right"/>
    </xf>
    <xf numFmtId="168" fontId="2" fillId="0" borderId="0" xfId="0" applyNumberFormat="1" applyFont="1" applyAlignment="1">
      <alignment horizontal="right"/>
    </xf>
    <xf numFmtId="0" fontId="3" fillId="0" borderId="1" xfId="0" applyFont="1" applyBorder="1" applyAlignment="1">
      <alignment horizontal="center"/>
    </xf>
    <xf numFmtId="0" fontId="11" fillId="0" borderId="0" xfId="0" applyFont="1" applyAlignment="1" applyProtection="1">
      <alignment horizontal="center"/>
      <protection hidden="1"/>
    </xf>
    <xf numFmtId="0" fontId="11" fillId="0" borderId="0" xfId="0" applyFont="1" applyAlignment="1">
      <alignment horizontal="center"/>
    </xf>
    <xf numFmtId="0" fontId="12" fillId="0" borderId="0" xfId="0" applyFont="1" applyAlignment="1">
      <alignment horizontal="center" wrapText="1"/>
    </xf>
    <xf numFmtId="167" fontId="2" fillId="4" borderId="0" xfId="0" applyNumberFormat="1" applyFont="1" applyFill="1" applyAlignment="1">
      <alignment horizontal="right"/>
    </xf>
    <xf numFmtId="0" fontId="11" fillId="0" borderId="1" xfId="0" applyFont="1" applyBorder="1" applyAlignment="1">
      <alignment horizontal="center"/>
    </xf>
    <xf numFmtId="0" fontId="9" fillId="0" borderId="4" xfId="0" applyFont="1" applyBorder="1" applyAlignment="1">
      <alignment horizontal="left" vertical="center"/>
    </xf>
    <xf numFmtId="167" fontId="2" fillId="2" borderId="4" xfId="0" applyNumberFormat="1" applyFont="1" applyFill="1" applyBorder="1" applyAlignment="1" applyProtection="1">
      <alignment horizontal="right"/>
      <protection locked="0"/>
    </xf>
    <xf numFmtId="0" fontId="10" fillId="3" borderId="0" xfId="0" applyFont="1" applyFill="1" applyAlignment="1" applyProtection="1">
      <alignment horizontal="left" vertical="center"/>
      <protection hidden="1"/>
    </xf>
    <xf numFmtId="0" fontId="12" fillId="3" borderId="0" xfId="0" applyFont="1" applyFill="1" applyAlignment="1" applyProtection="1">
      <alignment horizontal="center"/>
      <protection hidden="1"/>
    </xf>
    <xf numFmtId="167" fontId="10" fillId="3" borderId="0" xfId="0" applyNumberFormat="1" applyFont="1" applyFill="1" applyAlignment="1" applyProtection="1">
      <alignment horizontal="right"/>
      <protection hidden="1"/>
    </xf>
    <xf numFmtId="37" fontId="12" fillId="3" borderId="0" xfId="0" applyNumberFormat="1" applyFont="1" applyFill="1" applyAlignment="1" applyProtection="1">
      <alignment horizontal="right"/>
      <protection hidden="1"/>
    </xf>
    <xf numFmtId="167" fontId="13" fillId="3" borderId="0" xfId="0" applyNumberFormat="1" applyFont="1" applyFill="1" applyAlignment="1" applyProtection="1">
      <alignment horizontal="right"/>
      <protection hidden="1"/>
    </xf>
    <xf numFmtId="0" fontId="2" fillId="3" borderId="0" xfId="0" applyFont="1" applyFill="1" applyAlignment="1" applyProtection="1">
      <alignment horizontal="center"/>
      <protection hidden="1"/>
    </xf>
    <xf numFmtId="0" fontId="13" fillId="0" borderId="0" xfId="0" applyFont="1" applyAlignment="1" applyProtection="1">
      <alignment horizontal="right" vertical="center"/>
      <protection hidden="1"/>
    </xf>
    <xf numFmtId="0" fontId="2" fillId="0" borderId="0" xfId="0" applyFont="1" applyAlignment="1" applyProtection="1">
      <alignment horizontal="center"/>
      <protection hidden="1"/>
    </xf>
    <xf numFmtId="169" fontId="2" fillId="2" borderId="1" xfId="0" applyNumberFormat="1" applyFont="1" applyFill="1" applyBorder="1" applyAlignment="1">
      <alignment horizontal="right"/>
    </xf>
    <xf numFmtId="169" fontId="3" fillId="0" borderId="0" xfId="0" applyNumberFormat="1" applyFont="1" applyAlignment="1" applyProtection="1">
      <alignment horizontal="right"/>
      <protection locked="0"/>
    </xf>
    <xf numFmtId="0" fontId="9" fillId="3" borderId="0" xfId="3" applyFont="1" applyFill="1" applyAlignment="1">
      <alignment vertical="center"/>
    </xf>
    <xf numFmtId="167" fontId="16" fillId="3" borderId="0" xfId="0" applyNumberFormat="1" applyFont="1" applyFill="1" applyAlignment="1">
      <alignment horizontal="right"/>
    </xf>
    <xf numFmtId="0" fontId="21" fillId="3" borderId="0" xfId="0" applyFont="1" applyFill="1"/>
    <xf numFmtId="0" fontId="22" fillId="3" borderId="0" xfId="0" applyFont="1" applyFill="1"/>
    <xf numFmtId="0" fontId="9" fillId="3" borderId="0" xfId="0" applyFont="1" applyFill="1"/>
    <xf numFmtId="0" fontId="11" fillId="3" borderId="0" xfId="0" applyFont="1" applyFill="1" applyAlignment="1">
      <alignment horizontal="center"/>
    </xf>
    <xf numFmtId="167" fontId="11" fillId="3" borderId="0" xfId="0" applyNumberFormat="1" applyFont="1" applyFill="1" applyAlignment="1">
      <alignment horizontal="right"/>
    </xf>
    <xf numFmtId="0" fontId="23" fillId="3" borderId="0" xfId="0" applyFont="1" applyFill="1"/>
    <xf numFmtId="0" fontId="2" fillId="0" borderId="0" xfId="3" applyFont="1" applyAlignment="1">
      <alignment vertical="center"/>
    </xf>
    <xf numFmtId="0" fontId="3" fillId="0" borderId="0" xfId="5" quotePrefix="1" applyFont="1" applyAlignment="1">
      <alignment horizontal="left" vertical="center"/>
    </xf>
    <xf numFmtId="15" fontId="18" fillId="0" borderId="0" xfId="3" applyNumberFormat="1" applyFont="1" applyAlignment="1">
      <alignment horizontal="center" vertical="center" wrapText="1"/>
    </xf>
    <xf numFmtId="167" fontId="18" fillId="0" borderId="0" xfId="6" applyNumberFormat="1" applyFont="1" applyAlignment="1">
      <alignment horizontal="right" vertical="center" wrapText="1"/>
    </xf>
    <xf numFmtId="49" fontId="18" fillId="0" borderId="0" xfId="6" applyNumberFormat="1" applyFont="1" applyAlignment="1">
      <alignment horizontal="right" vertical="center" wrapText="1"/>
    </xf>
    <xf numFmtId="0" fontId="18" fillId="0" borderId="0" xfId="4" applyFont="1" applyAlignment="1">
      <alignment vertical="top" wrapText="1"/>
    </xf>
    <xf numFmtId="0" fontId="3" fillId="0" borderId="0" xfId="4" applyFont="1" applyAlignment="1">
      <alignment horizontal="center"/>
    </xf>
    <xf numFmtId="167" fontId="3" fillId="0" borderId="0" xfId="4" applyNumberFormat="1" applyFont="1" applyAlignment="1">
      <alignment horizontal="right"/>
    </xf>
    <xf numFmtId="167" fontId="3" fillId="0" borderId="0" xfId="4" applyNumberFormat="1" applyFont="1"/>
    <xf numFmtId="0" fontId="24" fillId="0" borderId="0" xfId="4" applyFont="1" applyAlignment="1" applyProtection="1">
      <alignment vertical="top" wrapText="1"/>
      <protection locked="0"/>
    </xf>
    <xf numFmtId="0" fontId="3" fillId="0" borderId="0" xfId="4" applyFont="1" applyAlignment="1" applyProtection="1">
      <alignment horizontal="center"/>
      <protection locked="0"/>
    </xf>
    <xf numFmtId="167" fontId="3" fillId="0" borderId="0" xfId="4" applyNumberFormat="1" applyFont="1" applyAlignment="1" applyProtection="1">
      <alignment horizontal="right"/>
      <protection locked="0"/>
    </xf>
    <xf numFmtId="167" fontId="3" fillId="0" borderId="0" xfId="4" applyNumberFormat="1" applyFont="1" applyProtection="1">
      <protection locked="0"/>
    </xf>
    <xf numFmtId="0" fontId="3" fillId="0" borderId="0" xfId="4" applyFont="1" applyAlignment="1" applyProtection="1">
      <alignment vertical="top" wrapText="1"/>
      <protection locked="0"/>
    </xf>
    <xf numFmtId="0" fontId="25" fillId="0" borderId="0" xfId="4" applyFont="1" applyAlignment="1" applyProtection="1">
      <alignment vertical="top" wrapText="1"/>
      <protection locked="0"/>
    </xf>
    <xf numFmtId="0" fontId="2" fillId="0" borderId="0" xfId="4" applyFont="1" applyAlignment="1" applyProtection="1">
      <alignment horizontal="center"/>
      <protection locked="0"/>
    </xf>
    <xf numFmtId="0" fontId="3" fillId="0" borderId="0" xfId="4" applyFont="1" applyAlignment="1">
      <alignment vertical="top" wrapText="1"/>
    </xf>
    <xf numFmtId="167" fontId="2" fillId="2" borderId="3" xfId="4" applyNumberFormat="1" applyFont="1" applyFill="1" applyBorder="1" applyAlignment="1">
      <alignment horizontal="left"/>
    </xf>
    <xf numFmtId="0" fontId="2" fillId="0" borderId="0" xfId="4" applyFont="1" applyAlignment="1">
      <alignment horizontal="center"/>
    </xf>
    <xf numFmtId="167" fontId="2" fillId="2" borderId="3" xfId="4" applyNumberFormat="1" applyFont="1" applyFill="1" applyBorder="1" applyAlignment="1">
      <alignment horizontal="right"/>
    </xf>
    <xf numFmtId="167" fontId="2" fillId="0" borderId="0" xfId="4" applyNumberFormat="1" applyFont="1"/>
    <xf numFmtId="0" fontId="24" fillId="0" borderId="0" xfId="4" applyFont="1" applyAlignment="1">
      <alignment vertical="top" wrapText="1"/>
    </xf>
    <xf numFmtId="0" fontId="24" fillId="0" borderId="0" xfId="4" applyFont="1" applyAlignment="1" applyProtection="1">
      <alignment vertical="top"/>
      <protection locked="0"/>
    </xf>
    <xf numFmtId="0" fontId="3" fillId="0" borderId="0" xfId="4" applyFont="1" applyAlignment="1" applyProtection="1">
      <alignment vertical="top"/>
      <protection locked="0"/>
    </xf>
    <xf numFmtId="0" fontId="3" fillId="0" borderId="0" xfId="4" applyFont="1"/>
    <xf numFmtId="167" fontId="2" fillId="2" borderId="5" xfId="4" applyNumberFormat="1" applyFont="1" applyFill="1" applyBorder="1" applyAlignment="1">
      <alignment horizontal="left" vertical="justify"/>
    </xf>
    <xf numFmtId="167" fontId="2" fillId="2" borderId="5" xfId="4" applyNumberFormat="1" applyFont="1" applyFill="1" applyBorder="1" applyAlignment="1">
      <alignment horizontal="right"/>
    </xf>
    <xf numFmtId="167" fontId="2" fillId="0" borderId="0" xfId="4" applyNumberFormat="1" applyFont="1" applyAlignment="1">
      <alignment horizontal="center"/>
    </xf>
    <xf numFmtId="167" fontId="2" fillId="2" borderId="5" xfId="4" applyNumberFormat="1" applyFont="1" applyFill="1" applyBorder="1" applyAlignment="1" applyProtection="1">
      <alignment horizontal="right"/>
      <protection locked="0"/>
    </xf>
    <xf numFmtId="167" fontId="2" fillId="0" borderId="0" xfId="4" applyNumberFormat="1" applyFont="1" applyAlignment="1" applyProtection="1">
      <alignment horizontal="center"/>
      <protection locked="0"/>
    </xf>
    <xf numFmtId="167" fontId="2" fillId="2" borderId="6" xfId="4" applyNumberFormat="1" applyFont="1" applyFill="1" applyBorder="1" applyAlignment="1">
      <alignment horizontal="left" vertical="justify"/>
    </xf>
    <xf numFmtId="167" fontId="2" fillId="2" borderId="6" xfId="4" applyNumberFormat="1" applyFont="1" applyFill="1" applyBorder="1" applyAlignment="1">
      <alignment horizontal="right"/>
    </xf>
    <xf numFmtId="167" fontId="2" fillId="3" borderId="0" xfId="4" applyNumberFormat="1" applyFont="1" applyFill="1" applyAlignment="1" applyProtection="1">
      <alignment horizontal="left" vertical="justify"/>
      <protection locked="0"/>
    </xf>
    <xf numFmtId="0" fontId="2" fillId="3" borderId="0" xfId="4" applyFont="1" applyFill="1" applyAlignment="1" applyProtection="1">
      <alignment horizontal="center"/>
      <protection locked="0"/>
    </xf>
    <xf numFmtId="167" fontId="2" fillId="3" borderId="0" xfId="4" applyNumberFormat="1" applyFont="1" applyFill="1" applyAlignment="1" applyProtection="1">
      <alignment horizontal="right"/>
      <protection locked="0"/>
    </xf>
    <xf numFmtId="167" fontId="2" fillId="3" borderId="0" xfId="4" applyNumberFormat="1" applyFont="1" applyFill="1" applyAlignment="1" applyProtection="1">
      <alignment horizontal="center"/>
      <protection locked="0"/>
    </xf>
    <xf numFmtId="0" fontId="13" fillId="3" borderId="0" xfId="4" applyFont="1" applyFill="1" applyAlignment="1">
      <alignment horizontal="right"/>
    </xf>
    <xf numFmtId="0" fontId="3" fillId="3" borderId="0" xfId="4" applyFont="1" applyFill="1" applyAlignment="1">
      <alignment horizontal="center"/>
    </xf>
    <xf numFmtId="167" fontId="26" fillId="3" borderId="0" xfId="4" applyNumberFormat="1" applyFont="1" applyFill="1" applyAlignment="1">
      <alignment horizontal="right"/>
    </xf>
    <xf numFmtId="0" fontId="8" fillId="3" borderId="0" xfId="4" applyFont="1" applyFill="1" applyAlignment="1">
      <alignment horizontal="center"/>
    </xf>
    <xf numFmtId="0" fontId="9" fillId="3" borderId="0" xfId="4" applyFont="1" applyFill="1"/>
    <xf numFmtId="0" fontId="16" fillId="3" borderId="0" xfId="4" applyFont="1" applyFill="1" applyAlignment="1">
      <alignment horizontal="right"/>
    </xf>
    <xf numFmtId="0" fontId="17" fillId="3" borderId="0" xfId="4" applyFont="1" applyFill="1" applyAlignment="1">
      <alignment horizontal="center"/>
    </xf>
    <xf numFmtId="167" fontId="16" fillId="3" borderId="0" xfId="4" applyNumberFormat="1" applyFont="1" applyFill="1" applyAlignment="1">
      <alignment horizontal="right"/>
    </xf>
    <xf numFmtId="167" fontId="8" fillId="3" borderId="0" xfId="4" applyNumberFormat="1" applyFont="1" applyFill="1" applyAlignment="1">
      <alignment horizontal="right"/>
    </xf>
    <xf numFmtId="167" fontId="3" fillId="3" borderId="0" xfId="4" applyNumberFormat="1" applyFont="1" applyFill="1" applyAlignment="1">
      <alignment horizontal="right"/>
    </xf>
    <xf numFmtId="167" fontId="9" fillId="3" borderId="0" xfId="4" applyNumberFormat="1" applyFont="1" applyFill="1"/>
    <xf numFmtId="167" fontId="9" fillId="3" borderId="0" xfId="4" applyNumberFormat="1" applyFont="1" applyFill="1" applyAlignment="1">
      <alignment horizontal="center"/>
    </xf>
    <xf numFmtId="0" fontId="11" fillId="0" borderId="0" xfId="6" applyFont="1" applyProtection="1">
      <protection locked="0"/>
    </xf>
    <xf numFmtId="0" fontId="11" fillId="0" borderId="0" xfId="0" applyFont="1" applyProtection="1">
      <protection locked="0"/>
    </xf>
    <xf numFmtId="0" fontId="29" fillId="0" borderId="0" xfId="6" applyFont="1" applyAlignment="1" applyProtection="1">
      <alignment vertical="center"/>
      <protection locked="0"/>
    </xf>
    <xf numFmtId="166" fontId="2" fillId="0" borderId="1" xfId="1" applyNumberFormat="1" applyFont="1" applyFill="1" applyBorder="1" applyAlignment="1" applyProtection="1">
      <alignment vertical="center"/>
      <protection locked="0"/>
    </xf>
    <xf numFmtId="3" fontId="3" fillId="0" borderId="0" xfId="6" applyNumberFormat="1" applyFont="1" applyAlignment="1" applyProtection="1">
      <alignment vertical="center"/>
      <protection locked="0"/>
    </xf>
    <xf numFmtId="0" fontId="3" fillId="0" borderId="0" xfId="6" applyFont="1" applyAlignment="1" applyProtection="1">
      <alignment vertical="center"/>
      <protection locked="0"/>
    </xf>
    <xf numFmtId="166" fontId="2" fillId="0" borderId="0" xfId="1" applyNumberFormat="1" applyFont="1" applyFill="1" applyBorder="1" applyAlignment="1" applyProtection="1">
      <alignment vertical="center"/>
      <protection locked="0"/>
    </xf>
    <xf numFmtId="166" fontId="2" fillId="2" borderId="6" xfId="1" applyNumberFormat="1" applyFont="1" applyFill="1" applyBorder="1" applyAlignment="1" applyProtection="1">
      <alignment horizontal="left" vertical="center"/>
      <protection locked="0"/>
    </xf>
    <xf numFmtId="166" fontId="2" fillId="2" borderId="6" xfId="1" applyNumberFormat="1" applyFont="1" applyFill="1" applyBorder="1" applyAlignment="1" applyProtection="1">
      <alignment vertical="center"/>
      <protection locked="0"/>
    </xf>
    <xf numFmtId="166" fontId="2" fillId="2" borderId="6" xfId="1" applyNumberFormat="1" applyFont="1" applyFill="1" applyBorder="1" applyAlignment="1" applyProtection="1">
      <alignment vertical="center"/>
    </xf>
    <xf numFmtId="166" fontId="2" fillId="0" borderId="0" xfId="1" applyNumberFormat="1" applyFont="1" applyFill="1" applyBorder="1" applyAlignment="1" applyProtection="1">
      <alignment horizontal="left" vertical="center"/>
      <protection locked="0"/>
    </xf>
    <xf numFmtId="166" fontId="2" fillId="0" borderId="0" xfId="1" applyNumberFormat="1" applyFont="1" applyFill="1" applyBorder="1" applyAlignment="1" applyProtection="1">
      <alignment horizontal="right" vertical="center"/>
      <protection locked="0"/>
    </xf>
    <xf numFmtId="166" fontId="2" fillId="0" borderId="1" xfId="1" applyNumberFormat="1" applyFont="1" applyFill="1" applyBorder="1" applyAlignment="1" applyProtection="1">
      <alignment vertical="center"/>
    </xf>
    <xf numFmtId="0" fontId="11" fillId="0" borderId="5" xfId="6" applyFont="1" applyBorder="1" applyAlignment="1" applyProtection="1">
      <alignment vertical="center" wrapText="1"/>
      <protection locked="0"/>
    </xf>
    <xf numFmtId="0" fontId="11" fillId="0" borderId="0" xfId="6" applyFont="1" applyAlignment="1" applyProtection="1">
      <alignment vertical="center" wrapText="1"/>
      <protection locked="0"/>
    </xf>
    <xf numFmtId="166" fontId="13" fillId="3" borderId="0" xfId="1" applyNumberFormat="1" applyFont="1" applyFill="1" applyBorder="1" applyAlignment="1" applyProtection="1">
      <alignment horizontal="left" vertical="center"/>
    </xf>
    <xf numFmtId="0" fontId="29" fillId="0" borderId="0" xfId="6" applyFont="1" applyAlignment="1">
      <alignment vertical="center"/>
    </xf>
    <xf numFmtId="166" fontId="13" fillId="3" borderId="0" xfId="1" applyNumberFormat="1" applyFont="1" applyFill="1" applyBorder="1" applyAlignment="1" applyProtection="1">
      <alignment horizontal="right" vertical="center"/>
    </xf>
    <xf numFmtId="166" fontId="13" fillId="3" borderId="0" xfId="1" applyNumberFormat="1" applyFont="1" applyFill="1" applyBorder="1" applyAlignment="1" applyProtection="1">
      <alignment vertical="center"/>
    </xf>
    <xf numFmtId="166" fontId="2" fillId="2" borderId="5" xfId="1" applyNumberFormat="1" applyFont="1" applyFill="1" applyBorder="1" applyAlignment="1" applyProtection="1">
      <alignment horizontal="left" vertical="center"/>
      <protection locked="0"/>
    </xf>
    <xf numFmtId="166" fontId="2" fillId="2" borderId="5" xfId="1" applyNumberFormat="1" applyFont="1" applyFill="1" applyBorder="1" applyAlignment="1" applyProtection="1">
      <alignment horizontal="right" vertical="center"/>
    </xf>
    <xf numFmtId="166" fontId="2" fillId="0" borderId="0" xfId="1" applyNumberFormat="1" applyFont="1" applyFill="1" applyBorder="1" applyAlignment="1" applyProtection="1">
      <alignment vertical="center"/>
    </xf>
    <xf numFmtId="0" fontId="22" fillId="0" borderId="5" xfId="0" applyFont="1" applyBorder="1" applyAlignment="1" applyProtection="1">
      <alignment vertical="top" wrapText="1"/>
      <protection locked="0"/>
    </xf>
    <xf numFmtId="0" fontId="22" fillId="0" borderId="0" xfId="0" applyFont="1" applyAlignment="1" applyProtection="1">
      <alignment vertical="top" wrapText="1"/>
      <protection locked="0"/>
    </xf>
    <xf numFmtId="0" fontId="11" fillId="0" borderId="0" xfId="0" applyFont="1" applyAlignment="1" applyProtection="1">
      <alignment vertical="top" wrapText="1"/>
      <protection locked="0"/>
    </xf>
    <xf numFmtId="166" fontId="3" fillId="0" borderId="0" xfId="1" applyNumberFormat="1" applyFont="1" applyFill="1" applyBorder="1" applyAlignment="1" applyProtection="1">
      <alignment vertical="center"/>
      <protection locked="0"/>
    </xf>
    <xf numFmtId="166" fontId="2" fillId="0" borderId="0" xfId="1" applyNumberFormat="1" applyFont="1" applyFill="1" applyBorder="1" applyAlignment="1" applyProtection="1">
      <alignment horizontal="right" vertical="center"/>
    </xf>
    <xf numFmtId="0" fontId="22" fillId="0" borderId="1" xfId="0" applyFont="1" applyBorder="1" applyAlignment="1" applyProtection="1">
      <alignment vertical="top" wrapText="1"/>
      <protection locked="0"/>
    </xf>
    <xf numFmtId="0" fontId="30" fillId="0" borderId="5" xfId="0" applyFont="1" applyBorder="1" applyAlignment="1" applyProtection="1">
      <alignment vertical="top" wrapText="1"/>
      <protection locked="0"/>
    </xf>
    <xf numFmtId="166" fontId="31" fillId="3" borderId="0" xfId="1" applyNumberFormat="1" applyFont="1" applyFill="1" applyBorder="1" applyAlignment="1" applyProtection="1">
      <alignment horizontal="left" vertical="center"/>
    </xf>
    <xf numFmtId="166" fontId="2" fillId="2" borderId="5" xfId="1" applyNumberFormat="1" applyFont="1" applyFill="1" applyBorder="1" applyAlignment="1" applyProtection="1">
      <alignment horizontal="left" vertical="center"/>
    </xf>
    <xf numFmtId="166" fontId="2" fillId="4" borderId="0" xfId="1" applyNumberFormat="1" applyFont="1" applyFill="1" applyBorder="1" applyAlignment="1" applyProtection="1">
      <alignment horizontal="right" vertical="center"/>
    </xf>
    <xf numFmtId="0" fontId="32" fillId="5" borderId="0" xfId="0" applyFont="1" applyFill="1" applyAlignment="1">
      <alignment vertical="center"/>
    </xf>
    <xf numFmtId="0" fontId="0" fillId="0" borderId="0" xfId="0" applyAlignment="1">
      <alignment vertical="center" wrapText="1"/>
    </xf>
    <xf numFmtId="0" fontId="37" fillId="0" borderId="0" xfId="0" applyFont="1"/>
    <xf numFmtId="0" fontId="3" fillId="3" borderId="0" xfId="3" applyFont="1" applyFill="1" applyAlignment="1">
      <alignment vertical="center"/>
    </xf>
    <xf numFmtId="165" fontId="2" fillId="0" borderId="0" xfId="0" applyNumberFormat="1" applyFont="1" applyAlignment="1" applyProtection="1">
      <alignment horizontal="center" vertical="center" wrapText="1"/>
      <protection locked="0"/>
    </xf>
    <xf numFmtId="0" fontId="29" fillId="0" borderId="0" xfId="6" applyFont="1" applyAlignment="1" applyProtection="1">
      <alignment horizontal="center" vertical="center"/>
      <protection locked="0"/>
    </xf>
    <xf numFmtId="0" fontId="29" fillId="0" borderId="0" xfId="0" applyFont="1" applyAlignment="1">
      <alignment horizontal="left" vertical="center" wrapText="1"/>
    </xf>
    <xf numFmtId="166" fontId="2" fillId="0" borderId="5" xfId="1" applyNumberFormat="1" applyFont="1" applyFill="1" applyBorder="1" applyAlignment="1" applyProtection="1">
      <alignment vertical="center"/>
      <protection locked="0"/>
    </xf>
    <xf numFmtId="166" fontId="3" fillId="0" borderId="1" xfId="1" applyNumberFormat="1" applyFont="1" applyFill="1" applyBorder="1" applyAlignment="1" applyProtection="1">
      <alignment vertical="center"/>
      <protection locked="0"/>
    </xf>
    <xf numFmtId="167" fontId="3" fillId="0" borderId="0" xfId="0" applyNumberFormat="1" applyFont="1" applyAlignment="1" applyProtection="1">
      <alignment horizontal="right" vertical="center"/>
      <protection locked="0"/>
    </xf>
    <xf numFmtId="14" fontId="2" fillId="6" borderId="0" xfId="6" applyNumberFormat="1" applyFont="1" applyFill="1" applyAlignment="1" applyProtection="1">
      <alignment horizontal="center" vertical="center" wrapText="1"/>
      <protection locked="0"/>
    </xf>
    <xf numFmtId="14" fontId="2" fillId="6" borderId="0" xfId="6" applyNumberFormat="1" applyFont="1" applyFill="1" applyAlignment="1">
      <alignment horizontal="center" vertical="center" wrapText="1"/>
    </xf>
    <xf numFmtId="14" fontId="2" fillId="6" borderId="0" xfId="0" applyNumberFormat="1" applyFont="1" applyFill="1" applyAlignment="1" applyProtection="1">
      <alignment horizontal="center" vertical="center"/>
      <protection locked="0"/>
    </xf>
    <xf numFmtId="0" fontId="2" fillId="6" borderId="0" xfId="0" applyFont="1" applyFill="1" applyAlignment="1">
      <alignment horizontal="center" vertical="center"/>
    </xf>
    <xf numFmtId="37" fontId="3" fillId="0" borderId="0" xfId="0" applyNumberFormat="1" applyFont="1" applyAlignment="1" applyProtection="1">
      <alignment horizontal="right" vertical="center"/>
      <protection locked="0"/>
    </xf>
    <xf numFmtId="0" fontId="22" fillId="0" borderId="0" xfId="6" applyFont="1" applyAlignment="1" applyProtection="1">
      <alignment horizontal="center" vertical="center" wrapText="1"/>
      <protection locked="0"/>
    </xf>
    <xf numFmtId="166" fontId="9" fillId="0" borderId="5" xfId="1" applyNumberFormat="1" applyFont="1" applyFill="1" applyBorder="1" applyAlignment="1" applyProtection="1">
      <alignment vertical="center"/>
      <protection locked="0"/>
    </xf>
    <xf numFmtId="166" fontId="9" fillId="0" borderId="0" xfId="1" applyNumberFormat="1" applyFont="1" applyFill="1" applyBorder="1" applyAlignment="1" applyProtection="1">
      <alignment vertical="center"/>
      <protection locked="0"/>
    </xf>
    <xf numFmtId="166" fontId="9" fillId="0" borderId="0" xfId="1" applyNumberFormat="1" applyFont="1" applyFill="1" applyBorder="1" applyAlignment="1" applyProtection="1">
      <alignment vertical="center"/>
    </xf>
    <xf numFmtId="166" fontId="9" fillId="0" borderId="1" xfId="1" applyNumberFormat="1" applyFont="1" applyFill="1" applyBorder="1" applyAlignment="1" applyProtection="1">
      <alignment vertical="center"/>
      <protection locked="0"/>
    </xf>
    <xf numFmtId="166" fontId="9" fillId="0" borderId="1" xfId="1" applyNumberFormat="1" applyFont="1" applyFill="1" applyBorder="1" applyAlignment="1" applyProtection="1">
      <alignment vertical="center"/>
    </xf>
    <xf numFmtId="0" fontId="39" fillId="0" borderId="0" xfId="0" applyFont="1"/>
    <xf numFmtId="0" fontId="11" fillId="0" borderId="1" xfId="0" applyFont="1" applyBorder="1" applyProtection="1">
      <protection locked="0"/>
    </xf>
    <xf numFmtId="0" fontId="29" fillId="0" borderId="0" xfId="0" applyFont="1" applyAlignment="1">
      <alignment horizontal="center" vertical="center"/>
    </xf>
    <xf numFmtId="0" fontId="29" fillId="0" borderId="0" xfId="0" applyFont="1" applyAlignment="1">
      <alignment horizontal="center" vertical="center" wrapText="1"/>
    </xf>
    <xf numFmtId="0" fontId="33" fillId="5" borderId="0" xfId="0" applyFont="1" applyFill="1" applyAlignment="1">
      <alignment horizontal="center" vertical="center" wrapText="1"/>
    </xf>
    <xf numFmtId="0" fontId="0" fillId="0" borderId="0" xfId="0" applyAlignment="1">
      <alignment vertical="center" wrapText="1"/>
    </xf>
    <xf numFmtId="0" fontId="36" fillId="5" borderId="0" xfId="0" applyFont="1" applyFill="1" applyAlignment="1">
      <alignment horizontal="center" vertical="center"/>
    </xf>
    <xf numFmtId="0" fontId="35" fillId="5" borderId="0" xfId="0" applyFont="1" applyFill="1" applyAlignment="1">
      <alignment horizontal="center" vertical="center"/>
    </xf>
    <xf numFmtId="0" fontId="32" fillId="5" borderId="0" xfId="0" applyFont="1" applyFill="1" applyAlignment="1">
      <alignment vertical="center"/>
    </xf>
    <xf numFmtId="0" fontId="34" fillId="5" borderId="0" xfId="0" applyFont="1" applyFill="1" applyAlignment="1">
      <alignment horizontal="center" vertical="center" wrapText="1"/>
    </xf>
    <xf numFmtId="0" fontId="38" fillId="5" borderId="0" xfId="0" applyFont="1" applyFill="1" applyAlignment="1">
      <alignment horizontal="center" vertical="center" wrapText="1"/>
    </xf>
    <xf numFmtId="0" fontId="13" fillId="3" borderId="0" xfId="0" applyFont="1" applyFill="1" applyAlignment="1" applyProtection="1">
      <alignment horizontal="right" vertical="center"/>
      <protection hidden="1"/>
    </xf>
    <xf numFmtId="0" fontId="16" fillId="3" borderId="0" xfId="0" applyFont="1" applyFill="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2" fillId="0" borderId="1" xfId="3" applyFont="1" applyBorder="1" applyAlignment="1">
      <alignment horizontal="center" vertical="center"/>
    </xf>
    <xf numFmtId="0" fontId="2" fillId="0" borderId="2" xfId="3" applyFont="1" applyBorder="1" applyAlignment="1">
      <alignment horizontal="center" vertical="center"/>
    </xf>
    <xf numFmtId="0" fontId="2" fillId="0" borderId="0" xfId="3" applyFont="1" applyAlignment="1">
      <alignment horizontal="center" vertical="center"/>
    </xf>
    <xf numFmtId="0" fontId="2" fillId="0" borderId="0" xfId="3" applyFont="1" applyAlignment="1" applyProtection="1">
      <alignment horizontal="center" vertical="center"/>
      <protection locked="0"/>
    </xf>
  </cellXfs>
  <cellStyles count="7">
    <cellStyle name="Comma" xfId="1" builtinId="3"/>
    <cellStyle name="Normal" xfId="0" builtinId="0"/>
    <cellStyle name="Normal_BAL" xfId="3"/>
    <cellStyle name="Normal_Financial statements 2000 Alcomet" xfId="4"/>
    <cellStyle name="Normal_Financial statements_bg model 2002" xfId="6"/>
    <cellStyle name="Normal_P&amp;L" xfId="2"/>
    <cellStyle name="Normal_P&amp;L_Financial statements_bg model 2002" xfId="5"/>
  </cellStyles>
  <dxfs count="55">
    <dxf>
      <font>
        <strike val="0"/>
        <u val="double"/>
      </font>
    </dxf>
    <dxf>
      <font>
        <strike val="0"/>
        <u val="double"/>
      </font>
    </dxf>
    <dxf>
      <font>
        <strike val="0"/>
        <u val="double"/>
      </font>
    </dxf>
    <dxf>
      <font>
        <strike val="0"/>
        <u val="double"/>
      </font>
    </dxf>
    <dxf>
      <font>
        <color theme="0"/>
      </font>
      <fill>
        <patternFill>
          <bgColor theme="0"/>
        </patternFill>
      </fill>
      <border>
        <left/>
        <right/>
        <top/>
        <bottom/>
      </border>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color theme="0" tint="-4.9989318521683403E-2"/>
      </font>
    </dxf>
    <dxf>
      <font>
        <strike val="0"/>
        <u val="double"/>
      </font>
    </dxf>
    <dxf>
      <font>
        <strike val="0"/>
        <u val="double"/>
      </font>
    </dxf>
    <dxf>
      <font>
        <strike val="0"/>
        <u val="double"/>
      </font>
    </dxf>
    <dxf>
      <font>
        <strike val="0"/>
        <u val="double"/>
      </font>
    </dxf>
    <dxf>
      <font>
        <b val="0"/>
        <i val="0"/>
        <color theme="1"/>
      </font>
      <numFmt numFmtId="0" formatCode="General"/>
      <border>
        <top style="hair">
          <color indexed="64"/>
        </top>
      </border>
    </dxf>
    <dxf>
      <font>
        <color auto="1"/>
      </font>
    </dxf>
    <dxf>
      <font>
        <color auto="1"/>
      </font>
    </dxf>
    <dxf>
      <font>
        <color auto="1"/>
      </font>
    </dxf>
    <dxf>
      <font>
        <color auto="1"/>
      </font>
    </dxf>
    <dxf>
      <font>
        <color auto="1"/>
      </font>
    </dxf>
    <dxf>
      <font>
        <color auto="1"/>
      </font>
    </dxf>
    <dxf>
      <font>
        <color auto="1"/>
      </font>
      <fill>
        <patternFill patternType="none">
          <fgColor indexed="64"/>
          <bgColor indexed="65"/>
        </patternFill>
      </fill>
    </dxf>
    <dxf>
      <font>
        <color auto="1"/>
      </font>
    </dxf>
    <dxf>
      <font>
        <color auto="1"/>
      </font>
    </dxf>
    <dxf>
      <font>
        <color auto="1"/>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u val="double"/>
      </font>
    </dxf>
    <dxf>
      <font>
        <strike val="0"/>
        <color theme="0" tint="-4.9989318521683403E-2"/>
      </font>
    </dxf>
    <dxf>
      <font>
        <strike val="0"/>
        <u val="double"/>
      </font>
    </dxf>
    <dxf>
      <font>
        <strike val="0"/>
        <u val="double"/>
      </font>
    </dxf>
    <dxf>
      <font>
        <b val="0"/>
        <i val="0"/>
        <color theme="1"/>
      </font>
      <numFmt numFmtId="0" formatCode="General"/>
      <border>
        <top style="hair">
          <color indexed="64"/>
        </top>
      </border>
    </dxf>
    <dxf>
      <font>
        <strike val="0"/>
        <u val="double"/>
      </font>
    </dxf>
    <dxf>
      <font>
        <strike val="0"/>
        <u val="double"/>
      </font>
    </dxf>
    <dxf>
      <font>
        <strike val="0"/>
        <u val="double"/>
      </font>
    </dxf>
    <dxf>
      <font>
        <strike val="0"/>
        <u val="double"/>
      </font>
    </dxf>
    <dxf>
      <font>
        <strike val="0"/>
        <u val="double"/>
      </font>
    </dxf>
    <dxf>
      <font>
        <strike val="0"/>
        <color theme="0" tint="-4.9989318521683403E-2"/>
      </font>
    </dxf>
    <dxf>
      <font>
        <b val="0"/>
        <i val="0"/>
        <color theme="1"/>
      </font>
      <numFmt numFmtId="0" formatCode="General"/>
      <border>
        <top style="hair">
          <color indexed="64"/>
        </top>
      </border>
    </dxf>
    <dxf>
      <font>
        <strike val="0"/>
        <u val="double"/>
      </font>
    </dxf>
    <dxf>
      <font>
        <strike val="0"/>
        <u val="doubl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57;&#1095;&#1077;&#1090;&#1086;&#1074;&#1086;&#1076;&#1089;&#1090;&#1074;&#1086;%20&#1086;&#1090;%20&#1086;&#1092;&#1080;&#1089;&#1072;\&#1058;&#1050;%20&#1048;&#1084;&#1086;&#1090;&#1080;\2024%20&#1086;&#1073;&#1097;&#1072;\2-&#1088;&#1086;%20&#1090;&#1088;&#1080;&#1084;&#1077;&#1089;\_GFO_MSS_2024_TK_Imoti_A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5;&#1077;&#1090;&#1086;&#1074;&#1086;&#1076;&#1089;&#1090;&#1074;&#1086;%20&#1086;&#1090;%20&#1086;&#1092;&#1080;&#1089;&#1072;\&#1058;&#1050;%20&#1048;&#1084;&#1086;&#1090;&#1080;\2024%20&#1086;&#1073;&#1097;&#1072;\3-&#1090;&#1086;%20&#1090;&#1088;&#1080;&#1084;&#1077;&#1089;\&#1075;&#1086;&#1090;&#1086;&#1074;&#1080;%20&#1089;&#1077;&#1087;&#1090;&#1077;&#1084;&#1074;&#1088;&#1080;\_GFO_MSS_2024_TK_Imoti_A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95;&#1077;&#1090;&#1086;&#1074;&#1086;&#1076;&#1089;&#1090;&#1074;&#1086;%20&#1086;&#1090;%20&#1086;&#1092;&#1080;&#1089;&#1072;\&#1058;&#1050;%20&#1048;&#1084;&#1086;&#1090;&#1080;\2024%20&#1086;&#1073;&#1097;&#1072;\4-&#1090;&#1086;%20&#1090;&#1088;&#1080;&#1084;&#1077;&#1089;\&#1075;&#1086;&#1090;&#1086;&#1074;&#1080;%20&#1089;&#1077;&#1087;&#1090;&#1077;&#1084;&#1074;&#1088;&#1080;\_GFO_MSS_2024_TK_Imoti_AD.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7;&#1095;&#1077;&#1090;&#1086;&#1074;&#1086;&#1076;&#1089;&#1090;&#1074;&#1086;%20&#1086;&#1090;%20&#1086;&#1092;&#1080;&#1089;&#1072;\&#1058;&#1050;%20&#1048;&#1084;&#1086;&#1090;&#1080;\2026%20&#1086;&#1073;&#1097;&#1072;\1-&#1074;&#1086;%20&#1090;&#1088;&#1080;&#1084;&#1077;&#1089;&#1077;&#1095;&#1080;&#1077;\_GFO_MSS_2026_TK_Imoti_A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ЧАЛО"/>
      <sheetName val="баланс"/>
      <sheetName val="ОД"/>
      <sheetName val="ОВД"/>
      <sheetName val="ОПП"/>
      <sheetName val="СК"/>
      <sheetName val="ДА"/>
      <sheetName val="фин.А"/>
      <sheetName val="вземания"/>
      <sheetName val="отсрочени.Д"/>
      <sheetName val="Д.ДВД"/>
      <sheetName val="равн.Д"/>
      <sheetName val="МЗ"/>
      <sheetName val="ПС"/>
      <sheetName val="ОК"/>
      <sheetName val="упр.К"/>
      <sheetName val="Рез."/>
      <sheetName val="ФР"/>
      <sheetName val="фин.П"/>
      <sheetName val="задължения"/>
      <sheetName val="други.А+П"/>
      <sheetName val="Приходи"/>
      <sheetName val="Разходи"/>
      <sheetName val="дог.строителство"/>
      <sheetName val="грешки"/>
      <sheetName val="НПАкция"/>
      <sheetName val="доход-ръков."/>
      <sheetName val="условни.А+П"/>
      <sheetName val="риск"/>
      <sheetName val="сегменти"/>
      <sheetName val="СЛ"/>
      <sheetName val="СЛ.2"/>
      <sheetName val="коефициенти"/>
      <sheetName val="B"/>
      <sheetName val="O"/>
      <sheetName val="движ.ДВД"/>
      <sheetName val="-"/>
    </sheetNames>
    <sheetDataSet>
      <sheetData sheetId="0">
        <row r="3">
          <cell r="AB3">
            <v>0</v>
          </cell>
        </row>
        <row r="44">
          <cell r="A44" t="str">
            <v>Представляващ:</v>
          </cell>
          <cell r="F44" t="str">
            <v>Съставител:</v>
          </cell>
        </row>
        <row r="46">
          <cell r="A46" t="str">
            <v>Борислава Юриева Фивейска        Марин Иванов Стоев</v>
          </cell>
          <cell r="F46" t="str">
            <v>Мила Валентинова Павлова</v>
          </cell>
        </row>
        <row r="49">
          <cell r="C49" t="str">
            <v>Заверил:</v>
          </cell>
        </row>
        <row r="51">
          <cell r="C51" t="str">
            <v>Таня Станева, д.е.с., регистриран одитор</v>
          </cell>
        </row>
        <row r="52">
          <cell r="P52">
            <v>7</v>
          </cell>
          <cell r="R52">
            <v>36</v>
          </cell>
        </row>
      </sheetData>
      <sheetData sheetId="1">
        <row r="42">
          <cell r="F42">
            <v>52</v>
          </cell>
          <cell r="I42">
            <v>13</v>
          </cell>
        </row>
        <row r="73">
          <cell r="F73">
            <v>-54</v>
          </cell>
          <cell r="I73">
            <v>70</v>
          </cell>
        </row>
      </sheetData>
      <sheetData sheetId="2">
        <row r="55">
          <cell r="F55">
            <v>-54</v>
          </cell>
        </row>
        <row r="71">
          <cell r="A71" t="str">
            <v>Приложенията от страница 7 до страница 36 са неразделна част от финансовия отчет.</v>
          </cell>
        </row>
      </sheetData>
      <sheetData sheetId="3"/>
      <sheetData sheetId="4">
        <row r="77">
          <cell r="C77">
            <v>52</v>
          </cell>
          <cell r="E77">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4">
          <cell r="M54" t="str">
            <v>Таня Станева, д.е.с., регистриран одитор</v>
          </cell>
          <cell r="N54" t="str">
            <v>СОП „Захаринова и Партньори” ООД</v>
          </cell>
        </row>
        <row r="55">
          <cell r="M55">
            <v>45866</v>
          </cell>
          <cell r="N55">
            <v>41820</v>
          </cell>
        </row>
        <row r="56">
          <cell r="M56" t="str">
            <v>Таня Станева, д.е.с., регистриран одитор</v>
          </cell>
          <cell r="N56" t="str">
            <v>СОП „Захаринова и Партньори” ООД</v>
          </cell>
        </row>
        <row r="57">
          <cell r="M57">
            <v>45866</v>
          </cell>
          <cell r="N57">
            <v>41820</v>
          </cell>
        </row>
        <row r="58">
          <cell r="M58" t="str">
            <v>Таня Станева, д.е.с., регистриран одитор</v>
          </cell>
          <cell r="N58" t="str">
            <v>СОП „Захаринова и Партньори” ООД</v>
          </cell>
        </row>
        <row r="59">
          <cell r="M59">
            <v>45866</v>
          </cell>
          <cell r="N59">
            <v>41820</v>
          </cell>
        </row>
        <row r="60">
          <cell r="M60" t="str">
            <v>Таня Станева, д.е.с., регистриран одитор</v>
          </cell>
          <cell r="N60" t="str">
            <v>СОП „Захаринова и Партньори” ООД</v>
          </cell>
        </row>
        <row r="61">
          <cell r="M61">
            <v>45866</v>
          </cell>
          <cell r="N61">
            <v>41820</v>
          </cell>
        </row>
        <row r="62">
          <cell r="M62" t="str">
            <v>С</v>
          </cell>
          <cell r="N62" t="str">
            <v>КП</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ЧАЛО"/>
      <sheetName val="баланс"/>
      <sheetName val="ОД"/>
      <sheetName val="ОВД"/>
      <sheetName val="ОПП"/>
      <sheetName val="СК"/>
      <sheetName val="ДА"/>
      <sheetName val="фин.А"/>
      <sheetName val="вземания"/>
      <sheetName val="отсрочени.Д"/>
      <sheetName val="Д.ДВД"/>
      <sheetName val="равн.Д"/>
      <sheetName val="МЗ"/>
      <sheetName val="ПС"/>
      <sheetName val="ОК"/>
      <sheetName val="упр.К"/>
      <sheetName val="Рез."/>
      <sheetName val="ФР"/>
      <sheetName val="фин.П"/>
      <sheetName val="задължения"/>
      <sheetName val="други.А+П"/>
      <sheetName val="Приходи"/>
      <sheetName val="Разходи"/>
      <sheetName val="дог.строителство"/>
      <sheetName val="грешки"/>
      <sheetName val="НПАкция"/>
      <sheetName val="доход-ръков."/>
      <sheetName val="условни.А+П"/>
      <sheetName val="риск"/>
      <sheetName val="сегменти"/>
      <sheetName val="СЛ"/>
      <sheetName val="СЛ.2"/>
      <sheetName val="коефициенти"/>
      <sheetName val="B"/>
      <sheetName val="O"/>
      <sheetName val="движ.ДВД"/>
      <sheetName val="-"/>
    </sheetNames>
    <sheetDataSet>
      <sheetData sheetId="0" refreshError="1">
        <row r="1">
          <cell r="AA1">
            <v>31</v>
          </cell>
          <cell r="AI1" t="str">
            <v>януари</v>
          </cell>
        </row>
        <row r="2">
          <cell r="AI2" t="str">
            <v>февруари</v>
          </cell>
        </row>
        <row r="3">
          <cell r="B3" t="str">
            <v>ТК - ИМОТИ АД</v>
          </cell>
          <cell r="AI3" t="str">
            <v>март</v>
          </cell>
        </row>
        <row r="4">
          <cell r="AI4" t="str">
            <v>април</v>
          </cell>
        </row>
        <row r="5">
          <cell r="AI5" t="str">
            <v>май</v>
          </cell>
        </row>
        <row r="6">
          <cell r="AI6" t="str">
            <v>юни</v>
          </cell>
        </row>
        <row r="7">
          <cell r="AI7" t="str">
            <v>юли</v>
          </cell>
        </row>
        <row r="8">
          <cell r="AI8" t="str">
            <v>август</v>
          </cell>
        </row>
        <row r="9">
          <cell r="AI9" t="str">
            <v>септември</v>
          </cell>
        </row>
        <row r="10">
          <cell r="AI10" t="str">
            <v>октомври</v>
          </cell>
        </row>
        <row r="11">
          <cell r="AI11" t="str">
            <v>ноември</v>
          </cell>
        </row>
        <row r="12">
          <cell r="AI12" t="str">
            <v>декември</v>
          </cell>
        </row>
      </sheetData>
      <sheetData sheetId="1" refreshError="1"/>
      <sheetData sheetId="2" refreshError="1">
        <row r="1">
          <cell r="A1" t="str">
            <v>ТК - ИМОТИ АД</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ЧАЛО"/>
      <sheetName val="баланс"/>
      <sheetName val="ОД"/>
      <sheetName val="ОВД"/>
      <sheetName val="ОПП"/>
      <sheetName val="СК"/>
      <sheetName val="ДА"/>
      <sheetName val="фин.А"/>
      <sheetName val="вземания"/>
      <sheetName val="отсрочени.Д"/>
      <sheetName val="Д.ДВД"/>
      <sheetName val="равн.Д"/>
      <sheetName val="МЗ"/>
      <sheetName val="ПС"/>
      <sheetName val="ОК"/>
      <sheetName val="упр.К"/>
      <sheetName val="Рез."/>
      <sheetName val="ФР"/>
      <sheetName val="фин.П"/>
      <sheetName val="задължения"/>
      <sheetName val="други.А+П"/>
      <sheetName val="Приходи"/>
      <sheetName val="Разходи"/>
      <sheetName val="дог.строителство"/>
      <sheetName val="грешки"/>
      <sheetName val="НПАкция"/>
      <sheetName val="доход-ръков."/>
      <sheetName val="условни.А+П"/>
      <sheetName val="риск"/>
      <sheetName val="сегменти"/>
      <sheetName val="СЛ"/>
      <sheetName val="СЛ.2"/>
      <sheetName val="коефициенти"/>
      <sheetName val="B"/>
      <sheetName val="O"/>
      <sheetName val="движ.ДВД"/>
      <sheetName val="-"/>
    </sheetNames>
    <sheetDataSet>
      <sheetData sheetId="0" refreshError="1">
        <row r="1">
          <cell r="AA1">
            <v>31</v>
          </cell>
          <cell r="AB1">
            <v>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ЧАЛО"/>
      <sheetName val="баланс"/>
      <sheetName val="ОД"/>
      <sheetName val="ОВД"/>
      <sheetName val="ОПП"/>
      <sheetName val="СК"/>
      <sheetName val="ДА"/>
      <sheetName val="фин.А"/>
      <sheetName val="вземания"/>
      <sheetName val="отсрочени.Д"/>
      <sheetName val="Д.ДВД"/>
      <sheetName val="равн.Д"/>
      <sheetName val="МЗ"/>
      <sheetName val="ПС"/>
      <sheetName val="ОК"/>
      <sheetName val="упр.К"/>
      <sheetName val="Рез."/>
      <sheetName val="ФР"/>
      <sheetName val="фин.П"/>
      <sheetName val="задължения"/>
      <sheetName val="други.А+П"/>
      <sheetName val="Приходи"/>
      <sheetName val="Разходи"/>
      <sheetName val="дог.строителство"/>
      <sheetName val="грешки"/>
      <sheetName val="НПАкция"/>
      <sheetName val="доход-ръков."/>
      <sheetName val="условни.А+П"/>
      <sheetName val="риск"/>
      <sheetName val="сегменти"/>
      <sheetName val="СЛ"/>
      <sheetName val="СЛ.2"/>
      <sheetName val="коефициенти"/>
      <sheetName val="B"/>
      <sheetName val="O"/>
      <sheetName val="движ.ДВД"/>
      <sheetName val="-"/>
    </sheetNames>
    <sheetDataSet>
      <sheetData sheetId="0">
        <row r="1">
          <cell r="AA1">
            <v>31</v>
          </cell>
          <cell r="AB1">
            <v>3</v>
          </cell>
          <cell r="AC1">
            <v>2026</v>
          </cell>
        </row>
        <row r="2">
          <cell r="AA2">
            <v>46112</v>
          </cell>
        </row>
      </sheetData>
      <sheetData sheetId="1">
        <row r="9">
          <cell r="J9">
            <v>0</v>
          </cell>
          <cell r="L9">
            <v>0</v>
          </cell>
        </row>
        <row r="10">
          <cell r="J10">
            <v>0</v>
          </cell>
          <cell r="L10">
            <v>0</v>
          </cell>
        </row>
        <row r="11">
          <cell r="J11">
            <v>0</v>
          </cell>
          <cell r="L11">
            <v>0</v>
          </cell>
        </row>
        <row r="12">
          <cell r="J12">
            <v>0</v>
          </cell>
          <cell r="L12">
            <v>0</v>
          </cell>
        </row>
        <row r="13">
          <cell r="J13">
            <v>0</v>
          </cell>
          <cell r="L13">
            <v>0</v>
          </cell>
        </row>
        <row r="14">
          <cell r="J14">
            <v>0</v>
          </cell>
          <cell r="L14">
            <v>0</v>
          </cell>
        </row>
        <row r="15">
          <cell r="J15">
            <v>0</v>
          </cell>
          <cell r="L15">
            <v>0</v>
          </cell>
        </row>
        <row r="16">
          <cell r="J16">
            <v>0</v>
          </cell>
          <cell r="L16">
            <v>0</v>
          </cell>
        </row>
        <row r="17">
          <cell r="J17">
            <v>0</v>
          </cell>
          <cell r="L17">
            <v>0</v>
          </cell>
        </row>
        <row r="18">
          <cell r="J18">
            <v>0</v>
          </cell>
          <cell r="L18">
            <v>0</v>
          </cell>
        </row>
        <row r="19">
          <cell r="J19">
            <v>0</v>
          </cell>
          <cell r="L19">
            <v>0</v>
          </cell>
        </row>
        <row r="20">
          <cell r="J20">
            <v>0</v>
          </cell>
          <cell r="L20">
            <v>0</v>
          </cell>
        </row>
        <row r="21">
          <cell r="J21">
            <v>0</v>
          </cell>
          <cell r="L21">
            <v>0</v>
          </cell>
        </row>
        <row r="22">
          <cell r="J22">
            <v>0</v>
          </cell>
          <cell r="L22">
            <v>0</v>
          </cell>
        </row>
        <row r="23">
          <cell r="J23">
            <v>0</v>
          </cell>
          <cell r="L23">
            <v>0</v>
          </cell>
        </row>
        <row r="24">
          <cell r="J24">
            <v>0</v>
          </cell>
          <cell r="L24">
            <v>0</v>
          </cell>
        </row>
        <row r="25">
          <cell r="J25">
            <v>0</v>
          </cell>
          <cell r="L25">
            <v>0</v>
          </cell>
        </row>
        <row r="26">
          <cell r="J26">
            <v>0</v>
          </cell>
          <cell r="L26">
            <v>0</v>
          </cell>
        </row>
        <row r="27">
          <cell r="J27">
            <v>0</v>
          </cell>
          <cell r="L27">
            <v>0</v>
          </cell>
        </row>
        <row r="28">
          <cell r="J28">
            <v>0</v>
          </cell>
          <cell r="L28">
            <v>0</v>
          </cell>
        </row>
        <row r="29">
          <cell r="J29">
            <v>0</v>
          </cell>
          <cell r="L29">
            <v>0</v>
          </cell>
        </row>
        <row r="30">
          <cell r="J30">
            <v>0</v>
          </cell>
          <cell r="L30">
            <v>0</v>
          </cell>
        </row>
        <row r="31">
          <cell r="J31">
            <v>0</v>
          </cell>
          <cell r="L31">
            <v>0</v>
          </cell>
        </row>
        <row r="32">
          <cell r="J32">
            <v>0</v>
          </cell>
          <cell r="L32">
            <v>0</v>
          </cell>
        </row>
        <row r="33">
          <cell r="J33">
            <v>0</v>
          </cell>
          <cell r="L33">
            <v>0</v>
          </cell>
        </row>
        <row r="34">
          <cell r="J34">
            <v>0</v>
          </cell>
          <cell r="L34">
            <v>0</v>
          </cell>
        </row>
        <row r="35">
          <cell r="J35">
            <v>0</v>
          </cell>
          <cell r="L35">
            <v>0</v>
          </cell>
        </row>
        <row r="36">
          <cell r="J36">
            <v>0</v>
          </cell>
          <cell r="L36">
            <v>0</v>
          </cell>
        </row>
        <row r="37">
          <cell r="J37">
            <v>0</v>
          </cell>
          <cell r="L37">
            <v>0</v>
          </cell>
        </row>
        <row r="38">
          <cell r="J38">
            <v>0</v>
          </cell>
          <cell r="L38">
            <v>0</v>
          </cell>
        </row>
        <row r="39">
          <cell r="J39">
            <v>0</v>
          </cell>
          <cell r="L39">
            <v>0</v>
          </cell>
        </row>
        <row r="40">
          <cell r="J40">
            <v>0</v>
          </cell>
          <cell r="L40">
            <v>0</v>
          </cell>
        </row>
        <row r="41">
          <cell r="J41">
            <v>0</v>
          </cell>
          <cell r="L41">
            <v>0</v>
          </cell>
        </row>
        <row r="42">
          <cell r="J42">
            <v>0</v>
          </cell>
          <cell r="L42">
            <v>0</v>
          </cell>
        </row>
        <row r="43">
          <cell r="J43">
            <v>0</v>
          </cell>
          <cell r="L43">
            <v>0</v>
          </cell>
        </row>
        <row r="44">
          <cell r="J44">
            <v>0</v>
          </cell>
          <cell r="L44">
            <v>0</v>
          </cell>
        </row>
        <row r="45">
          <cell r="J45">
            <v>0</v>
          </cell>
          <cell r="L45">
            <v>0</v>
          </cell>
        </row>
        <row r="46">
          <cell r="J46">
            <v>0</v>
          </cell>
          <cell r="L46">
            <v>0</v>
          </cell>
        </row>
        <row r="58">
          <cell r="I58">
            <v>24466</v>
          </cell>
          <cell r="J58">
            <v>0</v>
          </cell>
          <cell r="L58">
            <v>0</v>
          </cell>
        </row>
        <row r="59">
          <cell r="J59">
            <v>0</v>
          </cell>
          <cell r="L59">
            <v>0</v>
          </cell>
        </row>
        <row r="60">
          <cell r="J60">
            <v>0</v>
          </cell>
          <cell r="L60">
            <v>0</v>
          </cell>
        </row>
        <row r="61">
          <cell r="J61">
            <v>0</v>
          </cell>
          <cell r="L61">
            <v>0</v>
          </cell>
        </row>
        <row r="62">
          <cell r="J62">
            <v>0</v>
          </cell>
          <cell r="L62">
            <v>0</v>
          </cell>
        </row>
        <row r="63">
          <cell r="I63">
            <v>0</v>
          </cell>
          <cell r="J63">
            <v>0</v>
          </cell>
          <cell r="L63">
            <v>0</v>
          </cell>
        </row>
        <row r="64">
          <cell r="J64">
            <v>0</v>
          </cell>
          <cell r="L64">
            <v>0</v>
          </cell>
        </row>
        <row r="65">
          <cell r="I65">
            <v>0</v>
          </cell>
          <cell r="J65">
            <v>0</v>
          </cell>
          <cell r="L65">
            <v>0</v>
          </cell>
        </row>
        <row r="66">
          <cell r="J66">
            <v>0</v>
          </cell>
          <cell r="L66">
            <v>0</v>
          </cell>
        </row>
        <row r="67">
          <cell r="I67">
            <v>0</v>
          </cell>
          <cell r="J67">
            <v>0</v>
          </cell>
          <cell r="L67">
            <v>0</v>
          </cell>
        </row>
        <row r="68">
          <cell r="J68">
            <v>0</v>
          </cell>
          <cell r="L68">
            <v>0</v>
          </cell>
        </row>
        <row r="69">
          <cell r="I69">
            <v>-9628</v>
          </cell>
          <cell r="J69">
            <v>0</v>
          </cell>
          <cell r="L69">
            <v>0</v>
          </cell>
        </row>
        <row r="70">
          <cell r="J70">
            <v>0</v>
          </cell>
          <cell r="L70">
            <v>0</v>
          </cell>
        </row>
        <row r="71">
          <cell r="I71">
            <v>170</v>
          </cell>
          <cell r="J71">
            <v>0</v>
          </cell>
          <cell r="L71">
            <v>0</v>
          </cell>
        </row>
        <row r="72">
          <cell r="J72">
            <v>0</v>
          </cell>
          <cell r="L72">
            <v>0</v>
          </cell>
        </row>
        <row r="73">
          <cell r="J73">
            <v>0</v>
          </cell>
          <cell r="L73">
            <v>0</v>
          </cell>
        </row>
        <row r="74">
          <cell r="J74">
            <v>0</v>
          </cell>
          <cell r="L74">
            <v>0</v>
          </cell>
        </row>
        <row r="75">
          <cell r="I75">
            <v>15008</v>
          </cell>
          <cell r="J75">
            <v>0</v>
          </cell>
          <cell r="L75">
            <v>0</v>
          </cell>
        </row>
        <row r="76">
          <cell r="J76">
            <v>0</v>
          </cell>
          <cell r="L76">
            <v>0</v>
          </cell>
        </row>
        <row r="77">
          <cell r="I77">
            <v>0</v>
          </cell>
          <cell r="J77">
            <v>0</v>
          </cell>
          <cell r="L77">
            <v>0</v>
          </cell>
        </row>
        <row r="78">
          <cell r="J78">
            <v>0</v>
          </cell>
          <cell r="L78">
            <v>0</v>
          </cell>
        </row>
        <row r="79">
          <cell r="I79">
            <v>15008</v>
          </cell>
          <cell r="J79">
            <v>0</v>
          </cell>
          <cell r="L79">
            <v>0</v>
          </cell>
        </row>
        <row r="80">
          <cell r="J80">
            <v>0</v>
          </cell>
          <cell r="L80">
            <v>0</v>
          </cell>
        </row>
        <row r="81">
          <cell r="J81">
            <v>0</v>
          </cell>
          <cell r="L81">
            <v>0</v>
          </cell>
        </row>
        <row r="82">
          <cell r="J82">
            <v>0</v>
          </cell>
          <cell r="L82">
            <v>0</v>
          </cell>
        </row>
        <row r="83">
          <cell r="J83">
            <v>0</v>
          </cell>
          <cell r="L83">
            <v>0</v>
          </cell>
        </row>
        <row r="84">
          <cell r="J84">
            <v>0</v>
          </cell>
          <cell r="L84">
            <v>0</v>
          </cell>
        </row>
        <row r="85">
          <cell r="J85">
            <v>0</v>
          </cell>
          <cell r="L85">
            <v>0</v>
          </cell>
        </row>
        <row r="86">
          <cell r="J86">
            <v>0</v>
          </cell>
          <cell r="L86">
            <v>0</v>
          </cell>
        </row>
        <row r="87">
          <cell r="J87">
            <v>0</v>
          </cell>
          <cell r="L87">
            <v>0</v>
          </cell>
        </row>
        <row r="88">
          <cell r="J88">
            <v>0</v>
          </cell>
          <cell r="L88">
            <v>0</v>
          </cell>
        </row>
        <row r="89">
          <cell r="J89">
            <v>0</v>
          </cell>
          <cell r="L89">
            <v>0</v>
          </cell>
        </row>
        <row r="90">
          <cell r="J90">
            <v>0</v>
          </cell>
          <cell r="L90">
            <v>0</v>
          </cell>
        </row>
        <row r="91">
          <cell r="J91">
            <v>0</v>
          </cell>
          <cell r="L91">
            <v>0</v>
          </cell>
        </row>
        <row r="92">
          <cell r="J92">
            <v>0</v>
          </cell>
          <cell r="L92">
            <v>0</v>
          </cell>
        </row>
        <row r="93">
          <cell r="J93">
            <v>0</v>
          </cell>
          <cell r="L93">
            <v>0</v>
          </cell>
        </row>
        <row r="94">
          <cell r="J94">
            <v>0</v>
          </cell>
          <cell r="L94">
            <v>0</v>
          </cell>
        </row>
        <row r="95">
          <cell r="J95">
            <v>0</v>
          </cell>
          <cell r="L95">
            <v>0</v>
          </cell>
        </row>
        <row r="96">
          <cell r="J96">
            <v>0</v>
          </cell>
          <cell r="L96">
            <v>0</v>
          </cell>
        </row>
        <row r="97">
          <cell r="J97">
            <v>0</v>
          </cell>
          <cell r="L97">
            <v>0</v>
          </cell>
        </row>
        <row r="98">
          <cell r="J98">
            <v>0</v>
          </cell>
          <cell r="L98">
            <v>0</v>
          </cell>
        </row>
        <row r="99">
          <cell r="J99">
            <v>0</v>
          </cell>
          <cell r="L99">
            <v>0</v>
          </cell>
        </row>
        <row r="100">
          <cell r="J100">
            <v>0</v>
          </cell>
          <cell r="L100">
            <v>0</v>
          </cell>
        </row>
        <row r="101">
          <cell r="J101">
            <v>0</v>
          </cell>
          <cell r="L101">
            <v>0</v>
          </cell>
        </row>
        <row r="102">
          <cell r="J102">
            <v>0</v>
          </cell>
          <cell r="L102">
            <v>0</v>
          </cell>
        </row>
        <row r="103">
          <cell r="J103">
            <v>0</v>
          </cell>
          <cell r="L103">
            <v>0</v>
          </cell>
        </row>
        <row r="104">
          <cell r="J104">
            <v>0</v>
          </cell>
          <cell r="L104">
            <v>0</v>
          </cell>
        </row>
        <row r="105">
          <cell r="J105">
            <v>0</v>
          </cell>
          <cell r="L105">
            <v>0</v>
          </cell>
        </row>
        <row r="106">
          <cell r="J106">
            <v>0</v>
          </cell>
          <cell r="L106">
            <v>0</v>
          </cell>
        </row>
        <row r="107">
          <cell r="J107">
            <v>0</v>
          </cell>
          <cell r="L107">
            <v>0</v>
          </cell>
        </row>
        <row r="108">
          <cell r="J108">
            <v>0</v>
          </cell>
          <cell r="L108">
            <v>0</v>
          </cell>
        </row>
        <row r="109">
          <cell r="J109">
            <v>0</v>
          </cell>
          <cell r="L109">
            <v>0</v>
          </cell>
        </row>
        <row r="110">
          <cell r="J110">
            <v>0</v>
          </cell>
          <cell r="L110">
            <v>0</v>
          </cell>
        </row>
        <row r="111">
          <cell r="J111">
            <v>0</v>
          </cell>
          <cell r="L111">
            <v>0</v>
          </cell>
        </row>
        <row r="112">
          <cell r="J112">
            <v>0</v>
          </cell>
          <cell r="L112">
            <v>0</v>
          </cell>
        </row>
        <row r="113">
          <cell r="J113">
            <v>0</v>
          </cell>
          <cell r="L113">
            <v>0</v>
          </cell>
        </row>
        <row r="114">
          <cell r="J114">
            <v>0</v>
          </cell>
          <cell r="L114">
            <v>0</v>
          </cell>
        </row>
      </sheetData>
      <sheetData sheetId="2"/>
      <sheetData sheetId="3"/>
      <sheetData sheetId="4"/>
      <sheetData sheetId="5">
        <row r="12">
          <cell r="C12">
            <v>24466</v>
          </cell>
          <cell r="E12">
            <v>0</v>
          </cell>
          <cell r="G12">
            <v>0</v>
          </cell>
          <cell r="I12">
            <v>0</v>
          </cell>
          <cell r="K12">
            <v>-9658</v>
          </cell>
          <cell r="M12">
            <v>30</v>
          </cell>
          <cell r="O12">
            <v>14838</v>
          </cell>
          <cell r="Q12">
            <v>0</v>
          </cell>
          <cell r="S12">
            <v>14838</v>
          </cell>
        </row>
        <row r="54">
          <cell r="C54">
            <v>24466</v>
          </cell>
          <cell r="E54">
            <v>0</v>
          </cell>
          <cell r="G54">
            <v>0</v>
          </cell>
          <cell r="I54">
            <v>0</v>
          </cell>
          <cell r="K54">
            <v>-9628</v>
          </cell>
          <cell r="M54">
            <v>170</v>
          </cell>
          <cell r="O54">
            <v>15008</v>
          </cell>
          <cell r="Q54">
            <v>0</v>
          </cell>
          <cell r="S54">
            <v>15008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workbookViewId="0">
      <selection activeCell="B1" sqref="B1:H6"/>
    </sheetView>
  </sheetViews>
  <sheetFormatPr defaultRowHeight="15"/>
  <sheetData>
    <row r="1" spans="1:10">
      <c r="A1" s="212"/>
      <c r="B1" s="237" t="s">
        <v>173</v>
      </c>
      <c r="C1" s="237"/>
      <c r="D1" s="237"/>
      <c r="E1" s="237"/>
      <c r="F1" s="237"/>
      <c r="G1" s="237"/>
      <c r="H1" s="237"/>
      <c r="I1" s="213"/>
      <c r="J1" s="213"/>
    </row>
    <row r="2" spans="1:10">
      <c r="A2" s="212"/>
      <c r="B2" s="237"/>
      <c r="C2" s="237"/>
      <c r="D2" s="237"/>
      <c r="E2" s="237"/>
      <c r="F2" s="237"/>
      <c r="G2" s="237"/>
      <c r="H2" s="237"/>
      <c r="I2" s="213"/>
      <c r="J2" s="213"/>
    </row>
    <row r="3" spans="1:10">
      <c r="A3" s="212"/>
      <c r="B3" s="237"/>
      <c r="C3" s="237"/>
      <c r="D3" s="237"/>
      <c r="E3" s="237"/>
      <c r="F3" s="237"/>
      <c r="G3" s="237"/>
      <c r="H3" s="237"/>
      <c r="I3" s="213"/>
      <c r="J3" s="213"/>
    </row>
    <row r="4" spans="1:10">
      <c r="A4" s="212"/>
      <c r="B4" s="237"/>
      <c r="C4" s="237"/>
      <c r="D4" s="237"/>
      <c r="E4" s="237"/>
      <c r="F4" s="237"/>
      <c r="G4" s="237"/>
      <c r="H4" s="237"/>
      <c r="I4" s="213"/>
      <c r="J4" s="213"/>
    </row>
    <row r="5" spans="1:10">
      <c r="A5" s="212"/>
      <c r="B5" s="237"/>
      <c r="C5" s="237"/>
      <c r="D5" s="237"/>
      <c r="E5" s="237"/>
      <c r="F5" s="237"/>
      <c r="G5" s="237"/>
      <c r="H5" s="237"/>
      <c r="I5" s="213"/>
      <c r="J5" s="213"/>
    </row>
    <row r="6" spans="1:10">
      <c r="A6" s="212"/>
      <c r="B6" s="237"/>
      <c r="C6" s="237"/>
      <c r="D6" s="237"/>
      <c r="E6" s="237"/>
      <c r="F6" s="237"/>
      <c r="G6" s="237"/>
      <c r="H6" s="237"/>
      <c r="I6" s="213"/>
      <c r="J6" s="213"/>
    </row>
    <row r="7" spans="1:10">
      <c r="A7" s="242" t="s">
        <v>190</v>
      </c>
      <c r="B7" s="242"/>
      <c r="C7" s="242"/>
      <c r="D7" s="242"/>
      <c r="E7" s="242"/>
      <c r="F7" s="242"/>
      <c r="G7" s="242"/>
      <c r="H7" s="242"/>
      <c r="I7" s="242"/>
      <c r="J7" s="238"/>
    </row>
    <row r="8" spans="1:10">
      <c r="A8" s="242"/>
      <c r="B8" s="242"/>
      <c r="C8" s="242"/>
      <c r="D8" s="242"/>
      <c r="E8" s="242"/>
      <c r="F8" s="242"/>
      <c r="G8" s="242"/>
      <c r="H8" s="242"/>
      <c r="I8" s="242"/>
      <c r="J8" s="238"/>
    </row>
    <row r="9" spans="1:10">
      <c r="A9" s="242"/>
      <c r="B9" s="242"/>
      <c r="C9" s="242"/>
      <c r="D9" s="242"/>
      <c r="E9" s="242"/>
      <c r="F9" s="242"/>
      <c r="G9" s="242"/>
      <c r="H9" s="242"/>
      <c r="I9" s="242"/>
      <c r="J9" s="238"/>
    </row>
    <row r="10" spans="1:10" ht="15" customHeight="1">
      <c r="A10" s="242"/>
      <c r="B10" s="242"/>
      <c r="C10" s="242"/>
      <c r="D10" s="242"/>
      <c r="E10" s="242"/>
      <c r="F10" s="242"/>
      <c r="G10" s="242"/>
      <c r="H10" s="242"/>
      <c r="I10" s="242"/>
      <c r="J10" s="213"/>
    </row>
    <row r="11" spans="1:10" ht="14.45" customHeight="1">
      <c r="A11" s="242"/>
      <c r="B11" s="242"/>
      <c r="C11" s="242"/>
      <c r="D11" s="242"/>
      <c r="E11" s="242"/>
      <c r="F11" s="242"/>
      <c r="G11" s="242"/>
      <c r="H11" s="242"/>
      <c r="I11" s="242"/>
      <c r="J11" s="213"/>
    </row>
    <row r="12" spans="1:10" ht="21" customHeight="1">
      <c r="A12" s="243" t="s">
        <v>182</v>
      </c>
      <c r="B12" s="243"/>
      <c r="C12" s="243"/>
      <c r="D12" s="243"/>
      <c r="E12" s="243"/>
      <c r="F12" s="243"/>
      <c r="G12" s="243"/>
      <c r="H12" s="243"/>
      <c r="I12" s="243"/>
      <c r="J12" s="213"/>
    </row>
    <row r="13" spans="1:10" ht="21" customHeight="1">
      <c r="A13" s="243"/>
      <c r="B13" s="243"/>
      <c r="C13" s="243"/>
      <c r="D13" s="243"/>
      <c r="E13" s="243"/>
      <c r="F13" s="243"/>
      <c r="G13" s="243"/>
      <c r="H13" s="243"/>
      <c r="I13" s="243"/>
      <c r="J13" s="213"/>
    </row>
    <row r="14" spans="1:10">
      <c r="A14" s="212"/>
      <c r="B14" s="212"/>
      <c r="C14" s="212"/>
      <c r="D14" s="212"/>
      <c r="E14" s="212"/>
      <c r="F14" s="212"/>
      <c r="G14" s="212"/>
      <c r="H14" s="212"/>
      <c r="I14" s="213"/>
      <c r="J14" s="213"/>
    </row>
    <row r="15" spans="1:10">
      <c r="A15" s="212"/>
      <c r="B15" s="212"/>
      <c r="C15" s="212"/>
      <c r="D15" s="212"/>
      <c r="E15" s="212"/>
      <c r="F15" s="212"/>
      <c r="G15" s="212"/>
      <c r="H15" s="212"/>
      <c r="I15" s="213"/>
      <c r="J15" s="213"/>
    </row>
    <row r="16" spans="1:10">
      <c r="A16" s="212"/>
      <c r="B16" s="240"/>
      <c r="C16" s="240"/>
      <c r="D16" s="240"/>
      <c r="E16" s="240"/>
      <c r="F16" s="240"/>
      <c r="G16" s="240"/>
      <c r="H16" s="240"/>
      <c r="I16" s="213"/>
      <c r="J16" s="213"/>
    </row>
    <row r="17" spans="1:10">
      <c r="A17" s="212"/>
      <c r="B17" s="240"/>
      <c r="C17" s="240"/>
      <c r="D17" s="240"/>
      <c r="E17" s="240"/>
      <c r="F17" s="240"/>
      <c r="G17" s="240"/>
      <c r="H17" s="240"/>
      <c r="I17" s="213"/>
      <c r="J17" s="213"/>
    </row>
    <row r="18" spans="1:10">
      <c r="A18" s="212"/>
      <c r="B18" s="212"/>
      <c r="C18" s="212"/>
      <c r="D18" s="212"/>
      <c r="E18" s="212"/>
      <c r="F18" s="212"/>
      <c r="G18" s="212"/>
      <c r="H18" s="212"/>
      <c r="I18" s="213"/>
      <c r="J18" s="213"/>
    </row>
    <row r="19" spans="1:10">
      <c r="A19" s="212"/>
      <c r="B19" s="212"/>
      <c r="C19" s="212"/>
      <c r="D19" s="212"/>
      <c r="E19" s="212"/>
      <c r="F19" s="212"/>
      <c r="G19" s="212"/>
      <c r="H19" s="212"/>
      <c r="I19" s="213"/>
      <c r="J19" s="213"/>
    </row>
    <row r="20" spans="1:10">
      <c r="A20" s="212"/>
      <c r="B20" s="212"/>
      <c r="C20" s="212"/>
      <c r="D20" s="212"/>
      <c r="E20" s="212"/>
      <c r="F20" s="212"/>
      <c r="G20" s="212"/>
      <c r="H20" s="212"/>
      <c r="I20" s="213"/>
      <c r="J20" s="213"/>
    </row>
    <row r="21" spans="1:10">
      <c r="A21" s="212"/>
      <c r="B21" s="212"/>
      <c r="C21" s="212"/>
      <c r="D21" s="212"/>
      <c r="E21" s="212"/>
      <c r="F21" s="212"/>
      <c r="G21" s="212"/>
      <c r="H21" s="212"/>
      <c r="I21" s="213"/>
      <c r="J21" s="213"/>
    </row>
    <row r="22" spans="1:10">
      <c r="A22" s="241"/>
      <c r="B22" s="241"/>
      <c r="C22" s="241"/>
      <c r="D22" s="241"/>
      <c r="E22" s="241"/>
      <c r="F22" s="241"/>
      <c r="G22" s="241"/>
      <c r="H22" s="241"/>
      <c r="I22" s="238"/>
      <c r="J22" s="238"/>
    </row>
    <row r="23" spans="1:10">
      <c r="A23" s="241"/>
      <c r="B23" s="241"/>
      <c r="C23" s="241"/>
      <c r="D23" s="241"/>
      <c r="E23" s="241"/>
      <c r="F23" s="241"/>
      <c r="G23" s="241"/>
      <c r="H23" s="241"/>
      <c r="I23" s="238"/>
      <c r="J23" s="238"/>
    </row>
    <row r="24" spans="1:10">
      <c r="A24" s="241"/>
      <c r="B24" s="241"/>
      <c r="C24" s="241"/>
      <c r="D24" s="241"/>
      <c r="E24" s="241"/>
      <c r="F24" s="241"/>
      <c r="G24" s="241"/>
      <c r="H24" s="241"/>
      <c r="I24" s="238"/>
      <c r="J24" s="238"/>
    </row>
    <row r="25" spans="1:10">
      <c r="A25" s="241"/>
      <c r="B25" s="241"/>
      <c r="C25" s="241"/>
      <c r="D25" s="241"/>
      <c r="E25" s="241"/>
      <c r="F25" s="241"/>
      <c r="G25" s="241"/>
      <c r="H25" s="241"/>
      <c r="I25" s="238"/>
      <c r="J25" s="238"/>
    </row>
    <row r="26" spans="1:10">
      <c r="A26" s="241"/>
      <c r="B26" s="241"/>
      <c r="C26" s="241"/>
      <c r="D26" s="241"/>
      <c r="E26" s="241"/>
      <c r="F26" s="241"/>
      <c r="G26" s="241"/>
      <c r="H26" s="241"/>
      <c r="I26" s="238"/>
      <c r="J26" s="238"/>
    </row>
    <row r="27" spans="1:10">
      <c r="A27" s="241"/>
      <c r="B27" s="241"/>
      <c r="C27" s="241"/>
      <c r="D27" s="241"/>
      <c r="E27" s="241"/>
      <c r="F27" s="241"/>
      <c r="G27" s="241"/>
      <c r="H27" s="241"/>
      <c r="I27" s="238"/>
      <c r="J27" s="238"/>
    </row>
    <row r="28" spans="1:10">
      <c r="A28" s="212"/>
      <c r="B28" s="212"/>
      <c r="C28" s="212"/>
      <c r="D28" s="212"/>
      <c r="E28" s="212"/>
      <c r="F28" s="212"/>
      <c r="G28" s="212"/>
      <c r="H28" s="212"/>
      <c r="I28" s="213"/>
      <c r="J28" s="213"/>
    </row>
    <row r="29" spans="1:10">
      <c r="A29" s="212"/>
      <c r="B29" s="212"/>
      <c r="C29" s="212"/>
      <c r="D29" s="212"/>
      <c r="E29" s="212"/>
      <c r="F29" s="212"/>
      <c r="G29" s="212"/>
      <c r="H29" s="212"/>
      <c r="I29" s="213"/>
      <c r="J29" s="213"/>
    </row>
    <row r="30" spans="1:10">
      <c r="A30" s="212"/>
      <c r="B30" s="212"/>
      <c r="C30" s="212"/>
      <c r="D30" s="212"/>
      <c r="E30" s="212"/>
      <c r="F30" s="212"/>
      <c r="G30" s="212"/>
      <c r="H30" s="212"/>
      <c r="I30" s="213"/>
      <c r="J30" s="213"/>
    </row>
    <row r="31" spans="1:10">
      <c r="A31" s="239" t="s">
        <v>177</v>
      </c>
      <c r="B31" s="239"/>
      <c r="C31" s="239"/>
      <c r="D31" s="239"/>
      <c r="E31" s="212"/>
      <c r="F31" s="239" t="s">
        <v>174</v>
      </c>
      <c r="G31" s="239"/>
      <c r="H31" s="239"/>
      <c r="I31" s="239"/>
      <c r="J31" s="213"/>
    </row>
    <row r="32" spans="1:10">
      <c r="A32" s="212"/>
      <c r="B32" s="212"/>
      <c r="C32" s="212"/>
      <c r="D32" s="212"/>
      <c r="E32" s="212"/>
      <c r="F32" s="212"/>
      <c r="G32" s="212"/>
      <c r="H32" s="212"/>
      <c r="I32" s="213"/>
      <c r="J32" s="213"/>
    </row>
    <row r="33" spans="1:10">
      <c r="A33" s="239" t="s">
        <v>175</v>
      </c>
      <c r="B33" s="239"/>
      <c r="C33" s="239"/>
      <c r="D33" s="239"/>
      <c r="E33" s="212"/>
      <c r="F33" s="239" t="s">
        <v>176</v>
      </c>
      <c r="G33" s="239"/>
      <c r="H33" s="239"/>
      <c r="I33" s="239"/>
      <c r="J33" s="213"/>
    </row>
    <row r="35" spans="1:10">
      <c r="A35" s="214" t="s">
        <v>178</v>
      </c>
    </row>
  </sheetData>
  <mergeCells count="19">
    <mergeCell ref="A33:D33"/>
    <mergeCell ref="F33:I33"/>
    <mergeCell ref="F22:F27"/>
    <mergeCell ref="G22:G27"/>
    <mergeCell ref="H22:H27"/>
    <mergeCell ref="I22:I27"/>
    <mergeCell ref="B1:H6"/>
    <mergeCell ref="J22:J27"/>
    <mergeCell ref="A31:D31"/>
    <mergeCell ref="F31:I31"/>
    <mergeCell ref="J7:J9"/>
    <mergeCell ref="B16:H17"/>
    <mergeCell ref="A22:A27"/>
    <mergeCell ref="B22:B27"/>
    <mergeCell ref="C22:C27"/>
    <mergeCell ref="D22:D27"/>
    <mergeCell ref="E22:E27"/>
    <mergeCell ref="A7:I11"/>
    <mergeCell ref="A12:I1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5"/>
  <sheetViews>
    <sheetView workbookViewId="0">
      <selection sqref="A1:H1"/>
    </sheetView>
  </sheetViews>
  <sheetFormatPr defaultRowHeight="15"/>
  <cols>
    <col min="1" max="1" width="62.42578125" customWidth="1"/>
    <col min="2" max="2" width="11.28515625" customWidth="1"/>
    <col min="3" max="4" width="0" hidden="1" customWidth="1"/>
    <col min="5" max="5" width="13.5703125" customWidth="1"/>
    <col min="6" max="7" width="0" hidden="1" customWidth="1"/>
    <col min="8" max="8" width="12.140625" customWidth="1"/>
  </cols>
  <sheetData>
    <row r="1" spans="1:8">
      <c r="A1" s="246" t="str">
        <f>[2]ОД!A1:I1</f>
        <v>ТК - ИМОТИ АД</v>
      </c>
      <c r="B1" s="246"/>
      <c r="C1" s="246"/>
      <c r="D1" s="246"/>
      <c r="E1" s="246"/>
      <c r="F1" s="246"/>
      <c r="G1" s="246"/>
      <c r="H1" s="246"/>
    </row>
    <row r="2" spans="1:8">
      <c r="A2" s="247" t="s">
        <v>183</v>
      </c>
      <c r="B2" s="247"/>
      <c r="C2" s="247"/>
      <c r="D2" s="247"/>
      <c r="E2" s="247"/>
      <c r="F2" s="247"/>
      <c r="G2" s="247"/>
      <c r="H2" s="247"/>
    </row>
    <row r="3" spans="1:8">
      <c r="A3" s="248"/>
      <c r="B3" s="248"/>
      <c r="C3" s="248"/>
      <c r="D3" s="248"/>
      <c r="E3" s="248"/>
      <c r="F3" s="248"/>
      <c r="G3" s="248"/>
      <c r="H3" s="248"/>
    </row>
    <row r="4" spans="1:8">
      <c r="A4" s="5" t="s">
        <v>179</v>
      </c>
      <c r="B4" s="3" t="s">
        <v>0</v>
      </c>
      <c r="C4" s="1"/>
      <c r="D4" s="1"/>
      <c r="E4" s="216">
        <v>46112</v>
      </c>
      <c r="F4" s="4"/>
      <c r="G4" s="4"/>
      <c r="H4" s="216">
        <v>46022</v>
      </c>
    </row>
    <row r="5" spans="1:8">
      <c r="B5" s="2"/>
      <c r="C5" s="1"/>
      <c r="D5" s="1"/>
      <c r="E5" s="236" t="s">
        <v>194</v>
      </c>
      <c r="F5" s="236"/>
      <c r="G5" s="236"/>
      <c r="H5" s="236" t="s">
        <v>194</v>
      </c>
    </row>
    <row r="6" spans="1:8">
      <c r="A6" s="8" t="s">
        <v>1</v>
      </c>
      <c r="B6" s="2"/>
      <c r="C6" s="1"/>
      <c r="D6" s="1"/>
      <c r="E6" s="6"/>
      <c r="F6" s="6"/>
      <c r="G6" s="6"/>
      <c r="H6" s="6"/>
    </row>
    <row r="7" spans="1:8" hidden="1">
      <c r="A7" s="5"/>
      <c r="B7" s="9"/>
      <c r="C7" s="10"/>
      <c r="D7" s="10"/>
      <c r="E7" s="7"/>
      <c r="F7" s="7"/>
      <c r="G7" s="7"/>
      <c r="H7" s="7"/>
    </row>
    <row r="8" spans="1:8">
      <c r="A8" s="11" t="s">
        <v>2</v>
      </c>
      <c r="B8" s="12" t="str">
        <f>IF(AND(E8=0,H8=0,K8=0),"",CONCATENATE("1.",C8,"."))</f>
        <v>1.1.</v>
      </c>
      <c r="C8" s="13">
        <f>IF(AND(E8=0,H8=0,K8=0),0,MAX(C$7:C7)+1)</f>
        <v>1</v>
      </c>
      <c r="D8" s="13"/>
      <c r="E8" s="14">
        <v>1600</v>
      </c>
      <c r="F8" s="15"/>
      <c r="G8" s="16"/>
      <c r="H8" s="14">
        <v>1567</v>
      </c>
    </row>
    <row r="9" spans="1:8" hidden="1">
      <c r="A9" s="17"/>
      <c r="B9" s="18"/>
      <c r="C9" s="19"/>
      <c r="D9" s="19"/>
      <c r="E9" s="20"/>
      <c r="F9" s="20"/>
      <c r="G9" s="21"/>
      <c r="H9" s="20"/>
    </row>
    <row r="10" spans="1:8" hidden="1">
      <c r="A10" s="11" t="s">
        <v>3</v>
      </c>
      <c r="B10" s="12" t="str">
        <f>IF(AND(E10=0,H10=0,K10=0),"",CONCATENATE("1.",C10,"."))</f>
        <v/>
      </c>
      <c r="C10" s="13">
        <f>IF(AND(E10=0,H10=0,K10=0),0,MAX(C$7:C9)+1)</f>
        <v>0</v>
      </c>
      <c r="D10" s="13"/>
      <c r="E10" s="14"/>
      <c r="F10" s="15"/>
      <c r="G10" s="16"/>
      <c r="H10" s="14"/>
    </row>
    <row r="11" spans="1:8" hidden="1">
      <c r="A11" s="17"/>
      <c r="B11" s="18"/>
      <c r="C11" s="19"/>
      <c r="D11" s="19"/>
      <c r="E11" s="20"/>
      <c r="F11" s="20"/>
      <c r="G11" s="21"/>
      <c r="H11" s="20"/>
    </row>
    <row r="12" spans="1:8">
      <c r="A12" s="11" t="s">
        <v>4</v>
      </c>
      <c r="B12" s="12" t="str">
        <f>IF(AND(E12=0,H12=0,K12=0),"",CONCATENATE("1.",C12,"."))</f>
        <v>1.2.</v>
      </c>
      <c r="C12" s="13">
        <f>IF(AND(E12=0,H12=0,K12=0),0,MAX(C$7:C11)+1)</f>
        <v>2</v>
      </c>
      <c r="D12" s="13"/>
      <c r="E12" s="14">
        <v>1</v>
      </c>
      <c r="F12" s="15"/>
      <c r="G12" s="16"/>
      <c r="H12" s="14">
        <v>1</v>
      </c>
    </row>
    <row r="13" spans="1:8" hidden="1">
      <c r="A13" s="17"/>
      <c r="B13" s="18"/>
      <c r="C13" s="19"/>
      <c r="D13" s="19"/>
      <c r="E13" s="20"/>
      <c r="F13" s="20"/>
      <c r="G13" s="21"/>
      <c r="H13" s="20"/>
    </row>
    <row r="14" spans="1:8">
      <c r="A14" s="11" t="s">
        <v>5</v>
      </c>
      <c r="B14" s="12" t="str">
        <f>IF(AND(E14=0,H14=0,K14=0),"",CONCATENATE("1.",C14,"."))</f>
        <v>1.3.</v>
      </c>
      <c r="C14" s="13">
        <f>IF(AND(E14=0,H14=0,K14=0),0,MAX(C$7:C13)+1)</f>
        <v>3</v>
      </c>
      <c r="D14" s="13"/>
      <c r="E14" s="14">
        <v>1147</v>
      </c>
      <c r="F14" s="15"/>
      <c r="G14" s="16"/>
      <c r="H14" s="14">
        <v>1147</v>
      </c>
    </row>
    <row r="15" spans="1:8" hidden="1">
      <c r="A15" s="17"/>
      <c r="B15" s="18"/>
      <c r="C15" s="19"/>
      <c r="D15" s="19"/>
      <c r="E15" s="20"/>
      <c r="F15" s="20"/>
      <c r="G15" s="21"/>
      <c r="H15" s="20"/>
    </row>
    <row r="16" spans="1:8" hidden="1">
      <c r="A16" s="11" t="s">
        <v>6</v>
      </c>
      <c r="B16" s="12" t="str">
        <f>IF(AND(E16=0,H16=0,K16=0),"",CONCATENATE("1.",C16,"."))</f>
        <v/>
      </c>
      <c r="C16" s="13">
        <f>IF(AND(E16=0,H16=0,K16=0),0,MAX(C$7:C15)+1)</f>
        <v>0</v>
      </c>
      <c r="D16" s="13"/>
      <c r="E16" s="14"/>
      <c r="F16" s="15"/>
      <c r="G16" s="16"/>
      <c r="H16" s="14"/>
    </row>
    <row r="17" spans="1:8" hidden="1">
      <c r="A17" s="17"/>
      <c r="B17" s="18"/>
      <c r="C17" s="19"/>
      <c r="D17" s="19"/>
      <c r="E17" s="20"/>
      <c r="F17" s="20"/>
      <c r="G17" s="21"/>
      <c r="H17" s="20"/>
    </row>
    <row r="18" spans="1:8" hidden="1">
      <c r="A18" s="11" t="s">
        <v>7</v>
      </c>
      <c r="B18" s="12" t="str">
        <f>IF(AND(E18=0,H18=0,K18=0),"",CONCATENATE("1.",C18,"."))</f>
        <v/>
      </c>
      <c r="C18" s="13">
        <f>IF(AND(E18=0,H18=0,K18=0),0,MAX(C$7:C17)+1)</f>
        <v>0</v>
      </c>
      <c r="D18" s="13"/>
      <c r="E18" s="14"/>
      <c r="F18" s="15"/>
      <c r="G18" s="16"/>
      <c r="H18" s="14"/>
    </row>
    <row r="19" spans="1:8" hidden="1">
      <c r="A19" s="17"/>
      <c r="B19" s="18"/>
      <c r="C19" s="19"/>
      <c r="D19" s="19"/>
      <c r="E19" s="20"/>
      <c r="F19" s="20"/>
      <c r="G19" s="21"/>
      <c r="H19" s="20"/>
    </row>
    <row r="20" spans="1:8" hidden="1">
      <c r="A20" s="11" t="s">
        <v>8</v>
      </c>
      <c r="B20" s="12" t="str">
        <f>IF(AND(E20=0,H20=0,K20=0),"",CONCATENATE("1.",C20,"."))</f>
        <v/>
      </c>
      <c r="C20" s="13">
        <f>IF(AND(E20=0,H20=0,K20=0),0,MAX(C$7:C19)+1)</f>
        <v>0</v>
      </c>
      <c r="D20" s="13"/>
      <c r="E20" s="14"/>
      <c r="F20" s="15"/>
      <c r="G20" s="16"/>
      <c r="H20" s="14"/>
    </row>
    <row r="21" spans="1:8" hidden="1">
      <c r="A21" s="17"/>
      <c r="B21" s="18"/>
      <c r="C21" s="19"/>
      <c r="D21" s="19"/>
      <c r="E21" s="15"/>
      <c r="F21" s="15"/>
      <c r="G21" s="16"/>
      <c r="H21" s="15"/>
    </row>
    <row r="22" spans="1:8" hidden="1">
      <c r="A22" s="11" t="s">
        <v>9</v>
      </c>
      <c r="B22" s="12" t="str">
        <f>IF(AND(E22=0,H22=0,K22=0),"",CONCATENATE("1.",C22,"."))</f>
        <v/>
      </c>
      <c r="C22" s="13">
        <f>IF(AND(E22=0,H22=0,K22=0),0,MAX(C$7:C21)+1)</f>
        <v>0</v>
      </c>
      <c r="D22" s="13"/>
      <c r="E22" s="14"/>
      <c r="F22" s="15"/>
      <c r="G22" s="16"/>
      <c r="H22" s="14"/>
    </row>
    <row r="23" spans="1:8" hidden="1">
      <c r="A23" s="5"/>
      <c r="B23" s="18"/>
      <c r="C23" s="19"/>
      <c r="D23" s="19"/>
      <c r="E23" s="22"/>
      <c r="F23" s="23"/>
      <c r="G23" s="16"/>
      <c r="H23" s="23"/>
    </row>
    <row r="24" spans="1:8">
      <c r="A24" s="24" t="s">
        <v>10</v>
      </c>
      <c r="B24" s="26"/>
      <c r="C24" s="19"/>
      <c r="D24" s="19"/>
      <c r="E24" s="27">
        <f>E8+E10+E12+E14+E16+E18+E20+E22</f>
        <v>2748</v>
      </c>
      <c r="F24" s="7"/>
      <c r="G24" s="28"/>
      <c r="H24" s="27">
        <f>H8+H10+H12+H14+H16+H18+H20+H22</f>
        <v>2715</v>
      </c>
    </row>
    <row r="25" spans="1:8" hidden="1">
      <c r="A25" s="5"/>
      <c r="B25" s="9"/>
      <c r="C25" s="19"/>
      <c r="D25" s="19"/>
      <c r="E25" s="29"/>
      <c r="F25" s="29"/>
      <c r="G25" s="30"/>
      <c r="H25" s="29"/>
    </row>
    <row r="26" spans="1:8">
      <c r="A26" s="5" t="s">
        <v>11</v>
      </c>
      <c r="B26" s="9"/>
      <c r="C26" s="19"/>
      <c r="D26" s="19"/>
      <c r="E26" s="29"/>
      <c r="F26" s="29"/>
      <c r="G26" s="30"/>
      <c r="H26" s="29"/>
    </row>
    <row r="27" spans="1:8" hidden="1">
      <c r="A27" s="5"/>
      <c r="B27" s="9"/>
      <c r="C27" s="10"/>
      <c r="D27" s="10"/>
      <c r="E27" s="7"/>
      <c r="F27" s="7"/>
      <c r="G27" s="28"/>
      <c r="H27" s="7"/>
    </row>
    <row r="28" spans="1:8" hidden="1">
      <c r="A28" s="5"/>
      <c r="B28" s="9"/>
      <c r="C28" s="10"/>
      <c r="D28" s="10"/>
      <c r="E28" s="7"/>
      <c r="F28" s="7"/>
      <c r="G28" s="28"/>
      <c r="H28" s="7"/>
    </row>
    <row r="29" spans="1:8" hidden="1">
      <c r="A29" s="11" t="s">
        <v>12</v>
      </c>
      <c r="B29" s="12" t="str">
        <f>IF(AND(E29=0,H29=0,K29=0),"",CONCATENATE("1.",C29,"."))</f>
        <v/>
      </c>
      <c r="C29" s="13">
        <f>IF(AND(E29=0,H29=0,K29=0),0,MAX(C$7:C27)+1)</f>
        <v>0</v>
      </c>
      <c r="D29" s="13"/>
      <c r="E29" s="14"/>
      <c r="F29" s="15"/>
      <c r="G29" s="16"/>
      <c r="H29" s="14"/>
    </row>
    <row r="30" spans="1:8" hidden="1">
      <c r="A30" s="17"/>
      <c r="B30" s="18"/>
      <c r="C30" s="19"/>
      <c r="D30" s="19"/>
      <c r="E30" s="31"/>
      <c r="F30" s="31"/>
      <c r="G30" s="32"/>
      <c r="H30" s="31"/>
    </row>
    <row r="31" spans="1:8">
      <c r="A31" s="11" t="s">
        <v>13</v>
      </c>
      <c r="B31" s="12" t="str">
        <f>IF(AND(E31=0,H31=0,K31=0),"",CONCATENATE("1.",C31,"."))</f>
        <v>1.4.</v>
      </c>
      <c r="C31" s="13">
        <f>IF(AND(E31=0,H31=0,K31=0),0,MAX(C$7:C30)+1)</f>
        <v>4</v>
      </c>
      <c r="D31" s="13"/>
      <c r="E31" s="14">
        <v>561</v>
      </c>
      <c r="F31" s="15"/>
      <c r="G31" s="16"/>
      <c r="H31" s="14">
        <v>561</v>
      </c>
    </row>
    <row r="32" spans="1:8" hidden="1">
      <c r="A32" s="17"/>
      <c r="B32" s="18"/>
      <c r="C32" s="19"/>
      <c r="D32" s="19"/>
      <c r="E32" s="15"/>
      <c r="F32" s="15"/>
      <c r="G32" s="16"/>
      <c r="H32" s="15"/>
    </row>
    <row r="33" spans="1:8">
      <c r="A33" s="11" t="s">
        <v>14</v>
      </c>
      <c r="B33" s="12" t="str">
        <f>IF(AND(E33=0,H33=0,K33=0),"",CONCATENATE("1.",C33,"."))</f>
        <v>1.5.</v>
      </c>
      <c r="C33" s="13">
        <f>IF(AND(E33=0,H33=0,K33=0),0,MAX(C$7:C32)+1)</f>
        <v>5</v>
      </c>
      <c r="D33" s="13"/>
      <c r="E33" s="14">
        <v>4507</v>
      </c>
      <c r="F33" s="15"/>
      <c r="G33" s="16"/>
      <c r="H33" s="14">
        <v>4503</v>
      </c>
    </row>
    <row r="34" spans="1:8" hidden="1">
      <c r="A34" s="17"/>
      <c r="B34" s="33"/>
      <c r="C34" s="13"/>
      <c r="D34" s="13"/>
      <c r="E34" s="15"/>
      <c r="F34" s="15"/>
      <c r="G34" s="16"/>
      <c r="H34" s="15"/>
    </row>
    <row r="35" spans="1:8" hidden="1">
      <c r="A35" s="17"/>
      <c r="B35" s="18"/>
      <c r="C35" s="19"/>
      <c r="D35" s="19"/>
      <c r="E35" s="15"/>
      <c r="F35" s="15"/>
      <c r="G35" s="16"/>
      <c r="H35" s="15"/>
    </row>
    <row r="36" spans="1:8" hidden="1">
      <c r="A36" s="17"/>
      <c r="B36" s="18"/>
      <c r="C36" s="19"/>
      <c r="D36" s="19"/>
      <c r="E36" s="15"/>
      <c r="F36" s="15"/>
      <c r="G36" s="16"/>
      <c r="H36" s="15"/>
    </row>
    <row r="37" spans="1:8">
      <c r="A37" s="11" t="s">
        <v>15</v>
      </c>
      <c r="B37" s="12" t="str">
        <f>IF(AND(E37=0,H37=0,K37=0),"",CONCATENATE("1.",C37,"."))</f>
        <v>1.6.</v>
      </c>
      <c r="C37" s="13">
        <f>IF(AND(E37=0,H37=0,K37=0),0,MAX(C$7:C35)+1)</f>
        <v>6</v>
      </c>
      <c r="D37" s="13"/>
      <c r="E37" s="14">
        <v>2</v>
      </c>
      <c r="F37" s="15"/>
      <c r="G37" s="16"/>
      <c r="H37" s="14"/>
    </row>
    <row r="38" spans="1:8" hidden="1">
      <c r="A38" s="17"/>
      <c r="B38" s="18"/>
      <c r="C38" s="19"/>
      <c r="D38" s="19"/>
      <c r="E38" s="15"/>
      <c r="F38" s="15"/>
      <c r="G38" s="16"/>
      <c r="H38" s="15"/>
    </row>
    <row r="39" spans="1:8">
      <c r="A39" s="11" t="s">
        <v>16</v>
      </c>
      <c r="B39" s="12" t="str">
        <f>IF(AND(E39=0,H39=0,K39=0),"",CONCATENATE("1.",C39,"."))</f>
        <v>1.7.</v>
      </c>
      <c r="C39" s="13">
        <f>IF(AND(E39=0,H39=0,K39=0),0,MAX(C$7:C38)+1)</f>
        <v>7</v>
      </c>
      <c r="D39" s="13"/>
      <c r="E39" s="14">
        <v>8582</v>
      </c>
      <c r="F39" s="15"/>
      <c r="G39" s="16"/>
      <c r="H39" s="14">
        <v>8629</v>
      </c>
    </row>
    <row r="40" spans="1:8" hidden="1">
      <c r="A40" s="17"/>
      <c r="B40" s="18"/>
      <c r="C40" s="19"/>
      <c r="D40" s="19"/>
      <c r="E40" s="15"/>
      <c r="F40" s="15"/>
      <c r="G40" s="16"/>
      <c r="H40" s="15"/>
    </row>
    <row r="41" spans="1:8">
      <c r="A41" s="11" t="s">
        <v>17</v>
      </c>
      <c r="B41" s="12" t="str">
        <f>IF(AND(E41=0,H41=0,K41=0),"",CONCATENATE("1.",C41,"."))</f>
        <v>1.8.</v>
      </c>
      <c r="C41" s="13">
        <f>IF(AND(E41=0,H41=0,K41=0),0,MAX(C$7:C40)+1)</f>
        <v>8</v>
      </c>
      <c r="D41" s="13"/>
      <c r="E41" s="14">
        <v>25</v>
      </c>
      <c r="F41" s="15"/>
      <c r="G41" s="16"/>
      <c r="H41" s="14">
        <v>4</v>
      </c>
    </row>
    <row r="42" spans="1:8" hidden="1">
      <c r="A42" s="34"/>
      <c r="B42" s="18"/>
      <c r="C42" s="19"/>
      <c r="D42" s="19"/>
      <c r="E42" s="22"/>
      <c r="F42" s="22"/>
      <c r="G42" s="35"/>
      <c r="H42" s="22"/>
    </row>
    <row r="43" spans="1:8">
      <c r="A43" s="24" t="s">
        <v>18</v>
      </c>
      <c r="B43" s="26"/>
      <c r="C43" s="19"/>
      <c r="D43" s="19"/>
      <c r="E43" s="27">
        <f>E29+E31+E33+E37+E39+E41</f>
        <v>13677</v>
      </c>
      <c r="F43" s="7"/>
      <c r="G43" s="28"/>
      <c r="H43" s="27">
        <f>H29+H31+H33+H37+H39+H41</f>
        <v>13697</v>
      </c>
    </row>
    <row r="44" spans="1:8" hidden="1">
      <c r="A44" s="17"/>
      <c r="B44" s="18"/>
      <c r="C44" s="19"/>
      <c r="D44" s="19"/>
      <c r="E44" s="23"/>
      <c r="F44" s="23"/>
      <c r="G44" s="16"/>
      <c r="H44" s="23"/>
    </row>
    <row r="45" spans="1:8" ht="15.75" thickBot="1">
      <c r="A45" s="36" t="s">
        <v>19</v>
      </c>
      <c r="B45" s="37"/>
      <c r="C45" s="19"/>
      <c r="D45" s="19"/>
      <c r="E45" s="37">
        <f>E24+E43</f>
        <v>16425</v>
      </c>
      <c r="F45" s="29"/>
      <c r="G45" s="30"/>
      <c r="H45" s="37">
        <f>H24+H43</f>
        <v>16412</v>
      </c>
    </row>
    <row r="46" spans="1:8" ht="15.75" hidden="1" thickTop="1">
      <c r="A46" s="17"/>
      <c r="B46" s="18"/>
      <c r="C46" s="10"/>
      <c r="D46" s="10"/>
      <c r="E46" s="38"/>
      <c r="F46" s="38"/>
      <c r="G46" s="21"/>
      <c r="H46" s="38"/>
    </row>
    <row r="47" spans="1:8" ht="15.75" thickTop="1">
      <c r="A47" s="5" t="s">
        <v>21</v>
      </c>
      <c r="B47" s="29" t="s">
        <v>22</v>
      </c>
      <c r="C47" s="10"/>
      <c r="D47" s="10"/>
      <c r="E47" s="29"/>
      <c r="F47" s="39"/>
      <c r="G47" s="40"/>
      <c r="H47" s="29"/>
    </row>
    <row r="48" spans="1:8" hidden="1">
      <c r="A48" s="5"/>
      <c r="B48" s="9"/>
      <c r="C48" s="10"/>
      <c r="D48" s="10"/>
      <c r="E48" s="7"/>
      <c r="F48" s="7"/>
      <c r="G48" s="28"/>
      <c r="H48" s="7"/>
    </row>
    <row r="49" spans="1:8">
      <c r="A49" s="41" t="s">
        <v>23</v>
      </c>
      <c r="B49" s="12" t="str">
        <f>IF(AND(E49=0,H49=0,K49=0),"",CONCATENATE("1.",C49,".",F49,"."))</f>
        <v>1.9.1.</v>
      </c>
      <c r="C49" s="13">
        <f>IF(AND(E49=0,H49=0,K49=0),0,MAX(C$7:C48)+1)</f>
        <v>9</v>
      </c>
      <c r="D49" s="13"/>
      <c r="E49" s="42">
        <f>SUM(E50:E52)</f>
        <v>24404</v>
      </c>
      <c r="F49" s="13">
        <f>IF(AND(E49=0,H49=0,K49=0),0,MAX(F$48:F48)+1)</f>
        <v>1</v>
      </c>
      <c r="G49" s="13"/>
      <c r="H49" s="42">
        <f>SUM(H50:H52)</f>
        <v>24466</v>
      </c>
    </row>
    <row r="50" spans="1:8">
      <c r="A50" s="43" t="s">
        <v>24</v>
      </c>
      <c r="B50" s="44"/>
      <c r="C50" s="19"/>
      <c r="D50" s="19"/>
      <c r="E50" s="45">
        <v>24404</v>
      </c>
      <c r="F50" s="46"/>
      <c r="G50" s="13"/>
      <c r="H50" s="45">
        <v>24466</v>
      </c>
    </row>
    <row r="51" spans="1:8" hidden="1">
      <c r="A51" s="17" t="s">
        <v>25</v>
      </c>
      <c r="B51" s="44"/>
      <c r="C51" s="19"/>
      <c r="D51" s="19"/>
      <c r="E51" s="45"/>
      <c r="F51" s="46"/>
      <c r="G51" s="13"/>
      <c r="H51" s="45"/>
    </row>
    <row r="52" spans="1:8" hidden="1">
      <c r="A52" s="17" t="s">
        <v>26</v>
      </c>
      <c r="B52" s="44"/>
      <c r="C52" s="19"/>
      <c r="D52" s="19"/>
      <c r="E52" s="45"/>
      <c r="F52" s="46"/>
      <c r="G52" s="13"/>
      <c r="H52" s="45"/>
    </row>
    <row r="53" spans="1:8" hidden="1">
      <c r="A53" s="5"/>
      <c r="B53" s="18"/>
      <c r="C53" s="19"/>
      <c r="D53" s="19"/>
      <c r="E53" s="23"/>
      <c r="F53" s="13"/>
      <c r="G53" s="13"/>
      <c r="H53" s="23"/>
    </row>
    <row r="54" spans="1:8" hidden="1">
      <c r="A54" s="41" t="s">
        <v>27</v>
      </c>
      <c r="B54" s="12" t="str">
        <f>IF(AND(E54=0,H54=0,K54=0),"",CONCATENATE("1.",C54,".",F54,"."))</f>
        <v/>
      </c>
      <c r="C54" s="13">
        <f>IF(AND(E54=0,H54=0,K54=0),0,MAX(C$7:C48)+1)</f>
        <v>0</v>
      </c>
      <c r="D54" s="13"/>
      <c r="E54" s="47"/>
      <c r="F54" s="13">
        <f>IF(AND(E54=0,H54=0,K54=0),0,MAX(F$48:F53)+1)</f>
        <v>0</v>
      </c>
      <c r="G54" s="13"/>
      <c r="H54" s="47"/>
    </row>
    <row r="55" spans="1:8" hidden="1">
      <c r="A55" s="5"/>
      <c r="B55" s="18"/>
      <c r="C55" s="19"/>
      <c r="D55" s="19"/>
      <c r="E55" s="23"/>
      <c r="F55" s="13"/>
      <c r="G55" s="13"/>
      <c r="H55" s="23"/>
    </row>
    <row r="56" spans="1:8" hidden="1">
      <c r="A56" s="41" t="s">
        <v>28</v>
      </c>
      <c r="B56" s="12" t="str">
        <f>IF(AND(E56=0,H56=0,K56=0),"",CONCATENATE("1.",C56,".",F56,"."))</f>
        <v/>
      </c>
      <c r="C56" s="13">
        <f>IF(AND(E56=0,H56=0,K56=0),0,MAX(C$7:C46)+1)</f>
        <v>0</v>
      </c>
      <c r="D56" s="13"/>
      <c r="E56" s="48"/>
      <c r="F56" s="13">
        <f>IF(AND(E56=0,H56=0,K56=0),0,MAX(F$48:F55)+1)</f>
        <v>0</v>
      </c>
      <c r="G56" s="13"/>
      <c r="H56" s="48"/>
    </row>
    <row r="57" spans="1:8" hidden="1">
      <c r="A57" s="5"/>
      <c r="B57" s="18"/>
      <c r="C57" s="19"/>
      <c r="D57" s="19"/>
      <c r="E57" s="23"/>
      <c r="F57" s="13"/>
      <c r="G57" s="13"/>
      <c r="H57" s="23"/>
    </row>
    <row r="58" spans="1:8" hidden="1">
      <c r="A58" s="41" t="s">
        <v>29</v>
      </c>
      <c r="B58" s="12" t="str">
        <f>IF(AND(E58=0,H58=0,K58=0),"",CONCATENATE("1.",C58,".",F58,"."))</f>
        <v/>
      </c>
      <c r="C58" s="13">
        <f>IF(AND(E58=0,H58=0,K58=0),0,MAX(C$7:C46)+1)</f>
        <v>0</v>
      </c>
      <c r="D58" s="13"/>
      <c r="E58" s="48"/>
      <c r="F58" s="13">
        <f>IF(AND(E58=0,H58=0,K58=0),0,MAX(F$48:F57)+1)</f>
        <v>0</v>
      </c>
      <c r="G58" s="13"/>
      <c r="H58" s="48"/>
    </row>
    <row r="59" spans="1:8" hidden="1">
      <c r="A59" s="5"/>
      <c r="B59" s="18"/>
      <c r="C59" s="19"/>
      <c r="D59" s="19"/>
      <c r="E59" s="23"/>
      <c r="F59" s="13"/>
      <c r="G59" s="13"/>
      <c r="H59" s="23"/>
    </row>
    <row r="60" spans="1:8">
      <c r="A60" s="41" t="s">
        <v>30</v>
      </c>
      <c r="B60" s="12" t="str">
        <f>IF(AND(E60=0,H60=0,K60=0),"",CONCATENATE("1.",C60,".",F60,"."))</f>
        <v>1.9.2.</v>
      </c>
      <c r="C60" s="13">
        <f>IF(AND(E60=0,H60=0,K60=0),0,MAX(C$7:C48)+1)</f>
        <v>9</v>
      </c>
      <c r="D60" s="13"/>
      <c r="E60" s="48">
        <v>-9628</v>
      </c>
      <c r="F60" s="13">
        <f>IF(AND(E60=0,H60=0,K60=0),0,MAX(F$48:F59)+1)</f>
        <v>2</v>
      </c>
      <c r="G60" s="13"/>
      <c r="H60" s="48">
        <v>-9628</v>
      </c>
    </row>
    <row r="61" spans="1:8" hidden="1">
      <c r="A61" s="17"/>
      <c r="B61" s="18"/>
      <c r="C61" s="19"/>
      <c r="D61" s="19"/>
      <c r="E61" s="23"/>
      <c r="F61" s="13"/>
      <c r="G61" s="13"/>
      <c r="H61" s="23"/>
    </row>
    <row r="62" spans="1:8">
      <c r="A62" s="41" t="s">
        <v>31</v>
      </c>
      <c r="B62" s="12" t="str">
        <f>IF(AND(E62=0,H62=0,K62=0),"",CONCATENATE("1.",C62,".",F62,"."))</f>
        <v>1.9.3.</v>
      </c>
      <c r="C62" s="13">
        <f>IF(AND(E62=0,H62=0,K62=0),0,MAX(C$7:C48)+1)</f>
        <v>9</v>
      </c>
      <c r="D62" s="13"/>
      <c r="E62" s="42">
        <f>SUM(E63:E64)</f>
        <v>252</v>
      </c>
      <c r="F62" s="13">
        <f>IF(AND(E62=0,H62=0,K62=0),0,MAX(F$48:F61)+1)</f>
        <v>3</v>
      </c>
      <c r="G62" s="13"/>
      <c r="H62" s="42">
        <f>SUM(H63:H64)</f>
        <v>170</v>
      </c>
    </row>
    <row r="63" spans="1:8">
      <c r="A63" s="49" t="s">
        <v>32</v>
      </c>
      <c r="B63" s="18"/>
      <c r="C63" s="19"/>
      <c r="D63" s="19"/>
      <c r="E63" s="15">
        <v>232</v>
      </c>
      <c r="F63" s="50"/>
      <c r="G63" s="51"/>
      <c r="H63" s="15"/>
    </row>
    <row r="64" spans="1:8">
      <c r="A64" s="17" t="s">
        <v>33</v>
      </c>
      <c r="B64" s="18"/>
      <c r="C64" s="19"/>
      <c r="D64" s="19"/>
      <c r="E64" s="45">
        <v>20</v>
      </c>
      <c r="F64" s="45"/>
      <c r="G64" s="52"/>
      <c r="H64" s="45">
        <v>170</v>
      </c>
    </row>
    <row r="65" spans="1:8" hidden="1">
      <c r="A65" s="17"/>
      <c r="B65" s="18"/>
      <c r="C65" s="19"/>
      <c r="D65" s="19"/>
      <c r="E65" s="39"/>
      <c r="F65" s="39"/>
      <c r="G65" s="40"/>
      <c r="H65" s="39"/>
    </row>
    <row r="66" spans="1:8">
      <c r="A66" s="53" t="s">
        <v>34</v>
      </c>
      <c r="B66" s="54" t="s">
        <v>22</v>
      </c>
      <c r="C66" s="19"/>
      <c r="D66" s="19"/>
      <c r="E66" s="54">
        <f>E49+E54+E56+E58+E60+E62</f>
        <v>15028</v>
      </c>
      <c r="F66" s="39"/>
      <c r="G66" s="40"/>
      <c r="H66" s="54">
        <f>H49+H54+H56+H58+H60+H62</f>
        <v>15008</v>
      </c>
    </row>
    <row r="67" spans="1:8" hidden="1">
      <c r="A67" s="17"/>
      <c r="B67" s="18"/>
      <c r="C67" s="19"/>
      <c r="D67" s="19"/>
      <c r="E67" s="39"/>
      <c r="F67" s="39"/>
      <c r="G67" s="40"/>
      <c r="H67" s="39"/>
    </row>
    <row r="68" spans="1:8" hidden="1">
      <c r="A68" s="53" t="s">
        <v>35</v>
      </c>
      <c r="B68" s="54"/>
      <c r="C68" s="19"/>
      <c r="D68" s="19"/>
      <c r="E68" s="55"/>
      <c r="F68" s="56"/>
      <c r="G68" s="40"/>
      <c r="H68" s="55"/>
    </row>
    <row r="69" spans="1:8" hidden="1">
      <c r="A69" s="17"/>
      <c r="B69" s="18"/>
      <c r="C69" s="19"/>
      <c r="D69" s="19"/>
      <c r="E69" s="39"/>
      <c r="F69" s="39"/>
      <c r="G69" s="40"/>
      <c r="H69" s="39"/>
    </row>
    <row r="70" spans="1:8">
      <c r="A70" s="53" t="s">
        <v>36</v>
      </c>
      <c r="B70" s="54"/>
      <c r="C70" s="19"/>
      <c r="D70" s="19"/>
      <c r="E70" s="54">
        <f>E66+E68</f>
        <v>15028</v>
      </c>
      <c r="F70" s="39"/>
      <c r="G70" s="40"/>
      <c r="H70" s="54">
        <f>H66+H68</f>
        <v>15008</v>
      </c>
    </row>
    <row r="71" spans="1:8" hidden="1">
      <c r="A71" s="17"/>
      <c r="B71" s="18"/>
      <c r="C71" s="19"/>
      <c r="D71" s="19"/>
      <c r="E71" s="39"/>
      <c r="F71" s="39"/>
      <c r="G71" s="40"/>
      <c r="H71" s="39"/>
    </row>
    <row r="72" spans="1:8" hidden="1">
      <c r="A72" s="5" t="s">
        <v>37</v>
      </c>
      <c r="B72" s="29"/>
      <c r="C72" s="19"/>
      <c r="D72" s="19"/>
      <c r="E72" s="29"/>
      <c r="F72" s="39"/>
      <c r="G72" s="40"/>
      <c r="H72" s="29"/>
    </row>
    <row r="73" spans="1:8" hidden="1">
      <c r="A73" s="5"/>
      <c r="B73" s="9"/>
      <c r="C73" s="10"/>
      <c r="D73" s="10"/>
      <c r="E73" s="7"/>
      <c r="F73" s="7"/>
      <c r="G73" s="28"/>
      <c r="H73" s="7"/>
    </row>
    <row r="74" spans="1:8" hidden="1">
      <c r="A74" s="11" t="s">
        <v>38</v>
      </c>
      <c r="B74" s="12" t="str">
        <f>IF(AND(E74=0,H74=0,K74=0),"",CONCATENATE("1.",C74,"."))</f>
        <v/>
      </c>
      <c r="C74" s="13">
        <f>IF(AND(E74=0,H74=0,K74=0),0,MAX(C$7:C73)+1)</f>
        <v>0</v>
      </c>
      <c r="D74" s="13"/>
      <c r="E74" s="57"/>
      <c r="F74" s="45"/>
      <c r="G74" s="52"/>
      <c r="H74" s="57"/>
    </row>
    <row r="75" spans="1:8" hidden="1">
      <c r="A75" s="17"/>
      <c r="B75" s="58"/>
      <c r="C75" s="19"/>
      <c r="D75" s="19"/>
      <c r="E75" s="45"/>
      <c r="F75" s="45"/>
      <c r="G75" s="52"/>
      <c r="H75" s="45"/>
    </row>
    <row r="76" spans="1:8" hidden="1">
      <c r="A76" s="11" t="s">
        <v>39</v>
      </c>
      <c r="B76" s="12" t="str">
        <f>IF(AND(E76=0,H76=0,K76=0),"",CONCATENATE("1.",C76,"."))</f>
        <v/>
      </c>
      <c r="C76" s="13">
        <f>IF(AND(E76=0,H76=0,K76=0),0,MAX(C$7:C75)+1)</f>
        <v>0</v>
      </c>
      <c r="D76" s="13"/>
      <c r="E76" s="57"/>
      <c r="F76" s="45"/>
      <c r="G76" s="52"/>
      <c r="H76" s="57"/>
    </row>
    <row r="77" spans="1:8" hidden="1">
      <c r="A77" s="17"/>
      <c r="B77" s="58"/>
      <c r="C77" s="19"/>
      <c r="D77" s="19"/>
      <c r="E77" s="45"/>
      <c r="F77" s="45"/>
      <c r="G77" s="52"/>
      <c r="H77" s="45"/>
    </row>
    <row r="78" spans="1:8" hidden="1">
      <c r="A78" s="11" t="s">
        <v>40</v>
      </c>
      <c r="B78" s="12" t="str">
        <f>IF(AND(E78=0,H78=0,K78=0),"",CONCATENATE("1.",C78,"."))</f>
        <v/>
      </c>
      <c r="C78" s="13">
        <f>IF(AND(E78=0,H78=0,K78=0),0,MAX(C$7:C77)+1)</f>
        <v>0</v>
      </c>
      <c r="D78" s="13"/>
      <c r="E78" s="57"/>
      <c r="F78" s="45"/>
      <c r="G78" s="52"/>
      <c r="H78" s="57"/>
    </row>
    <row r="79" spans="1:8" hidden="1">
      <c r="A79" s="17"/>
      <c r="B79" s="58"/>
      <c r="C79" s="19"/>
      <c r="D79" s="19"/>
      <c r="E79" s="45"/>
      <c r="F79" s="45"/>
      <c r="G79" s="52"/>
      <c r="H79" s="45"/>
    </row>
    <row r="80" spans="1:8">
      <c r="A80" s="11" t="s">
        <v>41</v>
      </c>
      <c r="B80" s="12" t="str">
        <f>IF(AND(E80=0,H80=0,K80=0),"",CONCATENATE("1.",C80,"."))</f>
        <v>1.10.</v>
      </c>
      <c r="C80" s="13">
        <f>IF(AND(E80=0,H80=0,K80=0),0,MAX(C$7:C79)+1)</f>
        <v>10</v>
      </c>
      <c r="D80" s="13"/>
      <c r="E80" s="57">
        <v>67</v>
      </c>
      <c r="F80" s="45"/>
      <c r="G80" s="52"/>
      <c r="H80" s="57">
        <v>67</v>
      </c>
    </row>
    <row r="81" spans="1:8" hidden="1">
      <c r="A81" s="17"/>
      <c r="B81" s="18"/>
      <c r="C81" s="19"/>
      <c r="D81" s="19"/>
      <c r="E81" s="15"/>
      <c r="F81" s="15"/>
      <c r="G81" s="16"/>
      <c r="H81" s="15"/>
    </row>
    <row r="82" spans="1:8" hidden="1">
      <c r="A82" s="11" t="s">
        <v>42</v>
      </c>
      <c r="B82" s="12" t="str">
        <f>IF(AND(E82=0,H82=0,K82=0),"",CONCATENATE("1.",C82,"."))</f>
        <v/>
      </c>
      <c r="C82" s="13">
        <f>IF(AND(E82=0,H82=0,K82=0),0,MAX(C$7:C81)+1)</f>
        <v>0</v>
      </c>
      <c r="D82" s="13"/>
      <c r="E82" s="57"/>
      <c r="F82" s="45"/>
      <c r="G82" s="52"/>
      <c r="H82" s="57"/>
    </row>
    <row r="83" spans="1:8" hidden="1">
      <c r="A83" s="5"/>
      <c r="B83" s="58"/>
      <c r="C83" s="19"/>
      <c r="D83" s="19"/>
      <c r="E83" s="39"/>
      <c r="F83" s="39"/>
      <c r="G83" s="40"/>
      <c r="H83" s="39"/>
    </row>
    <row r="84" spans="1:8">
      <c r="A84" s="59" t="s">
        <v>43</v>
      </c>
      <c r="B84" s="54"/>
      <c r="C84" s="19"/>
      <c r="D84" s="19"/>
      <c r="E84" s="54">
        <f>E74+E76+E78+E80+E82</f>
        <v>67</v>
      </c>
      <c r="F84" s="39"/>
      <c r="G84" s="40"/>
      <c r="H84" s="54">
        <f>H74+H76+H78+H80+H82</f>
        <v>67</v>
      </c>
    </row>
    <row r="85" spans="1:8" hidden="1">
      <c r="A85" s="5"/>
      <c r="B85" s="18"/>
      <c r="C85" s="19"/>
      <c r="D85" s="19"/>
      <c r="E85" s="22"/>
      <c r="F85" s="22"/>
      <c r="G85" s="35"/>
      <c r="H85" s="22"/>
    </row>
    <row r="86" spans="1:8">
      <c r="A86" s="5" t="s">
        <v>44</v>
      </c>
      <c r="B86" s="29"/>
      <c r="C86" s="19"/>
      <c r="D86" s="19"/>
      <c r="E86" s="29"/>
      <c r="F86" s="39"/>
      <c r="G86" s="40"/>
      <c r="H86" s="29"/>
    </row>
    <row r="87" spans="1:8" hidden="1">
      <c r="A87" s="5"/>
      <c r="B87" s="9"/>
      <c r="C87" s="10"/>
      <c r="D87" s="10"/>
      <c r="E87" s="7"/>
      <c r="F87" s="7"/>
      <c r="G87" s="28"/>
      <c r="H87" s="7"/>
    </row>
    <row r="88" spans="1:8">
      <c r="A88" s="11" t="s">
        <v>45</v>
      </c>
      <c r="B88" s="12" t="str">
        <f>IF(AND(E88=0,H88=0,K88=0),"",CONCATENATE("1.",C88,"."))</f>
        <v>1.11.</v>
      </c>
      <c r="C88" s="13">
        <f>IF(AND(E88=0,H88=0,K88=0),0,MAX(C$7:C87)+1)</f>
        <v>11</v>
      </c>
      <c r="D88" s="13"/>
      <c r="E88" s="57">
        <v>206</v>
      </c>
      <c r="F88" s="45"/>
      <c r="G88" s="52"/>
      <c r="H88" s="57">
        <v>203</v>
      </c>
    </row>
    <row r="89" spans="1:8" hidden="1">
      <c r="A89" s="17"/>
      <c r="B89" s="18"/>
      <c r="C89" s="19"/>
      <c r="D89" s="19"/>
      <c r="E89" s="15"/>
      <c r="F89" s="15"/>
      <c r="G89" s="16"/>
      <c r="H89" s="15"/>
    </row>
    <row r="90" spans="1:8">
      <c r="A90" s="11" t="s">
        <v>46</v>
      </c>
      <c r="B90" s="12" t="str">
        <f>IF(AND(E90=0,H90=0,K90=0),"",CONCATENATE("1.",C90,"."))</f>
        <v>1.12.</v>
      </c>
      <c r="C90" s="13">
        <f>IF(AND(E90=0,H90=0,K90=0),0,MAX(C$7:C89)+1)</f>
        <v>12</v>
      </c>
      <c r="D90" s="13"/>
      <c r="E90" s="57">
        <v>1117</v>
      </c>
      <c r="F90" s="45"/>
      <c r="G90" s="52"/>
      <c r="H90" s="57">
        <v>1114</v>
      </c>
    </row>
    <row r="91" spans="1:8" hidden="1">
      <c r="A91" s="17"/>
      <c r="B91" s="18"/>
      <c r="C91" s="19"/>
      <c r="D91" s="19"/>
      <c r="E91" s="15"/>
      <c r="F91" s="15"/>
      <c r="G91" s="16"/>
      <c r="H91" s="15"/>
    </row>
    <row r="92" spans="1:8">
      <c r="A92" s="11" t="s">
        <v>47</v>
      </c>
      <c r="B92" s="12" t="str">
        <f>IF(AND(E92=0,H92=0,K92=0),"",CONCATENATE("1.",C92,"."))</f>
        <v>1.13.</v>
      </c>
      <c r="C92" s="13">
        <f>IF(AND(E92=0,H92=0,K92=0),0,MAX(C$7:C91)+1)</f>
        <v>13</v>
      </c>
      <c r="D92" s="13"/>
      <c r="E92" s="57"/>
      <c r="F92" s="45"/>
      <c r="G92" s="52"/>
      <c r="H92" s="57">
        <v>13</v>
      </c>
    </row>
    <row r="93" spans="1:8" hidden="1">
      <c r="A93" s="17"/>
      <c r="B93" s="18"/>
      <c r="C93" s="19"/>
      <c r="D93" s="19"/>
      <c r="E93" s="15"/>
      <c r="F93" s="15"/>
      <c r="G93" s="16"/>
      <c r="H93" s="15"/>
    </row>
    <row r="94" spans="1:8" hidden="1">
      <c r="A94" s="17"/>
      <c r="B94" s="18"/>
      <c r="C94" s="19"/>
      <c r="D94" s="19"/>
      <c r="E94" s="15"/>
      <c r="F94" s="15"/>
      <c r="G94" s="16"/>
      <c r="H94" s="15"/>
    </row>
    <row r="95" spans="1:8">
      <c r="A95" s="11" t="s">
        <v>48</v>
      </c>
      <c r="B95" s="12" t="str">
        <f>IF(AND(E95=0,H95=0,K95=0),"",CONCATENATE("1.",C95,"."))</f>
        <v>1.14.</v>
      </c>
      <c r="C95" s="13">
        <f>IF(AND(E95=0,H95=0,K95=0),0,MAX(C$7:C93)+1)</f>
        <v>14</v>
      </c>
      <c r="D95" s="13"/>
      <c r="E95" s="57">
        <v>7</v>
      </c>
      <c r="F95" s="45"/>
      <c r="G95" s="60"/>
      <c r="H95" s="57">
        <v>7</v>
      </c>
    </row>
    <row r="96" spans="1:8" hidden="1">
      <c r="A96" s="17"/>
      <c r="B96" s="18"/>
      <c r="C96" s="19"/>
      <c r="D96" s="19"/>
      <c r="E96" s="15"/>
      <c r="F96" s="15"/>
      <c r="G96" s="16"/>
      <c r="H96" s="15"/>
    </row>
    <row r="97" spans="1:8" hidden="1">
      <c r="A97" s="11" t="s">
        <v>49</v>
      </c>
      <c r="B97" s="12" t="str">
        <f>IF(AND(E97=0,H97=0,K97=0),"",CONCATENATE("1.",C97,"."))</f>
        <v/>
      </c>
      <c r="C97" s="13">
        <f>IF(AND(E97=0,H97=0,K97=0),0,MAX(C$7:C96)+1)</f>
        <v>0</v>
      </c>
      <c r="D97" s="13"/>
      <c r="E97" s="57"/>
      <c r="F97" s="45"/>
      <c r="G97" s="60"/>
      <c r="H97" s="57"/>
    </row>
    <row r="98" spans="1:8" hidden="1">
      <c r="A98" s="17"/>
      <c r="B98" s="18"/>
      <c r="C98" s="19"/>
      <c r="D98" s="19"/>
      <c r="E98" s="15"/>
      <c r="F98" s="15"/>
      <c r="G98" s="16"/>
      <c r="H98" s="15"/>
    </row>
    <row r="99" spans="1:8" hidden="1">
      <c r="A99" s="11" t="s">
        <v>50</v>
      </c>
      <c r="B99" s="12" t="str">
        <f>IF(AND(E99=0,H99=0,K99=0),"",CONCATENATE("1.",C99,"."))</f>
        <v/>
      </c>
      <c r="C99" s="13">
        <f>IF(AND(E99=0,H99=0,K99=0),0,MAX(C$7:C98)+1)</f>
        <v>0</v>
      </c>
      <c r="D99" s="13"/>
      <c r="E99" s="57"/>
      <c r="F99" s="45"/>
      <c r="G99" s="60"/>
      <c r="H99" s="57"/>
    </row>
    <row r="100" spans="1:8" hidden="1">
      <c r="A100" s="17"/>
      <c r="B100" s="18"/>
      <c r="C100" s="19"/>
      <c r="D100" s="19"/>
      <c r="E100" s="15"/>
      <c r="F100" s="15"/>
      <c r="G100" s="16"/>
      <c r="H100" s="15"/>
    </row>
    <row r="101" spans="1:8" hidden="1">
      <c r="A101" s="11" t="s">
        <v>42</v>
      </c>
      <c r="B101" s="12" t="str">
        <f>IF(AND(E101=0,H101=0,K101=0),"",CONCATENATE("1.",C101,"."))</f>
        <v/>
      </c>
      <c r="C101" s="13">
        <f>IF(AND(E101=0,H101=0,K101=0),0,MAX(C$7:C100)+1)</f>
        <v>0</v>
      </c>
      <c r="D101" s="13"/>
      <c r="E101" s="57"/>
      <c r="F101" s="45"/>
      <c r="G101" s="60"/>
      <c r="H101" s="57"/>
    </row>
    <row r="102" spans="1:8" hidden="1">
      <c r="A102" s="5"/>
      <c r="B102" s="58"/>
      <c r="C102" s="61"/>
      <c r="D102" s="61"/>
      <c r="E102" s="39"/>
      <c r="F102" s="39"/>
      <c r="G102" s="40"/>
      <c r="H102" s="39"/>
    </row>
    <row r="103" spans="1:8">
      <c r="A103" s="59" t="s">
        <v>51</v>
      </c>
      <c r="B103" s="54"/>
      <c r="C103" s="61"/>
      <c r="D103" s="61"/>
      <c r="E103" s="54">
        <f>E88+E90+E92+E95+E97+E99+E101</f>
        <v>1330</v>
      </c>
      <c r="F103" s="39"/>
      <c r="G103" s="40"/>
      <c r="H103" s="54">
        <f>H88+H90+H92+H95+H97+H99+H101</f>
        <v>1337</v>
      </c>
    </row>
    <row r="104" spans="1:8" hidden="1">
      <c r="A104" s="17"/>
      <c r="B104" s="18"/>
      <c r="C104" s="61"/>
      <c r="D104" s="61"/>
      <c r="E104" s="62"/>
      <c r="F104" s="23"/>
      <c r="G104" s="16"/>
      <c r="H104" s="62"/>
    </row>
    <row r="105" spans="1:8" ht="15.75" thickBot="1">
      <c r="A105" s="37" t="s">
        <v>52</v>
      </c>
      <c r="B105" s="37"/>
      <c r="C105" s="61"/>
      <c r="D105" s="61"/>
      <c r="E105" s="37">
        <f>E70+E84+E103</f>
        <v>16425</v>
      </c>
      <c r="F105" s="29"/>
      <c r="G105" s="30">
        <f>SUM(G95:G101)</f>
        <v>0</v>
      </c>
      <c r="H105" s="37">
        <f>H70+H84+H103</f>
        <v>16412</v>
      </c>
    </row>
    <row r="106" spans="1:8" ht="15.75" hidden="1" thickTop="1">
      <c r="A106" s="63"/>
      <c r="B106" s="63"/>
      <c r="C106" s="64"/>
      <c r="D106" s="64"/>
      <c r="E106" s="63"/>
      <c r="F106" s="63"/>
      <c r="G106" s="63"/>
      <c r="H106" s="63"/>
    </row>
    <row r="107" spans="1:8" hidden="1">
      <c r="A107" s="65" t="s">
        <v>20</v>
      </c>
      <c r="B107" s="63"/>
      <c r="C107" s="64"/>
      <c r="D107" s="64"/>
      <c r="E107" s="63"/>
      <c r="F107" s="63"/>
      <c r="G107" s="63"/>
      <c r="H107" s="63"/>
    </row>
    <row r="108" spans="1:8" hidden="1">
      <c r="A108" s="244" t="str">
        <f>IF(AND(E$45=E$105,H$45=H$105,K$45=K$105),"","Разлика между актива и пасива!")</f>
        <v/>
      </c>
      <c r="B108" s="244"/>
      <c r="C108" s="64"/>
      <c r="D108" s="64"/>
      <c r="E108" s="67" t="str">
        <f>IF(E$45=E$105,"",E45-E105)</f>
        <v/>
      </c>
      <c r="F108" s="68"/>
      <c r="G108" s="68"/>
      <c r="H108" s="67" t="str">
        <f>IF(H$45=H$105,"",H45-H105)</f>
        <v/>
      </c>
    </row>
    <row r="109" spans="1:8" ht="15.75" thickTop="1">
      <c r="A109" s="69" t="str">
        <f>[1]ОД!A71</f>
        <v>Приложенията от страница 7 до страница 36 са неразделна част от финансовия отчет.</v>
      </c>
      <c r="B109" s="69"/>
      <c r="C109" s="69"/>
      <c r="D109" s="69"/>
      <c r="E109" s="69"/>
      <c r="F109" s="69"/>
      <c r="G109" s="69"/>
      <c r="H109" s="69"/>
    </row>
    <row r="110" spans="1:8">
      <c r="A110" s="245" t="str">
        <f>IF(AND(E$45=E$105,H$45=H$105,K$45=K$105),"","Сума на актива:")</f>
        <v/>
      </c>
      <c r="B110" s="245"/>
      <c r="C110" s="71"/>
      <c r="D110" s="71"/>
      <c r="E110" s="72" t="str">
        <f>IF(E$45=E$105,"",E45)</f>
        <v/>
      </c>
      <c r="F110" s="71"/>
      <c r="G110" s="71"/>
      <c r="H110" s="72" t="str">
        <f>IF(H$45=H$105,"",H45)</f>
        <v/>
      </c>
    </row>
    <row r="111" spans="1:8">
      <c r="A111" s="73" t="str">
        <f>[1]НАЧАЛО!$A$44</f>
        <v>Представляващ:</v>
      </c>
      <c r="B111" s="74"/>
      <c r="C111" s="75"/>
      <c r="D111" s="75"/>
      <c r="E111" s="76"/>
      <c r="F111" s="76"/>
      <c r="G111" s="76"/>
      <c r="H111" s="76"/>
    </row>
    <row r="112" spans="1:8">
      <c r="A112" s="77" t="str">
        <f>[1]НАЧАЛО!$A$46</f>
        <v>Борислава Юриева Фивейска        Марин Иванов Стоев</v>
      </c>
      <c r="B112" s="74"/>
      <c r="C112" s="75"/>
      <c r="D112" s="75"/>
      <c r="E112" s="76"/>
      <c r="F112" s="76"/>
      <c r="G112" s="76"/>
      <c r="H112" s="76"/>
    </row>
    <row r="113" spans="1:8">
      <c r="A113" s="79"/>
      <c r="B113" s="74"/>
      <c r="C113" s="75"/>
      <c r="D113" s="75"/>
      <c r="E113" s="76"/>
      <c r="F113" s="76"/>
      <c r="G113" s="76"/>
      <c r="H113" s="76"/>
    </row>
    <row r="114" spans="1:8">
      <c r="A114" s="78" t="str">
        <f>[1]НАЧАЛО!$F$44</f>
        <v>Съставител:</v>
      </c>
      <c r="B114" s="74"/>
      <c r="C114" s="75"/>
      <c r="D114" s="75"/>
      <c r="E114" s="76"/>
      <c r="F114" s="76"/>
      <c r="G114" s="76"/>
      <c r="H114" s="76"/>
    </row>
    <row r="115" spans="1:8">
      <c r="A115" s="81" t="str">
        <f>[1]НАЧАЛО!$F$46</f>
        <v>Мила Валентинова Павлова</v>
      </c>
      <c r="B115" s="74"/>
      <c r="C115" s="75"/>
      <c r="D115" s="75"/>
      <c r="E115" s="76"/>
      <c r="F115" s="76"/>
      <c r="G115" s="76"/>
      <c r="H115" s="76"/>
    </row>
    <row r="116" spans="1:8" ht="20.45" customHeight="1">
      <c r="A116" s="78"/>
      <c r="B116" s="74"/>
      <c r="C116" s="75"/>
      <c r="D116" s="75"/>
      <c r="E116" s="76"/>
      <c r="F116" s="76"/>
      <c r="G116" s="76"/>
      <c r="H116" s="76"/>
    </row>
    <row r="117" spans="1:8" ht="20.45" customHeight="1">
      <c r="A117" s="215" t="s">
        <v>184</v>
      </c>
      <c r="B117" s="74"/>
      <c r="C117" s="75"/>
      <c r="D117" s="75"/>
      <c r="E117" s="76"/>
      <c r="F117" s="76"/>
      <c r="G117" s="76"/>
      <c r="H117" s="76"/>
    </row>
    <row r="118" spans="1:8" ht="20.45" hidden="1" customHeight="1">
      <c r="A118" s="78"/>
      <c r="B118" s="74"/>
      <c r="C118" s="75"/>
      <c r="D118" s="75"/>
      <c r="E118" s="76"/>
      <c r="F118" s="76"/>
      <c r="G118" s="76"/>
      <c r="H118" s="76"/>
    </row>
    <row r="119" spans="1:8" ht="18" hidden="1" customHeight="1">
      <c r="A119" s="81" t="str">
        <f>[1]НАЧАЛО!$C$49</f>
        <v>Заверил:</v>
      </c>
      <c r="B119" s="74"/>
      <c r="C119" s="75"/>
      <c r="D119" s="75"/>
      <c r="E119" s="76"/>
      <c r="F119" s="76"/>
      <c r="G119" s="76"/>
      <c r="H119" s="76"/>
    </row>
    <row r="120" spans="1:8" ht="32.450000000000003" hidden="1" customHeight="1">
      <c r="A120" s="77" t="str">
        <f>[1]НАЧАЛО!$C$51</f>
        <v>Таня Станева, д.е.с., регистриран одитор</v>
      </c>
      <c r="B120" s="74"/>
      <c r="C120" s="75"/>
      <c r="D120" s="75"/>
      <c r="E120" s="76"/>
      <c r="F120" s="76"/>
      <c r="G120" s="76"/>
      <c r="H120" s="76"/>
    </row>
    <row r="121" spans="1:8" ht="18.75" hidden="1">
      <c r="A121" s="82"/>
      <c r="B121" s="74"/>
      <c r="C121" s="75"/>
      <c r="D121" s="75"/>
      <c r="E121" s="76"/>
      <c r="F121" s="76"/>
      <c r="G121" s="76"/>
      <c r="H121" s="76"/>
    </row>
    <row r="122" spans="1:8" hidden="1"/>
    <row r="123" spans="1:8" hidden="1"/>
    <row r="124" spans="1:8" hidden="1"/>
    <row r="125" spans="1:8" hidden="1"/>
  </sheetData>
  <mergeCells count="5">
    <mergeCell ref="A108:B108"/>
    <mergeCell ref="A110:B110"/>
    <mergeCell ref="A1:H1"/>
    <mergeCell ref="A2:H2"/>
    <mergeCell ref="A3:H3"/>
  </mergeCells>
  <conditionalFormatting sqref="A1:A3 A4:H4 B5:H5 A6:H105">
    <cfRule type="expression" dxfId="54" priority="3" stopIfTrue="1">
      <formula>_JJ31&lt;&gt;_JK31</formula>
    </cfRule>
    <cfRule type="expression" dxfId="53" priority="4" stopIfTrue="1">
      <formula>_JJ32&gt;_JK32</formula>
    </cfRule>
  </conditionalFormatting>
  <conditionalFormatting sqref="A107">
    <cfRule type="expression" dxfId="52" priority="13" stopIfTrue="1">
      <formula>N107&gt;0</formula>
    </cfRule>
  </conditionalFormatting>
  <conditionalFormatting sqref="A109">
    <cfRule type="expression" dxfId="51" priority="9" stopIfTrue="1">
      <formula>_JJ61=_JK61</formula>
    </cfRule>
  </conditionalFormatting>
  <conditionalFormatting sqref="A106:H108">
    <cfRule type="expression" dxfId="50" priority="15" stopIfTrue="1">
      <formula>_JJ31&lt;&gt;_JK31</formula>
    </cfRule>
    <cfRule type="expression" dxfId="49" priority="16" stopIfTrue="1">
      <formula>_JJ32&gt;_JK32</formula>
    </cfRule>
  </conditionalFormatting>
  <conditionalFormatting sqref="A109:H121">
    <cfRule type="expression" dxfId="48" priority="1" stopIfTrue="1">
      <formula>_JJ31&lt;&gt;_JK31</formula>
    </cfRule>
    <cfRule type="expression" dxfId="47" priority="2" stopIfTrue="1">
      <formula>_JJ32&gt;_JK32</formula>
    </cfRule>
  </conditionalFormatting>
  <pageMargins left="0.70866141732283472" right="0.70866141732283472" top="0.74803149606299213" bottom="0.74803149606299213" header="0.31496062992125984" footer="0.31496062992125984"/>
  <pageSetup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3"/>
  <sheetViews>
    <sheetView workbookViewId="0">
      <selection sqref="A1:I1"/>
    </sheetView>
  </sheetViews>
  <sheetFormatPr defaultRowHeight="15"/>
  <cols>
    <col min="1" max="1" width="51.85546875" customWidth="1"/>
    <col min="2" max="2" width="0" hidden="1" customWidth="1"/>
    <col min="4" max="5" width="0" hidden="1" customWidth="1"/>
    <col min="6" max="6" width="11.5703125" customWidth="1"/>
    <col min="7" max="8" width="0" hidden="1" customWidth="1"/>
    <col min="9" max="9" width="11.7109375" customWidth="1"/>
  </cols>
  <sheetData>
    <row r="1" spans="1:9">
      <c r="A1" s="246" t="str">
        <f>[2]НАЧАЛО!B3</f>
        <v>ТК - ИМОТИ АД</v>
      </c>
      <c r="B1" s="246"/>
      <c r="C1" s="246"/>
      <c r="D1" s="246"/>
      <c r="E1" s="246"/>
      <c r="F1" s="246"/>
      <c r="G1" s="246"/>
      <c r="H1" s="246"/>
      <c r="I1" s="246"/>
    </row>
    <row r="2" spans="1:9">
      <c r="A2" s="247" t="s">
        <v>185</v>
      </c>
      <c r="B2" s="247"/>
      <c r="C2" s="247"/>
      <c r="D2" s="247"/>
      <c r="E2" s="247"/>
      <c r="F2" s="247"/>
      <c r="G2" s="247"/>
      <c r="H2" s="247"/>
      <c r="I2" s="247"/>
    </row>
    <row r="3" spans="1:9" ht="15.75">
      <c r="A3" s="249" t="s">
        <v>186</v>
      </c>
      <c r="B3" s="249"/>
      <c r="C3" s="249"/>
      <c r="D3" s="249"/>
      <c r="E3" s="249"/>
      <c r="F3" s="249"/>
      <c r="G3" s="249"/>
      <c r="H3" s="249"/>
      <c r="I3" s="249"/>
    </row>
    <row r="4" spans="1:9">
      <c r="A4" s="83"/>
      <c r="B4" s="83"/>
      <c r="C4" s="83"/>
      <c r="D4" s="83"/>
      <c r="E4" s="83"/>
      <c r="F4" s="224" t="s">
        <v>187</v>
      </c>
      <c r="G4" s="225"/>
      <c r="H4" s="225"/>
      <c r="I4" s="224" t="s">
        <v>188</v>
      </c>
    </row>
    <row r="5" spans="1:9">
      <c r="A5" s="83"/>
      <c r="B5" s="83"/>
      <c r="C5" s="86" t="s">
        <v>0</v>
      </c>
      <c r="D5" s="86"/>
      <c r="E5" s="86"/>
      <c r="F5" s="235" t="s">
        <v>194</v>
      </c>
      <c r="G5" s="235"/>
      <c r="H5" s="235"/>
      <c r="I5" s="235" t="s">
        <v>194</v>
      </c>
    </row>
    <row r="6" spans="1:9" ht="15.75">
      <c r="A6" s="25" t="s">
        <v>53</v>
      </c>
      <c r="B6" s="25"/>
      <c r="C6" s="86"/>
      <c r="D6" s="86"/>
      <c r="E6" s="86"/>
      <c r="F6" s="87"/>
      <c r="G6" s="88"/>
      <c r="H6" s="88"/>
      <c r="I6" s="87"/>
    </row>
    <row r="7" spans="1:9" hidden="1">
      <c r="A7" s="83"/>
      <c r="B7" s="83"/>
      <c r="C7" s="89"/>
      <c r="D7" s="89"/>
      <c r="E7" s="89"/>
      <c r="F7" s="87"/>
      <c r="G7" s="88"/>
      <c r="H7" s="88"/>
      <c r="I7" s="87"/>
    </row>
    <row r="8" spans="1:9">
      <c r="A8" s="90" t="s">
        <v>54</v>
      </c>
      <c r="B8" s="34"/>
      <c r="C8" s="91" t="str">
        <f>IF(AND(F8=0,I8=0),"",CONCATENATE("2.1.",D8,"."))</f>
        <v>2.1.1.</v>
      </c>
      <c r="D8" s="13">
        <f>IF(AND(F8=0,I8=0),0,MAX(D$7:D7)+1)</f>
        <v>1</v>
      </c>
      <c r="E8" s="13"/>
      <c r="F8" s="92">
        <f>SUM(F9:F12)</f>
        <v>115</v>
      </c>
      <c r="G8" s="93"/>
      <c r="H8" s="93"/>
      <c r="I8" s="92">
        <f>SUM(I9:I12)</f>
        <v>109</v>
      </c>
    </row>
    <row r="9" spans="1:9">
      <c r="A9" s="17" t="s">
        <v>55</v>
      </c>
      <c r="B9" s="17"/>
      <c r="C9" s="10"/>
      <c r="D9" s="61"/>
      <c r="E9" s="61"/>
      <c r="F9" s="94"/>
      <c r="G9" s="95"/>
      <c r="H9" s="95"/>
      <c r="I9" s="94">
        <v>4</v>
      </c>
    </row>
    <row r="10" spans="1:9">
      <c r="A10" s="17" t="s">
        <v>56</v>
      </c>
      <c r="B10" s="17"/>
      <c r="C10" s="10"/>
      <c r="D10" s="61"/>
      <c r="E10" s="61"/>
      <c r="F10" s="94">
        <v>92</v>
      </c>
      <c r="G10" s="95"/>
      <c r="H10" s="95"/>
      <c r="I10" s="94">
        <v>78</v>
      </c>
    </row>
    <row r="11" spans="1:9" hidden="1">
      <c r="A11" s="17" t="s">
        <v>57</v>
      </c>
      <c r="B11" s="17"/>
      <c r="C11" s="10"/>
      <c r="D11" s="61"/>
      <c r="E11" s="61"/>
      <c r="F11" s="94"/>
      <c r="G11" s="95"/>
      <c r="H11" s="95"/>
      <c r="I11" s="94"/>
    </row>
    <row r="12" spans="1:9">
      <c r="A12" s="17" t="s">
        <v>58</v>
      </c>
      <c r="B12" s="17"/>
      <c r="C12" s="10"/>
      <c r="D12" s="61"/>
      <c r="E12" s="61"/>
      <c r="F12" s="94">
        <v>23</v>
      </c>
      <c r="G12" s="96"/>
      <c r="H12" s="96"/>
      <c r="I12" s="94">
        <v>27</v>
      </c>
    </row>
    <row r="13" spans="1:9" hidden="1">
      <c r="A13" s="34"/>
      <c r="B13" s="34"/>
      <c r="C13" s="10"/>
      <c r="D13" s="61"/>
      <c r="E13" s="61"/>
      <c r="F13" s="97"/>
      <c r="G13" s="97"/>
      <c r="H13" s="97"/>
      <c r="I13" s="97"/>
    </row>
    <row r="14" spans="1:9" ht="30" hidden="1">
      <c r="A14" s="98" t="s">
        <v>59</v>
      </c>
      <c r="B14" s="34"/>
      <c r="C14" s="91" t="str">
        <f>IF(AND(F14=0,I14=0),"",CONCATENATE("2.1.",D14,"."))</f>
        <v/>
      </c>
      <c r="D14" s="13">
        <f>IF(AND(F14=0,I14=0),0,MAX(D$7:D13)+1)</f>
        <v>0</v>
      </c>
      <c r="E14" s="13"/>
      <c r="F14" s="99"/>
      <c r="G14" s="94"/>
      <c r="H14" s="94"/>
      <c r="I14" s="99"/>
    </row>
    <row r="15" spans="1:9" hidden="1">
      <c r="A15" s="34"/>
      <c r="B15" s="34"/>
      <c r="C15" s="10"/>
      <c r="D15" s="61"/>
      <c r="E15" s="61"/>
      <c r="F15" s="100"/>
      <c r="G15" s="101"/>
      <c r="H15" s="101"/>
      <c r="I15" s="100"/>
    </row>
    <row r="16" spans="1:9">
      <c r="A16" s="90" t="s">
        <v>60</v>
      </c>
      <c r="B16" s="34"/>
      <c r="C16" s="91" t="str">
        <f>IF(AND(F16=0,I16=0),"",CONCATENATE("2.1.",D16,"."))</f>
        <v>2.1.2.</v>
      </c>
      <c r="D16" s="13">
        <f>IF(AND(F16=0,I16=0),0,MAX(D$7:D15)+1)</f>
        <v>2</v>
      </c>
      <c r="E16" s="13"/>
      <c r="F16" s="99">
        <v>11</v>
      </c>
      <c r="G16" s="94"/>
      <c r="H16" s="94"/>
      <c r="I16" s="99">
        <v>11</v>
      </c>
    </row>
    <row r="17" spans="1:9" hidden="1">
      <c r="A17" s="34"/>
      <c r="B17" s="34"/>
      <c r="C17" s="10"/>
      <c r="D17" s="61"/>
      <c r="E17" s="61"/>
      <c r="F17" s="100"/>
      <c r="G17" s="101"/>
      <c r="H17" s="101"/>
      <c r="I17" s="100"/>
    </row>
    <row r="18" spans="1:9" ht="15.75" thickBot="1">
      <c r="A18" s="102" t="s">
        <v>61</v>
      </c>
      <c r="B18" s="5"/>
      <c r="C18" s="103"/>
      <c r="D18" s="61"/>
      <c r="E18" s="61"/>
      <c r="F18" s="104">
        <f>F8+F14+F16</f>
        <v>126</v>
      </c>
      <c r="G18" s="105"/>
      <c r="H18" s="105"/>
      <c r="I18" s="104">
        <f>I8+I14+I16</f>
        <v>120</v>
      </c>
    </row>
    <row r="19" spans="1:9" ht="15.75" hidden="1" thickTop="1">
      <c r="A19" s="17"/>
      <c r="B19" s="17"/>
      <c r="C19" s="10"/>
      <c r="D19" s="61"/>
      <c r="E19" s="61"/>
      <c r="F19" s="97"/>
      <c r="G19" s="7"/>
      <c r="H19" s="7"/>
      <c r="I19" s="97"/>
    </row>
    <row r="20" spans="1:9" ht="16.5" thickTop="1">
      <c r="A20" s="25" t="s">
        <v>62</v>
      </c>
      <c r="B20" s="5"/>
      <c r="C20" s="10"/>
      <c r="D20" s="61"/>
      <c r="E20" s="61"/>
      <c r="F20" s="97"/>
      <c r="G20" s="10"/>
      <c r="H20" s="10"/>
      <c r="I20" s="97"/>
    </row>
    <row r="21" spans="1:9" hidden="1">
      <c r="A21" s="83"/>
      <c r="B21" s="83"/>
      <c r="C21" s="89"/>
      <c r="D21" s="89"/>
      <c r="E21" s="89"/>
      <c r="F21" s="87"/>
      <c r="G21" s="88"/>
      <c r="H21" s="88"/>
      <c r="I21" s="87"/>
    </row>
    <row r="22" spans="1:9">
      <c r="A22" s="90" t="s">
        <v>63</v>
      </c>
      <c r="B22" s="34"/>
      <c r="C22" s="106"/>
      <c r="D22" s="61"/>
      <c r="E22" s="61"/>
      <c r="F22" s="92">
        <f>SUM(F23:F28)</f>
        <v>-103</v>
      </c>
      <c r="G22" s="10"/>
      <c r="H22" s="10"/>
      <c r="I22" s="92">
        <f>SUM(I23:I28)</f>
        <v>-127</v>
      </c>
    </row>
    <row r="23" spans="1:9">
      <c r="A23" s="17" t="s">
        <v>64</v>
      </c>
      <c r="B23" s="17"/>
      <c r="C23" s="107" t="str">
        <f t="shared" ref="C23:C28" si="0">IF(AND(F23=0,I23=0),"",CONCATENATE("2.2.",D23,"."))</f>
        <v>2.2.1.</v>
      </c>
      <c r="D23" s="13">
        <f>IF(AND(F23=0,I23=0),0,MAX(D$22:D22)+1)</f>
        <v>1</v>
      </c>
      <c r="E23" s="13"/>
      <c r="F23" s="94">
        <v>-1</v>
      </c>
      <c r="G23" s="95"/>
      <c r="H23" s="95"/>
      <c r="I23" s="94">
        <v>-2</v>
      </c>
    </row>
    <row r="24" spans="1:9">
      <c r="A24" s="17" t="s">
        <v>65</v>
      </c>
      <c r="B24" s="17"/>
      <c r="C24" s="107" t="str">
        <f t="shared" si="0"/>
        <v>2.2.2.</v>
      </c>
      <c r="D24" s="13">
        <f>IF(AND(F24=0,I24=0),0,MAX(D$22:D23)+1)</f>
        <v>2</v>
      </c>
      <c r="E24" s="13"/>
      <c r="F24" s="94">
        <v>-28</v>
      </c>
      <c r="G24" s="95"/>
      <c r="H24" s="95"/>
      <c r="I24" s="94">
        <v>-41</v>
      </c>
    </row>
    <row r="25" spans="1:9">
      <c r="A25" s="17" t="s">
        <v>66</v>
      </c>
      <c r="B25" s="17"/>
      <c r="C25" s="107" t="str">
        <f t="shared" si="0"/>
        <v>2.2.3.</v>
      </c>
      <c r="D25" s="13">
        <f>IF(AND(F25=0,I25=0),0,MAX(D$22:D24)+1)</f>
        <v>3</v>
      </c>
      <c r="E25" s="13"/>
      <c r="F25" s="94">
        <v>-17</v>
      </c>
      <c r="G25" s="95"/>
      <c r="H25" s="95"/>
      <c r="I25" s="94">
        <v>-17</v>
      </c>
    </row>
    <row r="26" spans="1:9">
      <c r="A26" s="17" t="s">
        <v>67</v>
      </c>
      <c r="B26" s="17"/>
      <c r="C26" s="107" t="str">
        <f t="shared" si="0"/>
        <v>2.2.4.</v>
      </c>
      <c r="D26" s="13">
        <f>IF(AND(F26=0,I26=0),0,MAX(D$22:D25)+1)</f>
        <v>4</v>
      </c>
      <c r="E26" s="13"/>
      <c r="F26" s="94">
        <v>-56</v>
      </c>
      <c r="G26" s="95"/>
      <c r="H26" s="95"/>
      <c r="I26" s="94">
        <v>-67</v>
      </c>
    </row>
    <row r="27" spans="1:9" hidden="1">
      <c r="A27" s="17" t="s">
        <v>68</v>
      </c>
      <c r="B27" s="17"/>
      <c r="C27" s="107" t="str">
        <f t="shared" si="0"/>
        <v/>
      </c>
      <c r="D27" s="13">
        <f>IF(AND(F27=0,I27=0),0,MAX(D$22:D26)+1)</f>
        <v>0</v>
      </c>
      <c r="E27" s="13"/>
      <c r="F27" s="94"/>
      <c r="G27" s="95"/>
      <c r="H27" s="95"/>
      <c r="I27" s="94"/>
    </row>
    <row r="28" spans="1:9">
      <c r="A28" s="17" t="s">
        <v>69</v>
      </c>
      <c r="B28" s="17"/>
      <c r="C28" s="107" t="str">
        <f t="shared" si="0"/>
        <v>2.2.5.</v>
      </c>
      <c r="D28" s="13">
        <f>IF(AND(F28=0,I28=0),0,MAX(D$22:D27)+1)</f>
        <v>5</v>
      </c>
      <c r="E28" s="13"/>
      <c r="F28" s="94">
        <v>-1</v>
      </c>
      <c r="G28" s="95"/>
      <c r="H28" s="95"/>
      <c r="I28" s="94"/>
    </row>
    <row r="29" spans="1:9" hidden="1">
      <c r="A29" s="17"/>
      <c r="B29" s="17"/>
      <c r="C29" s="108"/>
      <c r="D29" s="19"/>
      <c r="E29" s="19"/>
      <c r="F29" s="97"/>
      <c r="G29" s="10"/>
      <c r="H29" s="10"/>
      <c r="I29" s="97"/>
    </row>
    <row r="30" spans="1:9" hidden="1">
      <c r="A30" s="90" t="s">
        <v>70</v>
      </c>
      <c r="B30" s="34"/>
      <c r="C30" s="91" t="str">
        <f>IF(AND(F30=0,I30=0),"",CONCATENATE("2.2.",D30,"."))</f>
        <v/>
      </c>
      <c r="D30" s="13">
        <f>IF(AND(F30=0,I30=0),0,MAX(D$22:D29)+1)</f>
        <v>0</v>
      </c>
      <c r="E30" s="13"/>
      <c r="F30" s="92">
        <f>SUM(F31:F34)</f>
        <v>0</v>
      </c>
      <c r="G30" s="92">
        <f t="shared" ref="G30:I30" si="1">SUM(G31:G34)</f>
        <v>0</v>
      </c>
      <c r="H30" s="92">
        <f t="shared" si="1"/>
        <v>0</v>
      </c>
      <c r="I30" s="92">
        <f t="shared" si="1"/>
        <v>0</v>
      </c>
    </row>
    <row r="31" spans="1:9" hidden="1">
      <c r="A31" s="17" t="s">
        <v>71</v>
      </c>
      <c r="B31" s="17"/>
      <c r="C31" s="108"/>
      <c r="D31" s="19"/>
      <c r="E31" s="19"/>
      <c r="F31" s="94"/>
      <c r="G31" s="95"/>
      <c r="H31" s="95"/>
      <c r="I31" s="94"/>
    </row>
    <row r="32" spans="1:9" hidden="1">
      <c r="A32" s="43" t="s">
        <v>72</v>
      </c>
      <c r="B32" s="43"/>
      <c r="C32" s="18"/>
      <c r="D32" s="109"/>
      <c r="E32" s="109"/>
      <c r="F32" s="94"/>
      <c r="G32" s="95"/>
      <c r="H32" s="95"/>
      <c r="I32" s="94"/>
    </row>
    <row r="33" spans="1:9" ht="30" hidden="1">
      <c r="A33" s="43" t="s">
        <v>73</v>
      </c>
      <c r="B33" s="43"/>
      <c r="C33" s="18"/>
      <c r="D33" s="109"/>
      <c r="E33" s="109"/>
      <c r="F33" s="221"/>
      <c r="G33" s="226"/>
      <c r="H33" s="226"/>
      <c r="I33" s="221"/>
    </row>
    <row r="34" spans="1:9" hidden="1">
      <c r="A34" s="43" t="s">
        <v>58</v>
      </c>
      <c r="B34" s="43"/>
      <c r="C34" s="18"/>
      <c r="D34" s="109"/>
      <c r="E34" s="109"/>
      <c r="F34" s="94"/>
      <c r="G34" s="95"/>
      <c r="H34" s="95"/>
      <c r="I34" s="94"/>
    </row>
    <row r="35" spans="1:9" hidden="1">
      <c r="A35" s="17"/>
      <c r="B35" s="17"/>
      <c r="C35" s="10"/>
      <c r="D35" s="61"/>
      <c r="E35" s="61"/>
      <c r="F35" s="97"/>
      <c r="G35" s="93"/>
      <c r="H35" s="93"/>
      <c r="I35" s="97"/>
    </row>
    <row r="36" spans="1:9">
      <c r="A36" s="90" t="s">
        <v>74</v>
      </c>
      <c r="B36" s="34"/>
      <c r="C36" s="91" t="str">
        <f>IF(AND(F36=0,I36=0),"",CONCATENATE("2.2.",D36,"."))</f>
        <v>2.2.6.</v>
      </c>
      <c r="D36" s="13">
        <f>IF(AND(F36=0,I36=0),0,MAX(D$22:D35)+1)</f>
        <v>6</v>
      </c>
      <c r="E36" s="13"/>
      <c r="F36" s="99">
        <v>-3</v>
      </c>
      <c r="G36" s="95"/>
      <c r="H36" s="95"/>
      <c r="I36" s="99">
        <v>-4</v>
      </c>
    </row>
    <row r="37" spans="1:9" hidden="1">
      <c r="A37" s="34"/>
      <c r="B37" s="34"/>
      <c r="C37" s="10"/>
      <c r="D37" s="61"/>
      <c r="E37" s="61"/>
      <c r="F37" s="97"/>
      <c r="G37" s="93"/>
      <c r="H37" s="93"/>
      <c r="I37" s="110"/>
    </row>
    <row r="38" spans="1:9" ht="15.75" thickBot="1">
      <c r="A38" s="102" t="s">
        <v>75</v>
      </c>
      <c r="B38" s="5"/>
      <c r="C38" s="103"/>
      <c r="D38" s="61"/>
      <c r="E38" s="61"/>
      <c r="F38" s="104">
        <f>F22+F30+F36</f>
        <v>-106</v>
      </c>
      <c r="G38" s="93"/>
      <c r="H38" s="93"/>
      <c r="I38" s="104">
        <f>I22+I30+I36</f>
        <v>-131</v>
      </c>
    </row>
    <row r="39" spans="1:9" ht="15.75" hidden="1" thickTop="1">
      <c r="A39" s="34"/>
      <c r="B39" s="34"/>
      <c r="C39" s="10"/>
      <c r="D39" s="61"/>
      <c r="E39" s="61"/>
      <c r="F39" s="97"/>
      <c r="G39" s="93"/>
      <c r="H39" s="93"/>
      <c r="I39" s="110"/>
    </row>
    <row r="40" spans="1:9" ht="15.75" thickTop="1">
      <c r="A40" s="98" t="s">
        <v>76</v>
      </c>
      <c r="B40" s="34"/>
      <c r="C40" s="91" t="str">
        <f>IF(AND(F40=0,I40=0),"",CONCATENATE("2.2.",D40,"."))</f>
        <v/>
      </c>
      <c r="D40" s="13">
        <f>IF(AND(F40=0,I40=0),0,MAX(D$22:D39)+1)</f>
        <v>0</v>
      </c>
      <c r="E40" s="13"/>
      <c r="F40" s="99"/>
      <c r="G40" s="95"/>
      <c r="H40" s="95"/>
      <c r="I40" s="99"/>
    </row>
    <row r="41" spans="1:9" hidden="1">
      <c r="A41" s="34"/>
      <c r="B41" s="34"/>
      <c r="C41" s="10"/>
      <c r="D41" s="61"/>
      <c r="E41" s="61"/>
      <c r="F41" s="97"/>
      <c r="G41" s="93"/>
      <c r="H41" s="93"/>
      <c r="I41" s="110"/>
    </row>
    <row r="42" spans="1:9" hidden="1">
      <c r="A42" s="98" t="s">
        <v>77</v>
      </c>
      <c r="B42" s="34"/>
      <c r="C42" s="91" t="str">
        <f>IF(AND(F42=0,I42=0),"",CONCATENATE("2.2.",D42,"."))</f>
        <v/>
      </c>
      <c r="D42" s="13">
        <f>IF(AND(F42=0,I42=0),0,MAX(D$22:D41)+1)</f>
        <v>0</v>
      </c>
      <c r="E42" s="13"/>
      <c r="F42" s="99"/>
      <c r="G42" s="95"/>
      <c r="H42" s="95"/>
      <c r="I42" s="99"/>
    </row>
    <row r="43" spans="1:9" hidden="1">
      <c r="A43" s="34"/>
      <c r="B43" s="34"/>
      <c r="C43" s="10"/>
      <c r="D43" s="61"/>
      <c r="E43" s="61"/>
      <c r="F43" s="97"/>
      <c r="G43" s="93"/>
      <c r="H43" s="93"/>
      <c r="I43" s="110"/>
    </row>
    <row r="44" spans="1:9" ht="15.75" thickBot="1">
      <c r="A44" s="102" t="s">
        <v>78</v>
      </c>
      <c r="B44" s="5"/>
      <c r="C44" s="103"/>
      <c r="D44" s="61"/>
      <c r="E44" s="61"/>
      <c r="F44" s="104">
        <f>F18+F38+F40+F42</f>
        <v>20</v>
      </c>
      <c r="G44" s="93"/>
      <c r="H44" s="93"/>
      <c r="I44" s="104">
        <f>I18+I38+I40+I42</f>
        <v>-11</v>
      </c>
    </row>
    <row r="45" spans="1:9" ht="15.75" hidden="1" thickTop="1">
      <c r="A45" s="34"/>
      <c r="B45" s="34"/>
      <c r="C45" s="10"/>
      <c r="D45" s="61"/>
      <c r="E45" s="61"/>
      <c r="F45" s="10"/>
      <c r="G45" s="93"/>
      <c r="H45" s="93"/>
      <c r="I45" s="10"/>
    </row>
    <row r="46" spans="1:9" ht="15.75" thickTop="1">
      <c r="A46" s="90" t="s">
        <v>79</v>
      </c>
      <c r="B46" s="34"/>
      <c r="C46" s="111" t="str">
        <f>IF(AND(F46=0,I46=0),"",CONCATENATE("2.2.",D46,"."))</f>
        <v/>
      </c>
      <c r="D46" s="19">
        <f>IF(AND(F46=0,I46=0),0,MAX(D$22:D45)+1)</f>
        <v>0</v>
      </c>
      <c r="E46" s="19"/>
      <c r="F46" s="92">
        <f>SUM(F47:F48)</f>
        <v>0</v>
      </c>
      <c r="G46" s="93"/>
      <c r="H46" s="93"/>
      <c r="I46" s="92">
        <f>SUM(I47:I48)</f>
        <v>0</v>
      </c>
    </row>
    <row r="47" spans="1:9" hidden="1">
      <c r="A47" s="7" t="s">
        <v>80</v>
      </c>
      <c r="B47" s="7"/>
      <c r="C47" s="10"/>
      <c r="D47" s="61"/>
      <c r="E47" s="61"/>
      <c r="F47" s="94"/>
      <c r="G47" s="95"/>
      <c r="H47" s="95"/>
      <c r="I47" s="94"/>
    </row>
    <row r="48" spans="1:9" hidden="1">
      <c r="A48" s="7" t="s">
        <v>81</v>
      </c>
      <c r="B48" s="7"/>
      <c r="C48" s="10"/>
      <c r="D48" s="61"/>
      <c r="E48" s="61"/>
      <c r="F48" s="94"/>
      <c r="G48" s="95"/>
      <c r="H48" s="95"/>
      <c r="I48" s="94"/>
    </row>
    <row r="49" spans="1:9" hidden="1">
      <c r="A49" s="17"/>
      <c r="B49" s="17"/>
      <c r="C49" s="10"/>
      <c r="D49" s="61"/>
      <c r="E49" s="61"/>
      <c r="F49" s="18"/>
      <c r="G49" s="93"/>
      <c r="H49" s="93"/>
      <c r="I49" s="18"/>
    </row>
    <row r="50" spans="1:9" ht="15.75" thickBot="1">
      <c r="A50" s="112" t="s">
        <v>82</v>
      </c>
      <c r="B50" s="5"/>
      <c r="C50" s="103"/>
      <c r="D50" s="61"/>
      <c r="E50" s="61"/>
      <c r="F50" s="104">
        <f>F44+F46</f>
        <v>20</v>
      </c>
      <c r="G50" s="93"/>
      <c r="H50" s="93"/>
      <c r="I50" s="104">
        <f>I44+I46</f>
        <v>-11</v>
      </c>
    </row>
    <row r="51" spans="1:9" ht="15.75" hidden="1" thickTop="1">
      <c r="A51" s="17"/>
      <c r="B51" s="17"/>
      <c r="C51" s="10"/>
      <c r="D51" s="61"/>
      <c r="E51" s="61"/>
      <c r="F51" s="18"/>
      <c r="G51" s="93"/>
      <c r="H51" s="93"/>
      <c r="I51" s="18"/>
    </row>
    <row r="52" spans="1:9" ht="15.75" hidden="1" thickTop="1">
      <c r="A52" s="90" t="s">
        <v>83</v>
      </c>
      <c r="B52" s="34"/>
      <c r="C52" s="111" t="str">
        <f>IF(AND(F52=0,I52=0),"",CONCATENATE("2.2.",D52,"."))</f>
        <v/>
      </c>
      <c r="D52" s="19">
        <f>IF(AND(F52=0,I52=0),0,MAX(D$22:D51)+1)</f>
        <v>0</v>
      </c>
      <c r="E52" s="19"/>
      <c r="F52" s="92"/>
      <c r="G52" s="93"/>
      <c r="H52" s="93"/>
      <c r="I52" s="92"/>
    </row>
    <row r="53" spans="1:9" hidden="1">
      <c r="A53" s="17"/>
      <c r="B53" s="17"/>
      <c r="C53" s="10"/>
      <c r="D53" s="61"/>
      <c r="E53" s="61"/>
      <c r="F53" s="18"/>
      <c r="G53" s="93"/>
      <c r="H53" s="93"/>
      <c r="I53" s="18"/>
    </row>
    <row r="54" spans="1:9" ht="16.5" thickTop="1" thickBot="1">
      <c r="A54" s="102" t="s">
        <v>84</v>
      </c>
      <c r="B54" s="5"/>
      <c r="C54" s="103"/>
      <c r="D54" s="61"/>
      <c r="E54" s="61"/>
      <c r="F54" s="104">
        <f>F50+F52</f>
        <v>20</v>
      </c>
      <c r="G54" s="93"/>
      <c r="H54" s="93"/>
      <c r="I54" s="104">
        <f>I50+I52</f>
        <v>-11</v>
      </c>
    </row>
    <row r="55" spans="1:9" ht="16.5" thickTop="1" thickBot="1">
      <c r="A55" s="102" t="s">
        <v>85</v>
      </c>
      <c r="B55" s="5"/>
      <c r="C55" s="103"/>
      <c r="D55" s="61"/>
      <c r="E55" s="61"/>
      <c r="F55" s="104">
        <f>F54-F56</f>
        <v>20</v>
      </c>
      <c r="G55" s="93"/>
      <c r="H55" s="93"/>
      <c r="I55" s="104">
        <f>I54-I56</f>
        <v>-11</v>
      </c>
    </row>
    <row r="56" spans="1:9" ht="16.5" hidden="1" thickTop="1" thickBot="1">
      <c r="A56" s="102" t="s">
        <v>86</v>
      </c>
      <c r="B56" s="5"/>
      <c r="C56" s="103"/>
      <c r="D56" s="61"/>
      <c r="E56" s="61"/>
      <c r="F56" s="113"/>
      <c r="G56" s="95"/>
      <c r="H56" s="95"/>
      <c r="I56" s="113"/>
    </row>
    <row r="57" spans="1:9" ht="15.75" hidden="1" thickTop="1">
      <c r="A57" s="114"/>
      <c r="B57" s="114"/>
      <c r="C57" s="115"/>
      <c r="D57" s="115"/>
      <c r="E57" s="115"/>
      <c r="F57" s="116"/>
      <c r="G57" s="117"/>
      <c r="H57" s="117"/>
      <c r="I57" s="116"/>
    </row>
    <row r="58" spans="1:9" hidden="1">
      <c r="A58" s="65" t="s">
        <v>20</v>
      </c>
      <c r="B58" s="114"/>
      <c r="C58" s="115"/>
      <c r="D58" s="115"/>
      <c r="E58" s="115"/>
      <c r="F58" s="116"/>
      <c r="G58" s="117"/>
      <c r="H58" s="117"/>
      <c r="I58" s="116"/>
    </row>
    <row r="59" spans="1:9" hidden="1">
      <c r="A59" s="244" t="str">
        <f>IF(AND(F$59="",I$59=""),"","Разлика в резултата между ОПР и БАЛАНСА!")</f>
        <v>Разлика в резултата между ОПР и БАЛАНСА!</v>
      </c>
      <c r="B59" s="244"/>
      <c r="C59" s="244"/>
      <c r="D59" s="66"/>
      <c r="E59" s="66"/>
      <c r="F59" s="118">
        <f>IF(F55=[1]баланс!F73,"",[1]ОД!F55-[1]баланс!F73)</f>
        <v>0</v>
      </c>
      <c r="G59" s="119"/>
      <c r="H59" s="119"/>
      <c r="I59" s="118" t="str">
        <f>IF([1]НАЧАЛО!AB$3=1,IF(I$55=[1]баланс!I$73,"",I55-[1]баланс!I$73),"")</f>
        <v/>
      </c>
    </row>
    <row r="60" spans="1:9" hidden="1">
      <c r="A60" s="120"/>
      <c r="B60" s="120"/>
      <c r="C60" s="120"/>
      <c r="D60" s="120"/>
      <c r="E60" s="120"/>
      <c r="F60" s="84" t="str">
        <f>F4</f>
        <v>31.03.2026 г.</v>
      </c>
      <c r="G60" s="121"/>
      <c r="H60" s="121"/>
      <c r="I60" s="84" t="str">
        <f>I4</f>
        <v>31.03.2025 г.</v>
      </c>
    </row>
    <row r="61" spans="1:9" hidden="1">
      <c r="A61" s="120"/>
      <c r="B61" s="120"/>
      <c r="C61" s="120"/>
      <c r="D61" s="120"/>
      <c r="E61" s="120"/>
      <c r="F61" s="85" t="s">
        <v>87</v>
      </c>
      <c r="G61" s="121"/>
      <c r="H61" s="121"/>
      <c r="I61" s="85" t="s">
        <v>87</v>
      </c>
    </row>
    <row r="62" spans="1:9" hidden="1">
      <c r="A62" s="17"/>
      <c r="B62" s="17"/>
      <c r="C62" s="10"/>
      <c r="D62" s="61"/>
      <c r="E62" s="61"/>
      <c r="F62" s="18"/>
      <c r="G62" s="93"/>
      <c r="H62" s="93"/>
      <c r="I62" s="18"/>
    </row>
    <row r="63" spans="1:9" hidden="1">
      <c r="A63" s="90" t="s">
        <v>88</v>
      </c>
      <c r="B63" s="34"/>
      <c r="C63" s="111"/>
      <c r="D63" s="19"/>
      <c r="E63" s="19"/>
      <c r="F63" s="122">
        <f>SUM(F64:F65)</f>
        <v>0</v>
      </c>
      <c r="G63" s="93"/>
      <c r="H63" s="93"/>
      <c r="I63" s="122">
        <f>SUM(I64:I65)</f>
        <v>0</v>
      </c>
    </row>
    <row r="64" spans="1:9" hidden="1">
      <c r="A64" s="7" t="s">
        <v>89</v>
      </c>
      <c r="B64" s="7"/>
      <c r="C64" s="10"/>
      <c r="D64" s="61"/>
      <c r="E64" s="61"/>
      <c r="F64" s="123"/>
      <c r="G64" s="95"/>
      <c r="H64" s="95"/>
      <c r="I64" s="123"/>
    </row>
    <row r="65" spans="1:9" hidden="1">
      <c r="A65" s="7" t="s">
        <v>90</v>
      </c>
      <c r="B65" s="7"/>
      <c r="C65" s="10"/>
      <c r="D65" s="61"/>
      <c r="E65" s="61"/>
      <c r="F65" s="123"/>
      <c r="G65" s="95"/>
      <c r="H65" s="95"/>
      <c r="I65" s="123"/>
    </row>
    <row r="66" spans="1:9" hidden="1">
      <c r="A66" s="17"/>
      <c r="B66" s="17"/>
      <c r="C66" s="10"/>
      <c r="D66" s="61"/>
      <c r="E66" s="61"/>
      <c r="F66" s="18"/>
      <c r="G66" s="93"/>
      <c r="H66" s="93"/>
      <c r="I66" s="18"/>
    </row>
    <row r="67" spans="1:9" hidden="1">
      <c r="A67" s="90" t="s">
        <v>91</v>
      </c>
      <c r="B67" s="34"/>
      <c r="C67" s="111"/>
      <c r="D67" s="19"/>
      <c r="E67" s="19"/>
      <c r="F67" s="122">
        <f>SUM(F68:F69)</f>
        <v>0</v>
      </c>
      <c r="G67" s="93"/>
      <c r="H67" s="93"/>
      <c r="I67" s="122">
        <f>SUM(I68:I69)</f>
        <v>0</v>
      </c>
    </row>
    <row r="68" spans="1:9" hidden="1">
      <c r="A68" s="7" t="s">
        <v>89</v>
      </c>
      <c r="B68" s="7"/>
      <c r="C68" s="10"/>
      <c r="D68" s="61"/>
      <c r="E68" s="61"/>
      <c r="F68" s="123"/>
      <c r="G68" s="95"/>
      <c r="H68" s="95"/>
      <c r="I68" s="123"/>
    </row>
    <row r="69" spans="1:9" hidden="1">
      <c r="A69" s="7" t="s">
        <v>90</v>
      </c>
      <c r="B69" s="7"/>
      <c r="C69" s="10"/>
      <c r="D69" s="61"/>
      <c r="E69" s="61"/>
      <c r="F69" s="123"/>
      <c r="G69" s="95"/>
      <c r="H69" s="95"/>
      <c r="I69" s="123"/>
    </row>
    <row r="70" spans="1:9" ht="15.75" thickTop="1">
      <c r="A70" s="66"/>
      <c r="B70" s="66"/>
      <c r="C70" s="66"/>
      <c r="D70" s="66"/>
      <c r="E70" s="66"/>
      <c r="F70" s="118"/>
      <c r="G70" s="119"/>
      <c r="H70" s="119"/>
      <c r="I70" s="118"/>
    </row>
    <row r="71" spans="1:9">
      <c r="A71" s="124" t="str">
        <f>CONCATENATE("Приложенията от страница ",[1]НАЧАЛО!P52," до страница ",[1]НАЧАЛО!R52," са неразделна част от финансовия отчет.")</f>
        <v>Приложенията от страница 7 до страница 36 са неразделна част от финансовия отчет.</v>
      </c>
      <c r="B71" s="124"/>
      <c r="C71" s="124"/>
      <c r="D71" s="124"/>
      <c r="E71" s="124"/>
      <c r="F71" s="124"/>
      <c r="G71" s="124"/>
      <c r="H71" s="124"/>
      <c r="I71" s="124"/>
    </row>
    <row r="72" spans="1:9">
      <c r="A72" s="245"/>
      <c r="B72" s="245"/>
      <c r="C72" s="245"/>
      <c r="D72" s="70"/>
      <c r="E72" s="70"/>
      <c r="F72" s="125"/>
      <c r="G72" s="126"/>
      <c r="H72" s="126"/>
      <c r="I72" s="125" t="str">
        <f>IF([1]НАЧАЛО!AB$3=1,IF(I$55=[1]баланс!I$73,"",[1]баланс!I$73),"")</f>
        <v/>
      </c>
    </row>
    <row r="73" spans="1:9">
      <c r="A73" s="73" t="str">
        <f>[1]НАЧАЛО!$A$44</f>
        <v>Представляващ:</v>
      </c>
      <c r="B73" s="69"/>
      <c r="C73" s="127"/>
      <c r="D73" s="127"/>
      <c r="E73" s="127"/>
      <c r="F73" s="79"/>
      <c r="G73" s="79"/>
      <c r="H73" s="79"/>
      <c r="I73" s="79"/>
    </row>
    <row r="74" spans="1:9">
      <c r="A74" s="77" t="str">
        <f>[1]НАЧАЛО!$A$46</f>
        <v>Борислава Юриева Фивейска        Марин Иванов Стоев</v>
      </c>
      <c r="B74" s="128"/>
      <c r="C74" s="79"/>
      <c r="D74" s="79"/>
      <c r="E74" s="79"/>
      <c r="F74" s="79"/>
      <c r="G74" s="79"/>
      <c r="H74" s="79"/>
      <c r="I74" s="79"/>
    </row>
    <row r="75" spans="1:9">
      <c r="A75" s="79"/>
      <c r="B75" s="79"/>
      <c r="C75" s="79"/>
      <c r="D75" s="79"/>
      <c r="E75" s="79"/>
      <c r="F75" s="79"/>
      <c r="G75" s="79"/>
      <c r="H75" s="79"/>
      <c r="I75" s="79"/>
    </row>
    <row r="76" spans="1:9">
      <c r="A76" s="78" t="str">
        <f>[1]НАЧАЛО!$F$44</f>
        <v>Съставител:</v>
      </c>
      <c r="B76" s="78"/>
      <c r="C76" s="129"/>
      <c r="D76" s="129"/>
      <c r="E76" s="129"/>
      <c r="F76" s="130"/>
      <c r="G76" s="79"/>
      <c r="H76" s="79"/>
      <c r="I76" s="130"/>
    </row>
    <row r="77" spans="1:9">
      <c r="A77" s="81" t="str">
        <f>[1]НАЧАЛО!$F$46</f>
        <v>Мила Валентинова Павлова</v>
      </c>
      <c r="B77" s="80"/>
      <c r="C77" s="129"/>
      <c r="D77" s="129"/>
      <c r="E77" s="129"/>
      <c r="F77" s="130"/>
      <c r="G77" s="79"/>
      <c r="H77" s="79"/>
      <c r="I77" s="130"/>
    </row>
    <row r="78" spans="1:9">
      <c r="A78" s="78"/>
      <c r="B78" s="78"/>
      <c r="C78" s="129"/>
      <c r="D78" s="129"/>
      <c r="E78" s="129"/>
      <c r="F78" s="130"/>
      <c r="G78" s="79"/>
      <c r="H78" s="79"/>
      <c r="I78" s="130"/>
    </row>
    <row r="79" spans="1:9">
      <c r="A79" s="215" t="s">
        <v>184</v>
      </c>
      <c r="B79" s="78"/>
      <c r="C79" s="129"/>
      <c r="D79" s="129"/>
      <c r="E79" s="129"/>
      <c r="F79" s="130"/>
      <c r="G79" s="79"/>
      <c r="H79" s="79"/>
      <c r="I79" s="130"/>
    </row>
    <row r="80" spans="1:9" ht="21.6" hidden="1" customHeight="1">
      <c r="A80" s="81" t="str">
        <f>[1]НАЧАЛО!$C$49</f>
        <v>Заверил:</v>
      </c>
      <c r="B80" s="80"/>
      <c r="C80" s="129"/>
      <c r="D80" s="129"/>
      <c r="E80" s="129"/>
      <c r="F80" s="130"/>
      <c r="G80" s="79"/>
      <c r="H80" s="79"/>
      <c r="I80" s="130"/>
    </row>
    <row r="81" spans="1:9" ht="20.45" hidden="1" customHeight="1">
      <c r="A81" s="77" t="str">
        <f>[1]НАЧАЛО!$C$51</f>
        <v>Таня Станева, д.е.с., регистриран одитор</v>
      </c>
      <c r="B81" s="79"/>
      <c r="C81" s="129"/>
      <c r="D81" s="129"/>
      <c r="E81" s="129"/>
      <c r="F81" s="130"/>
      <c r="G81" s="79"/>
      <c r="H81" s="79"/>
      <c r="I81" s="130"/>
    </row>
    <row r="82" spans="1:9" ht="18.75" hidden="1">
      <c r="A82" s="82"/>
      <c r="B82" s="131"/>
      <c r="C82" s="129"/>
      <c r="D82" s="129"/>
      <c r="E82" s="129"/>
      <c r="F82" s="130"/>
      <c r="G82" s="79"/>
      <c r="H82" s="79"/>
      <c r="I82" s="130"/>
    </row>
    <row r="83" spans="1:9" hidden="1"/>
  </sheetData>
  <mergeCells count="5">
    <mergeCell ref="A59:C59"/>
    <mergeCell ref="A72:C72"/>
    <mergeCell ref="A1:I1"/>
    <mergeCell ref="A2:I2"/>
    <mergeCell ref="A3:I3"/>
  </mergeCells>
  <conditionalFormatting sqref="A1:A3 A4:I54">
    <cfRule type="expression" dxfId="46" priority="18" stopIfTrue="1">
      <formula>_JJ22&gt;_JK22</formula>
    </cfRule>
  </conditionalFormatting>
  <conditionalFormatting sqref="A58">
    <cfRule type="expression" dxfId="45" priority="23" stopIfTrue="1">
      <formula>O58&gt;0</formula>
    </cfRule>
    <cfRule type="expression" dxfId="44" priority="24" stopIfTrue="1">
      <formula>_JJ31&lt;&gt;_JK31</formula>
    </cfRule>
    <cfRule type="expression" dxfId="43" priority="25" stopIfTrue="1">
      <formula>_JJ32&gt;_JK32</formula>
    </cfRule>
  </conditionalFormatting>
  <conditionalFormatting sqref="A71">
    <cfRule type="expression" dxfId="42" priority="26" stopIfTrue="1">
      <formula>_JJ61=_JK61</formula>
    </cfRule>
  </conditionalFormatting>
  <conditionalFormatting sqref="A79">
    <cfRule type="expression" dxfId="41" priority="1" stopIfTrue="1">
      <formula>_JJ31&lt;&gt;_JK31</formula>
    </cfRule>
    <cfRule type="expression" dxfId="40" priority="2" stopIfTrue="1">
      <formula>_JJ32&gt;_JK32</formula>
    </cfRule>
  </conditionalFormatting>
  <conditionalFormatting sqref="A4:I54 A1:A3">
    <cfRule type="expression" dxfId="39" priority="17" stopIfTrue="1">
      <formula>_JJ21&lt;&gt;_JK21</formula>
    </cfRule>
  </conditionalFormatting>
  <conditionalFormatting sqref="A18:I18">
    <cfRule type="expression" dxfId="38" priority="15" stopIfTrue="1">
      <formula>_JJ21&lt;&gt;_JK21</formula>
    </cfRule>
    <cfRule type="expression" dxfId="37" priority="16" stopIfTrue="1">
      <formula>_JJ22&gt;_JK22</formula>
    </cfRule>
  </conditionalFormatting>
  <conditionalFormatting sqref="A55:I78 B79:I79 A80:I82">
    <cfRule type="expression" dxfId="36" priority="27" stopIfTrue="1">
      <formula>_JJ21&lt;&gt;_JK21</formula>
    </cfRule>
    <cfRule type="expression" dxfId="35" priority="28" stopIfTrue="1">
      <formula>_JJ22&gt;_JK22</formula>
    </cfRule>
  </conditionalFormatting>
  <pageMargins left="0.25" right="0.25"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97"/>
  <sheetViews>
    <sheetView workbookViewId="0">
      <selection sqref="A1:E1"/>
    </sheetView>
  </sheetViews>
  <sheetFormatPr defaultRowHeight="15"/>
  <cols>
    <col min="1" max="1" width="68.42578125" customWidth="1"/>
    <col min="2" max="2" width="0" hidden="1" customWidth="1"/>
    <col min="3" max="3" width="11.85546875" customWidth="1"/>
    <col min="4" max="4" width="0" hidden="1" customWidth="1"/>
    <col min="5" max="5" width="12" customWidth="1"/>
  </cols>
  <sheetData>
    <row r="1" spans="1:5">
      <c r="A1" s="250" t="str">
        <f>[2]ОД!A1:I1</f>
        <v>ТК - ИМОТИ АД</v>
      </c>
      <c r="B1" s="250"/>
      <c r="C1" s="250"/>
      <c r="D1" s="250"/>
      <c r="E1" s="250"/>
    </row>
    <row r="2" spans="1:5">
      <c r="A2" s="251" t="s">
        <v>189</v>
      </c>
      <c r="B2" s="251"/>
      <c r="C2" s="251"/>
      <c r="D2" s="251"/>
      <c r="E2" s="251"/>
    </row>
    <row r="3" spans="1:5">
      <c r="A3" s="252" t="s">
        <v>186</v>
      </c>
      <c r="B3" s="252"/>
      <c r="C3" s="252"/>
      <c r="D3" s="252"/>
      <c r="E3" s="252"/>
    </row>
    <row r="4" spans="1:5">
      <c r="A4" s="132"/>
      <c r="B4" s="132"/>
      <c r="C4" s="132"/>
      <c r="D4" s="132"/>
      <c r="E4" s="132"/>
    </row>
    <row r="5" spans="1:5" ht="30">
      <c r="A5" s="218" t="s">
        <v>180</v>
      </c>
      <c r="B5" s="134"/>
      <c r="C5" s="222" t="s">
        <v>187</v>
      </c>
      <c r="D5" s="223"/>
      <c r="E5" s="222" t="s">
        <v>188</v>
      </c>
    </row>
    <row r="6" spans="1:5">
      <c r="A6" s="133"/>
      <c r="B6" s="134"/>
      <c r="C6" s="235" t="s">
        <v>194</v>
      </c>
      <c r="D6" s="235" t="s">
        <v>194</v>
      </c>
      <c r="E6" s="235" t="s">
        <v>194</v>
      </c>
    </row>
    <row r="7" spans="1:5" hidden="1">
      <c r="A7" s="133"/>
      <c r="B7" s="134"/>
      <c r="C7" s="135"/>
      <c r="D7" s="136"/>
      <c r="E7" s="135"/>
    </row>
    <row r="8" spans="1:5" ht="17.25" customHeight="1">
      <c r="A8" s="137" t="s">
        <v>92</v>
      </c>
      <c r="B8" s="138"/>
      <c r="C8" s="139"/>
      <c r="D8" s="140"/>
      <c r="E8" s="139"/>
    </row>
    <row r="9" spans="1:5" ht="17.25" customHeight="1">
      <c r="A9" s="141" t="s">
        <v>93</v>
      </c>
      <c r="B9" s="142"/>
      <c r="C9" s="143">
        <v>212</v>
      </c>
      <c r="D9" s="144"/>
      <c r="E9" s="143">
        <v>206</v>
      </c>
    </row>
    <row r="10" spans="1:5" ht="19.5" customHeight="1">
      <c r="A10" s="141" t="s">
        <v>94</v>
      </c>
      <c r="B10" s="142"/>
      <c r="C10" s="143">
        <v>-164</v>
      </c>
      <c r="D10" s="144"/>
      <c r="E10" s="143">
        <v>-108</v>
      </c>
    </row>
    <row r="11" spans="1:5" ht="19.5" customHeight="1">
      <c r="A11" s="145" t="s">
        <v>95</v>
      </c>
      <c r="B11" s="142"/>
      <c r="C11" s="143">
        <v>-56</v>
      </c>
      <c r="D11" s="144"/>
      <c r="E11" s="143">
        <v>-63</v>
      </c>
    </row>
    <row r="12" spans="1:5" hidden="1">
      <c r="A12" s="146" t="s">
        <v>96</v>
      </c>
      <c r="B12" s="142"/>
      <c r="C12" s="143"/>
      <c r="D12" s="144"/>
      <c r="E12" s="143"/>
    </row>
    <row r="13" spans="1:5" hidden="1">
      <c r="A13" s="146" t="s">
        <v>97</v>
      </c>
      <c r="B13" s="142"/>
      <c r="C13" s="143"/>
      <c r="D13" s="144"/>
      <c r="E13" s="143"/>
    </row>
    <row r="14" spans="1:5">
      <c r="A14" s="141" t="s">
        <v>98</v>
      </c>
      <c r="B14" s="147"/>
      <c r="C14" s="143">
        <v>-25</v>
      </c>
      <c r="D14" s="144"/>
      <c r="E14" s="143">
        <v>-21</v>
      </c>
    </row>
    <row r="15" spans="1:5" hidden="1">
      <c r="A15" s="141" t="s">
        <v>99</v>
      </c>
      <c r="B15" s="147"/>
      <c r="C15" s="143"/>
      <c r="D15" s="144"/>
      <c r="E15" s="143"/>
    </row>
    <row r="16" spans="1:5">
      <c r="A16" s="141" t="s">
        <v>100</v>
      </c>
      <c r="B16" s="147"/>
      <c r="C16" s="143"/>
      <c r="D16" s="144"/>
      <c r="E16" s="143">
        <v>-2</v>
      </c>
    </row>
    <row r="17" spans="1:5" hidden="1">
      <c r="A17" s="141" t="s">
        <v>101</v>
      </c>
      <c r="B17" s="147"/>
      <c r="C17" s="143"/>
      <c r="D17" s="144"/>
      <c r="E17" s="143"/>
    </row>
    <row r="18" spans="1:5" hidden="1">
      <c r="A18" s="141" t="s">
        <v>102</v>
      </c>
      <c r="B18" s="147"/>
      <c r="C18" s="143"/>
      <c r="D18" s="144"/>
      <c r="E18" s="143"/>
    </row>
    <row r="19" spans="1:5" hidden="1">
      <c r="A19" s="141" t="s">
        <v>103</v>
      </c>
      <c r="B19" s="147"/>
      <c r="C19" s="143"/>
      <c r="D19" s="144"/>
      <c r="E19" s="143"/>
    </row>
    <row r="20" spans="1:5" hidden="1">
      <c r="A20" s="146" t="s">
        <v>104</v>
      </c>
      <c r="B20" s="147"/>
      <c r="C20" s="143"/>
      <c r="D20" s="144"/>
      <c r="E20" s="143"/>
    </row>
    <row r="21" spans="1:5" hidden="1">
      <c r="A21" s="145" t="s">
        <v>105</v>
      </c>
      <c r="B21" s="147"/>
      <c r="C21" s="143"/>
      <c r="D21" s="144"/>
      <c r="E21" s="143"/>
    </row>
    <row r="22" spans="1:5" hidden="1">
      <c r="A22" s="146" t="s">
        <v>106</v>
      </c>
      <c r="B22" s="147"/>
      <c r="C22" s="143"/>
      <c r="D22" s="144"/>
      <c r="E22" s="143"/>
    </row>
    <row r="23" spans="1:5" hidden="1">
      <c r="A23" s="146" t="s">
        <v>107</v>
      </c>
      <c r="B23" s="147"/>
      <c r="C23" s="143"/>
      <c r="D23" s="144"/>
      <c r="E23" s="143"/>
    </row>
    <row r="24" spans="1:5">
      <c r="A24" s="148" t="s">
        <v>108</v>
      </c>
      <c r="B24" s="147"/>
      <c r="C24" s="143">
        <v>-4</v>
      </c>
      <c r="D24" s="144"/>
      <c r="E24" s="143"/>
    </row>
    <row r="25" spans="1:5" ht="26.25" hidden="1" customHeight="1">
      <c r="A25" s="146" t="s">
        <v>109</v>
      </c>
      <c r="B25" s="147"/>
      <c r="C25" s="143"/>
      <c r="D25" s="144"/>
      <c r="E25" s="143"/>
    </row>
    <row r="26" spans="1:5" ht="17.25" hidden="1" customHeight="1">
      <c r="A26" s="146" t="s">
        <v>110</v>
      </c>
      <c r="B26" s="138"/>
      <c r="C26" s="143"/>
      <c r="D26" s="144"/>
      <c r="E26" s="143"/>
    </row>
    <row r="27" spans="1:5" ht="15.75" thickBot="1">
      <c r="A27" s="149" t="s">
        <v>111</v>
      </c>
      <c r="B27" s="150"/>
      <c r="C27" s="151">
        <f>SUM(C9:C26)</f>
        <v>-37</v>
      </c>
      <c r="D27" s="152"/>
      <c r="E27" s="151">
        <f>SUM(E9:E26)</f>
        <v>12</v>
      </c>
    </row>
    <row r="28" spans="1:5" ht="15.75" hidden="1" thickTop="1">
      <c r="A28" s="153"/>
      <c r="B28" s="138"/>
      <c r="C28" s="139"/>
      <c r="D28" s="140"/>
      <c r="E28" s="139"/>
    </row>
    <row r="29" spans="1:5" ht="16.5" customHeight="1" thickTop="1">
      <c r="A29" s="137" t="s">
        <v>112</v>
      </c>
      <c r="B29" s="138"/>
      <c r="C29" s="139"/>
      <c r="D29" s="140"/>
      <c r="E29" s="139"/>
    </row>
    <row r="30" spans="1:5" ht="22.5" hidden="1" customHeight="1">
      <c r="A30" s="141" t="s">
        <v>113</v>
      </c>
      <c r="B30" s="142"/>
      <c r="C30" s="143"/>
      <c r="D30" s="144"/>
      <c r="E30" s="143"/>
    </row>
    <row r="31" spans="1:5" hidden="1">
      <c r="A31" s="154" t="s">
        <v>114</v>
      </c>
      <c r="B31" s="142"/>
      <c r="C31" s="143"/>
      <c r="D31" s="144"/>
      <c r="E31" s="143"/>
    </row>
    <row r="32" spans="1:5">
      <c r="A32" s="154" t="s">
        <v>115</v>
      </c>
      <c r="B32" s="142"/>
      <c r="C32" s="143"/>
      <c r="D32" s="144"/>
      <c r="E32" s="143">
        <v>-3926</v>
      </c>
    </row>
    <row r="33" spans="1:5" hidden="1">
      <c r="A33" s="154" t="s">
        <v>116</v>
      </c>
      <c r="B33" s="142"/>
      <c r="C33" s="143"/>
      <c r="D33" s="144"/>
      <c r="E33" s="143"/>
    </row>
    <row r="34" spans="1:5" hidden="1">
      <c r="A34" s="154" t="s">
        <v>117</v>
      </c>
      <c r="B34" s="142"/>
      <c r="C34" s="143"/>
      <c r="D34" s="144"/>
      <c r="E34" s="143"/>
    </row>
    <row r="35" spans="1:5" hidden="1">
      <c r="A35" s="155" t="s">
        <v>118</v>
      </c>
      <c r="B35" s="142"/>
      <c r="C35" s="143"/>
      <c r="D35" s="144"/>
      <c r="E35" s="143"/>
    </row>
    <row r="36" spans="1:5" hidden="1">
      <c r="A36" s="154" t="s">
        <v>119</v>
      </c>
      <c r="B36" s="142"/>
      <c r="C36" s="143"/>
      <c r="D36" s="144"/>
      <c r="E36" s="143"/>
    </row>
    <row r="37" spans="1:5" ht="19.5" hidden="1" customHeight="1">
      <c r="A37" s="141" t="s">
        <v>120</v>
      </c>
      <c r="B37" s="142"/>
      <c r="C37" s="143"/>
      <c r="D37" s="144"/>
      <c r="E37" s="143"/>
    </row>
    <row r="38" spans="1:5" ht="20.25" hidden="1" customHeight="1">
      <c r="A38" s="141" t="s">
        <v>121</v>
      </c>
      <c r="B38" s="142"/>
      <c r="C38" s="143"/>
      <c r="D38" s="144"/>
      <c r="E38" s="143"/>
    </row>
    <row r="39" spans="1:5" hidden="1">
      <c r="A39" s="154" t="s">
        <v>122</v>
      </c>
      <c r="B39" s="142"/>
      <c r="C39" s="143"/>
      <c r="D39" s="144"/>
      <c r="E39" s="143"/>
    </row>
    <row r="40" spans="1:5" ht="18" customHeight="1">
      <c r="A40" s="141" t="s">
        <v>123</v>
      </c>
      <c r="B40" s="142"/>
      <c r="C40" s="143">
        <v>56</v>
      </c>
      <c r="D40" s="144"/>
      <c r="E40" s="143">
        <v>2612</v>
      </c>
    </row>
    <row r="41" spans="1:5" ht="18.75" customHeight="1">
      <c r="A41" s="141" t="s">
        <v>124</v>
      </c>
      <c r="B41" s="142"/>
      <c r="C41" s="143">
        <v>2</v>
      </c>
      <c r="D41" s="144"/>
      <c r="E41" s="143">
        <v>126</v>
      </c>
    </row>
    <row r="42" spans="1:5" hidden="1">
      <c r="A42" s="145" t="s">
        <v>104</v>
      </c>
      <c r="B42" s="142"/>
      <c r="C42" s="143"/>
      <c r="D42" s="144"/>
      <c r="E42" s="143"/>
    </row>
    <row r="43" spans="1:5" hidden="1">
      <c r="A43" s="145" t="s">
        <v>125</v>
      </c>
      <c r="B43" s="142"/>
      <c r="C43" s="143"/>
      <c r="D43" s="144"/>
      <c r="E43" s="143"/>
    </row>
    <row r="44" spans="1:5" hidden="1">
      <c r="A44" s="141" t="s">
        <v>105</v>
      </c>
      <c r="B44" s="147"/>
      <c r="C44" s="143"/>
      <c r="D44" s="144"/>
      <c r="E44" s="143"/>
    </row>
    <row r="45" spans="1:5" hidden="1">
      <c r="A45" s="146" t="s">
        <v>106</v>
      </c>
      <c r="B45" s="147"/>
      <c r="C45" s="143"/>
      <c r="D45" s="144"/>
      <c r="E45" s="143"/>
    </row>
    <row r="46" spans="1:5" hidden="1">
      <c r="A46" s="146" t="s">
        <v>107</v>
      </c>
      <c r="B46" s="147"/>
      <c r="C46" s="143"/>
      <c r="D46" s="144"/>
      <c r="E46" s="143"/>
    </row>
    <row r="47" spans="1:5">
      <c r="A47" s="148" t="s">
        <v>126</v>
      </c>
      <c r="B47" s="147"/>
      <c r="C47" s="143"/>
      <c r="D47" s="144"/>
      <c r="E47" s="143">
        <v>1191</v>
      </c>
    </row>
    <row r="48" spans="1:5" hidden="1">
      <c r="A48" s="146" t="s">
        <v>127</v>
      </c>
      <c r="B48" s="147"/>
      <c r="C48" s="143"/>
      <c r="D48" s="144"/>
      <c r="E48" s="143"/>
    </row>
    <row r="49" spans="1:5" hidden="1">
      <c r="A49" s="146" t="s">
        <v>128</v>
      </c>
      <c r="B49" s="138"/>
      <c r="C49" s="143"/>
      <c r="D49" s="144"/>
      <c r="E49" s="143"/>
    </row>
    <row r="50" spans="1:5" ht="15.75" thickBot="1">
      <c r="A50" s="149" t="s">
        <v>129</v>
      </c>
      <c r="B50" s="138"/>
      <c r="C50" s="151">
        <f>SUM(C30:C49)</f>
        <v>58</v>
      </c>
      <c r="D50" s="152"/>
      <c r="E50" s="151">
        <f>SUM(E30:E49)</f>
        <v>3</v>
      </c>
    </row>
    <row r="51" spans="1:5" ht="15.75" hidden="1" thickTop="1">
      <c r="A51" s="153"/>
      <c r="B51" s="138"/>
      <c r="C51" s="139"/>
      <c r="D51" s="140"/>
      <c r="E51" s="139"/>
    </row>
    <row r="52" spans="1:5" ht="18.75" customHeight="1" thickTop="1">
      <c r="A52" s="137" t="s">
        <v>130</v>
      </c>
      <c r="B52" s="138"/>
      <c r="C52" s="139"/>
      <c r="D52" s="140"/>
      <c r="E52" s="139"/>
    </row>
    <row r="53" spans="1:5" hidden="1">
      <c r="A53" s="154" t="s">
        <v>131</v>
      </c>
      <c r="B53" s="142"/>
      <c r="C53" s="143"/>
      <c r="D53" s="144"/>
      <c r="E53" s="143"/>
    </row>
    <row r="54" spans="1:5" hidden="1">
      <c r="A54" s="154" t="s">
        <v>132</v>
      </c>
      <c r="B54" s="142"/>
      <c r="C54" s="143"/>
      <c r="D54" s="144"/>
      <c r="E54" s="143"/>
    </row>
    <row r="55" spans="1:5" ht="30" hidden="1">
      <c r="A55" s="141" t="s">
        <v>133</v>
      </c>
      <c r="B55" s="142"/>
      <c r="C55" s="143"/>
      <c r="D55" s="144"/>
      <c r="E55" s="143"/>
    </row>
    <row r="56" spans="1:5" ht="30" hidden="1">
      <c r="A56" s="141" t="s">
        <v>134</v>
      </c>
      <c r="B56" s="142"/>
      <c r="C56" s="143"/>
      <c r="D56" s="144"/>
      <c r="E56" s="143"/>
    </row>
    <row r="57" spans="1:5" hidden="1">
      <c r="A57" s="154" t="s">
        <v>135</v>
      </c>
      <c r="B57" s="142"/>
      <c r="C57" s="143"/>
      <c r="D57" s="144"/>
      <c r="E57" s="143"/>
    </row>
    <row r="58" spans="1:5" hidden="1">
      <c r="A58" s="146" t="s">
        <v>136</v>
      </c>
      <c r="B58" s="142"/>
      <c r="C58" s="143"/>
      <c r="D58" s="144"/>
      <c r="E58" s="143"/>
    </row>
    <row r="59" spans="1:5" hidden="1">
      <c r="A59" s="141" t="s">
        <v>137</v>
      </c>
      <c r="B59" s="142"/>
      <c r="C59" s="143"/>
      <c r="D59" s="144"/>
      <c r="E59" s="143"/>
    </row>
    <row r="60" spans="1:5" hidden="1">
      <c r="A60" s="141" t="s">
        <v>138</v>
      </c>
      <c r="B60" s="142"/>
      <c r="C60" s="143"/>
      <c r="D60" s="144"/>
      <c r="E60" s="143"/>
    </row>
    <row r="61" spans="1:5" ht="18.75" customHeight="1">
      <c r="A61" s="141" t="s">
        <v>139</v>
      </c>
      <c r="B61" s="142"/>
      <c r="C61" s="143"/>
      <c r="D61" s="144"/>
      <c r="E61" s="143">
        <v>-35</v>
      </c>
    </row>
    <row r="62" spans="1:5" ht="20.25" hidden="1" customHeight="1">
      <c r="A62" s="141" t="s">
        <v>140</v>
      </c>
      <c r="B62" s="142"/>
      <c r="C62" s="143"/>
      <c r="D62" s="144"/>
      <c r="E62" s="143"/>
    </row>
    <row r="63" spans="1:5" hidden="1">
      <c r="A63" s="141" t="s">
        <v>141</v>
      </c>
      <c r="B63" s="142"/>
      <c r="C63" s="143"/>
      <c r="D63" s="142"/>
      <c r="E63" s="143"/>
    </row>
    <row r="64" spans="1:5" hidden="1">
      <c r="A64" s="141" t="s">
        <v>142</v>
      </c>
      <c r="B64" s="142"/>
      <c r="C64" s="143"/>
      <c r="D64" s="142"/>
      <c r="E64" s="143"/>
    </row>
    <row r="65" spans="1:5" hidden="1">
      <c r="A65" s="141" t="s">
        <v>143</v>
      </c>
      <c r="B65" s="142"/>
      <c r="C65" s="143"/>
      <c r="D65" s="142"/>
      <c r="E65" s="143"/>
    </row>
    <row r="66" spans="1:5" hidden="1">
      <c r="A66" s="141" t="s">
        <v>105</v>
      </c>
      <c r="B66" s="147"/>
      <c r="C66" s="143"/>
      <c r="D66" s="144"/>
      <c r="E66" s="143"/>
    </row>
    <row r="67" spans="1:5" hidden="1">
      <c r="A67" s="146" t="s">
        <v>106</v>
      </c>
      <c r="B67" s="147"/>
      <c r="C67" s="143"/>
      <c r="D67" s="144"/>
      <c r="E67" s="143"/>
    </row>
    <row r="68" spans="1:5" hidden="1">
      <c r="A68" s="146" t="s">
        <v>107</v>
      </c>
      <c r="B68" s="147"/>
      <c r="C68" s="143"/>
      <c r="D68" s="144"/>
      <c r="E68" s="143"/>
    </row>
    <row r="69" spans="1:5" hidden="1">
      <c r="A69" s="153" t="s">
        <v>144</v>
      </c>
      <c r="B69" s="147"/>
      <c r="C69" s="143"/>
      <c r="D69" s="144"/>
      <c r="E69" s="143"/>
    </row>
    <row r="70" spans="1:5" hidden="1">
      <c r="A70" s="146" t="s">
        <v>127</v>
      </c>
      <c r="B70" s="147"/>
      <c r="C70" s="143"/>
      <c r="D70" s="144"/>
      <c r="E70" s="143"/>
    </row>
    <row r="71" spans="1:5" hidden="1">
      <c r="A71" s="146" t="s">
        <v>128</v>
      </c>
      <c r="B71" s="138"/>
      <c r="C71" s="143"/>
      <c r="D71" s="144"/>
      <c r="E71" s="143"/>
    </row>
    <row r="72" spans="1:5" ht="15.75" thickBot="1">
      <c r="A72" s="149" t="s">
        <v>145</v>
      </c>
      <c r="B72" s="138"/>
      <c r="C72" s="151">
        <f>SUM(C53:C71)</f>
        <v>0</v>
      </c>
      <c r="D72" s="152"/>
      <c r="E72" s="151">
        <f>SUM(E53:E71)</f>
        <v>-35</v>
      </c>
    </row>
    <row r="73" spans="1:5" ht="15.75" hidden="1" thickTop="1">
      <c r="A73" s="156"/>
      <c r="B73" s="138"/>
      <c r="C73" s="139"/>
      <c r="D73" s="138"/>
      <c r="E73" s="139"/>
    </row>
    <row r="74" spans="1:5" ht="18" customHeight="1" thickTop="1">
      <c r="A74" s="157" t="s">
        <v>146</v>
      </c>
      <c r="B74" s="150"/>
      <c r="C74" s="158">
        <f>SUM(C27,C50,C72)</f>
        <v>21</v>
      </c>
      <c r="D74" s="159"/>
      <c r="E74" s="158">
        <f>SUM(E27,E50,E72)</f>
        <v>-20</v>
      </c>
    </row>
    <row r="75" spans="1:5" hidden="1">
      <c r="A75" s="156"/>
      <c r="B75" s="138"/>
      <c r="C75" s="139"/>
      <c r="D75" s="138"/>
      <c r="E75" s="139"/>
    </row>
    <row r="76" spans="1:5" ht="17.25" customHeight="1">
      <c r="A76" s="157" t="s">
        <v>147</v>
      </c>
      <c r="B76" s="150"/>
      <c r="C76" s="160">
        <v>4</v>
      </c>
      <c r="D76" s="161"/>
      <c r="E76" s="160">
        <v>21</v>
      </c>
    </row>
    <row r="77" spans="1:5" hidden="1">
      <c r="A77" s="156"/>
      <c r="B77" s="138"/>
      <c r="C77" s="139"/>
      <c r="D77" s="138"/>
      <c r="E77" s="139"/>
    </row>
    <row r="78" spans="1:5" ht="19.5" customHeight="1" thickBot="1">
      <c r="A78" s="162" t="str">
        <f>CONCATENATE("Парични средства и парични еквиваленти на ",[2]НАЧАЛО!AA1," ",CHOOSE([3]НАЧАЛО!AB1,[2]НАЧАЛО!AI1,[2]НАЧАЛО!AI2,[2]НАЧАЛО!AI3,[2]НАЧАЛО!AI4,[2]НАЧАЛО!AI5,[2]НАЧАЛО!AI6,[2]НАЧАЛО!AI7,[2]НАЧАЛО!AI8,[2]НАЧАЛО!AI9,[2]НАЧАЛО!AI10,[2]НАЧАЛО!AI11,[2]НАЧАЛО!AI12))</f>
        <v>Парични средства и парични еквиваленти на 31 декември</v>
      </c>
      <c r="B78" s="150"/>
      <c r="C78" s="163">
        <f>SUM(C74,C76)</f>
        <v>25</v>
      </c>
      <c r="D78" s="159"/>
      <c r="E78" s="163">
        <f>SUM(E74,E76)</f>
        <v>1</v>
      </c>
    </row>
    <row r="79" spans="1:5">
      <c r="A79" s="164"/>
      <c r="B79" s="165"/>
      <c r="C79" s="166"/>
      <c r="D79" s="167"/>
      <c r="E79" s="166"/>
    </row>
    <row r="80" spans="1:5" hidden="1">
      <c r="A80" s="65" t="s">
        <v>20</v>
      </c>
      <c r="B80" s="165"/>
      <c r="C80" s="166"/>
      <c r="D80" s="167"/>
      <c r="E80" s="166"/>
    </row>
    <row r="81" spans="1:5" hidden="1">
      <c r="A81" s="168" t="str">
        <f>IF(AND(C$81="",E$81=""),"","Разлика в паричните средства между ОПП и БАЛАНСА!")</f>
        <v>Разлика в паричните средства между ОПП и БАЛАНСА!</v>
      </c>
      <c r="B81" s="169"/>
      <c r="C81" s="170">
        <f>IF(C78=[1]баланс!F42,"",[1]ОПП!C77-[1]баланс!F42)</f>
        <v>0</v>
      </c>
      <c r="D81" s="171"/>
      <c r="E81" s="170" t="str">
        <f>IF([1]НАЧАЛО!AB$3=1,IF(E$78=[1]баланс!I$42,"",[1]ОПП!E$77-[1]баланс!I$42),"")</f>
        <v/>
      </c>
    </row>
    <row r="82" spans="1:5">
      <c r="A82" s="172" t="str">
        <f>[1]ОД!A71</f>
        <v>Приложенията от страница 7 до страница 36 са неразделна част от финансовия отчет.</v>
      </c>
      <c r="B82" s="172"/>
      <c r="C82" s="172"/>
      <c r="D82" s="172"/>
      <c r="E82" s="172"/>
    </row>
    <row r="83" spans="1:5" hidden="1">
      <c r="A83" s="173" t="str">
        <f>IF(AND(C$81="",E$81=""),"","Парични средства в баланса БАЛАНСА:")</f>
        <v>Парични средства в баланса БАЛАНСА:</v>
      </c>
      <c r="B83" s="174"/>
      <c r="C83" s="175">
        <f>IF(C$78=[1]баланс!F$42,"",[1]баланс!F$42)</f>
        <v>52</v>
      </c>
      <c r="D83" s="174"/>
      <c r="E83" s="175" t="str">
        <f>IF([1]НАЧАЛО!AB$3=1,IF(E$78=[1]баланс!I$42,"",[1]баланс!I$42),"")</f>
        <v/>
      </c>
    </row>
    <row r="84" spans="1:5">
      <c r="A84" s="73" t="str">
        <f>[1]НАЧАЛО!$A$44</f>
        <v>Представляващ:</v>
      </c>
      <c r="B84" s="169"/>
      <c r="C84" s="176"/>
      <c r="D84" s="171"/>
      <c r="E84" s="176"/>
    </row>
    <row r="85" spans="1:5">
      <c r="A85" s="77" t="str">
        <f>[1]НАЧАЛО!$A$46</f>
        <v>Борислава Юриева Фивейска        Марин Иванов Стоев</v>
      </c>
      <c r="B85" s="169"/>
      <c r="C85" s="177"/>
      <c r="D85" s="169"/>
      <c r="E85" s="177"/>
    </row>
    <row r="86" spans="1:5">
      <c r="A86" s="79"/>
      <c r="B86" s="169"/>
      <c r="C86" s="177"/>
      <c r="D86" s="169"/>
      <c r="E86" s="177"/>
    </row>
    <row r="87" spans="1:5">
      <c r="A87" s="78" t="str">
        <f>[1]НАЧАЛО!$F$44</f>
        <v>Съставител:</v>
      </c>
      <c r="B87" s="169"/>
      <c r="C87" s="177"/>
      <c r="D87" s="169"/>
      <c r="E87" s="177"/>
    </row>
    <row r="88" spans="1:5">
      <c r="A88" s="81" t="str">
        <f>[1]НАЧАЛО!$F$46</f>
        <v>Мила Валентинова Павлова</v>
      </c>
      <c r="B88" s="169"/>
      <c r="C88" s="177"/>
      <c r="D88" s="169"/>
      <c r="E88" s="177"/>
    </row>
    <row r="89" spans="1:5">
      <c r="A89" s="78"/>
      <c r="B89" s="178"/>
      <c r="C89" s="178"/>
      <c r="D89" s="178"/>
      <c r="E89" s="178"/>
    </row>
    <row r="90" spans="1:5">
      <c r="A90" s="215" t="s">
        <v>184</v>
      </c>
      <c r="B90" s="178"/>
      <c r="C90" s="178"/>
      <c r="D90" s="178"/>
      <c r="E90" s="178"/>
    </row>
    <row r="91" spans="1:5" ht="13.9" hidden="1" customHeight="1">
      <c r="A91" s="81" t="str">
        <f>[1]НАЧАЛО!$C$49</f>
        <v>Заверил:</v>
      </c>
      <c r="B91" s="179"/>
      <c r="C91" s="179"/>
      <c r="D91" s="179"/>
      <c r="E91" s="179"/>
    </row>
    <row r="92" spans="1:5" ht="38.450000000000003" hidden="1" customHeight="1">
      <c r="A92" s="77" t="str">
        <f>[1]НАЧАЛО!$C$51</f>
        <v>Таня Станева, д.е.с., регистриран одитор</v>
      </c>
      <c r="B92" s="169"/>
      <c r="C92" s="177"/>
      <c r="D92" s="169"/>
      <c r="E92" s="177"/>
    </row>
    <row r="93" spans="1:5" ht="18.75" hidden="1">
      <c r="A93" s="82"/>
      <c r="B93" s="169"/>
      <c r="C93" s="177"/>
      <c r="D93" s="169"/>
      <c r="E93" s="177"/>
    </row>
    <row r="94" spans="1:5" hidden="1"/>
    <row r="95" spans="1:5" hidden="1"/>
    <row r="96" spans="1:5" hidden="1"/>
    <row r="97" hidden="1"/>
  </sheetData>
  <mergeCells count="3">
    <mergeCell ref="A1:E1"/>
    <mergeCell ref="A2:E2"/>
    <mergeCell ref="A3:E3"/>
  </mergeCells>
  <conditionalFormatting sqref="A1:A3 A4:E5 A6:B6 A7:E78">
    <cfRule type="expression" dxfId="34" priority="35" stopIfTrue="1">
      <formula>_JJ42&gt;_JK42</formula>
    </cfRule>
  </conditionalFormatting>
  <conditionalFormatting sqref="A12:A13">
    <cfRule type="expression" dxfId="33" priority="29" stopIfTrue="1">
      <formula>OR(C12&lt;&gt;0,E12&lt;&gt;0)</formula>
    </cfRule>
  </conditionalFormatting>
  <conditionalFormatting sqref="A20">
    <cfRule type="expression" dxfId="32" priority="26" stopIfTrue="1">
      <formula>OR(C20&lt;&gt;0,E20&lt;&gt;0)</formula>
    </cfRule>
  </conditionalFormatting>
  <conditionalFormatting sqref="A22:A23">
    <cfRule type="expression" dxfId="31" priority="27" stopIfTrue="1">
      <formula>OR(C22&lt;&gt;0,E22&lt;&gt;0)</formula>
    </cfRule>
  </conditionalFormatting>
  <conditionalFormatting sqref="A25:A26 A22:A23 A20 A45:A46 A48:A49 A67:A68 A70:A71 A58">
    <cfRule type="expression" dxfId="30" priority="33" stopIfTrue="1">
      <formula>$C$12&lt;&gt;0</formula>
    </cfRule>
  </conditionalFormatting>
  <conditionalFormatting sqref="A25:A26">
    <cfRule type="expression" dxfId="29" priority="30" stopIfTrue="1">
      <formula>OR(C25&lt;&gt;0,E25&lt;&gt;0)</formula>
    </cfRule>
  </conditionalFormatting>
  <conditionalFormatting sqref="A45:A46">
    <cfRule type="expression" dxfId="28" priority="24" stopIfTrue="1">
      <formula>OR(C45&lt;&gt;0,E45&lt;&gt;0)</formula>
    </cfRule>
  </conditionalFormatting>
  <conditionalFormatting sqref="A48:A49">
    <cfRule type="expression" dxfId="27" priority="22" stopIfTrue="1">
      <formula>OR(C48&lt;&gt;0,E48&lt;&gt;0)</formula>
    </cfRule>
  </conditionalFormatting>
  <conditionalFormatting sqref="A58">
    <cfRule type="expression" dxfId="26" priority="17" stopIfTrue="1">
      <formula>OR(C58&lt;&gt;0,E58&lt;&gt;0)</formula>
    </cfRule>
  </conditionalFormatting>
  <conditionalFormatting sqref="A67:A68">
    <cfRule type="expression" dxfId="25" priority="20" stopIfTrue="1">
      <formula>OR(C67&lt;&gt;0,E67&lt;&gt;0)</formula>
    </cfRule>
  </conditionalFormatting>
  <conditionalFormatting sqref="A70:A71">
    <cfRule type="expression" dxfId="24" priority="18" stopIfTrue="1">
      <formula>OR(C70&lt;&gt;0,E70&lt;&gt;0)</formula>
    </cfRule>
  </conditionalFormatting>
  <conditionalFormatting sqref="A80">
    <cfRule type="expression" dxfId="23" priority="36" stopIfTrue="1">
      <formula>O80&gt;0</formula>
    </cfRule>
    <cfRule type="expression" dxfId="22" priority="37" stopIfTrue="1">
      <formula>_JJ31&lt;&gt;_JK31</formula>
    </cfRule>
    <cfRule type="expression" dxfId="21" priority="38" stopIfTrue="1">
      <formula>_JJ32&gt;_JK32</formula>
    </cfRule>
    <cfRule type="expression" dxfId="20" priority="39" stopIfTrue="1">
      <formula>_JJ21&lt;&gt;_JK21</formula>
    </cfRule>
    <cfRule type="expression" dxfId="19" priority="40" stopIfTrue="1">
      <formula>_JJ22&gt;_JK22</formula>
    </cfRule>
  </conditionalFormatting>
  <conditionalFormatting sqref="A82">
    <cfRule type="expression" dxfId="18" priority="58" stopIfTrue="1">
      <formula>_JJ61=_JK61</formula>
    </cfRule>
  </conditionalFormatting>
  <conditionalFormatting sqref="A90">
    <cfRule type="expression" dxfId="17" priority="3" stopIfTrue="1">
      <formula>_JJ31&lt;&gt;_JK31</formula>
    </cfRule>
    <cfRule type="expression" dxfId="16" priority="4" stopIfTrue="1">
      <formula>_JJ32&gt;_JK32</formula>
    </cfRule>
  </conditionalFormatting>
  <conditionalFormatting sqref="A7:E78 A1:A3 A4:E5 A6:B6">
    <cfRule type="expression" dxfId="15" priority="34" stopIfTrue="1">
      <formula>_JJ41&lt;&gt;_JK41</formula>
    </cfRule>
  </conditionalFormatting>
  <conditionalFormatting sqref="A79:E89 B90:E90 A91:E93">
    <cfRule type="expression" dxfId="14" priority="59" stopIfTrue="1">
      <formula>_JJ41&lt;&gt;_JK41</formula>
    </cfRule>
    <cfRule type="expression" dxfId="13" priority="60" stopIfTrue="1">
      <formula>_JJ42&gt;_JK42</formula>
    </cfRule>
  </conditionalFormatting>
  <conditionalFormatting sqref="C6:E6">
    <cfRule type="expression" dxfId="12" priority="1" stopIfTrue="1">
      <formula>_JJ21&lt;&gt;_JK21</formula>
    </cfRule>
    <cfRule type="expression" dxfId="11" priority="2" stopIfTrue="1">
      <formula>_JJ22&gt;_JK22</formula>
    </cfRule>
  </conditionalFormatting>
  <dataValidations count="2">
    <dataValidation allowBlank="1" showInputMessage="1" showErrorMessage="1" promptTitle="Kalin:" prompt="За дружества, за които това е основна дейност!" sqref="C20 E20"/>
    <dataValidation allowBlank="1" showInputMessage="1" showErrorMessage="1" promptTitle="Kalin:" prompt="Редът да се използва само при наличие на съществени суми!" sqref="C22:C23 C12:C13 E12:E13 E58 C58 E70:E71 C70:C71 E67:E68 C67:C68 E48:E49 C48:C49 E45:E46 C45:C46 E25:E26 C25:C26 E22:E23"/>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4"/>
  <sheetViews>
    <sheetView workbookViewId="0">
      <selection sqref="A1:S1"/>
    </sheetView>
  </sheetViews>
  <sheetFormatPr defaultRowHeight="15"/>
  <cols>
    <col min="1" max="1" width="47.5703125" customWidth="1"/>
    <col min="2" max="2" width="0" hidden="1" customWidth="1"/>
    <col min="4" max="10" width="0" hidden="1" customWidth="1"/>
    <col min="12" max="12" width="0" hidden="1" customWidth="1"/>
    <col min="14" max="14" width="0" hidden="1" customWidth="1"/>
    <col min="16" max="18" width="0" hidden="1" customWidth="1"/>
  </cols>
  <sheetData>
    <row r="1" spans="1:19">
      <c r="A1" s="250" t="str">
        <f>[2]ОД!A1:I1</f>
        <v>ТК - ИМОТИ АД</v>
      </c>
      <c r="B1" s="250"/>
      <c r="C1" s="250"/>
      <c r="D1" s="250"/>
      <c r="E1" s="250"/>
      <c r="F1" s="250"/>
      <c r="G1" s="250"/>
      <c r="H1" s="250"/>
      <c r="I1" s="250"/>
      <c r="J1" s="250"/>
      <c r="K1" s="250"/>
      <c r="L1" s="250"/>
      <c r="M1" s="250"/>
      <c r="N1" s="250"/>
      <c r="O1" s="250"/>
      <c r="P1" s="250"/>
      <c r="Q1" s="250"/>
      <c r="R1" s="250"/>
      <c r="S1" s="250"/>
    </row>
    <row r="2" spans="1:19">
      <c r="A2" s="251" t="s">
        <v>193</v>
      </c>
      <c r="B2" s="251"/>
      <c r="C2" s="251"/>
      <c r="D2" s="251"/>
      <c r="E2" s="251"/>
      <c r="F2" s="251"/>
      <c r="G2" s="251"/>
      <c r="H2" s="251"/>
      <c r="I2" s="251"/>
      <c r="J2" s="251"/>
      <c r="K2" s="251"/>
      <c r="L2" s="251"/>
      <c r="M2" s="251"/>
      <c r="N2" s="251"/>
      <c r="O2" s="251"/>
      <c r="P2" s="251"/>
      <c r="Q2" s="251"/>
      <c r="R2" s="251"/>
      <c r="S2" s="251"/>
    </row>
    <row r="3" spans="1:19" ht="15" customHeight="1">
      <c r="A3" s="253" t="s">
        <v>186</v>
      </c>
      <c r="B3" s="253"/>
      <c r="C3" s="253"/>
      <c r="D3" s="253"/>
      <c r="E3" s="253"/>
      <c r="F3" s="253"/>
      <c r="G3" s="253"/>
      <c r="H3" s="253"/>
      <c r="I3" s="253"/>
      <c r="J3" s="253"/>
      <c r="K3" s="253"/>
      <c r="L3" s="253"/>
      <c r="M3" s="253"/>
      <c r="N3" s="253"/>
      <c r="O3" s="253"/>
      <c r="P3" s="253"/>
      <c r="Q3" s="253"/>
      <c r="R3" s="253"/>
      <c r="S3" s="253"/>
    </row>
    <row r="4" spans="1:19" ht="51" customHeight="1">
      <c r="A4" s="217" t="s">
        <v>181</v>
      </c>
      <c r="B4" s="180"/>
      <c r="C4" s="227" t="s">
        <v>23</v>
      </c>
      <c r="D4" s="227"/>
      <c r="E4" s="227" t="s">
        <v>27</v>
      </c>
      <c r="F4" s="227"/>
      <c r="G4" s="227" t="s">
        <v>28</v>
      </c>
      <c r="H4" s="227"/>
      <c r="I4" s="227" t="s">
        <v>29</v>
      </c>
      <c r="J4" s="227"/>
      <c r="K4" s="227" t="s">
        <v>148</v>
      </c>
      <c r="L4" s="227"/>
      <c r="M4" s="227" t="s">
        <v>149</v>
      </c>
      <c r="N4" s="227"/>
      <c r="O4" s="227" t="s">
        <v>150</v>
      </c>
      <c r="P4" s="227"/>
      <c r="Q4" s="227" t="s">
        <v>151</v>
      </c>
      <c r="R4" s="227"/>
      <c r="S4" s="227" t="s">
        <v>36</v>
      </c>
    </row>
    <row r="5" spans="1:19">
      <c r="A5" s="181"/>
      <c r="B5" s="181"/>
      <c r="C5" s="235" t="s">
        <v>194</v>
      </c>
      <c r="D5" s="235" t="s">
        <v>194</v>
      </c>
      <c r="E5" s="235" t="s">
        <v>194</v>
      </c>
      <c r="F5" s="235" t="s">
        <v>194</v>
      </c>
      <c r="G5" s="235" t="s">
        <v>194</v>
      </c>
      <c r="H5" s="235" t="s">
        <v>194</v>
      </c>
      <c r="I5" s="235" t="s">
        <v>194</v>
      </c>
      <c r="J5" s="235" t="s">
        <v>194</v>
      </c>
      <c r="K5" s="235" t="s">
        <v>194</v>
      </c>
      <c r="L5" s="235" t="s">
        <v>194</v>
      </c>
      <c r="M5" s="235" t="s">
        <v>194</v>
      </c>
      <c r="N5" s="235" t="s">
        <v>194</v>
      </c>
      <c r="O5" s="235" t="s">
        <v>194</v>
      </c>
      <c r="P5" s="235" t="s">
        <v>194</v>
      </c>
      <c r="Q5" s="235" t="s">
        <v>194</v>
      </c>
      <c r="R5" s="235" t="s">
        <v>194</v>
      </c>
      <c r="S5" s="235" t="s">
        <v>194</v>
      </c>
    </row>
    <row r="6" spans="1:19">
      <c r="A6" s="182"/>
      <c r="B6" s="182"/>
      <c r="C6" s="183"/>
      <c r="D6" s="184"/>
      <c r="E6" s="183"/>
      <c r="F6" s="185"/>
      <c r="G6" s="183"/>
      <c r="H6" s="185"/>
      <c r="I6" s="183"/>
      <c r="J6" s="186"/>
      <c r="K6" s="183"/>
      <c r="L6" s="185"/>
      <c r="M6" s="183"/>
      <c r="N6" s="185"/>
      <c r="O6" s="183"/>
      <c r="P6" s="185"/>
      <c r="Q6" s="183"/>
      <c r="R6" s="185"/>
      <c r="S6" s="183"/>
    </row>
    <row r="7" spans="1:19" ht="15.75" thickBot="1">
      <c r="A7" s="187" t="str">
        <f>CONCATENATE("Остатък към ",31,".",12,".",[4]НАЧАЛО!AC1-2," г.")</f>
        <v>Остатък към 31.12.2024 г.</v>
      </c>
      <c r="B7" s="182"/>
      <c r="C7" s="188">
        <v>24466</v>
      </c>
      <c r="D7" s="181"/>
      <c r="E7" s="188"/>
      <c r="F7" s="181"/>
      <c r="G7" s="188"/>
      <c r="H7" s="181"/>
      <c r="I7" s="188"/>
      <c r="J7" s="181"/>
      <c r="K7" s="188">
        <v>-9658</v>
      </c>
      <c r="L7" s="181"/>
      <c r="M7" s="188">
        <v>30</v>
      </c>
      <c r="N7" s="181"/>
      <c r="O7" s="188">
        <f>C7+E7+G7+I7+K7+M7</f>
        <v>14838</v>
      </c>
      <c r="P7" s="181"/>
      <c r="Q7" s="188"/>
      <c r="R7" s="181"/>
      <c r="S7" s="189">
        <f>O7+Q7</f>
        <v>14838</v>
      </c>
    </row>
    <row r="8" spans="1:19" hidden="1">
      <c r="A8" s="190"/>
      <c r="B8" s="182"/>
      <c r="C8" s="183"/>
      <c r="D8" s="191"/>
      <c r="E8" s="183"/>
      <c r="F8" s="191"/>
      <c r="G8" s="183"/>
      <c r="H8" s="191"/>
      <c r="I8" s="183"/>
      <c r="J8" s="191"/>
      <c r="K8" s="183"/>
      <c r="L8" s="191"/>
      <c r="M8" s="183"/>
      <c r="N8" s="191"/>
      <c r="O8" s="183"/>
      <c r="P8" s="191"/>
      <c r="Q8" s="183"/>
      <c r="R8" s="191"/>
      <c r="S8" s="192"/>
    </row>
    <row r="9" spans="1:19" hidden="1">
      <c r="A9" s="190"/>
      <c r="B9" s="182"/>
      <c r="C9" s="183"/>
      <c r="D9" s="191"/>
      <c r="E9" s="183"/>
      <c r="F9" s="191"/>
      <c r="G9" s="183"/>
      <c r="H9" s="191"/>
      <c r="I9" s="183"/>
      <c r="J9" s="191"/>
      <c r="K9" s="183"/>
      <c r="L9" s="191"/>
      <c r="M9" s="183"/>
      <c r="N9" s="191"/>
      <c r="O9" s="183"/>
      <c r="P9" s="191"/>
      <c r="Q9" s="183"/>
      <c r="R9" s="191"/>
      <c r="S9" s="192"/>
    </row>
    <row r="10" spans="1:19" ht="25.5" hidden="1">
      <c r="A10" s="193" t="s">
        <v>152</v>
      </c>
      <c r="B10" s="194"/>
      <c r="C10" s="183"/>
      <c r="D10" s="181"/>
      <c r="E10" s="183"/>
      <c r="F10" s="181"/>
      <c r="G10" s="183"/>
      <c r="H10" s="181"/>
      <c r="I10" s="183"/>
      <c r="J10" s="181"/>
      <c r="K10" s="183"/>
      <c r="L10" s="181"/>
      <c r="M10" s="183"/>
      <c r="N10" s="181"/>
      <c r="O10" s="183">
        <f>C10+E10+G10+I10+K10+M10</f>
        <v>0</v>
      </c>
      <c r="P10" s="181"/>
      <c r="Q10" s="183"/>
      <c r="R10" s="181"/>
      <c r="S10" s="192">
        <f>O10+Q10</f>
        <v>0</v>
      </c>
    </row>
    <row r="11" spans="1:19" hidden="1">
      <c r="A11" s="194"/>
      <c r="B11" s="194"/>
      <c r="C11" s="183"/>
      <c r="D11" s="191"/>
      <c r="E11" s="183"/>
      <c r="F11" s="191"/>
      <c r="G11" s="183"/>
      <c r="H11" s="191"/>
      <c r="I11" s="183"/>
      <c r="J11" s="191"/>
      <c r="K11" s="183"/>
      <c r="L11" s="191"/>
      <c r="M11" s="183"/>
      <c r="N11" s="191"/>
      <c r="O11" s="183"/>
      <c r="P11" s="191"/>
      <c r="Q11" s="183"/>
      <c r="R11" s="191"/>
      <c r="S11" s="192"/>
    </row>
    <row r="12" spans="1:19" ht="15.75" thickBot="1">
      <c r="A12" s="187" t="str">
        <f>CONCATENATE("Преизчислен остатък към ",31,".",12,".",[4]НАЧАЛО!AC1-2," г.")</f>
        <v>Преизчислен остатък към 31.12.2024 г.</v>
      </c>
      <c r="B12" s="182"/>
      <c r="C12" s="189">
        <f>C7+C10</f>
        <v>24466</v>
      </c>
      <c r="D12" s="181"/>
      <c r="E12" s="189">
        <f>E7+E10</f>
        <v>0</v>
      </c>
      <c r="F12" s="181"/>
      <c r="G12" s="189">
        <f>G7+G10</f>
        <v>0</v>
      </c>
      <c r="H12" s="181"/>
      <c r="I12" s="189">
        <f>I7+I10</f>
        <v>0</v>
      </c>
      <c r="J12" s="181"/>
      <c r="K12" s="189">
        <f>K7+K10</f>
        <v>-9658</v>
      </c>
      <c r="L12" s="181"/>
      <c r="M12" s="189">
        <f>M7+M10</f>
        <v>30</v>
      </c>
      <c r="N12" s="181"/>
      <c r="O12" s="189">
        <f>O7+O10</f>
        <v>14838</v>
      </c>
      <c r="P12" s="181"/>
      <c r="Q12" s="189">
        <f>Q7+Q10</f>
        <v>0</v>
      </c>
      <c r="R12" s="181"/>
      <c r="S12" s="189">
        <f>O12+Q12</f>
        <v>14838</v>
      </c>
    </row>
    <row r="13" spans="1:19" hidden="1">
      <c r="A13" s="195" t="str">
        <f>IF(AND(C13="",E13="",I13="",O13="",K13="",M13="",Q13="",S13=""),"","Разлика в перата между СК и БАЛАНСА!")</f>
        <v/>
      </c>
      <c r="B13" s="196"/>
      <c r="C13" s="197" t="str">
        <f>IF(MAX([4]баланс!L9:L46,[4]баланс!L58:L114)=0,"",IF([4]СК!C$12=[4]баланс!L$58,"",[4]СК!C$12-[4]баланс!L$58))</f>
        <v/>
      </c>
      <c r="D13" s="197"/>
      <c r="E13" s="197" t="str">
        <f>IF(MAX([4]баланс!L9:L46,[4]баланс!L58:L114)=0,"",IF([4]СК!E$12=[4]баланс!$L$63,"",[4]СК!E$12-[4]баланс!$L$63))</f>
        <v/>
      </c>
      <c r="F13" s="197"/>
      <c r="G13" s="198" t="str">
        <f>IF(MAX([4]баланс!J9:J46,[4]баланс!J58:J114)=0,"",IF([4]СК!G12=[4]баланс!J$67,"",[4]СК!G12-[4]баланс!J$67))</f>
        <v/>
      </c>
      <c r="H13" s="197"/>
      <c r="I13" s="198" t="str">
        <f>IF(MAX([4]баланс!L9:L46,[4]баланс!L58:L114)=0,"",IF([4]СК!I12=[4]баланс!L$67,"",[4]СК!I12-[4]баланс!L$67))</f>
        <v/>
      </c>
      <c r="J13" s="197"/>
      <c r="K13" s="198" t="str">
        <f>IF(MAX([4]баланс!L9:L46,[4]баланс!L58:L114)=0,"",IF([4]СК!K12=[4]баланс!L$69,"",[4]СК!K12-[4]баланс!L$69))</f>
        <v/>
      </c>
      <c r="L13" s="197"/>
      <c r="M13" s="197" t="str">
        <f>IF(MAX([4]баланс!L9:L46,[4]баланс!L58:L114)=0,"",IF([4]СК!M$12=[4]баланс!L$71,"",[4]СК!M12-[4]баланс!L$71))</f>
        <v/>
      </c>
      <c r="N13" s="197"/>
      <c r="O13" s="197" t="str">
        <f>IF(MAX([4]баланс!L9:L46,[4]баланс!L58:L114)=0,"",IF([4]СК!O$12=[4]баланс!L$75,"",[4]СК!O12-[4]баланс!L$75))</f>
        <v/>
      </c>
      <c r="P13" s="197"/>
      <c r="Q13" s="197" t="str">
        <f>IF(MAX([4]баланс!L9:L46,[4]баланс!L58:L114)=0,"",IF([4]СК!Q$12=[4]баланс!L$77,"",[4]СК!Q12-[4]баланс!L$77))</f>
        <v/>
      </c>
      <c r="R13" s="197"/>
      <c r="S13" s="197" t="str">
        <f>IF(MAX([4]баланс!L9:L46,[4]баланс!L58:L114)=0,"",IF([4]СК!S$12=[4]баланс!L$79,"",[4]СК!S12-[4]баланс!L$79))</f>
        <v/>
      </c>
    </row>
    <row r="14" spans="1:19">
      <c r="A14" s="199" t="str">
        <f>CONCATENATE("Промени в собствения капитал за ",YEAR([4]НАЧАЛО!AA2)-1," г.")</f>
        <v>Промени в собствения капитал за 2025 г.</v>
      </c>
      <c r="B14" s="182"/>
      <c r="C14" s="200">
        <f>C32+C34+C36+C38+C40+C42+C44+C46+C48+C50+C52</f>
        <v>0</v>
      </c>
      <c r="D14" s="181"/>
      <c r="E14" s="200">
        <f>E32+E34+E36+E38+E40+E42+E44+E46+E48+E50+E52</f>
        <v>0</v>
      </c>
      <c r="F14" s="181"/>
      <c r="G14" s="200">
        <f>G32+G34+G36+G38+G40+G42+G44+G46+G48+G50+G52</f>
        <v>0</v>
      </c>
      <c r="H14" s="181"/>
      <c r="I14" s="200">
        <f>I32+I34+I36+I38+I40+I42+I44+I46+I48+I50+I52</f>
        <v>0</v>
      </c>
      <c r="J14" s="181"/>
      <c r="K14" s="200">
        <f>K32+K34+K36+K38+K40+K42+K44+K46+K48+K50+K52</f>
        <v>30</v>
      </c>
      <c r="L14" s="181"/>
      <c r="M14" s="200">
        <f>M32+M34+M36+M38+M40+M42+M44+M46+M48+M50+M52</f>
        <v>140</v>
      </c>
      <c r="N14" s="181"/>
      <c r="O14" s="200">
        <f>O32+O34+O36+O38+O40+O42+O44+O46+O48+O50+O52</f>
        <v>170</v>
      </c>
      <c r="P14" s="181"/>
      <c r="Q14" s="200">
        <f>Q32+Q34+Q36+Q38+Q40+Q42+Q44+Q46+Q48+Q50+Q52</f>
        <v>0</v>
      </c>
      <c r="R14" s="181"/>
      <c r="S14" s="200">
        <f>S32+S34+S36+S38+S40+S42+S44+S46+S48+S50+S52</f>
        <v>170</v>
      </c>
    </row>
    <row r="15" spans="1:19" hidden="1">
      <c r="A15" s="190"/>
      <c r="B15" s="182"/>
      <c r="C15" s="186"/>
      <c r="D15" s="191"/>
      <c r="E15" s="186"/>
      <c r="F15" s="191"/>
      <c r="G15" s="186"/>
      <c r="H15" s="191"/>
      <c r="I15" s="186"/>
      <c r="J15" s="191"/>
      <c r="K15" s="186"/>
      <c r="L15" s="191"/>
      <c r="M15" s="186"/>
      <c r="N15" s="191"/>
      <c r="O15" s="186"/>
      <c r="P15" s="191"/>
      <c r="Q15" s="186"/>
      <c r="R15" s="191"/>
      <c r="S15" s="201"/>
    </row>
    <row r="16" spans="1:19" hidden="1">
      <c r="A16" s="202" t="s">
        <v>153</v>
      </c>
      <c r="B16" s="203"/>
      <c r="C16" s="228">
        <f>C17+C18+C23+C19+C20+C24+C21+C26+C22+C28</f>
        <v>0</v>
      </c>
      <c r="D16" s="181"/>
      <c r="E16" s="228">
        <f>E17+E18+E23+E19+E20+E24+E21+E26+E22+E28</f>
        <v>0</v>
      </c>
      <c r="F16" s="181"/>
      <c r="G16" s="228">
        <f>G17+G18+G23+G19+G20+G24+G21+G26+G22+G28</f>
        <v>0</v>
      </c>
      <c r="H16" s="181"/>
      <c r="I16" s="228">
        <f>I17+I18+I23+I19+I20+I24+I21+I26+I22+I28</f>
        <v>0</v>
      </c>
      <c r="J16" s="181"/>
      <c r="K16" s="228">
        <f>K17+K18+K23+K19+K20+K24+K21+K26+K22+K28</f>
        <v>0</v>
      </c>
      <c r="L16" s="181"/>
      <c r="M16" s="228">
        <f>M17+M18+M23+M19+M20+M24+M21+M26+M22+M28</f>
        <v>0</v>
      </c>
      <c r="N16" s="181"/>
      <c r="O16" s="228">
        <f>O17+O18+O23+O19+O20+O24+O21+O26+O22+O28</f>
        <v>0</v>
      </c>
      <c r="P16" s="181"/>
      <c r="Q16" s="228">
        <f>Q17+Q18+Q23+Q19+Q20+Q24+Q21+Q26+Q22+Q28</f>
        <v>0</v>
      </c>
      <c r="R16" s="181"/>
      <c r="S16" s="228">
        <f>S17+S18+S23+S19+S20+S24+S21+S26+S22+S28</f>
        <v>0</v>
      </c>
    </row>
    <row r="17" spans="1:19" hidden="1">
      <c r="A17" s="204" t="s">
        <v>154</v>
      </c>
      <c r="B17" s="204"/>
      <c r="C17" s="205"/>
      <c r="D17" s="205"/>
      <c r="E17" s="205"/>
      <c r="F17" s="205"/>
      <c r="G17" s="205"/>
      <c r="H17" s="205"/>
      <c r="I17" s="205"/>
      <c r="J17" s="205"/>
      <c r="K17" s="205"/>
      <c r="L17" s="205"/>
      <c r="M17" s="205"/>
      <c r="N17" s="205"/>
      <c r="O17" s="186">
        <f t="shared" ref="O17:O28" si="0">C17+E17+G17+I17+K17+M17</f>
        <v>0</v>
      </c>
      <c r="P17" s="181"/>
      <c r="Q17" s="205"/>
      <c r="R17" s="181"/>
      <c r="S17" s="201">
        <f t="shared" ref="S17:S22" si="1">O17+Q17</f>
        <v>0</v>
      </c>
    </row>
    <row r="18" spans="1:19" ht="25.5" hidden="1">
      <c r="A18" s="204" t="s">
        <v>155</v>
      </c>
      <c r="B18" s="204"/>
      <c r="C18" s="205"/>
      <c r="D18" s="205"/>
      <c r="E18" s="205"/>
      <c r="F18" s="205"/>
      <c r="G18" s="205"/>
      <c r="H18" s="205"/>
      <c r="I18" s="205"/>
      <c r="J18" s="205"/>
      <c r="K18" s="205"/>
      <c r="L18" s="205"/>
      <c r="M18" s="205"/>
      <c r="N18" s="205"/>
      <c r="O18" s="186">
        <f t="shared" si="0"/>
        <v>0</v>
      </c>
      <c r="P18" s="181"/>
      <c r="Q18" s="205"/>
      <c r="R18" s="181"/>
      <c r="S18" s="201">
        <f t="shared" si="1"/>
        <v>0</v>
      </c>
    </row>
    <row r="19" spans="1:19" hidden="1">
      <c r="A19" s="204" t="s">
        <v>156</v>
      </c>
      <c r="B19" s="204"/>
      <c r="C19" s="205"/>
      <c r="D19" s="205"/>
      <c r="E19" s="205"/>
      <c r="F19" s="205"/>
      <c r="G19" s="205"/>
      <c r="H19" s="205"/>
      <c r="I19" s="205"/>
      <c r="J19" s="205"/>
      <c r="K19" s="205"/>
      <c r="L19" s="205"/>
      <c r="M19" s="205"/>
      <c r="N19" s="205"/>
      <c r="O19" s="186">
        <f t="shared" si="0"/>
        <v>0</v>
      </c>
      <c r="P19" s="181"/>
      <c r="Q19" s="205"/>
      <c r="R19" s="181"/>
      <c r="S19" s="201">
        <f t="shared" si="1"/>
        <v>0</v>
      </c>
    </row>
    <row r="20" spans="1:19" hidden="1">
      <c r="A20" s="204" t="s">
        <v>157</v>
      </c>
      <c r="B20" s="204"/>
      <c r="C20" s="205"/>
      <c r="D20" s="205"/>
      <c r="E20" s="205"/>
      <c r="F20" s="205"/>
      <c r="G20" s="205"/>
      <c r="H20" s="205"/>
      <c r="I20" s="205"/>
      <c r="J20" s="205"/>
      <c r="K20" s="205"/>
      <c r="L20" s="205"/>
      <c r="M20" s="205"/>
      <c r="N20" s="205"/>
      <c r="O20" s="186">
        <f t="shared" si="0"/>
        <v>0</v>
      </c>
      <c r="P20" s="181"/>
      <c r="Q20" s="205"/>
      <c r="R20" s="181"/>
      <c r="S20" s="201">
        <f t="shared" si="1"/>
        <v>0</v>
      </c>
    </row>
    <row r="21" spans="1:19" hidden="1">
      <c r="A21" s="204" t="s">
        <v>158</v>
      </c>
      <c r="B21" s="204"/>
      <c r="C21" s="205"/>
      <c r="D21" s="205"/>
      <c r="E21" s="205"/>
      <c r="F21" s="205"/>
      <c r="G21" s="205"/>
      <c r="H21" s="205"/>
      <c r="I21" s="205"/>
      <c r="J21" s="205"/>
      <c r="K21" s="205"/>
      <c r="L21" s="205"/>
      <c r="M21" s="205"/>
      <c r="N21" s="205"/>
      <c r="O21" s="186">
        <f t="shared" si="0"/>
        <v>0</v>
      </c>
      <c r="P21" s="181"/>
      <c r="Q21" s="205"/>
      <c r="R21" s="181"/>
      <c r="S21" s="201">
        <f t="shared" si="1"/>
        <v>0</v>
      </c>
    </row>
    <row r="22" spans="1:19" hidden="1">
      <c r="A22" s="204" t="s">
        <v>159</v>
      </c>
      <c r="B22" s="204"/>
      <c r="C22" s="205"/>
      <c r="D22" s="205"/>
      <c r="E22" s="205"/>
      <c r="F22" s="205"/>
      <c r="G22" s="205"/>
      <c r="H22" s="205"/>
      <c r="I22" s="205"/>
      <c r="J22" s="205"/>
      <c r="K22" s="205"/>
      <c r="L22" s="205"/>
      <c r="M22" s="205"/>
      <c r="N22" s="205"/>
      <c r="O22" s="186">
        <f t="shared" si="0"/>
        <v>0</v>
      </c>
      <c r="P22" s="181"/>
      <c r="Q22" s="205"/>
      <c r="R22" s="181"/>
      <c r="S22" s="201">
        <f t="shared" si="1"/>
        <v>0</v>
      </c>
    </row>
    <row r="23" spans="1:19" ht="25.5" hidden="1">
      <c r="A23" s="204" t="s">
        <v>160</v>
      </c>
      <c r="B23" s="204"/>
      <c r="C23" s="205"/>
      <c r="D23" s="205"/>
      <c r="E23" s="205"/>
      <c r="F23" s="205"/>
      <c r="G23" s="205"/>
      <c r="H23" s="205"/>
      <c r="I23" s="205"/>
      <c r="J23" s="205"/>
      <c r="K23" s="205"/>
      <c r="L23" s="205"/>
      <c r="M23" s="205"/>
      <c r="N23" s="205"/>
      <c r="O23" s="186">
        <f t="shared" si="0"/>
        <v>0</v>
      </c>
      <c r="P23" s="181"/>
      <c r="Q23" s="205"/>
      <c r="R23" s="181"/>
      <c r="S23" s="201">
        <f>O23+Q23</f>
        <v>0</v>
      </c>
    </row>
    <row r="24" spans="1:19" ht="25.5" hidden="1">
      <c r="A24" s="204" t="s">
        <v>161</v>
      </c>
      <c r="B24" s="204"/>
      <c r="C24" s="205"/>
      <c r="D24" s="205"/>
      <c r="E24" s="205"/>
      <c r="F24" s="205"/>
      <c r="G24" s="205"/>
      <c r="H24" s="205"/>
      <c r="I24" s="205"/>
      <c r="J24" s="205"/>
      <c r="K24" s="205"/>
      <c r="L24" s="205"/>
      <c r="M24" s="205"/>
      <c r="N24" s="205"/>
      <c r="O24" s="186">
        <f t="shared" si="0"/>
        <v>0</v>
      </c>
      <c r="P24" s="181"/>
      <c r="Q24" s="205"/>
      <c r="R24" s="181"/>
      <c r="S24" s="201">
        <f>O24+Q24</f>
        <v>0</v>
      </c>
    </row>
    <row r="25" spans="1:19" hidden="1">
      <c r="A25" s="204"/>
      <c r="B25" s="204"/>
      <c r="C25" s="205"/>
      <c r="D25" s="205"/>
      <c r="E25" s="205"/>
      <c r="F25" s="205"/>
      <c r="G25" s="205"/>
      <c r="H25" s="205"/>
      <c r="I25" s="205"/>
      <c r="J25" s="205"/>
      <c r="K25" s="205"/>
      <c r="L25" s="205"/>
      <c r="M25" s="205"/>
      <c r="N25" s="205"/>
      <c r="O25" s="186"/>
      <c r="P25" s="181"/>
      <c r="Q25" s="205"/>
      <c r="R25" s="181"/>
      <c r="S25" s="201"/>
    </row>
    <row r="26" spans="1:19" ht="25.5" hidden="1">
      <c r="A26" s="204" t="s">
        <v>162</v>
      </c>
      <c r="B26" s="204"/>
      <c r="C26" s="205"/>
      <c r="D26" s="205"/>
      <c r="E26" s="205"/>
      <c r="F26" s="205"/>
      <c r="G26" s="205"/>
      <c r="H26" s="205"/>
      <c r="I26" s="205"/>
      <c r="J26" s="205"/>
      <c r="K26" s="205"/>
      <c r="L26" s="205"/>
      <c r="M26" s="205"/>
      <c r="N26" s="205"/>
      <c r="O26" s="186">
        <f t="shared" si="0"/>
        <v>0</v>
      </c>
      <c r="P26" s="181"/>
      <c r="Q26" s="205"/>
      <c r="R26" s="181"/>
      <c r="S26" s="201">
        <f>O26+Q26</f>
        <v>0</v>
      </c>
    </row>
    <row r="27" spans="1:19" hidden="1">
      <c r="A27" s="204"/>
      <c r="B27" s="204"/>
      <c r="C27" s="205"/>
      <c r="D27" s="205"/>
      <c r="E27" s="205"/>
      <c r="F27" s="205"/>
      <c r="G27" s="205"/>
      <c r="H27" s="205"/>
      <c r="I27" s="205"/>
      <c r="J27" s="205"/>
      <c r="K27" s="205"/>
      <c r="L27" s="205"/>
      <c r="M27" s="205"/>
      <c r="N27" s="205"/>
      <c r="O27" s="186"/>
      <c r="P27" s="181"/>
      <c r="Q27" s="205"/>
      <c r="R27" s="181"/>
      <c r="S27" s="201"/>
    </row>
    <row r="28" spans="1:19" hidden="1">
      <c r="A28" s="204" t="s">
        <v>163</v>
      </c>
      <c r="B28" s="204"/>
      <c r="C28" s="205"/>
      <c r="D28" s="205"/>
      <c r="E28" s="205"/>
      <c r="F28" s="205"/>
      <c r="G28" s="205"/>
      <c r="H28" s="205"/>
      <c r="I28" s="205"/>
      <c r="J28" s="205"/>
      <c r="K28" s="205"/>
      <c r="L28" s="205"/>
      <c r="M28" s="205"/>
      <c r="N28" s="205"/>
      <c r="O28" s="186">
        <f t="shared" si="0"/>
        <v>0</v>
      </c>
      <c r="P28" s="181"/>
      <c r="Q28" s="205"/>
      <c r="R28" s="181"/>
      <c r="S28" s="201">
        <f>O28+Q28</f>
        <v>0</v>
      </c>
    </row>
    <row r="29" spans="1:19" hidden="1">
      <c r="A29" s="204"/>
      <c r="B29" s="204"/>
      <c r="C29" s="229"/>
      <c r="D29" s="229"/>
      <c r="E29" s="229"/>
      <c r="F29" s="229"/>
      <c r="G29" s="229"/>
      <c r="H29" s="229"/>
      <c r="I29" s="229"/>
      <c r="J29" s="229"/>
      <c r="K29" s="229"/>
      <c r="L29" s="229"/>
      <c r="M29" s="229"/>
      <c r="N29" s="229"/>
      <c r="O29" s="229"/>
      <c r="P29" s="229"/>
      <c r="Q29" s="229"/>
      <c r="R29" s="229"/>
      <c r="S29" s="201"/>
    </row>
    <row r="30" spans="1:19">
      <c r="A30" s="202" t="s">
        <v>164</v>
      </c>
      <c r="B30" s="203"/>
      <c r="C30" s="228"/>
      <c r="D30" s="181"/>
      <c r="E30" s="228"/>
      <c r="F30" s="181"/>
      <c r="G30" s="228"/>
      <c r="H30" s="181"/>
      <c r="I30" s="228"/>
      <c r="J30" s="181"/>
      <c r="K30" s="228"/>
      <c r="L30" s="181"/>
      <c r="M30" s="219">
        <v>170</v>
      </c>
      <c r="N30" s="181"/>
      <c r="O30" s="219">
        <f>C30+E30+G30+I30+K30+M30</f>
        <v>170</v>
      </c>
      <c r="P30" s="181"/>
      <c r="Q30" s="228"/>
      <c r="R30" s="181"/>
      <c r="S30" s="201">
        <f t="shared" ref="S30" si="2">O30+Q30</f>
        <v>170</v>
      </c>
    </row>
    <row r="31" spans="1:19" hidden="1">
      <c r="A31" s="204"/>
      <c r="B31" s="204"/>
      <c r="C31" s="229"/>
      <c r="D31" s="229"/>
      <c r="E31" s="229"/>
      <c r="F31" s="229"/>
      <c r="G31" s="229"/>
      <c r="H31" s="229"/>
      <c r="I31" s="229"/>
      <c r="J31" s="229"/>
      <c r="K31" s="229"/>
      <c r="L31" s="229"/>
      <c r="M31" s="229"/>
      <c r="N31" s="229"/>
      <c r="O31" s="229"/>
      <c r="P31" s="229"/>
      <c r="Q31" s="229"/>
      <c r="R31" s="229"/>
      <c r="S31" s="230"/>
    </row>
    <row r="32" spans="1:19">
      <c r="A32" s="199" t="str">
        <f>CONCATENATE("Общ всеобхватен доход за ",YEAR([4]НАЧАЛО!AA2)-1," г.")</f>
        <v>Общ всеобхватен доход за 2025 г.</v>
      </c>
      <c r="B32" s="182"/>
      <c r="C32" s="200">
        <f>C16+C30</f>
        <v>0</v>
      </c>
      <c r="D32" s="206"/>
      <c r="E32" s="200">
        <f>E16+E30</f>
        <v>0</v>
      </c>
      <c r="F32" s="206"/>
      <c r="G32" s="200">
        <f>G16+G30</f>
        <v>0</v>
      </c>
      <c r="H32" s="206"/>
      <c r="I32" s="200">
        <f>I16+I30</f>
        <v>0</v>
      </c>
      <c r="J32" s="206"/>
      <c r="K32" s="200">
        <f>K16+K30</f>
        <v>0</v>
      </c>
      <c r="L32" s="206"/>
      <c r="M32" s="200">
        <f>M16+M30</f>
        <v>170</v>
      </c>
      <c r="N32" s="206"/>
      <c r="O32" s="200">
        <f>O16+O30</f>
        <v>170</v>
      </c>
      <c r="P32" s="206"/>
      <c r="Q32" s="200">
        <f>Q16+Q30</f>
        <v>0</v>
      </c>
      <c r="R32" s="206"/>
      <c r="S32" s="200">
        <f>S16+S30</f>
        <v>170</v>
      </c>
    </row>
    <row r="33" spans="1:19" hidden="1">
      <c r="A33" s="207"/>
      <c r="B33" s="203"/>
      <c r="C33" s="231"/>
      <c r="D33" s="229"/>
      <c r="E33" s="231"/>
      <c r="F33" s="229"/>
      <c r="G33" s="231"/>
      <c r="H33" s="229"/>
      <c r="I33" s="231"/>
      <c r="J33" s="229"/>
      <c r="K33" s="231"/>
      <c r="L33" s="229"/>
      <c r="M33" s="231"/>
      <c r="N33" s="229"/>
      <c r="O33" s="231"/>
      <c r="P33" s="229"/>
      <c r="Q33" s="231"/>
      <c r="R33" s="229"/>
      <c r="S33" s="232"/>
    </row>
    <row r="34" spans="1:19" hidden="1">
      <c r="A34" s="202" t="s">
        <v>25</v>
      </c>
      <c r="B34" s="203"/>
      <c r="C34" s="231"/>
      <c r="D34" s="181"/>
      <c r="E34" s="231"/>
      <c r="F34" s="181"/>
      <c r="G34" s="231"/>
      <c r="H34" s="181"/>
      <c r="I34" s="231"/>
      <c r="J34" s="181"/>
      <c r="K34" s="231"/>
      <c r="L34" s="181"/>
      <c r="M34" s="231"/>
      <c r="N34" s="181"/>
      <c r="O34" s="228">
        <f>C34+E34+G34+I34+K34+M34</f>
        <v>0</v>
      </c>
      <c r="P34" s="181"/>
      <c r="Q34" s="231"/>
      <c r="R34" s="181"/>
      <c r="S34" s="232">
        <f>O34+Q34</f>
        <v>0</v>
      </c>
    </row>
    <row r="35" spans="1:19" hidden="1">
      <c r="A35" s="202"/>
      <c r="B35" s="203"/>
      <c r="C35" s="231"/>
      <c r="D35" s="229"/>
      <c r="E35" s="231"/>
      <c r="F35" s="229"/>
      <c r="G35" s="231"/>
      <c r="H35" s="229"/>
      <c r="I35" s="231"/>
      <c r="J35" s="229"/>
      <c r="K35" s="231"/>
      <c r="L35" s="229"/>
      <c r="M35" s="231"/>
      <c r="N35" s="229"/>
      <c r="O35" s="231"/>
      <c r="P35" s="229"/>
      <c r="Q35" s="231"/>
      <c r="R35" s="229"/>
      <c r="S35" s="232"/>
    </row>
    <row r="36" spans="1:19" hidden="1">
      <c r="A36" s="202" t="s">
        <v>26</v>
      </c>
      <c r="B36" s="203"/>
      <c r="C36" s="231"/>
      <c r="D36" s="181"/>
      <c r="E36" s="231"/>
      <c r="F36" s="181"/>
      <c r="G36" s="231"/>
      <c r="H36" s="181"/>
      <c r="I36" s="231"/>
      <c r="J36" s="181"/>
      <c r="K36" s="231"/>
      <c r="L36" s="181"/>
      <c r="M36" s="231"/>
      <c r="N36" s="181"/>
      <c r="O36" s="228">
        <f>C36+E36+G36+I36+K36+M36</f>
        <v>0</v>
      </c>
      <c r="P36" s="181"/>
      <c r="Q36" s="231"/>
      <c r="R36" s="181"/>
      <c r="S36" s="232">
        <f>O36+Q36</f>
        <v>0</v>
      </c>
    </row>
    <row r="37" spans="1:19" hidden="1">
      <c r="A37" s="202"/>
      <c r="B37" s="203"/>
      <c r="C37" s="231"/>
      <c r="D37" s="229"/>
      <c r="E37" s="231"/>
      <c r="F37" s="229"/>
      <c r="G37" s="231"/>
      <c r="H37" s="229"/>
      <c r="I37" s="231"/>
      <c r="J37" s="229"/>
      <c r="K37" s="231"/>
      <c r="L37" s="229"/>
      <c r="M37" s="231"/>
      <c r="N37" s="229"/>
      <c r="O37" s="231"/>
      <c r="P37" s="229"/>
      <c r="Q37" s="231"/>
      <c r="R37" s="229"/>
      <c r="S37" s="232"/>
    </row>
    <row r="38" spans="1:19" hidden="1">
      <c r="A38" s="202" t="s">
        <v>165</v>
      </c>
      <c r="B38" s="203"/>
      <c r="C38" s="231"/>
      <c r="D38" s="181"/>
      <c r="E38" s="231"/>
      <c r="F38" s="181"/>
      <c r="G38" s="231"/>
      <c r="H38" s="181"/>
      <c r="I38" s="231"/>
      <c r="J38" s="181"/>
      <c r="K38" s="231"/>
      <c r="L38" s="181"/>
      <c r="M38" s="231"/>
      <c r="N38" s="181"/>
      <c r="O38" s="228">
        <f>C38+E38+G38+I38+K38+M38</f>
        <v>0</v>
      </c>
      <c r="P38" s="181"/>
      <c r="Q38" s="231"/>
      <c r="R38" s="181"/>
      <c r="S38" s="232">
        <f>O38+Q38</f>
        <v>0</v>
      </c>
    </row>
    <row r="39" spans="1:19" hidden="1">
      <c r="A39" s="202"/>
      <c r="B39" s="203"/>
      <c r="C39" s="231"/>
      <c r="D39" s="229"/>
      <c r="E39" s="231"/>
      <c r="F39" s="229"/>
      <c r="G39" s="231"/>
      <c r="H39" s="229"/>
      <c r="I39" s="231"/>
      <c r="J39" s="229"/>
      <c r="K39" s="231"/>
      <c r="L39" s="229"/>
      <c r="M39" s="231"/>
      <c r="N39" s="229"/>
      <c r="O39" s="231"/>
      <c r="P39" s="229"/>
      <c r="Q39" s="231"/>
      <c r="R39" s="229"/>
      <c r="S39" s="232"/>
    </row>
    <row r="40" spans="1:19" hidden="1">
      <c r="A40" s="202" t="s">
        <v>166</v>
      </c>
      <c r="B40" s="203"/>
      <c r="C40" s="183"/>
      <c r="D40" s="181"/>
      <c r="E40" s="231"/>
      <c r="F40" s="181"/>
      <c r="G40" s="231"/>
      <c r="H40" s="181"/>
      <c r="I40" s="231"/>
      <c r="J40" s="181"/>
      <c r="K40" s="231"/>
      <c r="L40" s="181"/>
      <c r="M40" s="231"/>
      <c r="N40" s="181"/>
      <c r="O40" s="228">
        <f>C40+E40+G40+I40+K40+M40</f>
        <v>0</v>
      </c>
      <c r="P40" s="181"/>
      <c r="Q40" s="231"/>
      <c r="R40" s="181"/>
      <c r="S40" s="232">
        <f>O40+Q40</f>
        <v>0</v>
      </c>
    </row>
    <row r="41" spans="1:19" hidden="1">
      <c r="A41" s="202"/>
      <c r="B41" s="203"/>
      <c r="C41" s="231"/>
      <c r="D41" s="229"/>
      <c r="E41" s="231"/>
      <c r="F41" s="229"/>
      <c r="G41" s="231"/>
      <c r="H41" s="229"/>
      <c r="I41" s="231"/>
      <c r="J41" s="229"/>
      <c r="K41" s="231"/>
      <c r="L41" s="229"/>
      <c r="M41" s="231"/>
      <c r="N41" s="229"/>
      <c r="O41" s="231"/>
      <c r="P41" s="229"/>
      <c r="Q41" s="231"/>
      <c r="R41" s="229"/>
      <c r="S41" s="232"/>
    </row>
    <row r="42" spans="1:19">
      <c r="A42" s="202" t="s">
        <v>167</v>
      </c>
      <c r="B42" s="203"/>
      <c r="C42" s="231"/>
      <c r="D42" s="181"/>
      <c r="E42" s="231"/>
      <c r="F42" s="181"/>
      <c r="G42" s="231"/>
      <c r="H42" s="181"/>
      <c r="I42" s="231"/>
      <c r="J42" s="181"/>
      <c r="K42" s="231">
        <v>30</v>
      </c>
      <c r="L42" s="181"/>
      <c r="M42" s="231">
        <v>-30</v>
      </c>
      <c r="N42" s="181"/>
      <c r="O42" s="228">
        <f>C42+E42+G42+I42+K42+M42</f>
        <v>0</v>
      </c>
      <c r="P42" s="181"/>
      <c r="Q42" s="231"/>
      <c r="R42" s="181"/>
      <c r="S42" s="232">
        <f>O42+Q42</f>
        <v>0</v>
      </c>
    </row>
    <row r="43" spans="1:19" hidden="1">
      <c r="A43" s="202"/>
      <c r="B43" s="203"/>
      <c r="C43" s="231"/>
      <c r="D43" s="229"/>
      <c r="E43" s="231"/>
      <c r="F43" s="229"/>
      <c r="G43" s="231"/>
      <c r="H43" s="229"/>
      <c r="I43" s="231"/>
      <c r="J43" s="229"/>
      <c r="K43" s="231"/>
      <c r="L43" s="229"/>
      <c r="M43" s="231"/>
      <c r="N43" s="229"/>
      <c r="O43" s="231"/>
      <c r="P43" s="229"/>
      <c r="Q43" s="231"/>
      <c r="R43" s="229"/>
      <c r="S43" s="232"/>
    </row>
    <row r="44" spans="1:19" hidden="1">
      <c r="A44" s="202" t="s">
        <v>168</v>
      </c>
      <c r="B44" s="203"/>
      <c r="C44" s="231"/>
      <c r="D44" s="181"/>
      <c r="E44" s="231"/>
      <c r="F44" s="181"/>
      <c r="G44" s="231"/>
      <c r="H44" s="181"/>
      <c r="I44" s="231"/>
      <c r="J44" s="181"/>
      <c r="K44" s="231"/>
      <c r="L44" s="181"/>
      <c r="M44" s="231"/>
      <c r="N44" s="181"/>
      <c r="O44" s="228">
        <f>C44+E44+G44+I44+K44+M44</f>
        <v>0</v>
      </c>
      <c r="P44" s="181"/>
      <c r="Q44" s="231"/>
      <c r="R44" s="181"/>
      <c r="S44" s="232">
        <f>O44+Q44</f>
        <v>0</v>
      </c>
    </row>
    <row r="45" spans="1:19" hidden="1">
      <c r="A45" s="202"/>
      <c r="B45" s="203"/>
      <c r="C45" s="231"/>
      <c r="D45" s="229"/>
      <c r="E45" s="231"/>
      <c r="F45" s="229"/>
      <c r="G45" s="231"/>
      <c r="H45" s="229"/>
      <c r="I45" s="231"/>
      <c r="J45" s="229"/>
      <c r="K45" s="231"/>
      <c r="L45" s="229"/>
      <c r="M45" s="231"/>
      <c r="N45" s="229"/>
      <c r="O45" s="231"/>
      <c r="P45" s="229"/>
      <c r="Q45" s="231"/>
      <c r="R45" s="229"/>
      <c r="S45" s="232"/>
    </row>
    <row r="46" spans="1:19" hidden="1">
      <c r="A46" s="202" t="s">
        <v>169</v>
      </c>
      <c r="B46" s="203"/>
      <c r="C46" s="231"/>
      <c r="D46" s="181"/>
      <c r="E46" s="231"/>
      <c r="F46" s="181"/>
      <c r="G46" s="231"/>
      <c r="H46" s="181"/>
      <c r="I46" s="231"/>
      <c r="J46" s="181"/>
      <c r="K46" s="231"/>
      <c r="L46" s="181"/>
      <c r="M46" s="231"/>
      <c r="N46" s="181"/>
      <c r="O46" s="228">
        <f>C46+E46+G46+I46+K46+M46</f>
        <v>0</v>
      </c>
      <c r="P46" s="181"/>
      <c r="Q46" s="231"/>
      <c r="R46" s="181"/>
      <c r="S46" s="232">
        <f>O46+Q46</f>
        <v>0</v>
      </c>
    </row>
    <row r="47" spans="1:19" hidden="1">
      <c r="A47" s="202"/>
      <c r="B47" s="203"/>
      <c r="C47" s="231"/>
      <c r="D47" s="229"/>
      <c r="E47" s="231"/>
      <c r="F47" s="229"/>
      <c r="G47" s="231"/>
      <c r="H47" s="229"/>
      <c r="I47" s="231"/>
      <c r="J47" s="229"/>
      <c r="K47" s="231"/>
      <c r="L47" s="229"/>
      <c r="M47" s="231"/>
      <c r="N47" s="229"/>
      <c r="O47" s="231"/>
      <c r="P47" s="229"/>
      <c r="Q47" s="231"/>
      <c r="R47" s="229"/>
      <c r="S47" s="232"/>
    </row>
    <row r="48" spans="1:19" hidden="1">
      <c r="A48" s="202" t="s">
        <v>170</v>
      </c>
      <c r="B48" s="203"/>
      <c r="C48" s="231"/>
      <c r="D48" s="181"/>
      <c r="E48" s="231"/>
      <c r="F48" s="181"/>
      <c r="G48" s="231"/>
      <c r="H48" s="181"/>
      <c r="I48" s="231"/>
      <c r="J48" s="181"/>
      <c r="K48" s="231"/>
      <c r="L48" s="181"/>
      <c r="M48" s="231"/>
      <c r="N48" s="181"/>
      <c r="O48" s="228">
        <f>C48+E48+G48+I48+K48+M48</f>
        <v>0</v>
      </c>
      <c r="P48" s="181"/>
      <c r="Q48" s="231"/>
      <c r="R48" s="181"/>
      <c r="S48" s="232">
        <f>O48+Q48</f>
        <v>0</v>
      </c>
    </row>
    <row r="49" spans="1:19" hidden="1">
      <c r="A49" s="202"/>
      <c r="B49" s="203"/>
      <c r="C49" s="231"/>
      <c r="D49" s="229"/>
      <c r="E49" s="231"/>
      <c r="F49" s="229"/>
      <c r="G49" s="231"/>
      <c r="H49" s="229"/>
      <c r="I49" s="231"/>
      <c r="J49" s="229"/>
      <c r="K49" s="231"/>
      <c r="L49" s="229"/>
      <c r="M49" s="231"/>
      <c r="N49" s="229"/>
      <c r="O49" s="231"/>
      <c r="P49" s="229"/>
      <c r="Q49" s="231"/>
      <c r="R49" s="229"/>
      <c r="S49" s="232"/>
    </row>
    <row r="50" spans="1:19" ht="25.5" hidden="1">
      <c r="A50" s="202" t="s">
        <v>171</v>
      </c>
      <c r="B50" s="203"/>
      <c r="C50" s="231"/>
      <c r="D50" s="181"/>
      <c r="E50" s="231"/>
      <c r="F50" s="181"/>
      <c r="G50" s="231"/>
      <c r="H50" s="181"/>
      <c r="I50" s="231"/>
      <c r="J50" s="181"/>
      <c r="K50" s="231"/>
      <c r="L50" s="181"/>
      <c r="M50" s="231"/>
      <c r="N50" s="181"/>
      <c r="O50" s="228">
        <f>C50+E50+G50+I50+K50+M50</f>
        <v>0</v>
      </c>
      <c r="P50" s="181"/>
      <c r="Q50" s="231"/>
      <c r="R50" s="181"/>
      <c r="S50" s="232">
        <f>O50+Q50</f>
        <v>0</v>
      </c>
    </row>
    <row r="51" spans="1:19" hidden="1">
      <c r="A51" s="202"/>
      <c r="B51" s="203"/>
      <c r="C51" s="231"/>
      <c r="D51" s="229"/>
      <c r="E51" s="231"/>
      <c r="F51" s="229"/>
      <c r="G51" s="231"/>
      <c r="H51" s="229"/>
      <c r="I51" s="231"/>
      <c r="J51" s="229"/>
      <c r="K51" s="231"/>
      <c r="L51" s="229"/>
      <c r="M51" s="231"/>
      <c r="N51" s="229"/>
      <c r="O51" s="231"/>
      <c r="P51" s="229"/>
      <c r="Q51" s="231"/>
      <c r="R51" s="229"/>
      <c r="S51" s="232"/>
    </row>
    <row r="52" spans="1:19" hidden="1">
      <c r="A52" s="202" t="s">
        <v>172</v>
      </c>
      <c r="B52" s="203"/>
      <c r="C52" s="231"/>
      <c r="D52" s="181"/>
      <c r="E52" s="231"/>
      <c r="F52" s="181"/>
      <c r="G52" s="231"/>
      <c r="H52" s="181"/>
      <c r="I52" s="231"/>
      <c r="J52" s="181"/>
      <c r="K52" s="183"/>
      <c r="L52" s="181"/>
      <c r="M52" s="231"/>
      <c r="N52" s="181"/>
      <c r="O52" s="228">
        <f>C52+E52+G52+I52+K52+M52</f>
        <v>0</v>
      </c>
      <c r="P52" s="181"/>
      <c r="Q52" s="231"/>
      <c r="R52" s="181"/>
      <c r="S52" s="232">
        <f>O52+Q52</f>
        <v>0</v>
      </c>
    </row>
    <row r="53" spans="1:19" hidden="1">
      <c r="A53" s="208"/>
      <c r="B53" s="203"/>
      <c r="C53" s="231"/>
      <c r="D53" s="229"/>
      <c r="E53" s="231"/>
      <c r="F53" s="229"/>
      <c r="G53" s="231"/>
      <c r="H53" s="229"/>
      <c r="I53" s="231"/>
      <c r="J53" s="229"/>
      <c r="K53" s="231"/>
      <c r="L53" s="229"/>
      <c r="M53" s="231"/>
      <c r="N53" s="229"/>
      <c r="O53" s="231"/>
      <c r="P53" s="229"/>
      <c r="Q53" s="231"/>
      <c r="R53" s="229"/>
      <c r="S53" s="232"/>
    </row>
    <row r="54" spans="1:19" ht="15.75" thickBot="1">
      <c r="A54" s="187" t="str">
        <f>CONCATENATE("Остатък към ",[4]НАЧАЛО!AA1,".",[4]НАЧАЛО!AB1,".",[4]НАЧАЛО!AC1-1," г.")</f>
        <v>Остатък към 31.3.2025 г.</v>
      </c>
      <c r="B54" s="182"/>
      <c r="C54" s="189">
        <f>C12+C14</f>
        <v>24466</v>
      </c>
      <c r="D54" s="206"/>
      <c r="E54" s="189">
        <f>E12+E14</f>
        <v>0</v>
      </c>
      <c r="F54" s="206"/>
      <c r="G54" s="189">
        <f>G12+G14</f>
        <v>0</v>
      </c>
      <c r="H54" s="206"/>
      <c r="I54" s="189">
        <f>I12+I14</f>
        <v>0</v>
      </c>
      <c r="J54" s="206"/>
      <c r="K54" s="189">
        <f>K12+K14</f>
        <v>-9628</v>
      </c>
      <c r="L54" s="206"/>
      <c r="M54" s="189">
        <f>M12+M14</f>
        <v>170</v>
      </c>
      <c r="N54" s="206"/>
      <c r="O54" s="189">
        <f>O12+O14</f>
        <v>15008</v>
      </c>
      <c r="P54" s="206"/>
      <c r="Q54" s="189">
        <f>Q12+Q14</f>
        <v>0</v>
      </c>
      <c r="R54" s="206"/>
      <c r="S54" s="189">
        <f>S12+S14</f>
        <v>15008</v>
      </c>
    </row>
    <row r="55" spans="1:19" hidden="1">
      <c r="A55" s="195" t="str">
        <f>IF(AND(C55="",E55="",I55="",O55="",K55="",M55="",Q55="",S55=""),"","Разлика в перата между СК и БАЛАНСА!")</f>
        <v/>
      </c>
      <c r="B55" s="196"/>
      <c r="C55" s="197" t="str">
        <f>IF($V56=2,"",IF([4]СК!C$54=[4]баланс!I$58,"",[4]СК!C$54-[4]баланс!I$58))</f>
        <v/>
      </c>
      <c r="D55" s="197"/>
      <c r="E55" s="197" t="str">
        <f>IF($V56=2,"",IF([4]СК!E$54=[4]баланс!$I$63,"",[4]СК!E$54-[4]баланс!$I$63))</f>
        <v/>
      </c>
      <c r="F55" s="209"/>
      <c r="G55" s="198" t="str">
        <f>IF($V56=2,"",IF([4]СК!G$54=[4]баланс!$I$65,"",[4]СК!G$54-[4]баланс!$I$65))</f>
        <v/>
      </c>
      <c r="H55" s="209"/>
      <c r="I55" s="198" t="str">
        <f>IF($V56=2,"",IF([4]СК!I$54=[4]баланс!$I$67,"",[4]СК!I$54-[4]баланс!$I$67))</f>
        <v/>
      </c>
      <c r="J55" s="198"/>
      <c r="K55" s="198" t="str">
        <f>IF($V56=2,"",IF([4]СК!K$54=[4]баланс!$I$69,"",[4]СК!K$54-[4]баланс!$I$69))</f>
        <v/>
      </c>
      <c r="L55" s="197"/>
      <c r="M55" s="197" t="str">
        <f>IF($V56=2,"",IF([4]СК!M$54=[4]баланс!I$71,"",[4]СК!M54-[4]баланс!I$71))</f>
        <v/>
      </c>
      <c r="N55" s="198"/>
      <c r="O55" s="197" t="str">
        <f>IF($V56=2,"",IF([4]СК!O$54=[4]баланс!I$75,"",[4]СК!O54-[4]баланс!I$75))</f>
        <v/>
      </c>
      <c r="P55" s="197"/>
      <c r="Q55" s="197" t="str">
        <f>IF($V56=2,"",IF([4]СК!Q$54=[4]баланс!I$77,"",[4]СК!Q54-[4]баланс!I$77))</f>
        <v/>
      </c>
      <c r="R55" s="197"/>
      <c r="S55" s="197" t="str">
        <f>IF($V56=2,"",IF([4]СК!S$54=[4]баланс!I$79,"",[4]СК!S54-[4]баланс!I$79))</f>
        <v/>
      </c>
    </row>
    <row r="56" spans="1:19" hidden="1">
      <c r="A56" s="210" t="str">
        <f>CONCATENATE("Остатък към 1.01.",[4]НАЧАЛО!AC1," г.")</f>
        <v>Остатък към 1.01.2026 г.</v>
      </c>
      <c r="B56" s="182"/>
      <c r="C56" s="200">
        <f>[4]баланс!I58</f>
        <v>24466</v>
      </c>
      <c r="D56" s="206"/>
      <c r="E56" s="200">
        <f>[4]баланс!I63</f>
        <v>0</v>
      </c>
      <c r="F56" s="211"/>
      <c r="G56" s="200">
        <f>[4]баланс!I65</f>
        <v>0</v>
      </c>
      <c r="H56" s="211"/>
      <c r="I56" s="200">
        <f>[4]баланс!I67</f>
        <v>0</v>
      </c>
      <c r="J56" s="211"/>
      <c r="K56" s="200">
        <f>[4]баланс!I69</f>
        <v>-9628</v>
      </c>
      <c r="L56" s="211"/>
      <c r="M56" s="200">
        <f>[4]баланс!I71</f>
        <v>170</v>
      </c>
      <c r="N56" s="211"/>
      <c r="O56" s="200">
        <f>C56+E56+G56+I56+K56+M56</f>
        <v>15008</v>
      </c>
      <c r="P56" s="181"/>
      <c r="Q56" s="200">
        <f>[4]баланс!I77</f>
        <v>0</v>
      </c>
      <c r="R56" s="181"/>
      <c r="S56" s="200">
        <f>O56+Q56</f>
        <v>15008</v>
      </c>
    </row>
    <row r="57" spans="1:19" hidden="1">
      <c r="A57" s="190"/>
      <c r="B57" s="182"/>
      <c r="C57" s="186"/>
      <c r="D57" s="191"/>
      <c r="E57" s="186"/>
      <c r="F57" s="191"/>
      <c r="G57" s="186"/>
      <c r="H57" s="191"/>
      <c r="I57" s="186"/>
      <c r="J57" s="191"/>
      <c r="K57" s="186"/>
      <c r="L57" s="191"/>
      <c r="M57" s="186"/>
      <c r="N57" s="191"/>
      <c r="O57" s="186"/>
      <c r="P57" s="191"/>
      <c r="Q57" s="186"/>
      <c r="R57" s="191"/>
      <c r="S57" s="201"/>
    </row>
    <row r="58" spans="1:19">
      <c r="A58" s="199" t="str">
        <f>CONCATENATE("Промени в собствения капитал за ",YEAR([4]НАЧАЛО!AA2)," г.")</f>
        <v>Промени в собствения капитал за 2026 г.</v>
      </c>
      <c r="B58" s="182"/>
      <c r="C58" s="200">
        <f>C74+C76+C78+C80+C82+C84+C86+C88+C90+C92+C94</f>
        <v>-62</v>
      </c>
      <c r="D58" s="181"/>
      <c r="E58" s="200">
        <f>E74+E76+E78+E80+E82+E84+E86+E88+E90+E92+E94</f>
        <v>0</v>
      </c>
      <c r="F58" s="181"/>
      <c r="G58" s="200">
        <f>G74+G76+G78+G80+G82+G84+G86+G88+G90+G92+G94</f>
        <v>0</v>
      </c>
      <c r="H58" s="181"/>
      <c r="I58" s="200">
        <f>I74+I76+I78+I80+I82+I84+I86+I88+I90+I92+I94</f>
        <v>0</v>
      </c>
      <c r="J58" s="181"/>
      <c r="K58" s="200">
        <f>K74+K76+K78+K80+K82+K84+K86+K88+K90+K92+K94</f>
        <v>0</v>
      </c>
      <c r="L58" s="181"/>
      <c r="M58" s="200">
        <f>M74+M76+M78+M80+M82+M84+M86+M88+M90+M92+M94</f>
        <v>82</v>
      </c>
      <c r="N58" s="181"/>
      <c r="O58" s="200">
        <f>O74+O76+O78+O80+O82+O84+O86+O88+O90+O92+O94</f>
        <v>20</v>
      </c>
      <c r="P58" s="181"/>
      <c r="Q58" s="200">
        <f>Q74+Q76+Q78+Q80+Q82+Q84+Q86+Q88+Q90+Q92+Q94</f>
        <v>0</v>
      </c>
      <c r="R58" s="181"/>
      <c r="S58" s="200">
        <f>S74+S76+S78+S80+S82+S84+S86+S88+S90+S92+S94</f>
        <v>20</v>
      </c>
    </row>
    <row r="59" spans="1:19" hidden="1">
      <c r="A59" s="190"/>
      <c r="B59" s="182"/>
      <c r="C59" s="186"/>
      <c r="D59" s="191"/>
      <c r="E59" s="186"/>
      <c r="F59" s="191"/>
      <c r="G59" s="186"/>
      <c r="H59" s="191"/>
      <c r="I59" s="186"/>
      <c r="J59" s="191"/>
      <c r="K59" s="186"/>
      <c r="L59" s="191"/>
      <c r="M59" s="186"/>
      <c r="N59" s="191"/>
      <c r="O59" s="186"/>
      <c r="P59" s="191"/>
      <c r="Q59" s="186"/>
      <c r="R59" s="191"/>
      <c r="S59" s="201"/>
    </row>
    <row r="60" spans="1:19">
      <c r="A60" s="202" t="s">
        <v>153</v>
      </c>
      <c r="B60" s="203"/>
      <c r="C60" s="228">
        <f>C61+C62+C67+C63+C64+C68+C65+C69+C66+C70</f>
        <v>-62</v>
      </c>
      <c r="D60" s="181"/>
      <c r="E60" s="228">
        <f>E61+E62+E67+E63+E64+E68+E65+E69+E66+E70</f>
        <v>0</v>
      </c>
      <c r="F60" s="181"/>
      <c r="G60" s="228">
        <f>G61+G62+G67+G63+G64+G68+G65+G69+G66+G70</f>
        <v>0</v>
      </c>
      <c r="H60" s="181"/>
      <c r="I60" s="228">
        <f>I61+I62+I67+I63+I64+I68+I65+I69+I66+I70</f>
        <v>0</v>
      </c>
      <c r="J60" s="181"/>
      <c r="K60" s="228">
        <f>K61+K62+K67+K63+K64+K68+K65+K69+K66+K70</f>
        <v>0</v>
      </c>
      <c r="L60" s="181"/>
      <c r="M60" s="228">
        <f>M61+M62+M67+M63+M64+M68+M65+M69+M66+M70</f>
        <v>62</v>
      </c>
      <c r="N60" s="181"/>
      <c r="O60" s="228">
        <f>O61+O62+O67+O63+O64+O68+O65+O69+O66+O70</f>
        <v>0</v>
      </c>
      <c r="P60" s="181"/>
      <c r="Q60" s="228">
        <f>Q61+Q62+Q67+Q63+Q64+Q68+Q65+Q69+Q66+Q70</f>
        <v>0</v>
      </c>
      <c r="R60" s="181"/>
      <c r="S60" s="228">
        <f>S61+S62+S67+S63+S64+S68+S65+S69+S66+S70</f>
        <v>0</v>
      </c>
    </row>
    <row r="61" spans="1:19">
      <c r="A61" s="204" t="s">
        <v>191</v>
      </c>
      <c r="B61" s="204"/>
      <c r="C61" s="220">
        <v>-62</v>
      </c>
      <c r="D61" s="220"/>
      <c r="E61" s="220"/>
      <c r="F61" s="220"/>
      <c r="G61" s="220"/>
      <c r="H61" s="220"/>
      <c r="I61" s="220"/>
      <c r="J61" s="220"/>
      <c r="K61" s="220"/>
      <c r="L61" s="220"/>
      <c r="M61" s="220">
        <v>62</v>
      </c>
      <c r="N61" s="220"/>
      <c r="O61" s="183">
        <f t="shared" ref="O61:O70" si="3">C61+E61+G61+I61+K61+M61</f>
        <v>0</v>
      </c>
      <c r="P61" s="234"/>
      <c r="Q61" s="220"/>
      <c r="R61" s="234"/>
      <c r="S61" s="192">
        <f t="shared" ref="S61:S72" si="4">O61+Q61</f>
        <v>0</v>
      </c>
    </row>
    <row r="62" spans="1:19" ht="25.5" hidden="1">
      <c r="A62" s="204" t="s">
        <v>155</v>
      </c>
      <c r="B62" s="204"/>
      <c r="C62" s="205"/>
      <c r="D62" s="205"/>
      <c r="E62" s="205"/>
      <c r="F62" s="205"/>
      <c r="G62" s="205"/>
      <c r="H62" s="205"/>
      <c r="I62" s="205"/>
      <c r="J62" s="205"/>
      <c r="K62" s="205"/>
      <c r="L62" s="205"/>
      <c r="M62" s="205"/>
      <c r="N62" s="205"/>
      <c r="O62" s="186">
        <f t="shared" si="3"/>
        <v>0</v>
      </c>
      <c r="P62" s="181"/>
      <c r="Q62" s="205"/>
      <c r="R62" s="181"/>
      <c r="S62" s="201">
        <f t="shared" si="4"/>
        <v>0</v>
      </c>
    </row>
    <row r="63" spans="1:19" hidden="1">
      <c r="A63" s="204" t="s">
        <v>156</v>
      </c>
      <c r="B63" s="204"/>
      <c r="C63" s="205"/>
      <c r="D63" s="205"/>
      <c r="E63" s="205"/>
      <c r="F63" s="205"/>
      <c r="G63" s="205"/>
      <c r="H63" s="205"/>
      <c r="I63" s="205"/>
      <c r="J63" s="205"/>
      <c r="K63" s="205"/>
      <c r="L63" s="205"/>
      <c r="M63" s="205"/>
      <c r="N63" s="205"/>
      <c r="O63" s="186">
        <f t="shared" si="3"/>
        <v>0</v>
      </c>
      <c r="P63" s="181"/>
      <c r="Q63" s="205"/>
      <c r="R63" s="181"/>
      <c r="S63" s="201">
        <f t="shared" si="4"/>
        <v>0</v>
      </c>
    </row>
    <row r="64" spans="1:19" hidden="1">
      <c r="A64" s="204" t="s">
        <v>157</v>
      </c>
      <c r="B64" s="204"/>
      <c r="C64" s="205"/>
      <c r="D64" s="205"/>
      <c r="E64" s="205"/>
      <c r="F64" s="205"/>
      <c r="G64" s="205"/>
      <c r="H64" s="205"/>
      <c r="I64" s="205"/>
      <c r="J64" s="205"/>
      <c r="K64" s="205"/>
      <c r="L64" s="205"/>
      <c r="M64" s="205"/>
      <c r="N64" s="205"/>
      <c r="O64" s="186">
        <f t="shared" si="3"/>
        <v>0</v>
      </c>
      <c r="P64" s="181"/>
      <c r="Q64" s="205"/>
      <c r="R64" s="181"/>
      <c r="S64" s="201">
        <f t="shared" si="4"/>
        <v>0</v>
      </c>
    </row>
    <row r="65" spans="1:19" hidden="1">
      <c r="A65" s="204" t="s">
        <v>158</v>
      </c>
      <c r="B65" s="204"/>
      <c r="C65" s="205"/>
      <c r="D65" s="205"/>
      <c r="E65" s="205"/>
      <c r="F65" s="205"/>
      <c r="G65" s="205"/>
      <c r="H65" s="205"/>
      <c r="I65" s="205"/>
      <c r="J65" s="205"/>
      <c r="K65" s="205"/>
      <c r="L65" s="205"/>
      <c r="M65" s="205"/>
      <c r="N65" s="205"/>
      <c r="O65" s="186">
        <f t="shared" si="3"/>
        <v>0</v>
      </c>
      <c r="P65" s="181"/>
      <c r="Q65" s="205"/>
      <c r="R65" s="181"/>
      <c r="S65" s="201">
        <f t="shared" si="4"/>
        <v>0</v>
      </c>
    </row>
    <row r="66" spans="1:19" hidden="1">
      <c r="A66" s="204" t="s">
        <v>159</v>
      </c>
      <c r="B66" s="204"/>
      <c r="C66" s="205"/>
      <c r="D66" s="205"/>
      <c r="E66" s="205"/>
      <c r="F66" s="205"/>
      <c r="G66" s="205"/>
      <c r="H66" s="205"/>
      <c r="I66" s="205"/>
      <c r="J66" s="205"/>
      <c r="K66" s="205"/>
      <c r="L66" s="205"/>
      <c r="M66" s="205"/>
      <c r="N66" s="205"/>
      <c r="O66" s="186">
        <f t="shared" si="3"/>
        <v>0</v>
      </c>
      <c r="P66" s="181"/>
      <c r="Q66" s="205"/>
      <c r="R66" s="181"/>
      <c r="S66" s="201">
        <f t="shared" si="4"/>
        <v>0</v>
      </c>
    </row>
    <row r="67" spans="1:19" ht="25.5" hidden="1">
      <c r="A67" s="204" t="s">
        <v>160</v>
      </c>
      <c r="B67" s="204"/>
      <c r="C67" s="205"/>
      <c r="D67" s="205"/>
      <c r="E67" s="205"/>
      <c r="F67" s="205"/>
      <c r="G67" s="205"/>
      <c r="H67" s="205"/>
      <c r="I67" s="205"/>
      <c r="J67" s="205"/>
      <c r="K67" s="205"/>
      <c r="L67" s="205"/>
      <c r="M67" s="205"/>
      <c r="N67" s="205"/>
      <c r="O67" s="186">
        <f t="shared" si="3"/>
        <v>0</v>
      </c>
      <c r="P67" s="181"/>
      <c r="Q67" s="205"/>
      <c r="R67" s="181"/>
      <c r="S67" s="201">
        <f>O67+Q67</f>
        <v>0</v>
      </c>
    </row>
    <row r="68" spans="1:19" ht="25.5" hidden="1">
      <c r="A68" s="204" t="s">
        <v>161</v>
      </c>
      <c r="B68" s="204"/>
      <c r="C68" s="205"/>
      <c r="D68" s="205"/>
      <c r="E68" s="205"/>
      <c r="F68" s="205"/>
      <c r="G68" s="205"/>
      <c r="H68" s="205"/>
      <c r="I68" s="205"/>
      <c r="J68" s="205"/>
      <c r="K68" s="205"/>
      <c r="L68" s="205"/>
      <c r="M68" s="205"/>
      <c r="N68" s="205"/>
      <c r="O68" s="186">
        <f t="shared" si="3"/>
        <v>0</v>
      </c>
      <c r="P68" s="181"/>
      <c r="Q68" s="205"/>
      <c r="R68" s="181"/>
      <c r="S68" s="201">
        <f>O68+Q68</f>
        <v>0</v>
      </c>
    </row>
    <row r="69" spans="1:19" ht="25.5" hidden="1">
      <c r="A69" s="204" t="s">
        <v>162</v>
      </c>
      <c r="B69" s="204"/>
      <c r="C69" s="205"/>
      <c r="D69" s="205"/>
      <c r="E69" s="205"/>
      <c r="F69" s="205"/>
      <c r="G69" s="205"/>
      <c r="H69" s="205"/>
      <c r="I69" s="205"/>
      <c r="J69" s="205"/>
      <c r="K69" s="205"/>
      <c r="L69" s="205"/>
      <c r="M69" s="205"/>
      <c r="N69" s="205"/>
      <c r="O69" s="186">
        <f t="shared" si="3"/>
        <v>0</v>
      </c>
      <c r="P69" s="181"/>
      <c r="Q69" s="205"/>
      <c r="R69" s="181"/>
      <c r="S69" s="201">
        <f>O69+Q69</f>
        <v>0</v>
      </c>
    </row>
    <row r="70" spans="1:19" hidden="1">
      <c r="A70" s="204" t="s">
        <v>163</v>
      </c>
      <c r="B70" s="204"/>
      <c r="C70" s="205"/>
      <c r="D70" s="205"/>
      <c r="E70" s="205"/>
      <c r="F70" s="205"/>
      <c r="G70" s="205"/>
      <c r="H70" s="205"/>
      <c r="I70" s="205"/>
      <c r="J70" s="205"/>
      <c r="K70" s="205"/>
      <c r="L70" s="205"/>
      <c r="M70" s="205"/>
      <c r="N70" s="205"/>
      <c r="O70" s="186">
        <f t="shared" si="3"/>
        <v>0</v>
      </c>
      <c r="P70" s="181"/>
      <c r="Q70" s="205"/>
      <c r="R70" s="181"/>
      <c r="S70" s="201">
        <f t="shared" si="4"/>
        <v>0</v>
      </c>
    </row>
    <row r="71" spans="1:19" hidden="1">
      <c r="A71" s="207"/>
      <c r="B71" s="203"/>
      <c r="C71" s="231"/>
      <c r="D71" s="229"/>
      <c r="E71" s="231"/>
      <c r="F71" s="229"/>
      <c r="G71" s="231"/>
      <c r="H71" s="229"/>
      <c r="I71" s="231"/>
      <c r="J71" s="229"/>
      <c r="K71" s="231"/>
      <c r="L71" s="229"/>
      <c r="M71" s="231"/>
      <c r="N71" s="229"/>
      <c r="O71" s="229"/>
      <c r="P71" s="229"/>
      <c r="Q71" s="229"/>
      <c r="R71" s="229"/>
      <c r="S71" s="201"/>
    </row>
    <row r="72" spans="1:19">
      <c r="A72" s="202" t="s">
        <v>164</v>
      </c>
      <c r="B72" s="203"/>
      <c r="C72" s="231"/>
      <c r="D72" s="229"/>
      <c r="E72" s="231"/>
      <c r="F72" s="229"/>
      <c r="G72" s="231"/>
      <c r="H72" s="229"/>
      <c r="I72" s="231"/>
      <c r="J72" s="229"/>
      <c r="K72" s="231"/>
      <c r="L72" s="229"/>
      <c r="M72" s="183">
        <v>20</v>
      </c>
      <c r="N72" s="186"/>
      <c r="O72" s="219">
        <f>C72+E72+G72+I72+K72+M72</f>
        <v>20</v>
      </c>
      <c r="P72" s="181"/>
      <c r="Q72" s="219"/>
      <c r="R72" s="181"/>
      <c r="S72" s="201">
        <f t="shared" si="4"/>
        <v>20</v>
      </c>
    </row>
    <row r="73" spans="1:19" hidden="1">
      <c r="A73" s="202"/>
      <c r="B73" s="203"/>
      <c r="C73" s="231"/>
      <c r="D73" s="229"/>
      <c r="E73" s="231"/>
      <c r="F73" s="229"/>
      <c r="G73" s="231"/>
      <c r="H73" s="229"/>
      <c r="I73" s="231"/>
      <c r="J73" s="229"/>
      <c r="K73" s="231"/>
      <c r="L73" s="229"/>
      <c r="M73" s="231"/>
      <c r="N73" s="229"/>
      <c r="O73" s="229"/>
      <c r="P73" s="229"/>
      <c r="Q73" s="229"/>
      <c r="R73" s="229"/>
      <c r="S73" s="230"/>
    </row>
    <row r="74" spans="1:19">
      <c r="A74" s="199" t="str">
        <f>CONCATENATE("Общ всеобхватен доход за ",YEAR([4]НАЧАЛО!AA2)," г.")</f>
        <v>Общ всеобхватен доход за 2026 г.</v>
      </c>
      <c r="B74" s="182"/>
      <c r="C74" s="200">
        <f>C60+C72</f>
        <v>-62</v>
      </c>
      <c r="D74" s="206"/>
      <c r="E74" s="200">
        <f>E60+E72</f>
        <v>0</v>
      </c>
      <c r="F74" s="211"/>
      <c r="G74" s="200">
        <f>G60+G72</f>
        <v>0</v>
      </c>
      <c r="H74" s="211"/>
      <c r="I74" s="200">
        <f>I60+I72</f>
        <v>0</v>
      </c>
      <c r="J74" s="211"/>
      <c r="K74" s="200">
        <f>K60+K72</f>
        <v>0</v>
      </c>
      <c r="L74" s="211"/>
      <c r="M74" s="200">
        <f>M60+M72</f>
        <v>82</v>
      </c>
      <c r="N74" s="211"/>
      <c r="O74" s="200">
        <f>O60+O72</f>
        <v>20</v>
      </c>
      <c r="P74" s="206"/>
      <c r="Q74" s="200">
        <f>Q60+Q72</f>
        <v>0</v>
      </c>
      <c r="R74" s="206"/>
      <c r="S74" s="200">
        <f>S60+S72</f>
        <v>20</v>
      </c>
    </row>
    <row r="75" spans="1:19" hidden="1">
      <c r="A75" s="202"/>
      <c r="B75" s="203"/>
      <c r="C75" s="231"/>
      <c r="D75" s="229"/>
      <c r="E75" s="231"/>
      <c r="F75" s="229"/>
      <c r="G75" s="231"/>
      <c r="H75" s="229"/>
      <c r="I75" s="231"/>
      <c r="J75" s="229"/>
      <c r="K75" s="231"/>
      <c r="L75" s="229"/>
      <c r="M75" s="231"/>
      <c r="N75" s="229"/>
      <c r="O75" s="231"/>
      <c r="P75" s="229"/>
      <c r="Q75" s="231"/>
      <c r="R75" s="229"/>
      <c r="S75" s="232"/>
    </row>
    <row r="76" spans="1:19" hidden="1">
      <c r="A76" s="202" t="s">
        <v>25</v>
      </c>
      <c r="B76" s="203"/>
      <c r="C76" s="231"/>
      <c r="D76" s="229"/>
      <c r="E76" s="231"/>
      <c r="F76" s="229"/>
      <c r="G76" s="231"/>
      <c r="H76" s="229"/>
      <c r="I76" s="231"/>
      <c r="J76" s="229"/>
      <c r="K76" s="231"/>
      <c r="L76" s="229"/>
      <c r="M76" s="231"/>
      <c r="N76" s="229"/>
      <c r="O76" s="228">
        <f>C76+E76+G76+I76+K76+M76</f>
        <v>0</v>
      </c>
      <c r="P76" s="181"/>
      <c r="Q76" s="231"/>
      <c r="R76" s="181"/>
      <c r="S76" s="232">
        <f>O76+Q76</f>
        <v>0</v>
      </c>
    </row>
    <row r="77" spans="1:19" hidden="1">
      <c r="A77" s="202"/>
      <c r="B77" s="203"/>
      <c r="C77" s="231"/>
      <c r="D77" s="229"/>
      <c r="E77" s="231"/>
      <c r="F77" s="229"/>
      <c r="G77" s="231"/>
      <c r="H77" s="229"/>
      <c r="I77" s="231"/>
      <c r="J77" s="229"/>
      <c r="K77" s="231"/>
      <c r="L77" s="229"/>
      <c r="M77" s="231"/>
      <c r="N77" s="229"/>
      <c r="O77" s="231"/>
      <c r="P77" s="229"/>
      <c r="Q77" s="231"/>
      <c r="R77" s="229"/>
      <c r="S77" s="232"/>
    </row>
    <row r="78" spans="1:19" hidden="1">
      <c r="A78" s="202" t="s">
        <v>26</v>
      </c>
      <c r="B78" s="203"/>
      <c r="C78" s="231"/>
      <c r="D78" s="229"/>
      <c r="E78" s="231"/>
      <c r="F78" s="229"/>
      <c r="G78" s="231"/>
      <c r="H78" s="229"/>
      <c r="I78" s="231"/>
      <c r="J78" s="229"/>
      <c r="K78" s="231"/>
      <c r="L78" s="229"/>
      <c r="M78" s="231"/>
      <c r="N78" s="229"/>
      <c r="O78" s="228">
        <f>C78+E78+G78+I78+K78+M78</f>
        <v>0</v>
      </c>
      <c r="P78" s="181"/>
      <c r="Q78" s="231"/>
      <c r="R78" s="181"/>
      <c r="S78" s="232">
        <f>O78+Q78</f>
        <v>0</v>
      </c>
    </row>
    <row r="79" spans="1:19" hidden="1">
      <c r="A79" s="202"/>
      <c r="B79" s="203"/>
      <c r="C79" s="231"/>
      <c r="D79" s="229"/>
      <c r="E79" s="231"/>
      <c r="F79" s="229"/>
      <c r="G79" s="231"/>
      <c r="H79" s="229"/>
      <c r="I79" s="231"/>
      <c r="J79" s="229"/>
      <c r="K79" s="231"/>
      <c r="L79" s="229"/>
      <c r="M79" s="231"/>
      <c r="N79" s="229"/>
      <c r="O79" s="231"/>
      <c r="P79" s="229"/>
      <c r="Q79" s="231"/>
      <c r="R79" s="229"/>
      <c r="S79" s="232"/>
    </row>
    <row r="80" spans="1:19" hidden="1">
      <c r="A80" s="202" t="s">
        <v>165</v>
      </c>
      <c r="B80" s="203"/>
      <c r="C80" s="231"/>
      <c r="D80" s="229"/>
      <c r="E80" s="231"/>
      <c r="F80" s="229"/>
      <c r="G80" s="231"/>
      <c r="H80" s="229"/>
      <c r="I80" s="231"/>
      <c r="J80" s="229"/>
      <c r="K80" s="231"/>
      <c r="L80" s="229"/>
      <c r="M80" s="231"/>
      <c r="N80" s="229"/>
      <c r="O80" s="228">
        <f>C80+E80+G80+I80+K80+M80</f>
        <v>0</v>
      </c>
      <c r="P80" s="181"/>
      <c r="Q80" s="231"/>
      <c r="R80" s="181"/>
      <c r="S80" s="232">
        <f>O80+Q80</f>
        <v>0</v>
      </c>
    </row>
    <row r="81" spans="1:19" hidden="1">
      <c r="A81" s="202"/>
      <c r="B81" s="203"/>
      <c r="C81" s="231"/>
      <c r="D81" s="229"/>
      <c r="E81" s="231"/>
      <c r="F81" s="229"/>
      <c r="G81" s="231"/>
      <c r="H81" s="229"/>
      <c r="I81" s="231"/>
      <c r="J81" s="229"/>
      <c r="K81" s="231"/>
      <c r="L81" s="229"/>
      <c r="M81" s="231"/>
      <c r="N81" s="229"/>
      <c r="O81" s="231"/>
      <c r="P81" s="229"/>
      <c r="Q81" s="231"/>
      <c r="R81" s="229"/>
      <c r="S81" s="232"/>
    </row>
    <row r="82" spans="1:19" hidden="1">
      <c r="A82" s="202" t="s">
        <v>166</v>
      </c>
      <c r="B82" s="203"/>
      <c r="C82" s="231"/>
      <c r="D82" s="229"/>
      <c r="E82" s="231"/>
      <c r="F82" s="229"/>
      <c r="G82" s="231"/>
      <c r="H82" s="229"/>
      <c r="I82" s="231"/>
      <c r="J82" s="229"/>
      <c r="K82" s="231"/>
      <c r="L82" s="229"/>
      <c r="M82" s="231"/>
      <c r="N82" s="229"/>
      <c r="O82" s="228">
        <f>C82+E82+G82+I82+K82+M82</f>
        <v>0</v>
      </c>
      <c r="P82" s="181"/>
      <c r="Q82" s="231"/>
      <c r="R82" s="181"/>
      <c r="S82" s="232">
        <f>O82+Q82</f>
        <v>0</v>
      </c>
    </row>
    <row r="83" spans="1:19" hidden="1">
      <c r="A83" s="202"/>
      <c r="B83" s="203"/>
      <c r="C83" s="231"/>
      <c r="D83" s="229"/>
      <c r="E83" s="231"/>
      <c r="F83" s="229"/>
      <c r="G83" s="231"/>
      <c r="H83" s="229"/>
      <c r="I83" s="231"/>
      <c r="J83" s="229"/>
      <c r="K83" s="231"/>
      <c r="L83" s="229"/>
      <c r="M83" s="231"/>
      <c r="N83" s="229"/>
      <c r="O83" s="231"/>
      <c r="P83" s="229"/>
      <c r="Q83" s="231"/>
      <c r="R83" s="229"/>
      <c r="S83" s="232"/>
    </row>
    <row r="84" spans="1:19" hidden="1">
      <c r="A84" s="202" t="s">
        <v>167</v>
      </c>
      <c r="B84" s="203"/>
      <c r="C84" s="231"/>
      <c r="D84" s="229"/>
      <c r="E84" s="231"/>
      <c r="F84" s="229"/>
      <c r="G84" s="231"/>
      <c r="H84" s="229"/>
      <c r="I84" s="231"/>
      <c r="J84" s="229"/>
      <c r="K84" s="231"/>
      <c r="L84" s="229"/>
      <c r="M84" s="231"/>
      <c r="N84" s="229"/>
      <c r="O84" s="228">
        <f>C84+E84+G84+I84+K84+M84</f>
        <v>0</v>
      </c>
      <c r="P84" s="181"/>
      <c r="Q84" s="231"/>
      <c r="R84" s="181"/>
      <c r="S84" s="232">
        <f>O84+Q84</f>
        <v>0</v>
      </c>
    </row>
    <row r="85" spans="1:19" hidden="1">
      <c r="A85" s="202"/>
      <c r="B85" s="203"/>
      <c r="C85" s="231"/>
      <c r="D85" s="229"/>
      <c r="E85" s="231"/>
      <c r="F85" s="229"/>
      <c r="G85" s="231"/>
      <c r="H85" s="229"/>
      <c r="I85" s="231"/>
      <c r="J85" s="229"/>
      <c r="K85" s="231"/>
      <c r="L85" s="229"/>
      <c r="M85" s="231"/>
      <c r="N85" s="229"/>
      <c r="O85" s="231"/>
      <c r="P85" s="229"/>
      <c r="Q85" s="231"/>
      <c r="R85" s="229"/>
      <c r="S85" s="232"/>
    </row>
    <row r="86" spans="1:19" hidden="1">
      <c r="A86" s="202" t="s">
        <v>168</v>
      </c>
      <c r="B86" s="203"/>
      <c r="C86" s="231"/>
      <c r="D86" s="229"/>
      <c r="E86" s="231"/>
      <c r="F86" s="229"/>
      <c r="G86" s="231"/>
      <c r="H86" s="229"/>
      <c r="I86" s="231"/>
      <c r="J86" s="229"/>
      <c r="K86" s="231"/>
      <c r="L86" s="229"/>
      <c r="M86" s="231"/>
      <c r="N86" s="229"/>
      <c r="O86" s="228">
        <f>C86+E86+G86+I86+K86+M86</f>
        <v>0</v>
      </c>
      <c r="P86" s="181"/>
      <c r="Q86" s="231"/>
      <c r="R86" s="181"/>
      <c r="S86" s="232">
        <f>O86+Q86</f>
        <v>0</v>
      </c>
    </row>
    <row r="87" spans="1:19" hidden="1">
      <c r="A87" s="202"/>
      <c r="B87" s="203"/>
      <c r="C87" s="231"/>
      <c r="D87" s="229"/>
      <c r="E87" s="231"/>
      <c r="F87" s="229"/>
      <c r="G87" s="231"/>
      <c r="H87" s="229"/>
      <c r="I87" s="231"/>
      <c r="J87" s="229"/>
      <c r="K87" s="231"/>
      <c r="L87" s="229"/>
      <c r="M87" s="231"/>
      <c r="N87" s="229"/>
      <c r="O87" s="231"/>
      <c r="P87" s="229"/>
      <c r="Q87" s="231"/>
      <c r="R87" s="229"/>
      <c r="S87" s="232"/>
    </row>
    <row r="88" spans="1:19" hidden="1">
      <c r="A88" s="202" t="s">
        <v>169</v>
      </c>
      <c r="B88" s="203"/>
      <c r="C88" s="231"/>
      <c r="D88" s="181"/>
      <c r="E88" s="231"/>
      <c r="F88" s="181"/>
      <c r="G88" s="231"/>
      <c r="H88" s="181"/>
      <c r="I88" s="231"/>
      <c r="J88" s="181"/>
      <c r="K88" s="231"/>
      <c r="L88" s="181"/>
      <c r="M88" s="231"/>
      <c r="N88" s="181"/>
      <c r="O88" s="228">
        <f>C88+E88+G88+I88+K88+M88</f>
        <v>0</v>
      </c>
      <c r="P88" s="181"/>
      <c r="Q88" s="231"/>
      <c r="R88" s="181"/>
      <c r="S88" s="232">
        <f>O88+Q88</f>
        <v>0</v>
      </c>
    </row>
    <row r="89" spans="1:19" hidden="1">
      <c r="A89" s="202"/>
      <c r="B89" s="203"/>
      <c r="C89" s="231"/>
      <c r="D89" s="229"/>
      <c r="E89" s="231"/>
      <c r="F89" s="229"/>
      <c r="G89" s="231"/>
      <c r="H89" s="229"/>
      <c r="I89" s="231"/>
      <c r="J89" s="229"/>
      <c r="K89" s="231"/>
      <c r="L89" s="229"/>
      <c r="M89" s="231"/>
      <c r="N89" s="229"/>
      <c r="O89" s="231"/>
      <c r="P89" s="229"/>
      <c r="Q89" s="231"/>
      <c r="R89" s="229"/>
      <c r="S89" s="232"/>
    </row>
    <row r="90" spans="1:19" hidden="1">
      <c r="A90" s="202" t="s">
        <v>170</v>
      </c>
      <c r="B90" s="203"/>
      <c r="C90" s="231"/>
      <c r="D90" s="181"/>
      <c r="E90" s="231"/>
      <c r="F90" s="181"/>
      <c r="G90" s="231"/>
      <c r="H90" s="181"/>
      <c r="I90" s="231"/>
      <c r="J90" s="181"/>
      <c r="K90" s="231"/>
      <c r="L90" s="181"/>
      <c r="M90" s="231"/>
      <c r="N90" s="181"/>
      <c r="O90" s="228">
        <f>C90+E90+G90+I90+K90+M90</f>
        <v>0</v>
      </c>
      <c r="P90" s="181"/>
      <c r="Q90" s="231"/>
      <c r="R90" s="181"/>
      <c r="S90" s="232">
        <f>O90+Q90</f>
        <v>0</v>
      </c>
    </row>
    <row r="91" spans="1:19" hidden="1">
      <c r="A91" s="202"/>
      <c r="B91" s="203"/>
      <c r="C91" s="231"/>
      <c r="D91" s="229"/>
      <c r="E91" s="231"/>
      <c r="F91" s="229"/>
      <c r="G91" s="231"/>
      <c r="H91" s="229"/>
      <c r="I91" s="231"/>
      <c r="J91" s="229"/>
      <c r="K91" s="231"/>
      <c r="L91" s="229"/>
      <c r="M91" s="231"/>
      <c r="N91" s="229"/>
      <c r="O91" s="231"/>
      <c r="P91" s="229"/>
      <c r="Q91" s="231"/>
      <c r="R91" s="229"/>
      <c r="S91" s="232"/>
    </row>
    <row r="92" spans="1:19" ht="25.5" hidden="1">
      <c r="A92" s="202" t="s">
        <v>171</v>
      </c>
      <c r="B92" s="203"/>
      <c r="C92" s="231"/>
      <c r="D92" s="181"/>
      <c r="E92" s="231"/>
      <c r="F92" s="181"/>
      <c r="G92" s="231"/>
      <c r="H92" s="181"/>
      <c r="I92" s="231"/>
      <c r="J92" s="181"/>
      <c r="K92" s="231"/>
      <c r="L92" s="181"/>
      <c r="M92" s="231"/>
      <c r="N92" s="181"/>
      <c r="O92" s="228">
        <f>C92+E92+G92+I92+K92+M92</f>
        <v>0</v>
      </c>
      <c r="P92" s="181"/>
      <c r="Q92" s="231"/>
      <c r="R92" s="181"/>
      <c r="S92" s="232">
        <f>O92+Q92</f>
        <v>0</v>
      </c>
    </row>
    <row r="93" spans="1:19" hidden="1">
      <c r="A93" s="202"/>
      <c r="B93" s="203"/>
      <c r="C93" s="231"/>
      <c r="D93" s="229"/>
      <c r="E93" s="231"/>
      <c r="F93" s="229"/>
      <c r="G93" s="231"/>
      <c r="H93" s="229"/>
      <c r="I93" s="231"/>
      <c r="J93" s="229"/>
      <c r="K93" s="231"/>
      <c r="L93" s="229"/>
      <c r="M93" s="231"/>
      <c r="N93" s="229"/>
      <c r="O93" s="231"/>
      <c r="P93" s="229"/>
      <c r="Q93" s="231"/>
      <c r="R93" s="229"/>
      <c r="S93" s="232"/>
    </row>
    <row r="94" spans="1:19" hidden="1">
      <c r="A94" s="202" t="s">
        <v>172</v>
      </c>
      <c r="B94" s="203"/>
      <c r="C94" s="231"/>
      <c r="D94" s="229"/>
      <c r="E94" s="231"/>
      <c r="F94" s="229"/>
      <c r="G94" s="231"/>
      <c r="H94" s="229"/>
      <c r="I94" s="231"/>
      <c r="J94" s="229"/>
      <c r="K94" s="231"/>
      <c r="L94" s="229"/>
      <c r="M94" s="231"/>
      <c r="N94" s="229"/>
      <c r="O94" s="228">
        <f>C94+E94+G94+I94+K94+M94</f>
        <v>0</v>
      </c>
      <c r="P94" s="181"/>
      <c r="Q94" s="231"/>
      <c r="R94" s="181"/>
      <c r="S94" s="232">
        <f t="shared" ref="S94" si="5">O94+Q94</f>
        <v>0</v>
      </c>
    </row>
    <row r="95" spans="1:19" hidden="1">
      <c r="A95" s="203"/>
      <c r="B95" s="203"/>
      <c r="C95" s="186"/>
      <c r="D95" s="205"/>
      <c r="E95" s="186"/>
      <c r="F95" s="205"/>
      <c r="G95" s="186"/>
      <c r="H95" s="205"/>
      <c r="I95" s="186"/>
      <c r="J95" s="205"/>
      <c r="K95" s="186"/>
      <c r="L95" s="205"/>
      <c r="M95" s="186"/>
      <c r="N95" s="205"/>
      <c r="O95" s="231"/>
      <c r="P95" s="229"/>
      <c r="Q95" s="231"/>
      <c r="R95" s="229"/>
      <c r="S95" s="232"/>
    </row>
    <row r="96" spans="1:19" ht="15.75" thickBot="1">
      <c r="A96" s="187" t="str">
        <f>CONCATENATE("Остатък към ",[4]НАЧАЛО!AA1,".",[4]НАЧАЛО!AB1,".",[4]НАЧАЛО!AC1," г.")</f>
        <v>Остатък към 31.3.2026 г.</v>
      </c>
      <c r="B96" s="182"/>
      <c r="C96" s="189">
        <f>IF($V56=2,C56+C58,C54+C58)</f>
        <v>24404</v>
      </c>
      <c r="D96" s="206"/>
      <c r="E96" s="189">
        <f>IF($V56=2,E56+E58,E54+E58)</f>
        <v>0</v>
      </c>
      <c r="F96" s="206"/>
      <c r="G96" s="189">
        <f>IF($V56=2,G56+G58,G54+G58)</f>
        <v>0</v>
      </c>
      <c r="H96" s="206"/>
      <c r="I96" s="189">
        <f>IF($V56=2,I56+I58,I54+I58)</f>
        <v>0</v>
      </c>
      <c r="J96" s="201"/>
      <c r="K96" s="189">
        <f>IF($V56=2,K56+K58,K54+K58)</f>
        <v>-9628</v>
      </c>
      <c r="L96" s="206"/>
      <c r="M96" s="189">
        <f>IF($V56=2,M56+M58,M54+M58)</f>
        <v>252</v>
      </c>
      <c r="N96" s="206"/>
      <c r="O96" s="189">
        <f>IF($V56=2,O56+O58,O54+O58)</f>
        <v>15028</v>
      </c>
      <c r="P96" s="206"/>
      <c r="Q96" s="189">
        <f>IF($V56=2,Q56+Q58,Q54+Q58)</f>
        <v>0</v>
      </c>
      <c r="R96" s="206"/>
      <c r="S96" s="189">
        <f>IF($V56=2,S56+S58,S54+S58)</f>
        <v>15028</v>
      </c>
    </row>
    <row r="97" spans="1:1">
      <c r="A97" s="233" t="s">
        <v>192</v>
      </c>
    </row>
    <row r="98" spans="1:1">
      <c r="A98" s="73" t="str">
        <f>[1]НАЧАЛО!$A$44</f>
        <v>Представляващ:</v>
      </c>
    </row>
    <row r="99" spans="1:1">
      <c r="A99" s="77" t="str">
        <f>[1]НАЧАЛО!$A$46</f>
        <v>Борислава Юриева Фивейска        Марин Иванов Стоев</v>
      </c>
    </row>
    <row r="100" spans="1:1">
      <c r="A100" s="79"/>
    </row>
    <row r="101" spans="1:1">
      <c r="A101" s="78" t="str">
        <f>[1]НАЧАЛО!$F$44</f>
        <v>Съставител:</v>
      </c>
    </row>
    <row r="102" spans="1:1">
      <c r="A102" s="81" t="str">
        <f>[1]НАЧАЛО!$F$46</f>
        <v>Мила Валентинова Павлова</v>
      </c>
    </row>
    <row r="103" spans="1:1">
      <c r="A103" s="78"/>
    </row>
    <row r="104" spans="1:1">
      <c r="A104" s="215" t="s">
        <v>184</v>
      </c>
    </row>
  </sheetData>
  <mergeCells count="3">
    <mergeCell ref="A1:S1"/>
    <mergeCell ref="A2:S2"/>
    <mergeCell ref="A3:S3"/>
  </mergeCells>
  <conditionalFormatting sqref="A1:A4">
    <cfRule type="expression" dxfId="10" priority="7" stopIfTrue="1">
      <formula>_JJ51&lt;&gt;_JK51</formula>
    </cfRule>
    <cfRule type="expression" dxfId="9" priority="8" stopIfTrue="1">
      <formula>_JJ52&gt;_JK52</formula>
    </cfRule>
  </conditionalFormatting>
  <conditionalFormatting sqref="A98:A103">
    <cfRule type="expression" dxfId="8" priority="5" stopIfTrue="1">
      <formula>_JJ51&lt;&gt;_JK51</formula>
    </cfRule>
    <cfRule type="expression" dxfId="7" priority="6" stopIfTrue="1">
      <formula>_JJ52&gt;_JK52</formula>
    </cfRule>
  </conditionalFormatting>
  <conditionalFormatting sqref="A104">
    <cfRule type="expression" dxfId="6" priority="3" stopIfTrue="1">
      <formula>_JJ31&lt;&gt;_JK31</formula>
    </cfRule>
    <cfRule type="expression" dxfId="5" priority="4" stopIfTrue="1">
      <formula>_JJ32&gt;_JK32</formula>
    </cfRule>
  </conditionalFormatting>
  <conditionalFormatting sqref="A56:S56">
    <cfRule type="expression" dxfId="4" priority="11" stopIfTrue="1">
      <formula>$V$56=0</formula>
    </cfRule>
  </conditionalFormatting>
  <conditionalFormatting sqref="B4:S4 A5:B5 D6 A6:C15 E6:S15 D8:D9 D11 D13 D15 A16:S28 D29 A29:C46 E29:S46 D31:D33 D35 D37 D39 D41 D43 D45 A47:S50 D51 E51:S61 A51:C62 D53:D62 E62 F62:S96 A63:E96">
    <cfRule type="expression" dxfId="3" priority="13" stopIfTrue="1">
      <formula>_JJ52&gt;_JK52</formula>
    </cfRule>
  </conditionalFormatting>
  <conditionalFormatting sqref="C5:S5">
    <cfRule type="expression" dxfId="2" priority="1" stopIfTrue="1">
      <formula>_JJ21&lt;&gt;_JK21</formula>
    </cfRule>
    <cfRule type="expression" dxfId="1" priority="2" stopIfTrue="1">
      <formula>_JJ22&gt;_JK22</formula>
    </cfRule>
  </conditionalFormatting>
  <conditionalFormatting sqref="E51:S61 A51:C62 D53:D62 B4:S4 A5:B5 D6 A6:C15 E6:S15 D8:D9 D11 D13 D15 A16:S28 D29 A29:C46 E29:S46 D31:D33 D35 D37 D39 D41 D43 D45 A47:S50 D51 E62 F62:S96 A63:E96">
    <cfRule type="expression" dxfId="0" priority="12" stopIfTrue="1">
      <formula>_JJ51&lt;&gt;_JK51</formula>
    </cfRule>
  </conditionalFormatting>
  <dataValidations count="1">
    <dataValidation type="list" allowBlank="1" showInputMessage="1" showErrorMessage="1" sqref="P88 F92 F60 F88 F44 F52 F42 F40 F38 F36 F34 F30 F14 F12 F10 F7 F46 F48 F90 F16 F50 F58 P92 R92 N92 L92 J92 H92 D92 P60:P70 R60:R70 R88 N52 N44 L60 J60 H60 D60 R46 N88 L88 J88 H88 D88 R44 R52 P44 R42 R40 R38 R36 R34 R30 P16:P28 R14 R12 R10 R7 P52 L44 P42 P40 P38 P36 P34 P30 P14 P12 P10 P7 L52 J44 L42 L40 L38 L36 L34 L30 L14 L12 L10 L7 J52 H44 J42 J40 J38 J36 J34 J30 J14 J12 J10 J7 H52 H42 H40 H38 H36 H34 H30 H14 H12 H10 H7 D44 D52 D10 D42 D40 D38 D36 D34 D30 D14 D12 P46 L46 J46 H46 D46 N46 D7 N16 N7 N10 N12 N14 N30 N34 N36 N38 N40 R86 R94 P86 R84 R82 R80 R78 R76 R72 N42 H48 P94 P84 P82 P80 P78 P76 P72 D48 N60 P90 R90 N90 L90 J90 H90 D90 R16:R28 L16 J16 H16 D16 P50 R50 N50 L50 J50 H50 D50 P48 R48 N48 L48 J48 R58 P58 L58 J58 H58 D58 N58">
      <formula1>$W$100:$W$101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заглавна стр</vt:lpstr>
      <vt:lpstr>баланс</vt:lpstr>
      <vt:lpstr>од</vt:lpstr>
      <vt:lpstr>опп</vt:lpstr>
      <vt:lpstr>ск</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 Pavlova</dc:creator>
  <cp:lastModifiedBy>Georgi Bahnev</cp:lastModifiedBy>
  <cp:lastPrinted>2025-07-28T13:58:59Z</cp:lastPrinted>
  <dcterms:created xsi:type="dcterms:W3CDTF">2024-07-30T11:48:50Z</dcterms:created>
  <dcterms:modified xsi:type="dcterms:W3CDTF">2026-04-28T09:32:17Z</dcterms:modified>
</cp:coreProperties>
</file>