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Q19\"/>
    </mc:Choice>
  </mc:AlternateContent>
  <bookViews>
    <workbookView xWindow="0" yWindow="0" windowWidth="2304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9" i="21"/>
  <c r="I16" i="21"/>
  <c r="I54" i="20"/>
  <c r="I48" i="20"/>
  <c r="I55" i="20" s="1"/>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K14" i="19" s="1"/>
  <c r="K61" i="19" s="1"/>
  <c r="J20" i="19"/>
  <c r="I20" i="19"/>
  <c r="K16" i="19"/>
  <c r="J16" i="19"/>
  <c r="I16" i="19"/>
  <c r="K8" i="19"/>
  <c r="J8" i="19"/>
  <c r="H8" i="19"/>
  <c r="I115" i="18"/>
  <c r="I103" i="18"/>
  <c r="I96" i="18"/>
  <c r="I92" i="18"/>
  <c r="I89" i="18"/>
  <c r="I85" i="18"/>
  <c r="I75" i="18" s="1"/>
  <c r="I60" i="18"/>
  <c r="I53" i="18"/>
  <c r="I45" i="18"/>
  <c r="I38" i="18"/>
  <c r="I27" i="18"/>
  <c r="I17" i="18"/>
  <c r="I10" i="18"/>
  <c r="W61" i="22" l="1"/>
  <c r="I47" i="21"/>
  <c r="I49" i="21" s="1"/>
  <c r="I51" i="21" s="1"/>
  <c r="I34" i="21"/>
  <c r="J60" i="19"/>
  <c r="K60" i="19"/>
  <c r="K63" i="19" s="1"/>
  <c r="H61" i="19"/>
  <c r="I14" i="19"/>
  <c r="I61" i="19" s="1"/>
  <c r="I63" i="19" s="1"/>
  <c r="K64" i="19"/>
  <c r="K62" i="19"/>
  <c r="I131" i="18"/>
  <c r="I44" i="18"/>
  <c r="H60" i="19"/>
  <c r="H64" i="19" s="1"/>
  <c r="J14" i="19"/>
  <c r="J61" i="19" s="1"/>
  <c r="J63" i="19" s="1"/>
  <c r="U61" i="22"/>
  <c r="I9" i="18"/>
  <c r="I72" i="18" s="1"/>
  <c r="I42" i="20"/>
  <c r="W59" i="22"/>
  <c r="W60" i="22" s="1"/>
  <c r="U59" i="22"/>
  <c r="U60" i="22" s="1"/>
  <c r="W31" i="22"/>
  <c r="W32" i="22" s="1"/>
  <c r="U31" i="22"/>
  <c r="U32" i="22" s="1"/>
  <c r="I57" i="20"/>
  <c r="I59" i="20" s="1"/>
  <c r="W33" i="22"/>
  <c r="U33" i="22"/>
  <c r="W38" i="22"/>
  <c r="W57" i="22" s="1"/>
  <c r="U38" i="22"/>
  <c r="U57" i="22" s="1"/>
  <c r="W10" i="22"/>
  <c r="W29" i="22" s="1"/>
  <c r="U10" i="22"/>
  <c r="U29" i="22" s="1"/>
  <c r="I64" i="19" l="1"/>
  <c r="I62" i="19"/>
  <c r="I68" i="19" s="1"/>
  <c r="I67" i="19"/>
  <c r="I66" i="19"/>
  <c r="K66" i="19"/>
  <c r="K68" i="19"/>
  <c r="K67" i="19"/>
  <c r="H62" i="19"/>
  <c r="H66" i="19" s="1"/>
  <c r="H63" i="19"/>
  <c r="J62" i="19"/>
  <c r="J66" i="19" s="1"/>
  <c r="J64" i="19"/>
  <c r="H67" i="19"/>
  <c r="H68" i="19" l="1"/>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<sst xmlns="http://schemas.openxmlformats.org/spreadsheetml/2006/main" count="535" uniqueCount="469">
  <si>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</si>
  <si>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</si>
  <si>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</si>
  <si>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</si>
  <si>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</si>
  <si>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</si>
  <si>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</si>
  <si>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</si>
  <si>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</si>
  <si>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</si>
  <si>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</si>
  <si>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</si>
  <si>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</si>
  <si>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</si>
  <si>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</si>
  <si>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</si>
  <si>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</si>
  <si>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</si>
  <si>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</si>
  <si>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</si>
  <si>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</si>
  <si>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</si>
  <si>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</si>
  <si>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</si>
  <si>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</si>
  <si>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</si>
  <si>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</si>
  <si>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</si>
  <si>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</si>
  <si>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</si>
  <si>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</si>
  <si>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</si>
  <si>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</si>
  <si>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</si>
  <si>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</si>
  <si>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</si>
  <si>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</si>
  <si>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</si>
  <si>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</si>
  <si>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</si>
  <si>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</si>
  <si>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</si>
  <si>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</si>
  <si>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</si>
  <si>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</si>
  <si>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</si>
  <si>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</si>
  <si>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</si>
  <si>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</si>
  <si>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</si>
  <si>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</si>
  <si>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</si>
  <si>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</si>
  <si>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</si>
  <si>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</si>
  <si>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</si>
  <si>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</si>
  <si>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</si>
  <si>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</si>
  <si>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</si>
  <si>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</si>
  <si>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</si>
  <si>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</si>
  <si>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</si>
  <si>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</si>
  <si>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</si>
  <si>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</si>
  <si>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</si>
  <si>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</si>
  <si>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</si>
  <si>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</si>
  <si>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</si>
  <si>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</si>
  <si>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</si>
  <si>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</si>
  <si>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</si>
  <si>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</si>
  <si>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</si>
  <si>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</si>
  <si>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</si>
  <si>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</si>
  <si>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</si>
  <si>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</si>
  <si>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</si>
  <si>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</si>
  <si>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</si>
  <si>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</si>
  <si>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</si>
  <si>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</si>
  <si>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</si>
  <si>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</si>
  <si>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</si>
  <si>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</si>
  <si>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</si>
  <si>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</si>
  <si>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</si>
  <si>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</si>
  <si>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</si>
  <si>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</si>
  <si>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</si>
  <si>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</si>
  <si>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</si>
  <si>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</si>
  <si>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</si>
  <si>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</si>
  <si>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</si>
  <si>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</si>
  <si>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</si>
  <si>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</si>
  <si>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</si>
  <si>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</si>
  <si>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</si>
  <si>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</si>
  <si>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</si>
  <si>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</si>
  <si>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</si>
  <si>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</si>
  <si>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</si>
  <si>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</si>
  <si>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</si>
  <si>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</si>
  <si>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</si>
  <si>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</si>
  <si>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</si>
  <si>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</si>
  <si>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</si>
  <si>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</si>
  <si>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</si>
  <si>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</si>
  <si>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</si>
  <si>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</si>
  <si>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</si>
  <si>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</si>
  <si>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</si>
  <si>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</si>
  <si>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</si>
  <si>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</si>
  <si>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</si>
  <si>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</si>
  <si>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</si>
  <si>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</si>
  <si>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</si>
  <si>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</si>
  <si>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</si>
  <si>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</si>
  <si>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</si>
  <si>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</si>
  <si>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</si>
  <si>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</si>
  <si>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</si>
  <si>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</si>
  <si>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</si>
  <si>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</si>
  <si>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</si>
  <si>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</si>
  <si>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</si>
  <si>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</si>
  <si>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</si>
  <si>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</si>
  <si>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</si>
  <si>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</si>
  <si>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</si>
  <si>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</si>
  <si>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</si>
  <si>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</si>
  <si>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</si>
  <si>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</si>
  <si>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</si>
  <si>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</si>
  <si>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</si>
  <si>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</si>
  <si>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</si>
  <si>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</si>
  <si>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</si>
  <si>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</si>
  <si>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</si>
  <si>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</si>
  <si>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</si>
  <si>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</si>
  <si>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</si>
  <si>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</si>
  <si>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</si>
  <si>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</si>
  <si>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</si>
  <si>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</si>
  <si>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</si>
  <si>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</si>
  <si>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</si>
  <si>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</si>
  <si>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</si>
  <si>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</si>
  <si>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</si>
  <si>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</si>
  <si>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</si>
  <si>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</si>
  <si>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</si>
  <si>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</si>
  <si>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</si>
  <si>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</si>
  <si>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</si>
  <si>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</si>
  <si>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</si>
  <si>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</si>
  <si>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</si>
  <si>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</si>
  <si>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</si>
  <si>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</si>
  <si>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</si>
  <si>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</si>
  <si>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</si>
  <si>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</si>
  <si>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</si>
  <si>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</si>
  <si>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</si>
  <si>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</si>
  <si>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</si>
  <si>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</si>
  <si>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</si>
  <si>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</si>
  <si>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</si>
  <si>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</si>
  <si>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</si>
  <si>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</si>
  <si>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</si>
  <si>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</si>
  <si>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</si>
  <si>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</si>
  <si>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</si>
  <si>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</si>
  <si>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</si>
  <si>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</si>
  <si>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</si>
  <si>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</si>
  <si>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</si>
  <si>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</si>
  <si>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</si>
  <si>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</si>
  <si>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</si>
  <si>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</si>
  <si>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</si>
  <si>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</si>
  <si>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</si>
  <si>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</si>
  <si>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</si>
  <si>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</si>
  <si>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</si>
  <si>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</si>
  <si>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</si>
  <si>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</si>
  <si>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</si>
  <si>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</si>
  <si>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</si>
  <si>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</si>
  <si>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</si>
  <si>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</si>
  <si>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</si>
  <si>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</si>
  <si>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</si>
  <si>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</si>
  <si>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</si>
  <si>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</si>
  <si>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</si>
  <si>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</si>
  <si>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</si>
  <si>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</si>
  <si>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</si>
  <si>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</si>
  <si>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</si>
  <si>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</si>
  <si>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</si>
  <si>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</si>
  <si>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</si>
  <si>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</si>
  <si>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</si>
  <si>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</si>
  <si>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</si>
  <si>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</si>
  <si>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</si>
  <si>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</si>
  <si>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</si>
  <si>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</si>
  <si>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</si>
  <si>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</si>
  <si>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</si>
  <si>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</si>
  <si>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</si>
  <si>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</si>
  <si>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</si>
  <si>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</si>
  <si>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</si>
  <si>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</si>
  <si>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</si>
  <si>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</si>
  <si>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</si>
  <si>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</si>
  <si>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</si>
  <si>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</si>
  <si>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</si>
  <si>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</si>
  <si>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</si>
  <si>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</si>
  <si>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</si>
  <si>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</si>
  <si>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</si>
  <si>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</si>
  <si>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</si>
  <si>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</si>
  <si>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</si>
  <si>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</si>
  <si>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</si>
  <si>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</si>
  <si>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</si>
  <si>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</si>
  <si>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</si>
  <si>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</si>
  <si>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</si>
  <si>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</si>
  <si>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</si>
  <si>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</si>
  <si>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</si>
  <si>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</si>
  <si>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</si>
  <si>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</si>
  <si>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</si>
  <si>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</si>
  <si>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</si>
  <si>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</si>
  <si>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</si>
  <si>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</si>
  <si>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</si>
  <si>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</si>
  <si>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</si>
  <si>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</si>
  <si>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</si>
  <si>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</si>
  <si>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</si>
  <si>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</si>
  <si>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</si>
  <si>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</si>
  <si>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</si>
  <si>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</si>
  <si>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</si>
  <si>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</si>
  <si>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</si>
  <si>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</si>
  <si>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</si>
  <si>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</si>
  <si>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</si>
  <si>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</si>
  <si>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</si>
  <si>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</si>
  <si>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</si>
  <si>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</si>
  <si>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</si>
  <si>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</si>
  <si>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</si>
  <si>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</si>
  <si>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</si>
  <si>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</si>
  <si>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</si>
  <si>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</si>
  <si>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</si>
  <si>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</si>
  <si>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</si>
  <si>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</si>
  <si>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</si>
  <si>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</si>
  <si>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</si>
  <si>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</si>
  <si>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</si>
  <si>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</si>
  <si>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</si>
  <si>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</si>
  <si>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</si>
  <si>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</si>
  <si>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</si>
  <si>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</si>
  <si>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</si>
  <si>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</si>
  <si>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</si>
  <si>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</si>
  <si>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</si>
  <si>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</si>
  <si>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</si>
  <si>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</si>
  <si>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</si>
  <si>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</si>
  <si>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</si>
  <si>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</si>
  <si>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</si>
  <si>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</si>
  <si>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</si>
  <si>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</si>
  <si>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</si>
  <si>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</si>
  <si>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</si>
  <si>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</si>
  <si>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</si>
  <si>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</si>
  <si>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</si>
  <si>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</si>
  <si>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</si>
  <si>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</si>
  <si>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</si>
  <si>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</si>
  <si>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</si>
  <si>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</si>
  <si>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</si>
  <si>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</si>
  <si>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</si>
  <si>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</si>
  <si>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</si>
  <si>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</si>
  <si>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</si>
  <si>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</si>
  <si>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</si>
  <si>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</si>
  <si>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</si>
  <si>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</si>
  <si>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</si>
  <si>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</si>
  <si>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</si>
  <si>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</si>
  <si>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</si>
  <si>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</si>
  <si>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</si>
  <si>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</si>
  <si>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</si>
  <si>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</si>
  <si>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</si>
  <si>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</si>
  <si>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</si>
  <si>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</si>
  <si>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</si>
  <si>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</si>
  <si>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</si>
  <si>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</si>
  <si>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</si>
  <si>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</si>
  <si>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</si>
  <si>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</si>
  <si>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</si>
  <si>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</si>
  <si>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</si>
  <si>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</si>
  <si>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</si>
  <si>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</si>
  <si>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</si>
  <si>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</si>
  <si>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Tisza Automotive Kft.</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</si>
  <si>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</si>
  <si>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</si>
  <si>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</si>
  <si>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</si>
  <si>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</si>
  <si>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</si>
  <si>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</si>
  <si>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</si>
  <si>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</si>
  <si>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</si>
  <si>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</si>
  <si>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</si>
  <si>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</si>
  <si>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</si>
  <si>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</si>
  <si>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 xml:space="preserve">stanje na dan 31.3.2019 </t>
  </si>
  <si>
    <t>u razdoblju 1.1.2019 do 31.3.2019</t>
  </si>
  <si>
    <t>u razdoblju 1.1.2019. do 31.3.2019.</t>
  </si>
  <si>
    <t xml:space="preserve">BILJEŠKE UZ FINANCIJSKE IZVJEŠTAJE - TFI
(sastavljaju se za tromjesečna izvještajna razdoblja)
Naziv izdavatelja:   AD PLASTIK d.d.
OIB:   48351740621
Izvještajno razdoblje: 1.1.2019 do 31.3.2019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</si>
</sst>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56" sqref="C56:J56"/>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2">
        <v>1</v>
      </c>
    </row>
    <row r="3" spans="1:20" x14ac:dyDescent="0.25">
      <c r="A3" s="74"/>
      <c r="B3" s="75"/>
      <c r="C3" s="75"/>
      <c r="D3" s="75"/>
      <c r="E3" s="75"/>
      <c r="F3" s="75"/>
      <c r="G3" s="75"/>
      <c r="H3" s="75"/>
      <c r="I3" s="75"/>
      <c r="J3" s="76"/>
      <c r="N3" s="122">
        <v>2</v>
      </c>
    </row>
    <row r="4" spans="1:20" ht="33.6" customHeight="1" x14ac:dyDescent="0.25">
      <c r="A4" s="178" t="s">
        <v>392</v>
      </c>
      <c r="B4" s="179"/>
      <c r="C4" s="179"/>
      <c r="D4" s="179"/>
      <c r="E4" s="180">
        <v>43466</v>
      </c>
      <c r="F4" s="181"/>
      <c r="G4" s="77" t="s">
        <v>0</v>
      </c>
      <c r="H4" s="180">
        <v>43555</v>
      </c>
      <c r="I4" s="181"/>
      <c r="J4" s="78"/>
      <c r="N4" s="122">
        <v>3</v>
      </c>
    </row>
    <row r="5" spans="1:20" s="79" customFormat="1" ht="10.15" customHeight="1" x14ac:dyDescent="0.25">
      <c r="A5" s="182"/>
      <c r="B5" s="183"/>
      <c r="C5" s="183"/>
      <c r="D5" s="183"/>
      <c r="E5" s="183"/>
      <c r="F5" s="183"/>
      <c r="G5" s="183"/>
      <c r="H5" s="183"/>
      <c r="I5" s="183"/>
      <c r="J5" s="184"/>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434</v>
      </c>
      <c r="D11" s="164"/>
      <c r="E11" s="91"/>
      <c r="F11" s="129" t="s">
        <v>417</v>
      </c>
      <c r="G11" s="167"/>
      <c r="H11" s="145" t="s">
        <v>438</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435</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436</v>
      </c>
      <c r="D15" s="164"/>
      <c r="E15" s="168"/>
      <c r="F15" s="159"/>
      <c r="G15" s="97" t="s">
        <v>418</v>
      </c>
      <c r="H15" s="145" t="s">
        <v>439</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437</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21210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2924</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7" t="s">
        <v>422</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440</v>
      </c>
      <c r="B37" s="152"/>
      <c r="C37" s="152"/>
      <c r="D37" s="152"/>
      <c r="E37" s="151" t="s">
        <v>450</v>
      </c>
      <c r="F37" s="152"/>
      <c r="G37" s="152"/>
      <c r="H37" s="152"/>
      <c r="I37" s="153"/>
      <c r="J37" s="127" t="s">
        <v>434</v>
      </c>
    </row>
    <row r="38" spans="1:10" x14ac:dyDescent="0.25">
      <c r="A38" s="93"/>
      <c r="B38" s="94"/>
      <c r="C38" s="101"/>
      <c r="D38" s="155"/>
      <c r="E38" s="155"/>
      <c r="F38" s="155"/>
      <c r="G38" s="155"/>
      <c r="H38" s="155"/>
      <c r="I38" s="155"/>
      <c r="J38" s="96"/>
    </row>
    <row r="39" spans="1:10" x14ac:dyDescent="0.25">
      <c r="A39" s="151" t="s">
        <v>445</v>
      </c>
      <c r="B39" s="152"/>
      <c r="C39" s="152"/>
      <c r="D39" s="153"/>
      <c r="E39" s="151" t="s">
        <v>451</v>
      </c>
      <c r="F39" s="152"/>
      <c r="G39" s="152"/>
      <c r="H39" s="152"/>
      <c r="I39" s="153"/>
      <c r="J39" s="102" t="s">
        <v>456</v>
      </c>
    </row>
    <row r="40" spans="1:10" x14ac:dyDescent="0.25">
      <c r="A40" s="93"/>
      <c r="B40" s="94"/>
      <c r="C40" s="101"/>
      <c r="D40" s="111"/>
      <c r="E40" s="155"/>
      <c r="F40" s="155"/>
      <c r="G40" s="155"/>
      <c r="H40" s="155"/>
      <c r="I40" s="95"/>
      <c r="J40" s="96"/>
    </row>
    <row r="41" spans="1:10" x14ac:dyDescent="0.25">
      <c r="A41" s="151" t="s">
        <v>446</v>
      </c>
      <c r="B41" s="152"/>
      <c r="C41" s="152"/>
      <c r="D41" s="153"/>
      <c r="E41" s="151" t="s">
        <v>452</v>
      </c>
      <c r="F41" s="152"/>
      <c r="G41" s="152"/>
      <c r="H41" s="152"/>
      <c r="I41" s="153"/>
      <c r="J41" s="102" t="s">
        <v>457</v>
      </c>
    </row>
    <row r="42" spans="1:10" x14ac:dyDescent="0.25">
      <c r="A42" s="93"/>
      <c r="B42" s="94"/>
      <c r="C42" s="101"/>
      <c r="D42" s="111"/>
      <c r="E42" s="155"/>
      <c r="F42" s="155"/>
      <c r="G42" s="155"/>
      <c r="H42" s="155"/>
      <c r="I42" s="95"/>
      <c r="J42" s="96"/>
    </row>
    <row r="43" spans="1:10" x14ac:dyDescent="0.25">
      <c r="A43" s="151" t="s">
        <v>447</v>
      </c>
      <c r="B43" s="152"/>
      <c r="C43" s="152"/>
      <c r="D43" s="153"/>
      <c r="E43" s="151" t="s">
        <v>453</v>
      </c>
      <c r="F43" s="152"/>
      <c r="G43" s="152"/>
      <c r="H43" s="152"/>
      <c r="I43" s="153"/>
      <c r="J43" s="102" t="s">
        <v>458</v>
      </c>
    </row>
    <row r="44" spans="1:10" x14ac:dyDescent="0.25">
      <c r="A44" s="112"/>
      <c r="B44" s="101"/>
      <c r="C44" s="149"/>
      <c r="D44" s="149"/>
      <c r="E44" s="135"/>
      <c r="F44" s="135"/>
      <c r="G44" s="149"/>
      <c r="H44" s="149"/>
      <c r="I44" s="149"/>
      <c r="J44" s="96"/>
    </row>
    <row r="45" spans="1:10" x14ac:dyDescent="0.25">
      <c r="A45" s="151" t="s">
        <v>448</v>
      </c>
      <c r="B45" s="152"/>
      <c r="C45" s="152"/>
      <c r="D45" s="153"/>
      <c r="E45" s="151" t="s">
        <v>454</v>
      </c>
      <c r="F45" s="152"/>
      <c r="G45" s="152"/>
      <c r="H45" s="152"/>
      <c r="I45" s="153"/>
      <c r="J45" s="102" t="s">
        <v>459</v>
      </c>
    </row>
    <row r="46" spans="1:10" x14ac:dyDescent="0.25">
      <c r="A46" s="112"/>
      <c r="B46" s="101"/>
      <c r="C46" s="101"/>
      <c r="D46" s="94"/>
      <c r="E46" s="154"/>
      <c r="F46" s="154"/>
      <c r="G46" s="149"/>
      <c r="H46" s="149"/>
      <c r="I46" s="94"/>
      <c r="J46" s="96"/>
    </row>
    <row r="47" spans="1:10" x14ac:dyDescent="0.25">
      <c r="A47" s="151" t="s">
        <v>449</v>
      </c>
      <c r="B47" s="152"/>
      <c r="C47" s="152"/>
      <c r="D47" s="153"/>
      <c r="E47" s="151" t="s">
        <v>455</v>
      </c>
      <c r="F47" s="152"/>
      <c r="G47" s="152"/>
      <c r="H47" s="152"/>
      <c r="I47" s="153"/>
      <c r="J47" s="102" t="s">
        <v>460</v>
      </c>
    </row>
    <row r="48" spans="1:10" x14ac:dyDescent="0.25">
      <c r="A48" s="112"/>
      <c r="B48" s="101"/>
      <c r="C48" s="101"/>
      <c r="D48" s="94"/>
      <c r="E48" s="135"/>
      <c r="F48" s="135"/>
      <c r="G48" s="149"/>
      <c r="H48" s="149"/>
      <c r="I48" s="94"/>
      <c r="J48" s="113" t="s">
        <v>426</v>
      </c>
    </row>
    <row r="49" spans="1:10" x14ac:dyDescent="0.25">
      <c r="A49" s="112"/>
      <c r="B49" s="101"/>
      <c r="C49" s="101"/>
      <c r="D49" s="94"/>
      <c r="E49" s="135"/>
      <c r="F49" s="135"/>
      <c r="G49" s="149"/>
      <c r="H49" s="149"/>
      <c r="I49" s="94"/>
      <c r="J49" s="113" t="s">
        <v>427</v>
      </c>
    </row>
    <row r="50" spans="1:10" ht="14.45" customHeight="1" x14ac:dyDescent="0.25">
      <c r="A50" s="128" t="s">
        <v>403</v>
      </c>
      <c r="B50" s="129"/>
      <c r="C50" s="145" t="s">
        <v>427</v>
      </c>
      <c r="D50" s="146"/>
      <c r="E50" s="147" t="s">
        <v>428</v>
      </c>
      <c r="F50" s="148"/>
      <c r="G50" s="136"/>
      <c r="H50" s="137"/>
      <c r="I50" s="137"/>
      <c r="J50" s="138"/>
    </row>
    <row r="51" spans="1:10" x14ac:dyDescent="0.25">
      <c r="A51" s="112"/>
      <c r="B51" s="101"/>
      <c r="C51" s="149"/>
      <c r="D51" s="149"/>
      <c r="E51" s="135"/>
      <c r="F51" s="135"/>
      <c r="G51" s="150" t="s">
        <v>429</v>
      </c>
      <c r="H51" s="150"/>
      <c r="I51" s="150"/>
      <c r="J51" s="85"/>
    </row>
    <row r="52" spans="1:10" ht="13.9" customHeight="1" x14ac:dyDescent="0.25">
      <c r="A52" s="128" t="s">
        <v>404</v>
      </c>
      <c r="B52" s="129"/>
      <c r="C52" s="136" t="s">
        <v>461</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462</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463</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28" sqref="A28:F2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464</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1001600997</v>
      </c>
      <c r="I9" s="34">
        <f>I10+I17+I27+I38+I43</f>
        <v>1053789723</v>
      </c>
    </row>
    <row r="10" spans="1:9" ht="12.75" customHeight="1" x14ac:dyDescent="0.2">
      <c r="A10" s="190" t="s">
        <v>5</v>
      </c>
      <c r="B10" s="190"/>
      <c r="C10" s="190"/>
      <c r="D10" s="190"/>
      <c r="E10" s="190"/>
      <c r="F10" s="190"/>
      <c r="G10" s="16">
        <v>3</v>
      </c>
      <c r="H10" s="34">
        <f>H11+H12+H13+H14+H15+H16</f>
        <v>136221414</v>
      </c>
      <c r="I10" s="34">
        <f>I11+I12+I13+I14+I15+I16</f>
        <v>136974712</v>
      </c>
    </row>
    <row r="11" spans="1:9" ht="12.75" customHeight="1" x14ac:dyDescent="0.2">
      <c r="A11" s="186" t="s">
        <v>6</v>
      </c>
      <c r="B11" s="186"/>
      <c r="C11" s="186"/>
      <c r="D11" s="186"/>
      <c r="E11" s="186"/>
      <c r="F11" s="186"/>
      <c r="G11" s="15">
        <v>4</v>
      </c>
      <c r="H11" s="33">
        <v>62190678</v>
      </c>
      <c r="I11" s="33">
        <v>55708960</v>
      </c>
    </row>
    <row r="12" spans="1:9" ht="22.9" customHeight="1" x14ac:dyDescent="0.2">
      <c r="A12" s="186" t="s">
        <v>7</v>
      </c>
      <c r="B12" s="186"/>
      <c r="C12" s="186"/>
      <c r="D12" s="186"/>
      <c r="E12" s="186"/>
      <c r="F12" s="186"/>
      <c r="G12" s="15">
        <v>5</v>
      </c>
      <c r="H12" s="33">
        <v>3435190</v>
      </c>
      <c r="I12" s="33">
        <v>3011353</v>
      </c>
    </row>
    <row r="13" spans="1:9" ht="12.75" customHeight="1" x14ac:dyDescent="0.2">
      <c r="A13" s="186" t="s">
        <v>8</v>
      </c>
      <c r="B13" s="186"/>
      <c r="C13" s="186"/>
      <c r="D13" s="186"/>
      <c r="E13" s="186"/>
      <c r="F13" s="186"/>
      <c r="G13" s="15">
        <v>6</v>
      </c>
      <c r="H13" s="33">
        <v>25431844</v>
      </c>
      <c r="I13" s="33">
        <v>26127224</v>
      </c>
    </row>
    <row r="14" spans="1:9" ht="12.75" customHeight="1" x14ac:dyDescent="0.2">
      <c r="A14" s="186" t="s">
        <v>9</v>
      </c>
      <c r="B14" s="186"/>
      <c r="C14" s="186"/>
      <c r="D14" s="186"/>
      <c r="E14" s="186"/>
      <c r="F14" s="186"/>
      <c r="G14" s="15">
        <v>7</v>
      </c>
      <c r="H14" s="33">
        <v>20327</v>
      </c>
      <c r="I14" s="33">
        <v>34791</v>
      </c>
    </row>
    <row r="15" spans="1:9" ht="12.75" customHeight="1" x14ac:dyDescent="0.2">
      <c r="A15" s="186" t="s">
        <v>10</v>
      </c>
      <c r="B15" s="186"/>
      <c r="C15" s="186"/>
      <c r="D15" s="186"/>
      <c r="E15" s="186"/>
      <c r="F15" s="186"/>
      <c r="G15" s="15">
        <v>8</v>
      </c>
      <c r="H15" s="33">
        <v>33739621</v>
      </c>
      <c r="I15" s="33">
        <v>40685611</v>
      </c>
    </row>
    <row r="16" spans="1:9" ht="12.75" customHeight="1" x14ac:dyDescent="0.2">
      <c r="A16" s="186" t="s">
        <v>11</v>
      </c>
      <c r="B16" s="186"/>
      <c r="C16" s="186"/>
      <c r="D16" s="186"/>
      <c r="E16" s="186"/>
      <c r="F16" s="186"/>
      <c r="G16" s="15">
        <v>9</v>
      </c>
      <c r="H16" s="33">
        <v>11403754</v>
      </c>
      <c r="I16" s="33">
        <v>11406773</v>
      </c>
    </row>
    <row r="17" spans="1:9" ht="12.75" customHeight="1" x14ac:dyDescent="0.2">
      <c r="A17" s="190" t="s">
        <v>12</v>
      </c>
      <c r="B17" s="190"/>
      <c r="C17" s="190"/>
      <c r="D17" s="190"/>
      <c r="E17" s="190"/>
      <c r="F17" s="190"/>
      <c r="G17" s="16">
        <v>10</v>
      </c>
      <c r="H17" s="34">
        <f>H18+H19+H20+H21+H22+H23+H24+H25+H26</f>
        <v>765852353</v>
      </c>
      <c r="I17" s="34">
        <f>I18+I19+I20+I21+I22+I23+I24+I25+I26</f>
        <v>808923138</v>
      </c>
    </row>
    <row r="18" spans="1:9" ht="12.75" customHeight="1" x14ac:dyDescent="0.2">
      <c r="A18" s="186" t="s">
        <v>13</v>
      </c>
      <c r="B18" s="186"/>
      <c r="C18" s="186"/>
      <c r="D18" s="186"/>
      <c r="E18" s="186"/>
      <c r="F18" s="186"/>
      <c r="G18" s="15">
        <v>11</v>
      </c>
      <c r="H18" s="33">
        <v>135501199</v>
      </c>
      <c r="I18" s="33">
        <v>135768654</v>
      </c>
    </row>
    <row r="19" spans="1:9" ht="12.75" customHeight="1" x14ac:dyDescent="0.2">
      <c r="A19" s="186" t="s">
        <v>14</v>
      </c>
      <c r="B19" s="186"/>
      <c r="C19" s="186"/>
      <c r="D19" s="186"/>
      <c r="E19" s="186"/>
      <c r="F19" s="186"/>
      <c r="G19" s="15">
        <v>12</v>
      </c>
      <c r="H19" s="33">
        <v>259306240</v>
      </c>
      <c r="I19" s="33">
        <v>262460320</v>
      </c>
    </row>
    <row r="20" spans="1:9" ht="12.75" customHeight="1" x14ac:dyDescent="0.2">
      <c r="A20" s="186" t="s">
        <v>15</v>
      </c>
      <c r="B20" s="186"/>
      <c r="C20" s="186"/>
      <c r="D20" s="186"/>
      <c r="E20" s="186"/>
      <c r="F20" s="186"/>
      <c r="G20" s="15">
        <v>13</v>
      </c>
      <c r="H20" s="33">
        <v>242906810</v>
      </c>
      <c r="I20" s="33">
        <v>267125296</v>
      </c>
    </row>
    <row r="21" spans="1:9" ht="12.75" customHeight="1" x14ac:dyDescent="0.2">
      <c r="A21" s="186" t="s">
        <v>16</v>
      </c>
      <c r="B21" s="186"/>
      <c r="C21" s="186"/>
      <c r="D21" s="186"/>
      <c r="E21" s="186"/>
      <c r="F21" s="186"/>
      <c r="G21" s="15">
        <v>14</v>
      </c>
      <c r="H21" s="33">
        <v>22650631</v>
      </c>
      <c r="I21" s="33">
        <v>22029496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8796492</v>
      </c>
      <c r="I23" s="33">
        <v>2718528</v>
      </c>
    </row>
    <row r="24" spans="1:9" ht="12.75" customHeight="1" x14ac:dyDescent="0.2">
      <c r="A24" s="186" t="s">
        <v>19</v>
      </c>
      <c r="B24" s="186"/>
      <c r="C24" s="186"/>
      <c r="D24" s="186"/>
      <c r="E24" s="186"/>
      <c r="F24" s="186"/>
      <c r="G24" s="15">
        <v>17</v>
      </c>
      <c r="H24" s="33">
        <v>38925870</v>
      </c>
      <c r="I24" s="33">
        <v>38699742</v>
      </c>
    </row>
    <row r="25" spans="1:9" ht="12.75" customHeight="1" x14ac:dyDescent="0.2">
      <c r="A25" s="186" t="s">
        <v>20</v>
      </c>
      <c r="B25" s="186"/>
      <c r="C25" s="186"/>
      <c r="D25" s="186"/>
      <c r="E25" s="186"/>
      <c r="F25" s="186"/>
      <c r="G25" s="15">
        <v>18</v>
      </c>
      <c r="H25" s="33">
        <v>496144</v>
      </c>
      <c r="I25" s="33">
        <v>22743344</v>
      </c>
    </row>
    <row r="26" spans="1:9" ht="12.75" customHeight="1" x14ac:dyDescent="0.2">
      <c r="A26" s="186" t="s">
        <v>21</v>
      </c>
      <c r="B26" s="186"/>
      <c r="C26" s="186"/>
      <c r="D26" s="186"/>
      <c r="E26" s="186"/>
      <c r="F26" s="186"/>
      <c r="G26" s="15">
        <v>19</v>
      </c>
      <c r="H26" s="33">
        <v>57268967</v>
      </c>
      <c r="I26" s="33">
        <v>57377758</v>
      </c>
    </row>
    <row r="27" spans="1:9" ht="12.75" customHeight="1" x14ac:dyDescent="0.2">
      <c r="A27" s="190" t="s">
        <v>22</v>
      </c>
      <c r="B27" s="190"/>
      <c r="C27" s="190"/>
      <c r="D27" s="190"/>
      <c r="E27" s="190"/>
      <c r="F27" s="190"/>
      <c r="G27" s="16">
        <v>20</v>
      </c>
      <c r="H27" s="34">
        <f>SUM(H28:H37)</f>
        <v>92211768</v>
      </c>
      <c r="I27" s="34">
        <f>SUM(I28:I37)</f>
        <v>102380776</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92150068</v>
      </c>
      <c r="I31" s="33">
        <v>102319076</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31841</v>
      </c>
      <c r="I38" s="34">
        <f>I39+I40+I41+I42</f>
        <v>24120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31841</v>
      </c>
      <c r="I42" s="33">
        <v>24120</v>
      </c>
    </row>
    <row r="43" spans="1:9" ht="12.75" customHeight="1" x14ac:dyDescent="0.2">
      <c r="A43" s="186" t="s">
        <v>38</v>
      </c>
      <c r="B43" s="186"/>
      <c r="C43" s="186"/>
      <c r="D43" s="186"/>
      <c r="E43" s="186"/>
      <c r="F43" s="186"/>
      <c r="G43" s="15">
        <v>36</v>
      </c>
      <c r="H43" s="33">
        <v>7283621</v>
      </c>
      <c r="I43" s="33">
        <v>5486977</v>
      </c>
    </row>
    <row r="44" spans="1:9" ht="12.75" customHeight="1" x14ac:dyDescent="0.2">
      <c r="A44" s="188" t="s">
        <v>382</v>
      </c>
      <c r="B44" s="188"/>
      <c r="C44" s="188"/>
      <c r="D44" s="188"/>
      <c r="E44" s="188"/>
      <c r="F44" s="188"/>
      <c r="G44" s="16">
        <v>37</v>
      </c>
      <c r="H44" s="34">
        <f>H45+H53+H60+H70</f>
        <v>513352133</v>
      </c>
      <c r="I44" s="34">
        <f>I45+I53+I60+I70</f>
        <v>550264253</v>
      </c>
    </row>
    <row r="45" spans="1:9" ht="12.75" customHeight="1" x14ac:dyDescent="0.2">
      <c r="A45" s="190" t="s">
        <v>39</v>
      </c>
      <c r="B45" s="190"/>
      <c r="C45" s="190"/>
      <c r="D45" s="190"/>
      <c r="E45" s="190"/>
      <c r="F45" s="190"/>
      <c r="G45" s="16">
        <v>38</v>
      </c>
      <c r="H45" s="34">
        <f>SUM(H46:H52)</f>
        <v>230891993</v>
      </c>
      <c r="I45" s="34">
        <f>SUM(I46:I52)</f>
        <v>251781688</v>
      </c>
    </row>
    <row r="46" spans="1:9" ht="12.75" customHeight="1" x14ac:dyDescent="0.2">
      <c r="A46" s="186" t="s">
        <v>40</v>
      </c>
      <c r="B46" s="186"/>
      <c r="C46" s="186"/>
      <c r="D46" s="186"/>
      <c r="E46" s="186"/>
      <c r="F46" s="186"/>
      <c r="G46" s="15">
        <v>39</v>
      </c>
      <c r="H46" s="33">
        <v>97491435</v>
      </c>
      <c r="I46" s="33">
        <v>91818837</v>
      </c>
    </row>
    <row r="47" spans="1:9" ht="12.75" customHeight="1" x14ac:dyDescent="0.2">
      <c r="A47" s="186" t="s">
        <v>41</v>
      </c>
      <c r="B47" s="186"/>
      <c r="C47" s="186"/>
      <c r="D47" s="186"/>
      <c r="E47" s="186"/>
      <c r="F47" s="186"/>
      <c r="G47" s="15">
        <v>40</v>
      </c>
      <c r="H47" s="33">
        <v>15597255</v>
      </c>
      <c r="I47" s="33">
        <v>15769667</v>
      </c>
    </row>
    <row r="48" spans="1:9" ht="12.75" customHeight="1" x14ac:dyDescent="0.2">
      <c r="A48" s="186" t="s">
        <v>42</v>
      </c>
      <c r="B48" s="186"/>
      <c r="C48" s="186"/>
      <c r="D48" s="186"/>
      <c r="E48" s="186"/>
      <c r="F48" s="186"/>
      <c r="G48" s="15">
        <v>41</v>
      </c>
      <c r="H48" s="33">
        <v>28126507</v>
      </c>
      <c r="I48" s="33">
        <v>21913641</v>
      </c>
    </row>
    <row r="49" spans="1:9" ht="12.75" customHeight="1" x14ac:dyDescent="0.2">
      <c r="A49" s="186" t="s">
        <v>43</v>
      </c>
      <c r="B49" s="186"/>
      <c r="C49" s="186"/>
      <c r="D49" s="186"/>
      <c r="E49" s="186"/>
      <c r="F49" s="186"/>
      <c r="G49" s="15">
        <v>42</v>
      </c>
      <c r="H49" s="33">
        <v>49171696</v>
      </c>
      <c r="I49" s="33">
        <v>66054560</v>
      </c>
    </row>
    <row r="50" spans="1:9" ht="12.75" customHeight="1" x14ac:dyDescent="0.2">
      <c r="A50" s="186" t="s">
        <v>44</v>
      </c>
      <c r="B50" s="186"/>
      <c r="C50" s="186"/>
      <c r="D50" s="186"/>
      <c r="E50" s="186"/>
      <c r="F50" s="186"/>
      <c r="G50" s="15">
        <v>43</v>
      </c>
      <c r="H50" s="33">
        <v>40505100</v>
      </c>
      <c r="I50" s="33">
        <v>56224983</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246053589</v>
      </c>
      <c r="I53" s="34">
        <f>SUM(I54:I59)</f>
        <v>277279701</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4729936</v>
      </c>
      <c r="I55" s="33">
        <v>1919732</v>
      </c>
    </row>
    <row r="56" spans="1:9" ht="12.75" customHeight="1" x14ac:dyDescent="0.2">
      <c r="A56" s="186" t="s">
        <v>50</v>
      </c>
      <c r="B56" s="186"/>
      <c r="C56" s="186"/>
      <c r="D56" s="186"/>
      <c r="E56" s="186"/>
      <c r="F56" s="186"/>
      <c r="G56" s="15">
        <v>49</v>
      </c>
      <c r="H56" s="33">
        <v>214633350</v>
      </c>
      <c r="I56" s="33">
        <v>248990434</v>
      </c>
    </row>
    <row r="57" spans="1:9" ht="12.75" customHeight="1" x14ac:dyDescent="0.2">
      <c r="A57" s="186" t="s">
        <v>51</v>
      </c>
      <c r="B57" s="186"/>
      <c r="C57" s="186"/>
      <c r="D57" s="186"/>
      <c r="E57" s="186"/>
      <c r="F57" s="186"/>
      <c r="G57" s="15">
        <v>50</v>
      </c>
      <c r="H57" s="33">
        <v>305596</v>
      </c>
      <c r="I57" s="33">
        <v>801192</v>
      </c>
    </row>
    <row r="58" spans="1:9" ht="12.75" customHeight="1" x14ac:dyDescent="0.2">
      <c r="A58" s="186" t="s">
        <v>52</v>
      </c>
      <c r="B58" s="186"/>
      <c r="C58" s="186"/>
      <c r="D58" s="186"/>
      <c r="E58" s="186"/>
      <c r="F58" s="186"/>
      <c r="G58" s="15">
        <v>51</v>
      </c>
      <c r="H58" s="33">
        <v>16803681</v>
      </c>
      <c r="I58" s="33">
        <v>17067145</v>
      </c>
    </row>
    <row r="59" spans="1:9" ht="12.75" customHeight="1" x14ac:dyDescent="0.2">
      <c r="A59" s="186" t="s">
        <v>53</v>
      </c>
      <c r="B59" s="186"/>
      <c r="C59" s="186"/>
      <c r="D59" s="186"/>
      <c r="E59" s="186"/>
      <c r="F59" s="186"/>
      <c r="G59" s="15">
        <v>52</v>
      </c>
      <c r="H59" s="33">
        <v>9581026</v>
      </c>
      <c r="I59" s="33">
        <v>8501198</v>
      </c>
    </row>
    <row r="60" spans="1:9" ht="12.75" customHeight="1" x14ac:dyDescent="0.2">
      <c r="A60" s="190" t="s">
        <v>54</v>
      </c>
      <c r="B60" s="190"/>
      <c r="C60" s="190"/>
      <c r="D60" s="190"/>
      <c r="E60" s="190"/>
      <c r="F60" s="190"/>
      <c r="G60" s="16">
        <v>53</v>
      </c>
      <c r="H60" s="34">
        <f>SUM(H61:H69)</f>
        <v>68429</v>
      </c>
      <c r="I60" s="34">
        <f>SUM(I61:I69)</f>
        <v>68497</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68497</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36338122</v>
      </c>
      <c r="I70" s="33">
        <v>21134367</v>
      </c>
    </row>
    <row r="71" spans="1:9" ht="12.75" customHeight="1" x14ac:dyDescent="0.2">
      <c r="A71" s="187" t="s">
        <v>58</v>
      </c>
      <c r="B71" s="187"/>
      <c r="C71" s="187"/>
      <c r="D71" s="187"/>
      <c r="E71" s="187"/>
      <c r="F71" s="187"/>
      <c r="G71" s="15">
        <v>64</v>
      </c>
      <c r="H71" s="33">
        <v>51825206</v>
      </c>
      <c r="I71" s="33">
        <v>29540608</v>
      </c>
    </row>
    <row r="72" spans="1:9" ht="12.75" customHeight="1" x14ac:dyDescent="0.2">
      <c r="A72" s="188" t="s">
        <v>383</v>
      </c>
      <c r="B72" s="188"/>
      <c r="C72" s="188"/>
      <c r="D72" s="188"/>
      <c r="E72" s="188"/>
      <c r="F72" s="188"/>
      <c r="G72" s="16">
        <v>65</v>
      </c>
      <c r="H72" s="34">
        <f>H8+H9+H44+H71</f>
        <v>1566778336</v>
      </c>
      <c r="I72" s="34">
        <f>I8+I9+I44+I71</f>
        <v>1633594584</v>
      </c>
    </row>
    <row r="73" spans="1:9" ht="12.75" customHeight="1" x14ac:dyDescent="0.2">
      <c r="A73" s="187" t="s">
        <v>59</v>
      </c>
      <c r="B73" s="187"/>
      <c r="C73" s="187"/>
      <c r="D73" s="187"/>
      <c r="E73" s="187"/>
      <c r="F73" s="187"/>
      <c r="G73" s="15">
        <v>66</v>
      </c>
      <c r="H73" s="33">
        <v>48341463</v>
      </c>
      <c r="I73" s="33">
        <v>49701110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784150747</v>
      </c>
      <c r="I75" s="34">
        <f>I76+I77+I78+I84+I85+I89+I92+I95</f>
        <v>810559216</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192309626</v>
      </c>
      <c r="I77" s="33">
        <v>192309626</v>
      </c>
    </row>
    <row r="78" spans="1:9" ht="12.75" customHeight="1" x14ac:dyDescent="0.2">
      <c r="A78" s="190" t="s">
        <v>63</v>
      </c>
      <c r="B78" s="190"/>
      <c r="C78" s="190"/>
      <c r="D78" s="190"/>
      <c r="E78" s="190"/>
      <c r="F78" s="190"/>
      <c r="G78" s="16">
        <v>70</v>
      </c>
      <c r="H78" s="34">
        <f>SUM(H79:H83)</f>
        <v>-21908680</v>
      </c>
      <c r="I78" s="34">
        <f>SUM(I79:I83)</f>
        <v>-19016894</v>
      </c>
    </row>
    <row r="79" spans="1:9" ht="12.75" customHeight="1" x14ac:dyDescent="0.2">
      <c r="A79" s="186" t="s">
        <v>64</v>
      </c>
      <c r="B79" s="186"/>
      <c r="C79" s="186"/>
      <c r="D79" s="186"/>
      <c r="E79" s="186"/>
      <c r="F79" s="186"/>
      <c r="G79" s="15">
        <v>71</v>
      </c>
      <c r="H79" s="33">
        <v>7040079</v>
      </c>
      <c r="I79" s="33">
        <v>7040079</v>
      </c>
    </row>
    <row r="80" spans="1:9" ht="12.75" customHeight="1" x14ac:dyDescent="0.2">
      <c r="A80" s="186" t="s">
        <v>65</v>
      </c>
      <c r="B80" s="186"/>
      <c r="C80" s="186"/>
      <c r="D80" s="186"/>
      <c r="E80" s="186"/>
      <c r="F80" s="186"/>
      <c r="G80" s="15">
        <v>72</v>
      </c>
      <c r="H80" s="33">
        <v>22124003</v>
      </c>
      <c r="I80" s="33">
        <v>22124003</v>
      </c>
    </row>
    <row r="81" spans="1:9" ht="12.75" customHeight="1" x14ac:dyDescent="0.2">
      <c r="A81" s="186" t="s">
        <v>66</v>
      </c>
      <c r="B81" s="186"/>
      <c r="C81" s="186"/>
      <c r="D81" s="186"/>
      <c r="E81" s="186"/>
      <c r="F81" s="186"/>
      <c r="G81" s="15">
        <v>73</v>
      </c>
      <c r="H81" s="33">
        <v>-12124003</v>
      </c>
      <c r="I81" s="33">
        <v>-12124003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-39074128</v>
      </c>
      <c r="I83" s="33">
        <v>-36182342</v>
      </c>
    </row>
    <row r="84" spans="1:9" ht="12.75" customHeight="1" x14ac:dyDescent="0.2">
      <c r="A84" s="189" t="s">
        <v>69</v>
      </c>
      <c r="B84" s="189"/>
      <c r="C84" s="189"/>
      <c r="D84" s="189"/>
      <c r="E84" s="189"/>
      <c r="F84" s="189"/>
      <c r="G84" s="118">
        <v>76</v>
      </c>
      <c r="H84" s="119">
        <v>-13117084</v>
      </c>
      <c r="I84" s="119">
        <v>-7447015</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117588420</v>
      </c>
      <c r="I89" s="34">
        <f>I90-I91</f>
        <v>196901514</v>
      </c>
    </row>
    <row r="90" spans="1:9" ht="12.75" customHeight="1" x14ac:dyDescent="0.2">
      <c r="A90" s="186" t="s">
        <v>75</v>
      </c>
      <c r="B90" s="186"/>
      <c r="C90" s="186"/>
      <c r="D90" s="186"/>
      <c r="E90" s="186"/>
      <c r="F90" s="186"/>
      <c r="G90" s="15">
        <v>82</v>
      </c>
      <c r="H90" s="33">
        <v>117588420</v>
      </c>
      <c r="I90" s="33">
        <v>196901514</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89319984</v>
      </c>
      <c r="I92" s="34">
        <f>I93-I94</f>
        <v>27853398</v>
      </c>
    </row>
    <row r="93" spans="1:9" ht="12.75" customHeight="1" x14ac:dyDescent="0.2">
      <c r="A93" s="186" t="s">
        <v>78</v>
      </c>
      <c r="B93" s="186"/>
      <c r="C93" s="186"/>
      <c r="D93" s="186"/>
      <c r="E93" s="186"/>
      <c r="F93" s="186"/>
      <c r="G93" s="15">
        <v>85</v>
      </c>
      <c r="H93" s="33">
        <v>89319984</v>
      </c>
      <c r="I93" s="33">
        <v>27853398</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81</v>
      </c>
      <c r="I95" s="33">
        <v>187</v>
      </c>
    </row>
    <row r="96" spans="1:9" ht="12.75" customHeight="1" x14ac:dyDescent="0.2">
      <c r="A96" s="188" t="s">
        <v>385</v>
      </c>
      <c r="B96" s="188"/>
      <c r="C96" s="188"/>
      <c r="D96" s="188"/>
      <c r="E96" s="188"/>
      <c r="F96" s="188"/>
      <c r="G96" s="16">
        <v>88</v>
      </c>
      <c r="H96" s="34">
        <f>SUM(H97:H102)</f>
        <v>19292315</v>
      </c>
      <c r="I96" s="34">
        <f>SUM(I97:I102)</f>
        <v>17630536</v>
      </c>
    </row>
    <row r="97" spans="1:9" ht="12.75" customHeight="1" x14ac:dyDescent="0.2">
      <c r="A97" s="186" t="s">
        <v>81</v>
      </c>
      <c r="B97" s="186"/>
      <c r="C97" s="186"/>
      <c r="D97" s="186"/>
      <c r="E97" s="186"/>
      <c r="F97" s="186"/>
      <c r="G97" s="15">
        <v>89</v>
      </c>
      <c r="H97" s="33">
        <v>4339499</v>
      </c>
      <c r="I97" s="33">
        <v>2452972</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574522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14384794</v>
      </c>
      <c r="I102" s="33">
        <v>14603042</v>
      </c>
    </row>
    <row r="103" spans="1:9" ht="12.75" customHeight="1" x14ac:dyDescent="0.2">
      <c r="A103" s="188" t="s">
        <v>386</v>
      </c>
      <c r="B103" s="188"/>
      <c r="C103" s="188"/>
      <c r="D103" s="188"/>
      <c r="E103" s="188"/>
      <c r="F103" s="188"/>
      <c r="G103" s="16">
        <v>95</v>
      </c>
      <c r="H103" s="34">
        <f>SUM(H104:H114)</f>
        <v>277670238</v>
      </c>
      <c r="I103" s="34">
        <f>SUM(I104:I114)</f>
        <v>300255868</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5242653</v>
      </c>
      <c r="I108" s="33">
        <v>5257767</v>
      </c>
    </row>
    <row r="109" spans="1:9" ht="12.75" customHeight="1" x14ac:dyDescent="0.2">
      <c r="A109" s="186" t="s">
        <v>92</v>
      </c>
      <c r="B109" s="186"/>
      <c r="C109" s="186"/>
      <c r="D109" s="186"/>
      <c r="E109" s="186"/>
      <c r="F109" s="186"/>
      <c r="G109" s="15">
        <v>101</v>
      </c>
      <c r="H109" s="33">
        <v>269738909</v>
      </c>
      <c r="I109" s="33">
        <v>279459187</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2356731</v>
      </c>
      <c r="I111" s="33">
        <v>847415</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331945</v>
      </c>
      <c r="I113" s="33">
        <v>14691499</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477267974</v>
      </c>
      <c r="I115" s="34">
        <f>SUM(I116:I129)</f>
        <v>497405840</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38875474</v>
      </c>
      <c r="I120" s="33">
        <v>38874110</v>
      </c>
    </row>
    <row r="121" spans="1:9" ht="12.75" customHeight="1" x14ac:dyDescent="0.2">
      <c r="A121" s="186" t="s">
        <v>92</v>
      </c>
      <c r="B121" s="186"/>
      <c r="C121" s="186"/>
      <c r="D121" s="186"/>
      <c r="E121" s="186"/>
      <c r="F121" s="186"/>
      <c r="G121" s="15">
        <v>113</v>
      </c>
      <c r="H121" s="33">
        <v>104113220</v>
      </c>
      <c r="I121" s="33">
        <v>117205446</v>
      </c>
    </row>
    <row r="122" spans="1:9" ht="12.75" customHeight="1" x14ac:dyDescent="0.2">
      <c r="A122" s="186" t="s">
        <v>93</v>
      </c>
      <c r="B122" s="186"/>
      <c r="C122" s="186"/>
      <c r="D122" s="186"/>
      <c r="E122" s="186"/>
      <c r="F122" s="186"/>
      <c r="G122" s="15">
        <v>114</v>
      </c>
      <c r="H122" s="33">
        <v>72522189</v>
      </c>
      <c r="I122" s="33">
        <v>61644667</v>
      </c>
    </row>
    <row r="123" spans="1:9" ht="12.75" customHeight="1" x14ac:dyDescent="0.2">
      <c r="A123" s="186" t="s">
        <v>94</v>
      </c>
      <c r="B123" s="186"/>
      <c r="C123" s="186"/>
      <c r="D123" s="186"/>
      <c r="E123" s="186"/>
      <c r="F123" s="186"/>
      <c r="G123" s="15">
        <v>115</v>
      </c>
      <c r="H123" s="33">
        <v>228783700</v>
      </c>
      <c r="I123" s="33">
        <v>234879483</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12677888</v>
      </c>
      <c r="I125" s="33">
        <v>15117904</v>
      </c>
    </row>
    <row r="126" spans="1:9" x14ac:dyDescent="0.2">
      <c r="A126" s="186" t="s">
        <v>99</v>
      </c>
      <c r="B126" s="186"/>
      <c r="C126" s="186"/>
      <c r="D126" s="186"/>
      <c r="E126" s="186"/>
      <c r="F126" s="186"/>
      <c r="G126" s="15">
        <v>118</v>
      </c>
      <c r="H126" s="33">
        <v>19102729</v>
      </c>
      <c r="I126" s="33">
        <v>16700281</v>
      </c>
    </row>
    <row r="127" spans="1:9" x14ac:dyDescent="0.2">
      <c r="A127" s="186" t="s">
        <v>100</v>
      </c>
      <c r="B127" s="186"/>
      <c r="C127" s="186"/>
      <c r="D127" s="186"/>
      <c r="E127" s="186"/>
      <c r="F127" s="186"/>
      <c r="G127" s="15">
        <v>119</v>
      </c>
      <c r="H127" s="33">
        <v>1133462</v>
      </c>
      <c r="I127" s="33">
        <v>4916686</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59312</v>
      </c>
      <c r="I129" s="33">
        <v>8067263</v>
      </c>
    </row>
    <row r="130" spans="1:9" ht="22.15" customHeight="1" x14ac:dyDescent="0.2">
      <c r="A130" s="187" t="s">
        <v>103</v>
      </c>
      <c r="B130" s="187"/>
      <c r="C130" s="187"/>
      <c r="D130" s="187"/>
      <c r="E130" s="187"/>
      <c r="F130" s="187"/>
      <c r="G130" s="15">
        <v>122</v>
      </c>
      <c r="H130" s="33">
        <v>8397062</v>
      </c>
      <c r="I130" s="33">
        <v>7743124</v>
      </c>
    </row>
    <row r="131" spans="1:9" x14ac:dyDescent="0.2">
      <c r="A131" s="188" t="s">
        <v>388</v>
      </c>
      <c r="B131" s="188"/>
      <c r="C131" s="188"/>
      <c r="D131" s="188"/>
      <c r="E131" s="188"/>
      <c r="F131" s="188"/>
      <c r="G131" s="16">
        <v>123</v>
      </c>
      <c r="H131" s="34">
        <f>H75+H96+H103+H115+H130</f>
        <v>1566778336</v>
      </c>
      <c r="I131" s="34">
        <f>I75+I96+I103+I115+I130</f>
        <v>1633594584</v>
      </c>
    </row>
    <row r="132" spans="1:9" x14ac:dyDescent="0.2">
      <c r="A132" s="187" t="s">
        <v>104</v>
      </c>
      <c r="B132" s="187"/>
      <c r="C132" s="187"/>
      <c r="D132" s="187"/>
      <c r="E132" s="187"/>
      <c r="F132" s="187"/>
      <c r="G132" s="15">
        <v>124</v>
      </c>
      <c r="H132" s="33">
        <v>48341463</v>
      </c>
      <c r="I132" s="33">
        <v>49701110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0" zoomScaleNormal="100" zoomScaleSheetLayoutView="110" workbookViewId="0">
      <selection activeCell="A7" sqref="A7: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0"/>
      <c r="K1" s="120"/>
    </row>
    <row r="2" spans="1:11" x14ac:dyDescent="0.2">
      <c r="A2" s="220" t="s">
        <v>466</v>
      </c>
      <c r="B2" s="196"/>
      <c r="C2" s="196"/>
      <c r="D2" s="196"/>
      <c r="E2" s="196"/>
      <c r="F2" s="196"/>
      <c r="G2" s="196"/>
      <c r="H2" s="196"/>
      <c r="I2" s="196"/>
      <c r="J2" s="120"/>
      <c r="K2" s="120"/>
    </row>
    <row r="3" spans="1:11" x14ac:dyDescent="0.2">
      <c r="A3" s="226" t="s">
        <v>355</v>
      </c>
      <c r="B3" s="227"/>
      <c r="C3" s="227"/>
      <c r="D3" s="227"/>
      <c r="E3" s="227"/>
      <c r="F3" s="227"/>
      <c r="G3" s="227"/>
      <c r="H3" s="227"/>
      <c r="I3" s="227"/>
      <c r="J3" s="228"/>
      <c r="K3" s="228"/>
    </row>
    <row r="4" spans="1:11" x14ac:dyDescent="0.2">
      <c r="A4" s="229" t="s">
        <v>464</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323334408</v>
      </c>
      <c r="I8" s="37">
        <f>SUM(I9:I13)</f>
        <v>323334408</v>
      </c>
      <c r="J8" s="37">
        <f>SUM(J9:J13)</f>
        <v>348323881</v>
      </c>
      <c r="K8" s="37">
        <f>SUM(K9:K13)</f>
        <v>348323881</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318640118</v>
      </c>
      <c r="I10" s="33">
        <v>318640118</v>
      </c>
      <c r="J10" s="33">
        <v>345371122</v>
      </c>
      <c r="K10" s="33">
        <v>345371122</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4694290</v>
      </c>
      <c r="I13" s="33">
        <v>4694290</v>
      </c>
      <c r="J13" s="33">
        <v>2952759</v>
      </c>
      <c r="K13" s="33">
        <v>2952759</v>
      </c>
    </row>
    <row r="14" spans="1:11" x14ac:dyDescent="0.2">
      <c r="A14" s="214" t="s">
        <v>126</v>
      </c>
      <c r="B14" s="214"/>
      <c r="C14" s="214"/>
      <c r="D14" s="214"/>
      <c r="E14" s="214"/>
      <c r="F14" s="214"/>
      <c r="G14" s="20">
        <v>131</v>
      </c>
      <c r="H14" s="37">
        <f>H15+H16+H20+H24+H25+H26+H29+H36</f>
        <v>291437479</v>
      </c>
      <c r="I14" s="37">
        <f>I15+I16+I20+I24+I25+I26+I29+I36</f>
        <v>291437479</v>
      </c>
      <c r="J14" s="37">
        <f>J15+J16+J20+J24+J25+J26+J29+J36</f>
        <v>328521493</v>
      </c>
      <c r="K14" s="37">
        <f>K15+K16+K20+K24+K25+K26+K29+K36</f>
        <v>328521493</v>
      </c>
    </row>
    <row r="15" spans="1:11" x14ac:dyDescent="0.2">
      <c r="A15" s="186" t="s">
        <v>108</v>
      </c>
      <c r="B15" s="186"/>
      <c r="C15" s="186"/>
      <c r="D15" s="186"/>
      <c r="E15" s="186"/>
      <c r="F15" s="186"/>
      <c r="G15" s="15">
        <v>132</v>
      </c>
      <c r="H15" s="33">
        <v>5248433</v>
      </c>
      <c r="I15" s="33">
        <v>5248433</v>
      </c>
      <c r="J15" s="33">
        <v>883982</v>
      </c>
      <c r="K15" s="33">
        <v>883982</v>
      </c>
    </row>
    <row r="16" spans="1:11" x14ac:dyDescent="0.2">
      <c r="A16" s="215" t="s">
        <v>127</v>
      </c>
      <c r="B16" s="215"/>
      <c r="C16" s="215"/>
      <c r="D16" s="215"/>
      <c r="E16" s="215"/>
      <c r="F16" s="215"/>
      <c r="G16" s="20">
        <v>133</v>
      </c>
      <c r="H16" s="37">
        <f>SUM(H17:H19)</f>
        <v>194895642</v>
      </c>
      <c r="I16" s="37">
        <f>SUM(I17:I19)</f>
        <v>194895642</v>
      </c>
      <c r="J16" s="37">
        <f>SUM(J17:J19)</f>
        <v>222077417</v>
      </c>
      <c r="K16" s="37">
        <f>SUM(K17:K19)</f>
        <v>222077417</v>
      </c>
    </row>
    <row r="17" spans="1:11" x14ac:dyDescent="0.2">
      <c r="A17" s="216" t="s">
        <v>128</v>
      </c>
      <c r="B17" s="216"/>
      <c r="C17" s="216"/>
      <c r="D17" s="216"/>
      <c r="E17" s="216"/>
      <c r="F17" s="216"/>
      <c r="G17" s="15">
        <v>134</v>
      </c>
      <c r="H17" s="33">
        <v>165681581</v>
      </c>
      <c r="I17" s="33">
        <v>165681581</v>
      </c>
      <c r="J17" s="33">
        <v>186436385</v>
      </c>
      <c r="K17" s="33">
        <v>186436385</v>
      </c>
    </row>
    <row r="18" spans="1:11" x14ac:dyDescent="0.2">
      <c r="A18" s="216" t="s">
        <v>129</v>
      </c>
      <c r="B18" s="216"/>
      <c r="C18" s="216"/>
      <c r="D18" s="216"/>
      <c r="E18" s="216"/>
      <c r="F18" s="216"/>
      <c r="G18" s="15">
        <v>135</v>
      </c>
      <c r="H18" s="33">
        <v>8078456</v>
      </c>
      <c r="I18" s="33">
        <v>8078456</v>
      </c>
      <c r="J18" s="33">
        <v>14675897</v>
      </c>
      <c r="K18" s="33">
        <v>14675897</v>
      </c>
    </row>
    <row r="19" spans="1:11" x14ac:dyDescent="0.2">
      <c r="A19" s="216" t="s">
        <v>130</v>
      </c>
      <c r="B19" s="216"/>
      <c r="C19" s="216"/>
      <c r="D19" s="216"/>
      <c r="E19" s="216"/>
      <c r="F19" s="216"/>
      <c r="G19" s="15">
        <v>136</v>
      </c>
      <c r="H19" s="33">
        <v>21135605</v>
      </c>
      <c r="I19" s="33">
        <v>21135605</v>
      </c>
      <c r="J19" s="33">
        <v>20965135</v>
      </c>
      <c r="K19" s="33">
        <v>20965135</v>
      </c>
    </row>
    <row r="20" spans="1:11" x14ac:dyDescent="0.2">
      <c r="A20" s="215" t="s">
        <v>131</v>
      </c>
      <c r="B20" s="215"/>
      <c r="C20" s="215"/>
      <c r="D20" s="215"/>
      <c r="E20" s="215"/>
      <c r="F20" s="215"/>
      <c r="G20" s="20">
        <v>137</v>
      </c>
      <c r="H20" s="37">
        <f>SUM(H21:H23)</f>
        <v>52310623</v>
      </c>
      <c r="I20" s="37">
        <f>SUM(I21:I23)</f>
        <v>52310623</v>
      </c>
      <c r="J20" s="37">
        <f>SUM(J21:J23)</f>
        <v>64239788</v>
      </c>
      <c r="K20" s="37">
        <f>SUM(K21:K23)</f>
        <v>64239788</v>
      </c>
    </row>
    <row r="21" spans="1:11" x14ac:dyDescent="0.2">
      <c r="A21" s="216" t="s">
        <v>109</v>
      </c>
      <c r="B21" s="216"/>
      <c r="C21" s="216"/>
      <c r="D21" s="216"/>
      <c r="E21" s="216"/>
      <c r="F21" s="216"/>
      <c r="G21" s="15">
        <v>138</v>
      </c>
      <c r="H21" s="33">
        <v>33223301</v>
      </c>
      <c r="I21" s="33">
        <v>33223301</v>
      </c>
      <c r="J21" s="33">
        <v>40236869</v>
      </c>
      <c r="K21" s="33">
        <v>40236869</v>
      </c>
    </row>
    <row r="22" spans="1:11" x14ac:dyDescent="0.2">
      <c r="A22" s="216" t="s">
        <v>110</v>
      </c>
      <c r="B22" s="216"/>
      <c r="C22" s="216"/>
      <c r="D22" s="216"/>
      <c r="E22" s="216"/>
      <c r="F22" s="216"/>
      <c r="G22" s="15">
        <v>139</v>
      </c>
      <c r="H22" s="33">
        <v>10993371</v>
      </c>
      <c r="I22" s="33">
        <v>10993371</v>
      </c>
      <c r="J22" s="33">
        <v>13875060</v>
      </c>
      <c r="K22" s="33">
        <v>13875060</v>
      </c>
    </row>
    <row r="23" spans="1:11" x14ac:dyDescent="0.2">
      <c r="A23" s="216" t="s">
        <v>111</v>
      </c>
      <c r="B23" s="216"/>
      <c r="C23" s="216"/>
      <c r="D23" s="216"/>
      <c r="E23" s="216"/>
      <c r="F23" s="216"/>
      <c r="G23" s="15">
        <v>140</v>
      </c>
      <c r="H23" s="33">
        <v>8093951</v>
      </c>
      <c r="I23" s="33">
        <v>8093951</v>
      </c>
      <c r="J23" s="33">
        <v>10127859</v>
      </c>
      <c r="K23" s="33">
        <v>10127859</v>
      </c>
    </row>
    <row r="24" spans="1:11" x14ac:dyDescent="0.2">
      <c r="A24" s="186" t="s">
        <v>112</v>
      </c>
      <c r="B24" s="186"/>
      <c r="C24" s="186"/>
      <c r="D24" s="186"/>
      <c r="E24" s="186"/>
      <c r="F24" s="186"/>
      <c r="G24" s="15">
        <v>141</v>
      </c>
      <c r="H24" s="33">
        <v>20266419</v>
      </c>
      <c r="I24" s="33">
        <v>20266419</v>
      </c>
      <c r="J24" s="33">
        <v>26196515</v>
      </c>
      <c r="K24" s="33">
        <v>26196515</v>
      </c>
    </row>
    <row r="25" spans="1:11" x14ac:dyDescent="0.2">
      <c r="A25" s="186" t="s">
        <v>113</v>
      </c>
      <c r="B25" s="186"/>
      <c r="C25" s="186"/>
      <c r="D25" s="186"/>
      <c r="E25" s="186"/>
      <c r="F25" s="186"/>
      <c r="G25" s="15">
        <v>142</v>
      </c>
      <c r="H25" s="33">
        <v>15361039</v>
      </c>
      <c r="I25" s="33">
        <v>15361039</v>
      </c>
      <c r="J25" s="33">
        <v>13232761</v>
      </c>
      <c r="K25" s="33">
        <v>13232761</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380036</v>
      </c>
      <c r="I29" s="37">
        <f>SUM(I30:I35)</f>
        <v>380036</v>
      </c>
      <c r="J29" s="37">
        <f>SUM(J30:J35)</f>
        <v>0</v>
      </c>
      <c r="K29" s="37">
        <f>SUM(K30:K35)</f>
        <v>0</v>
      </c>
    </row>
    <row r="30" spans="1:11" x14ac:dyDescent="0.2">
      <c r="A30" s="216" t="s">
        <v>136</v>
      </c>
      <c r="B30" s="216"/>
      <c r="C30" s="216"/>
      <c r="D30" s="216"/>
      <c r="E30" s="216"/>
      <c r="F30" s="216"/>
      <c r="G30" s="15">
        <v>147</v>
      </c>
      <c r="H30" s="33">
        <v>329390</v>
      </c>
      <c r="I30" s="33">
        <v>329390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50646</v>
      </c>
      <c r="I35" s="33">
        <v>50646</v>
      </c>
      <c r="J35" s="33">
        <v>0</v>
      </c>
      <c r="K35" s="33">
        <v>0</v>
      </c>
    </row>
    <row r="36" spans="1:11" x14ac:dyDescent="0.2">
      <c r="A36" s="186" t="s">
        <v>114</v>
      </c>
      <c r="B36" s="186"/>
      <c r="C36" s="186"/>
      <c r="D36" s="186"/>
      <c r="E36" s="186"/>
      <c r="F36" s="186"/>
      <c r="G36" s="15">
        <v>153</v>
      </c>
      <c r="H36" s="33">
        <v>2975287</v>
      </c>
      <c r="I36" s="33">
        <v>2975287</v>
      </c>
      <c r="J36" s="33">
        <v>1891030</v>
      </c>
      <c r="K36" s="33">
        <v>1891030</v>
      </c>
    </row>
    <row r="37" spans="1:11" x14ac:dyDescent="0.2">
      <c r="A37" s="214" t="s">
        <v>142</v>
      </c>
      <c r="B37" s="214"/>
      <c r="C37" s="214"/>
      <c r="D37" s="214"/>
      <c r="E37" s="214"/>
      <c r="F37" s="214"/>
      <c r="G37" s="20">
        <v>154</v>
      </c>
      <c r="H37" s="37">
        <f>SUM(H38:H47)</f>
        <v>5793789</v>
      </c>
      <c r="I37" s="37">
        <f>SUM(I38:I47)</f>
        <v>5793789</v>
      </c>
      <c r="J37" s="37">
        <f>SUM(J38:J47)</f>
        <v>7297145</v>
      </c>
      <c r="K37" s="37">
        <f>SUM(K38:K47)</f>
        <v>7297145</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1262967</v>
      </c>
      <c r="I42" s="33">
        <v>1262967</v>
      </c>
      <c r="J42" s="33">
        <v>3189796</v>
      </c>
      <c r="K42" s="33">
        <v>3189796</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98036</v>
      </c>
      <c r="I44" s="33">
        <v>98036</v>
      </c>
      <c r="J44" s="33">
        <v>102276</v>
      </c>
      <c r="K44" s="33">
        <v>102276</v>
      </c>
    </row>
    <row r="45" spans="1:11" x14ac:dyDescent="0.2">
      <c r="A45" s="186" t="s">
        <v>150</v>
      </c>
      <c r="B45" s="186"/>
      <c r="C45" s="186"/>
      <c r="D45" s="186"/>
      <c r="E45" s="186"/>
      <c r="F45" s="186"/>
      <c r="G45" s="15">
        <v>162</v>
      </c>
      <c r="H45" s="33">
        <v>4432786</v>
      </c>
      <c r="I45" s="33">
        <v>4432786</v>
      </c>
      <c r="J45" s="33">
        <v>4005073</v>
      </c>
      <c r="K45" s="33">
        <v>4005073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15819607</v>
      </c>
      <c r="I48" s="37">
        <f>SUM(I49:I55)</f>
        <v>15819607</v>
      </c>
      <c r="J48" s="37">
        <f>SUM(J49:J55)</f>
        <v>6459192</v>
      </c>
      <c r="K48" s="37">
        <f>SUM(K49:K55)</f>
        <v>6459192</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9078643</v>
      </c>
      <c r="I50" s="33">
        <v>9078643</v>
      </c>
      <c r="J50" s="33">
        <v>884308</v>
      </c>
      <c r="K50" s="33">
        <v>884308</v>
      </c>
    </row>
    <row r="51" spans="1:11" x14ac:dyDescent="0.2">
      <c r="A51" s="210" t="s">
        <v>156</v>
      </c>
      <c r="B51" s="210"/>
      <c r="C51" s="210"/>
      <c r="D51" s="210"/>
      <c r="E51" s="210"/>
      <c r="F51" s="210"/>
      <c r="G51" s="15">
        <v>168</v>
      </c>
      <c r="H51" s="33">
        <v>2611383</v>
      </c>
      <c r="I51" s="33">
        <v>2611383</v>
      </c>
      <c r="J51" s="33">
        <v>3487020</v>
      </c>
      <c r="K51" s="33">
        <v>3487020</v>
      </c>
    </row>
    <row r="52" spans="1:11" x14ac:dyDescent="0.2">
      <c r="A52" s="210" t="s">
        <v>157</v>
      </c>
      <c r="B52" s="210"/>
      <c r="C52" s="210"/>
      <c r="D52" s="210"/>
      <c r="E52" s="210"/>
      <c r="F52" s="210"/>
      <c r="G52" s="15">
        <v>169</v>
      </c>
      <c r="H52" s="33">
        <v>4129581</v>
      </c>
      <c r="I52" s="33">
        <v>4129581</v>
      </c>
      <c r="J52" s="33">
        <v>2087864</v>
      </c>
      <c r="K52" s="33">
        <v>2087864</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11484747</v>
      </c>
      <c r="I56" s="33">
        <v>11484747</v>
      </c>
      <c r="J56" s="33">
        <v>10169008</v>
      </c>
      <c r="K56" s="33">
        <v>10169008</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340612944</v>
      </c>
      <c r="I60" s="37">
        <f t="shared" ref="I60:K60" si="0">I8+I37+I56+I57</f>
        <v>340612944</v>
      </c>
      <c r="J60" s="37">
        <f t="shared" si="0"/>
        <v>365790034</v>
      </c>
      <c r="K60" s="37">
        <f t="shared" si="0"/>
        <v>365790034</v>
      </c>
    </row>
    <row r="61" spans="1:11" x14ac:dyDescent="0.2">
      <c r="A61" s="214" t="s">
        <v>166</v>
      </c>
      <c r="B61" s="214"/>
      <c r="C61" s="214"/>
      <c r="D61" s="214"/>
      <c r="E61" s="214"/>
      <c r="F61" s="214"/>
      <c r="G61" s="20">
        <v>178</v>
      </c>
      <c r="H61" s="37">
        <f>H14+H48+H58+H59</f>
        <v>307257086</v>
      </c>
      <c r="I61" s="37">
        <f t="shared" ref="I61:K61" si="1">I14+I48+I58+I59</f>
        <v>307257086</v>
      </c>
      <c r="J61" s="37">
        <f t="shared" si="1"/>
        <v>334980685</v>
      </c>
      <c r="K61" s="37">
        <f t="shared" si="1"/>
        <v>334980685</v>
      </c>
    </row>
    <row r="62" spans="1:11" x14ac:dyDescent="0.2">
      <c r="A62" s="214" t="s">
        <v>167</v>
      </c>
      <c r="B62" s="214"/>
      <c r="C62" s="214"/>
      <c r="D62" s="214"/>
      <c r="E62" s="214"/>
      <c r="F62" s="214"/>
      <c r="G62" s="20">
        <v>179</v>
      </c>
      <c r="H62" s="37">
        <f>H60-H61</f>
        <v>33355858</v>
      </c>
      <c r="I62" s="37">
        <f t="shared" ref="I62:K62" si="2">I60-I61</f>
        <v>33355858</v>
      </c>
      <c r="J62" s="37">
        <f t="shared" si="2"/>
        <v>30809349</v>
      </c>
      <c r="K62" s="37">
        <f t="shared" si="2"/>
        <v>30809349</v>
      </c>
    </row>
    <row r="63" spans="1:11" x14ac:dyDescent="0.2">
      <c r="A63" s="213" t="s">
        <v>168</v>
      </c>
      <c r="B63" s="213"/>
      <c r="C63" s="213"/>
      <c r="D63" s="213"/>
      <c r="E63" s="213"/>
      <c r="F63" s="213"/>
      <c r="G63" s="20">
        <v>180</v>
      </c>
      <c r="H63" s="37">
        <f>+IF((H60-H61)&gt;0,(H60-H61),0)</f>
        <v>33355858</v>
      </c>
      <c r="I63" s="37">
        <f t="shared" ref="I63:K63" si="3">+IF((I60-I61)&gt;0,(I60-I61),0)</f>
        <v>33355858</v>
      </c>
      <c r="J63" s="37">
        <f t="shared" si="3"/>
        <v>30809349</v>
      </c>
      <c r="K63" s="37">
        <f t="shared" si="3"/>
        <v>30809349</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1513287</v>
      </c>
      <c r="I65" s="33">
        <v>1513287</v>
      </c>
      <c r="J65" s="33">
        <v>2955892</v>
      </c>
      <c r="K65" s="33">
        <v>2955892</v>
      </c>
    </row>
    <row r="66" spans="1:11" x14ac:dyDescent="0.2">
      <c r="A66" s="214" t="s">
        <v>170</v>
      </c>
      <c r="B66" s="214"/>
      <c r="C66" s="214"/>
      <c r="D66" s="214"/>
      <c r="E66" s="214"/>
      <c r="F66" s="214"/>
      <c r="G66" s="20">
        <v>183</v>
      </c>
      <c r="H66" s="37">
        <f>H62-H65</f>
        <v>31842571</v>
      </c>
      <c r="I66" s="37">
        <f t="shared" ref="I66:K66" si="5">I62-I65</f>
        <v>31842571</v>
      </c>
      <c r="J66" s="37">
        <f t="shared" si="5"/>
        <v>27853457</v>
      </c>
      <c r="K66" s="37">
        <f t="shared" si="5"/>
        <v>27853457</v>
      </c>
    </row>
    <row r="67" spans="1:11" x14ac:dyDescent="0.2">
      <c r="A67" s="213" t="s">
        <v>171</v>
      </c>
      <c r="B67" s="213"/>
      <c r="C67" s="213"/>
      <c r="D67" s="213"/>
      <c r="E67" s="213"/>
      <c r="F67" s="213"/>
      <c r="G67" s="20">
        <v>184</v>
      </c>
      <c r="H67" s="37">
        <f>+IF((H62-H65)&gt;0,(H62-H65),0)</f>
        <v>31842571</v>
      </c>
      <c r="I67" s="37">
        <f t="shared" ref="I67:K67" si="6">+IF((I62-I65)&gt;0,(I62-I65),0)</f>
        <v>31842571</v>
      </c>
      <c r="J67" s="37">
        <f t="shared" si="6"/>
        <v>27853457</v>
      </c>
      <c r="K67" s="37">
        <f t="shared" si="6"/>
        <v>27853457</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1">
        <v>0</v>
      </c>
      <c r="I77" s="121">
        <v>0</v>
      </c>
      <c r="J77" s="121">
        <v>0</v>
      </c>
      <c r="K77" s="121">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1">
        <v>0</v>
      </c>
      <c r="I80" s="121">
        <v>0</v>
      </c>
      <c r="J80" s="121">
        <v>0</v>
      </c>
      <c r="K80" s="121">
        <v>0</v>
      </c>
    </row>
    <row r="81" spans="1:11" x14ac:dyDescent="0.2">
      <c r="A81" s="214" t="s">
        <v>185</v>
      </c>
      <c r="B81" s="214"/>
      <c r="C81" s="214"/>
      <c r="D81" s="214"/>
      <c r="E81" s="214"/>
      <c r="F81" s="214"/>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31842571</v>
      </c>
      <c r="I85" s="39">
        <f>I86+I87</f>
        <v>31842571</v>
      </c>
      <c r="J85" s="39">
        <f>J86+J87</f>
        <v>27853457</v>
      </c>
      <c r="K85" s="39">
        <f>K86+K87</f>
        <v>27853457</v>
      </c>
    </row>
    <row r="86" spans="1:11" x14ac:dyDescent="0.2">
      <c r="A86" s="209" t="s">
        <v>189</v>
      </c>
      <c r="B86" s="209"/>
      <c r="C86" s="209"/>
      <c r="D86" s="209"/>
      <c r="E86" s="209"/>
      <c r="F86" s="209"/>
      <c r="G86" s="15">
        <v>200</v>
      </c>
      <c r="H86" s="40">
        <v>31842563</v>
      </c>
      <c r="I86" s="40">
        <v>31842563</v>
      </c>
      <c r="J86" s="40">
        <v>27853398</v>
      </c>
      <c r="K86" s="40">
        <v>27853398</v>
      </c>
    </row>
    <row r="87" spans="1:11" x14ac:dyDescent="0.2">
      <c r="A87" s="209" t="s">
        <v>190</v>
      </c>
      <c r="B87" s="209"/>
      <c r="C87" s="209"/>
      <c r="D87" s="209"/>
      <c r="E87" s="209"/>
      <c r="F87" s="209"/>
      <c r="G87" s="15">
        <v>201</v>
      </c>
      <c r="H87" s="40">
        <v>8</v>
      </c>
      <c r="I87" s="40">
        <v>8</v>
      </c>
      <c r="J87" s="40">
        <v>59</v>
      </c>
      <c r="K87" s="40">
        <v>59</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31842571</v>
      </c>
      <c r="I89" s="40">
        <v>31842571</v>
      </c>
      <c r="J89" s="40">
        <v>27853457</v>
      </c>
      <c r="K89" s="40">
        <v>27853457</v>
      </c>
    </row>
    <row r="90" spans="1:11" ht="24" customHeight="1" x14ac:dyDescent="0.2">
      <c r="A90" s="207" t="s">
        <v>192</v>
      </c>
      <c r="B90" s="207"/>
      <c r="C90" s="207"/>
      <c r="D90" s="207"/>
      <c r="E90" s="207"/>
      <c r="F90" s="207"/>
      <c r="G90" s="20">
        <v>203</v>
      </c>
      <c r="H90" s="39">
        <f>SUM(H91:H98)</f>
        <v>-4737312</v>
      </c>
      <c r="I90" s="39">
        <f>SUM(I91:I98)</f>
        <v>-4737312</v>
      </c>
      <c r="J90" s="39">
        <f>SUM(J91:J98)</f>
        <v>12875388</v>
      </c>
      <c r="K90" s="39">
        <f>SUM(K91:K98)</f>
        <v>12875388</v>
      </c>
    </row>
    <row r="91" spans="1:11" x14ac:dyDescent="0.2">
      <c r="A91" s="210" t="s">
        <v>193</v>
      </c>
      <c r="B91" s="210"/>
      <c r="C91" s="210"/>
      <c r="D91" s="210"/>
      <c r="E91" s="210"/>
      <c r="F91" s="210"/>
      <c r="G91" s="15">
        <v>204</v>
      </c>
      <c r="H91" s="40">
        <v>-3712110</v>
      </c>
      <c r="I91" s="40">
        <v>-3712110</v>
      </c>
      <c r="J91" s="40">
        <v>12875388</v>
      </c>
      <c r="K91" s="40">
        <v>12875388</v>
      </c>
    </row>
    <row r="92" spans="1:11" ht="22.15" customHeight="1" x14ac:dyDescent="0.2">
      <c r="A92" s="210" t="s">
        <v>194</v>
      </c>
      <c r="B92" s="210"/>
      <c r="C92" s="210"/>
      <c r="D92" s="210"/>
      <c r="E92" s="210"/>
      <c r="F92" s="210"/>
      <c r="G92" s="15">
        <v>205</v>
      </c>
      <c r="H92" s="40">
        <v>-1025202</v>
      </c>
      <c r="I92" s="40">
        <v>-1025202</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-642511</v>
      </c>
      <c r="I99" s="40">
        <v>-642511</v>
      </c>
      <c r="J99" s="40">
        <v>1996715</v>
      </c>
      <c r="K99" s="40">
        <v>1996715</v>
      </c>
    </row>
    <row r="100" spans="1:11" ht="22.9" customHeight="1" x14ac:dyDescent="0.2">
      <c r="A100" s="207" t="s">
        <v>201</v>
      </c>
      <c r="B100" s="207"/>
      <c r="C100" s="207"/>
      <c r="D100" s="207"/>
      <c r="E100" s="207"/>
      <c r="F100" s="207"/>
      <c r="G100" s="20">
        <v>213</v>
      </c>
      <c r="H100" s="39">
        <f>H90-H99</f>
        <v>-4094801</v>
      </c>
      <c r="I100" s="39">
        <f>I90-I99</f>
        <v>-4094801</v>
      </c>
      <c r="J100" s="39">
        <f>J90-J99</f>
        <v>10878673</v>
      </c>
      <c r="K100" s="39">
        <f>K90-K99</f>
        <v>10878673</v>
      </c>
    </row>
    <row r="101" spans="1:11" x14ac:dyDescent="0.2">
      <c r="A101" s="207" t="s">
        <v>202</v>
      </c>
      <c r="B101" s="207"/>
      <c r="C101" s="207"/>
      <c r="D101" s="207"/>
      <c r="E101" s="207"/>
      <c r="F101" s="207"/>
      <c r="G101" s="20">
        <v>214</v>
      </c>
      <c r="H101" s="39">
        <f>H89+H100</f>
        <v>27747770</v>
      </c>
      <c r="I101" s="39">
        <f>I89+I100</f>
        <v>27747770</v>
      </c>
      <c r="J101" s="39">
        <f>J89+J100</f>
        <v>38732130</v>
      </c>
      <c r="K101" s="39">
        <f>K89+K100</f>
        <v>38732130</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27747770</v>
      </c>
      <c r="I103" s="39">
        <f>I104+I105</f>
        <v>27747770</v>
      </c>
      <c r="J103" s="39">
        <f>J104+J105</f>
        <v>38732130</v>
      </c>
      <c r="K103" s="39">
        <f>K104+K105</f>
        <v>38732130</v>
      </c>
    </row>
    <row r="104" spans="1:11" x14ac:dyDescent="0.2">
      <c r="A104" s="209" t="s">
        <v>117</v>
      </c>
      <c r="B104" s="209"/>
      <c r="C104" s="209"/>
      <c r="D104" s="209"/>
      <c r="E104" s="209"/>
      <c r="F104" s="209"/>
      <c r="G104" s="15">
        <v>216</v>
      </c>
      <c r="H104" s="40">
        <v>27747776</v>
      </c>
      <c r="I104" s="40">
        <v>27747776</v>
      </c>
      <c r="J104" s="40">
        <v>38732023</v>
      </c>
      <c r="K104" s="40">
        <v>38732023</v>
      </c>
    </row>
    <row r="105" spans="1:11" x14ac:dyDescent="0.2">
      <c r="A105" s="209" t="s">
        <v>205</v>
      </c>
      <c r="B105" s="209"/>
      <c r="C105" s="209"/>
      <c r="D105" s="209"/>
      <c r="E105" s="209"/>
      <c r="F105" s="209"/>
      <c r="G105" s="15">
        <v>217</v>
      </c>
      <c r="H105" s="40">
        <v>-6</v>
      </c>
      <c r="I105" s="40">
        <v>-6</v>
      </c>
      <c r="J105" s="40">
        <v>107</v>
      </c>
      <c r="K105" s="40">
        <v>107</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19" sqref="H1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467</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464</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33355858</v>
      </c>
      <c r="I8" s="43">
        <v>30809349</v>
      </c>
    </row>
    <row r="9" spans="1:9" ht="12.75" customHeight="1" x14ac:dyDescent="0.2">
      <c r="A9" s="257" t="s">
        <v>211</v>
      </c>
      <c r="B9" s="258"/>
      <c r="C9" s="258"/>
      <c r="D9" s="258"/>
      <c r="E9" s="258"/>
      <c r="F9" s="259"/>
      <c r="G9" s="25">
        <v>2</v>
      </c>
      <c r="H9" s="44">
        <f>H10+H11+H12+H13+H14+H15+H16+H17</f>
        <v>34978808</v>
      </c>
      <c r="I9" s="44">
        <f>I10+I11+I12+I13+I14+I15+I16+I17</f>
        <v>35621743</v>
      </c>
    </row>
    <row r="10" spans="1:9" ht="12.75" customHeight="1" x14ac:dyDescent="0.2">
      <c r="A10" s="254" t="s">
        <v>212</v>
      </c>
      <c r="B10" s="255"/>
      <c r="C10" s="255"/>
      <c r="D10" s="255"/>
      <c r="E10" s="255"/>
      <c r="F10" s="256"/>
      <c r="G10" s="26">
        <v>3</v>
      </c>
      <c r="H10" s="45">
        <v>20266419</v>
      </c>
      <c r="I10" s="45">
        <v>26196515</v>
      </c>
    </row>
    <row r="11" spans="1:9" ht="22.15" customHeight="1" x14ac:dyDescent="0.2">
      <c r="A11" s="254" t="s">
        <v>213</v>
      </c>
      <c r="B11" s="255"/>
      <c r="C11" s="255"/>
      <c r="D11" s="255"/>
      <c r="E11" s="255"/>
      <c r="F11" s="256"/>
      <c r="G11" s="26">
        <v>4</v>
      </c>
      <c r="H11" s="45">
        <v>-85749</v>
      </c>
      <c r="I11" s="45">
        <v>610873</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-98036</v>
      </c>
      <c r="I13" s="45">
        <v>-102276</v>
      </c>
    </row>
    <row r="14" spans="1:9" ht="12.75" customHeight="1" x14ac:dyDescent="0.2">
      <c r="A14" s="254" t="s">
        <v>216</v>
      </c>
      <c r="B14" s="255"/>
      <c r="C14" s="255"/>
      <c r="D14" s="255"/>
      <c r="E14" s="255"/>
      <c r="F14" s="256"/>
      <c r="G14" s="26">
        <v>7</v>
      </c>
      <c r="H14" s="45">
        <v>2611384</v>
      </c>
      <c r="I14" s="45">
        <v>3487020</v>
      </c>
    </row>
    <row r="15" spans="1:9" ht="12.75" customHeight="1" x14ac:dyDescent="0.2">
      <c r="A15" s="254" t="s">
        <v>217</v>
      </c>
      <c r="B15" s="255"/>
      <c r="C15" s="255"/>
      <c r="D15" s="255"/>
      <c r="E15" s="255"/>
      <c r="F15" s="256"/>
      <c r="G15" s="26">
        <v>8</v>
      </c>
      <c r="H15" s="45">
        <v>0</v>
      </c>
      <c r="I15" s="45">
        <v>-1661780</v>
      </c>
    </row>
    <row r="16" spans="1:9" ht="12.75" customHeight="1" x14ac:dyDescent="0.2">
      <c r="A16" s="254" t="s">
        <v>218</v>
      </c>
      <c r="B16" s="255"/>
      <c r="C16" s="255"/>
      <c r="D16" s="255"/>
      <c r="E16" s="255"/>
      <c r="F16" s="256"/>
      <c r="G16" s="26">
        <v>9</v>
      </c>
      <c r="H16" s="45">
        <v>2485086</v>
      </c>
      <c r="I16" s="45">
        <v>-4370261</v>
      </c>
    </row>
    <row r="17" spans="1:9" ht="25.15" customHeight="1" x14ac:dyDescent="0.2">
      <c r="A17" s="254" t="s">
        <v>219</v>
      </c>
      <c r="B17" s="255"/>
      <c r="C17" s="255"/>
      <c r="D17" s="255"/>
      <c r="E17" s="255"/>
      <c r="F17" s="256"/>
      <c r="G17" s="26">
        <v>10</v>
      </c>
      <c r="H17" s="45">
        <v>9799704</v>
      </c>
      <c r="I17" s="45">
        <v>11461652</v>
      </c>
    </row>
    <row r="18" spans="1:9" ht="28.15" customHeight="1" x14ac:dyDescent="0.2">
      <c r="A18" s="233" t="s">
        <v>390</v>
      </c>
      <c r="B18" s="234"/>
      <c r="C18" s="234"/>
      <c r="D18" s="234"/>
      <c r="E18" s="234"/>
      <c r="F18" s="235"/>
      <c r="G18" s="25">
        <v>11</v>
      </c>
      <c r="H18" s="44">
        <f>H8+H9</f>
        <v>68334666</v>
      </c>
      <c r="I18" s="44">
        <f>I8+I9</f>
        <v>66431092</v>
      </c>
    </row>
    <row r="19" spans="1:9" ht="12.75" customHeight="1" x14ac:dyDescent="0.2">
      <c r="A19" s="257" t="s">
        <v>220</v>
      </c>
      <c r="B19" s="258"/>
      <c r="C19" s="258"/>
      <c r="D19" s="258"/>
      <c r="E19" s="258"/>
      <c r="F19" s="259"/>
      <c r="G19" s="25">
        <v>12</v>
      </c>
      <c r="H19" s="44">
        <f>H20+H21+H22+H23</f>
        <v>-30404581</v>
      </c>
      <c r="I19" s="44">
        <f>I20+I21+I22+I23</f>
        <v>-53775294</v>
      </c>
    </row>
    <row r="20" spans="1:9" ht="12.75" customHeight="1" x14ac:dyDescent="0.2">
      <c r="A20" s="254" t="s">
        <v>221</v>
      </c>
      <c r="B20" s="255"/>
      <c r="C20" s="255"/>
      <c r="D20" s="255"/>
      <c r="E20" s="255"/>
      <c r="F20" s="256"/>
      <c r="G20" s="26">
        <v>13</v>
      </c>
      <c r="H20" s="45">
        <v>26556439</v>
      </c>
      <c r="I20" s="45">
        <v>-4561898</v>
      </c>
    </row>
    <row r="21" spans="1:9" ht="12.75" customHeight="1" x14ac:dyDescent="0.2">
      <c r="A21" s="254" t="s">
        <v>222</v>
      </c>
      <c r="B21" s="255"/>
      <c r="C21" s="255"/>
      <c r="D21" s="255"/>
      <c r="E21" s="255"/>
      <c r="F21" s="256"/>
      <c r="G21" s="26">
        <v>14</v>
      </c>
      <c r="H21" s="45">
        <v>-54075100</v>
      </c>
      <c r="I21" s="45">
        <v>-28323701</v>
      </c>
    </row>
    <row r="22" spans="1:9" ht="12.75" customHeight="1" x14ac:dyDescent="0.2">
      <c r="A22" s="254" t="s">
        <v>223</v>
      </c>
      <c r="B22" s="255"/>
      <c r="C22" s="255"/>
      <c r="D22" s="255"/>
      <c r="E22" s="255"/>
      <c r="F22" s="256"/>
      <c r="G22" s="26">
        <v>15</v>
      </c>
      <c r="H22" s="45">
        <v>-2885920</v>
      </c>
      <c r="I22" s="45">
        <v>-20889695</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37930085</v>
      </c>
      <c r="I24" s="44">
        <f>I18+I19</f>
        <v>12655798</v>
      </c>
    </row>
    <row r="25" spans="1:9" ht="12.75" customHeight="1" x14ac:dyDescent="0.2">
      <c r="A25" s="245" t="s">
        <v>226</v>
      </c>
      <c r="B25" s="246"/>
      <c r="C25" s="246"/>
      <c r="D25" s="246"/>
      <c r="E25" s="246"/>
      <c r="F25" s="247"/>
      <c r="G25" s="26">
        <v>18</v>
      </c>
      <c r="H25" s="45">
        <v>-2801723</v>
      </c>
      <c r="I25" s="45">
        <v>-2950258</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35128362</v>
      </c>
      <c r="I27" s="46">
        <f>I24+I25+I26</f>
        <v>9705540</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1051351</v>
      </c>
      <c r="I29" s="47">
        <v>851816</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55866</v>
      </c>
      <c r="I31" s="48">
        <v>53090</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3200000</v>
      </c>
      <c r="I33" s="48">
        <v>0</v>
      </c>
    </row>
    <row r="34" spans="1:9" ht="12.75" customHeight="1" x14ac:dyDescent="0.2">
      <c r="A34" s="245" t="s">
        <v>235</v>
      </c>
      <c r="B34" s="246"/>
      <c r="C34" s="246"/>
      <c r="D34" s="246"/>
      <c r="E34" s="246"/>
      <c r="F34" s="247"/>
      <c r="G34" s="26">
        <v>26</v>
      </c>
      <c r="H34" s="48">
        <v>3029004</v>
      </c>
      <c r="I34" s="48">
        <v>651754</v>
      </c>
    </row>
    <row r="35" spans="1:9" ht="26.45" customHeight="1" x14ac:dyDescent="0.2">
      <c r="A35" s="233" t="s">
        <v>236</v>
      </c>
      <c r="B35" s="234"/>
      <c r="C35" s="234"/>
      <c r="D35" s="234"/>
      <c r="E35" s="234"/>
      <c r="F35" s="235"/>
      <c r="G35" s="25">
        <v>27</v>
      </c>
      <c r="H35" s="49">
        <f>H29+H30+H31+H32+H33+H34</f>
        <v>7336221</v>
      </c>
      <c r="I35" s="49">
        <f>I29+I30+I31+I32+I33+I34</f>
        <v>1556660</v>
      </c>
    </row>
    <row r="36" spans="1:9" ht="22.9" customHeight="1" x14ac:dyDescent="0.2">
      <c r="A36" s="245" t="s">
        <v>237</v>
      </c>
      <c r="B36" s="246"/>
      <c r="C36" s="246"/>
      <c r="D36" s="246"/>
      <c r="E36" s="246"/>
      <c r="F36" s="247"/>
      <c r="G36" s="26">
        <v>28</v>
      </c>
      <c r="H36" s="48">
        <v>-14896537</v>
      </c>
      <c r="I36" s="48">
        <v>-35385861</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-14896537</v>
      </c>
      <c r="I41" s="49">
        <f>I36+I37+I38+I39+I40</f>
        <v>-35385861</v>
      </c>
    </row>
    <row r="42" spans="1:9" ht="29.45" customHeight="1" x14ac:dyDescent="0.2">
      <c r="A42" s="236" t="s">
        <v>243</v>
      </c>
      <c r="B42" s="237"/>
      <c r="C42" s="237"/>
      <c r="D42" s="237"/>
      <c r="E42" s="237"/>
      <c r="F42" s="238"/>
      <c r="G42" s="27">
        <v>34</v>
      </c>
      <c r="H42" s="50">
        <f>H35+H41</f>
        <v>-7560316</v>
      </c>
      <c r="I42" s="50">
        <f>I35+I41</f>
        <v>-33829201</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9013966</v>
      </c>
      <c r="I46" s="48">
        <v>44159697</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9013966</v>
      </c>
      <c r="I48" s="49">
        <f>I44+I45+I46+I47</f>
        <v>44159697</v>
      </c>
    </row>
    <row r="49" spans="1:9" ht="24.6" customHeight="1" x14ac:dyDescent="0.2">
      <c r="A49" s="245" t="s">
        <v>389</v>
      </c>
      <c r="B49" s="246"/>
      <c r="C49" s="246"/>
      <c r="D49" s="246"/>
      <c r="E49" s="246"/>
      <c r="F49" s="247"/>
      <c r="G49" s="26">
        <v>40</v>
      </c>
      <c r="H49" s="48">
        <v>-23124440</v>
      </c>
      <c r="I49" s="48">
        <v>-26547100</v>
      </c>
    </row>
    <row r="50" spans="1:9" ht="12.75" customHeight="1" x14ac:dyDescent="0.2">
      <c r="A50" s="245" t="s">
        <v>250</v>
      </c>
      <c r="B50" s="246"/>
      <c r="C50" s="246"/>
      <c r="D50" s="246"/>
      <c r="E50" s="246"/>
      <c r="F50" s="247"/>
      <c r="G50" s="26">
        <v>41</v>
      </c>
      <c r="H50" s="48">
        <v>0</v>
      </c>
      <c r="I50" s="48">
        <v>-8606121</v>
      </c>
    </row>
    <row r="51" spans="1:9" ht="12.75" customHeight="1" x14ac:dyDescent="0.2">
      <c r="A51" s="245" t="s">
        <v>251</v>
      </c>
      <c r="B51" s="246"/>
      <c r="C51" s="246"/>
      <c r="D51" s="246"/>
      <c r="E51" s="246"/>
      <c r="F51" s="247"/>
      <c r="G51" s="26">
        <v>42</v>
      </c>
      <c r="H51" s="48">
        <v>-116253</v>
      </c>
      <c r="I51" s="48">
        <v>-234134</v>
      </c>
    </row>
    <row r="52" spans="1:9" ht="22.9" customHeight="1" x14ac:dyDescent="0.2">
      <c r="A52" s="245" t="s">
        <v>252</v>
      </c>
      <c r="B52" s="246"/>
      <c r="C52" s="246"/>
      <c r="D52" s="246"/>
      <c r="E52" s="246"/>
      <c r="F52" s="247"/>
      <c r="G52" s="26">
        <v>43</v>
      </c>
      <c r="H52" s="48">
        <v>-8512813</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-31753506</v>
      </c>
      <c r="I54" s="49">
        <f>I49+I50+I51+I52+I53</f>
        <v>-35387355</v>
      </c>
    </row>
    <row r="55" spans="1:9" ht="29.45" customHeight="1" x14ac:dyDescent="0.2">
      <c r="A55" s="248" t="s">
        <v>255</v>
      </c>
      <c r="B55" s="249"/>
      <c r="C55" s="249"/>
      <c r="D55" s="249"/>
      <c r="E55" s="249"/>
      <c r="F55" s="250"/>
      <c r="G55" s="25">
        <v>46</v>
      </c>
      <c r="H55" s="49">
        <f>H48+H54</f>
        <v>-22739540</v>
      </c>
      <c r="I55" s="49">
        <f>I48+I54</f>
        <v>8772342</v>
      </c>
    </row>
    <row r="56" spans="1:9" x14ac:dyDescent="0.2">
      <c r="A56" s="245" t="s">
        <v>256</v>
      </c>
      <c r="B56" s="246"/>
      <c r="C56" s="246"/>
      <c r="D56" s="246"/>
      <c r="E56" s="246"/>
      <c r="F56" s="247"/>
      <c r="G56" s="26">
        <v>47</v>
      </c>
      <c r="H56" s="48">
        <v>49292</v>
      </c>
      <c r="I56" s="48">
        <v>147564</v>
      </c>
    </row>
    <row r="57" spans="1:9" ht="26.45" customHeight="1" x14ac:dyDescent="0.2">
      <c r="A57" s="248" t="s">
        <v>257</v>
      </c>
      <c r="B57" s="249"/>
      <c r="C57" s="249"/>
      <c r="D57" s="249"/>
      <c r="E57" s="249"/>
      <c r="F57" s="250"/>
      <c r="G57" s="25">
        <v>48</v>
      </c>
      <c r="H57" s="49">
        <f>H27+H42+H55+H56</f>
        <v>4877798</v>
      </c>
      <c r="I57" s="49">
        <f>I27+I42+I55+I56</f>
        <v>-15203755</v>
      </c>
    </row>
    <row r="58" spans="1:9" x14ac:dyDescent="0.2">
      <c r="A58" s="251" t="s">
        <v>258</v>
      </c>
      <c r="B58" s="252"/>
      <c r="C58" s="252"/>
      <c r="D58" s="252"/>
      <c r="E58" s="252"/>
      <c r="F58" s="253"/>
      <c r="G58" s="26">
        <v>49</v>
      </c>
      <c r="H58" s="48">
        <v>10222103</v>
      </c>
      <c r="I58" s="48">
        <v>36338122</v>
      </c>
    </row>
    <row r="59" spans="1:9" ht="31.15" customHeight="1" x14ac:dyDescent="0.2">
      <c r="A59" s="236" t="s">
        <v>259</v>
      </c>
      <c r="B59" s="237"/>
      <c r="C59" s="237"/>
      <c r="D59" s="237"/>
      <c r="E59" s="237"/>
      <c r="F59" s="238"/>
      <c r="G59" s="27">
        <v>50</v>
      </c>
      <c r="H59" s="50">
        <f>H57+H58</f>
        <v>15099901</v>
      </c>
      <c r="I59" s="50">
        <f>I57+I58</f>
        <v>21134367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H27" sqref="H2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K1" zoomScale="70" zoomScaleNormal="100" zoomScaleSheetLayoutView="70" workbookViewId="0">
      <selection activeCell="Q21" sqref="Q2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43555</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419958400</v>
      </c>
      <c r="I7" s="65">
        <v>192108521</v>
      </c>
      <c r="J7" s="65">
        <v>6135540</v>
      </c>
      <c r="K7" s="65">
        <v>3319612</v>
      </c>
      <c r="L7" s="65">
        <v>3319612</v>
      </c>
      <c r="M7" s="65">
        <v>125369</v>
      </c>
      <c r="N7" s="65">
        <v>-17963346</v>
      </c>
      <c r="O7" s="65">
        <v>-1003312</v>
      </c>
      <c r="P7" s="65">
        <v>0</v>
      </c>
      <c r="Q7" s="65">
        <v>0</v>
      </c>
      <c r="R7" s="65">
        <v>0</v>
      </c>
      <c r="S7" s="65">
        <v>80220651</v>
      </c>
      <c r="T7" s="65">
        <v>70206243</v>
      </c>
      <c r="U7" s="66">
        <f>H7+I7+J7+K7-L7+M7+N7+O7+P7+Q7+R7+S7+T7</f>
        <v>749788066</v>
      </c>
      <c r="V7" s="65">
        <v>23</v>
      </c>
      <c r="W7" s="66">
        <f>U7+V7</f>
        <v>749788089</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419958400</v>
      </c>
      <c r="I10" s="66">
        <f t="shared" ref="I10:W10" si="2">I7+I8+I9</f>
        <v>192108521</v>
      </c>
      <c r="J10" s="66">
        <f t="shared" si="2"/>
        <v>6135540</v>
      </c>
      <c r="K10" s="66">
        <f>K7+K8+K9</f>
        <v>3319612</v>
      </c>
      <c r="L10" s="66">
        <f t="shared" si="2"/>
        <v>3319612</v>
      </c>
      <c r="M10" s="66">
        <f t="shared" si="2"/>
        <v>125369</v>
      </c>
      <c r="N10" s="66">
        <f t="shared" si="2"/>
        <v>-17963346</v>
      </c>
      <c r="O10" s="66">
        <f t="shared" si="2"/>
        <v>-1003312</v>
      </c>
      <c r="P10" s="66">
        <f t="shared" si="2"/>
        <v>0</v>
      </c>
      <c r="Q10" s="66">
        <f t="shared" si="2"/>
        <v>0</v>
      </c>
      <c r="R10" s="66">
        <f t="shared" si="2"/>
        <v>0</v>
      </c>
      <c r="S10" s="66">
        <f t="shared" si="2"/>
        <v>80220651</v>
      </c>
      <c r="T10" s="66">
        <f t="shared" si="2"/>
        <v>70206243</v>
      </c>
      <c r="U10" s="66">
        <f t="shared" si="2"/>
        <v>749788066</v>
      </c>
      <c r="V10" s="66">
        <f t="shared" si="2"/>
        <v>23</v>
      </c>
      <c r="W10" s="66">
        <f t="shared" si="2"/>
        <v>749788089</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31842563</v>
      </c>
      <c r="U11" s="66">
        <f>H11+I11+J11+K11-L11+M11+N11+O11+P11+Q11+R11+S11+T11</f>
        <v>31842563</v>
      </c>
      <c r="V11" s="65">
        <v>8</v>
      </c>
      <c r="W11" s="66">
        <f t="shared" ref="W11:W28" si="3">U11+V11</f>
        <v>31842571</v>
      </c>
    </row>
    <row r="12" spans="1:23" x14ac:dyDescent="0.2">
      <c r="A12" s="286" t="s">
        <v>326</v>
      </c>
      <c r="B12" s="286"/>
      <c r="C12" s="286"/>
      <c r="D12" s="286"/>
      <c r="E12" s="286"/>
      <c r="F12" s="286"/>
      <c r="G12" s="6">
        <v>6</v>
      </c>
      <c r="H12" s="67">
        <v>0</v>
      </c>
      <c r="I12" s="67">
        <v>0</v>
      </c>
      <c r="J12" s="67">
        <v>0</v>
      </c>
      <c r="K12" s="67">
        <v>0</v>
      </c>
      <c r="L12" s="67">
        <v>0</v>
      </c>
      <c r="M12" s="67">
        <v>0</v>
      </c>
      <c r="N12" s="65">
        <v>-499555</v>
      </c>
      <c r="O12" s="67">
        <v>0</v>
      </c>
      <c r="P12" s="67">
        <v>0</v>
      </c>
      <c r="Q12" s="67">
        <v>0</v>
      </c>
      <c r="R12" s="67">
        <v>0</v>
      </c>
      <c r="S12" s="67">
        <v>0</v>
      </c>
      <c r="T12" s="67">
        <v>0</v>
      </c>
      <c r="U12" s="66">
        <f t="shared" ref="U12:U28" si="4">H12+I12+J12+K12-L12+M12+N12+O12+P12+Q12+R12+S12+T12</f>
        <v>-499555</v>
      </c>
      <c r="V12" s="65">
        <v>0</v>
      </c>
      <c r="W12" s="66">
        <f t="shared" si="3"/>
        <v>-499555</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-1025202</v>
      </c>
      <c r="P13" s="67">
        <v>0</v>
      </c>
      <c r="Q13" s="67">
        <v>0</v>
      </c>
      <c r="R13" s="67">
        <v>0</v>
      </c>
      <c r="S13" s="65">
        <v>1025202</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-3212555</v>
      </c>
      <c r="P19" s="65">
        <v>0</v>
      </c>
      <c r="Q19" s="65">
        <v>0</v>
      </c>
      <c r="R19" s="65">
        <v>0</v>
      </c>
      <c r="S19" s="65">
        <v>0</v>
      </c>
      <c r="T19" s="65">
        <v>0</v>
      </c>
      <c r="U19" s="66">
        <f t="shared" si="4"/>
        <v>-3212555</v>
      </c>
      <c r="V19" s="65">
        <v>0</v>
      </c>
      <c r="W19" s="66">
        <f t="shared" si="3"/>
        <v>-3212555</v>
      </c>
    </row>
    <row r="20" spans="1:23" x14ac:dyDescent="0.2">
      <c r="A20" s="286" t="s">
        <v>334</v>
      </c>
      <c r="B20" s="286"/>
      <c r="C20" s="286"/>
      <c r="D20" s="286"/>
      <c r="E20" s="286"/>
      <c r="F20" s="286"/>
      <c r="G20" s="6">
        <v>14</v>
      </c>
      <c r="H20" s="67">
        <v>0</v>
      </c>
      <c r="I20" s="67">
        <v>0</v>
      </c>
      <c r="J20" s="67">
        <v>0</v>
      </c>
      <c r="K20" s="67">
        <v>0</v>
      </c>
      <c r="L20" s="67">
        <v>0</v>
      </c>
      <c r="M20" s="67">
        <v>0</v>
      </c>
      <c r="N20" s="65">
        <v>0</v>
      </c>
      <c r="O20" s="65">
        <v>642511</v>
      </c>
      <c r="P20" s="65">
        <v>0</v>
      </c>
      <c r="Q20" s="65">
        <v>0</v>
      </c>
      <c r="R20" s="65">
        <v>0</v>
      </c>
      <c r="S20" s="65">
        <v>0</v>
      </c>
      <c r="T20" s="65">
        <v>0</v>
      </c>
      <c r="U20" s="66">
        <f t="shared" si="4"/>
        <v>642511</v>
      </c>
      <c r="V20" s="65">
        <v>0</v>
      </c>
      <c r="W20" s="66">
        <f t="shared" si="3"/>
        <v>642511</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8512813</v>
      </c>
      <c r="L24" s="65">
        <v>8512813</v>
      </c>
      <c r="M24" s="65">
        <v>0</v>
      </c>
      <c r="N24" s="65">
        <v>-8512813</v>
      </c>
      <c r="O24" s="65">
        <v>0</v>
      </c>
      <c r="P24" s="65">
        <v>0</v>
      </c>
      <c r="Q24" s="65">
        <v>0</v>
      </c>
      <c r="R24" s="65">
        <v>0</v>
      </c>
      <c r="S24" s="65">
        <v>0</v>
      </c>
      <c r="T24" s="65">
        <v>0</v>
      </c>
      <c r="U24" s="66">
        <f t="shared" si="4"/>
        <v>-8512813</v>
      </c>
      <c r="V24" s="65">
        <v>0</v>
      </c>
      <c r="W24" s="66">
        <f t="shared" si="3"/>
        <v>-8512813</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3432532</v>
      </c>
      <c r="P26" s="65">
        <v>0</v>
      </c>
      <c r="Q26" s="65">
        <v>0</v>
      </c>
      <c r="R26" s="65">
        <v>0</v>
      </c>
      <c r="S26" s="65">
        <v>0</v>
      </c>
      <c r="T26" s="65">
        <v>0</v>
      </c>
      <c r="U26" s="66">
        <f t="shared" si="4"/>
        <v>3432532</v>
      </c>
      <c r="V26" s="65">
        <v>0</v>
      </c>
      <c r="W26" s="66">
        <f t="shared" si="3"/>
        <v>3432532</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419958400</v>
      </c>
      <c r="I29" s="68">
        <f t="shared" ref="I29:W29" si="5">SUM(I10:I28)</f>
        <v>192108521</v>
      </c>
      <c r="J29" s="68">
        <f t="shared" si="5"/>
        <v>6135540</v>
      </c>
      <c r="K29" s="68">
        <f t="shared" si="5"/>
        <v>11832425</v>
      </c>
      <c r="L29" s="68">
        <f t="shared" si="5"/>
        <v>11832425</v>
      </c>
      <c r="M29" s="68">
        <f t="shared" si="5"/>
        <v>125369</v>
      </c>
      <c r="N29" s="68">
        <f t="shared" si="5"/>
        <v>-26975714</v>
      </c>
      <c r="O29" s="68">
        <f t="shared" si="5"/>
        <v>-1166026</v>
      </c>
      <c r="P29" s="68">
        <f t="shared" si="5"/>
        <v>0</v>
      </c>
      <c r="Q29" s="68">
        <f t="shared" si="5"/>
        <v>0</v>
      </c>
      <c r="R29" s="68">
        <f t="shared" si="5"/>
        <v>0</v>
      </c>
      <c r="S29" s="68">
        <f t="shared" si="5"/>
        <v>81245853</v>
      </c>
      <c r="T29" s="68">
        <f t="shared" si="5"/>
        <v>102048806</v>
      </c>
      <c r="U29" s="68">
        <f t="shared" si="5"/>
        <v>773480749</v>
      </c>
      <c r="V29" s="68">
        <f t="shared" si="5"/>
        <v>31</v>
      </c>
      <c r="W29" s="68">
        <f t="shared" si="5"/>
        <v>773480780</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-499555</v>
      </c>
      <c r="O31" s="66">
        <f t="shared" si="6"/>
        <v>-3595246</v>
      </c>
      <c r="P31" s="66">
        <f t="shared" si="6"/>
        <v>0</v>
      </c>
      <c r="Q31" s="66">
        <f t="shared" si="6"/>
        <v>0</v>
      </c>
      <c r="R31" s="66">
        <f t="shared" si="6"/>
        <v>0</v>
      </c>
      <c r="S31" s="66">
        <f t="shared" si="6"/>
        <v>1025202</v>
      </c>
      <c r="T31" s="66">
        <f t="shared" si="6"/>
        <v>0</v>
      </c>
      <c r="U31" s="66">
        <f t="shared" si="6"/>
        <v>-3069599</v>
      </c>
      <c r="V31" s="66">
        <f t="shared" si="6"/>
        <v>0</v>
      </c>
      <c r="W31" s="66">
        <f t="shared" si="6"/>
        <v>-3069599</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-499555</v>
      </c>
      <c r="O32" s="66">
        <f t="shared" si="7"/>
        <v>-3595246</v>
      </c>
      <c r="P32" s="66">
        <f t="shared" si="7"/>
        <v>0</v>
      </c>
      <c r="Q32" s="66">
        <f t="shared" si="7"/>
        <v>0</v>
      </c>
      <c r="R32" s="66">
        <f t="shared" si="7"/>
        <v>0</v>
      </c>
      <c r="S32" s="66">
        <f t="shared" si="7"/>
        <v>1025202</v>
      </c>
      <c r="T32" s="66">
        <f t="shared" si="7"/>
        <v>31842563</v>
      </c>
      <c r="U32" s="66">
        <f t="shared" si="7"/>
        <v>28772964</v>
      </c>
      <c r="V32" s="66">
        <f t="shared" si="7"/>
        <v>8</v>
      </c>
      <c r="W32" s="66">
        <f t="shared" si="7"/>
        <v>28772972</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8512813</v>
      </c>
      <c r="L33" s="68">
        <f t="shared" si="8"/>
        <v>8512813</v>
      </c>
      <c r="M33" s="68">
        <f t="shared" si="8"/>
        <v>0</v>
      </c>
      <c r="N33" s="68">
        <f t="shared" si="8"/>
        <v>-8512813</v>
      </c>
      <c r="O33" s="68">
        <f t="shared" si="8"/>
        <v>3432532</v>
      </c>
      <c r="P33" s="68">
        <f t="shared" si="8"/>
        <v>0</v>
      </c>
      <c r="Q33" s="68">
        <f t="shared" si="8"/>
        <v>0</v>
      </c>
      <c r="R33" s="68">
        <f t="shared" si="8"/>
        <v>0</v>
      </c>
      <c r="S33" s="68">
        <f t="shared" si="8"/>
        <v>0</v>
      </c>
      <c r="T33" s="68">
        <f t="shared" si="8"/>
        <v>0</v>
      </c>
      <c r="U33" s="68">
        <f t="shared" si="8"/>
        <v>-5080281</v>
      </c>
      <c r="V33" s="68">
        <f t="shared" si="8"/>
        <v>0</v>
      </c>
      <c r="W33" s="68">
        <f t="shared" si="8"/>
        <v>-5080281</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419958400</v>
      </c>
      <c r="I35" s="65">
        <v>192309626</v>
      </c>
      <c r="J35" s="65">
        <v>7040079</v>
      </c>
      <c r="K35" s="65">
        <v>22124003</v>
      </c>
      <c r="L35" s="65">
        <v>12124003</v>
      </c>
      <c r="M35" s="65">
        <v>125369</v>
      </c>
      <c r="N35" s="65">
        <v>-39074128</v>
      </c>
      <c r="O35" s="65">
        <v>-13117055</v>
      </c>
      <c r="P35" s="65">
        <v>0</v>
      </c>
      <c r="Q35" s="65">
        <v>0</v>
      </c>
      <c r="R35" s="65">
        <v>0</v>
      </c>
      <c r="S35" s="65">
        <v>117588420</v>
      </c>
      <c r="T35" s="65">
        <v>89319984</v>
      </c>
      <c r="U35" s="69">
        <f t="shared" ref="U35:U37" si="9">H35+I35+J35+K35-L35+M35+N35+O35+P35+Q35+R35+S35+T35</f>
        <v>784150695</v>
      </c>
      <c r="V35" s="65">
        <v>51</v>
      </c>
      <c r="W35" s="69">
        <f t="shared" ref="W35:W37" si="10">U35+V35</f>
        <v>784150746</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419958400</v>
      </c>
      <c r="I38" s="69">
        <f t="shared" ref="I38:W38" si="11">I35+I36+I37</f>
        <v>192309626</v>
      </c>
      <c r="J38" s="69">
        <f t="shared" si="11"/>
        <v>7040079</v>
      </c>
      <c r="K38" s="69">
        <f t="shared" si="11"/>
        <v>22124003</v>
      </c>
      <c r="L38" s="69">
        <f t="shared" si="11"/>
        <v>12124003</v>
      </c>
      <c r="M38" s="69">
        <f t="shared" si="11"/>
        <v>125369</v>
      </c>
      <c r="N38" s="69">
        <f t="shared" si="11"/>
        <v>-39074128</v>
      </c>
      <c r="O38" s="69">
        <f t="shared" si="11"/>
        <v>-13117055</v>
      </c>
      <c r="P38" s="69">
        <f t="shared" si="11"/>
        <v>0</v>
      </c>
      <c r="Q38" s="69">
        <f t="shared" si="11"/>
        <v>0</v>
      </c>
      <c r="R38" s="69">
        <f t="shared" si="11"/>
        <v>0</v>
      </c>
      <c r="S38" s="69">
        <f t="shared" si="11"/>
        <v>117588420</v>
      </c>
      <c r="T38" s="69">
        <f t="shared" si="11"/>
        <v>89319984</v>
      </c>
      <c r="U38" s="69">
        <f t="shared" si="11"/>
        <v>784150695</v>
      </c>
      <c r="V38" s="69">
        <f t="shared" si="11"/>
        <v>51</v>
      </c>
      <c r="W38" s="69">
        <f t="shared" si="11"/>
        <v>784150746</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27853398</v>
      </c>
      <c r="U39" s="69">
        <f t="shared" ref="U39:U56" si="12">H39+I39+J39+K39-L39+M39+N39+O39+P39+Q39+R39+S39+T39</f>
        <v>27853398</v>
      </c>
      <c r="V39" s="65">
        <v>60</v>
      </c>
      <c r="W39" s="69">
        <f t="shared" ref="W39:W56" si="13">U39+V39</f>
        <v>27853458</v>
      </c>
    </row>
    <row r="40" spans="1:23" x14ac:dyDescent="0.2">
      <c r="A40" s="286" t="s">
        <v>326</v>
      </c>
      <c r="B40" s="286"/>
      <c r="C40" s="286"/>
      <c r="D40" s="286"/>
      <c r="E40" s="286"/>
      <c r="F40" s="286"/>
      <c r="G40" s="6">
        <v>32</v>
      </c>
      <c r="H40" s="67">
        <v>0</v>
      </c>
      <c r="I40" s="67">
        <v>0</v>
      </c>
      <c r="J40" s="67">
        <v>0</v>
      </c>
      <c r="K40" s="67">
        <v>0</v>
      </c>
      <c r="L40" s="67">
        <v>0</v>
      </c>
      <c r="M40" s="67">
        <v>0</v>
      </c>
      <c r="N40" s="65">
        <v>2891787</v>
      </c>
      <c r="O40" s="67">
        <v>0</v>
      </c>
      <c r="P40" s="67">
        <v>0</v>
      </c>
      <c r="Q40" s="67">
        <v>0</v>
      </c>
      <c r="R40" s="67">
        <v>0</v>
      </c>
      <c r="S40" s="67">
        <v>0</v>
      </c>
      <c r="T40" s="67">
        <v>0</v>
      </c>
      <c r="U40" s="69">
        <f t="shared" si="12"/>
        <v>2891787</v>
      </c>
      <c r="V40" s="65">
        <v>21</v>
      </c>
      <c r="W40" s="69">
        <f t="shared" si="13"/>
        <v>2891808</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-2378855</v>
      </c>
      <c r="P41" s="67">
        <v>0</v>
      </c>
      <c r="Q41" s="67">
        <v>0</v>
      </c>
      <c r="R41" s="67">
        <v>0</v>
      </c>
      <c r="S41" s="65">
        <v>2378855</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9983524</v>
      </c>
      <c r="P47" s="65">
        <v>0</v>
      </c>
      <c r="Q47" s="65">
        <v>0</v>
      </c>
      <c r="R47" s="65">
        <v>0</v>
      </c>
      <c r="S47" s="65">
        <v>0</v>
      </c>
      <c r="T47" s="65">
        <v>0</v>
      </c>
      <c r="U47" s="69">
        <f t="shared" si="12"/>
        <v>9983524</v>
      </c>
      <c r="V47" s="65">
        <v>55</v>
      </c>
      <c r="W47" s="69">
        <f t="shared" si="13"/>
        <v>9983579</v>
      </c>
    </row>
    <row r="48" spans="1:23" x14ac:dyDescent="0.2">
      <c r="A48" s="286" t="s">
        <v>334</v>
      </c>
      <c r="B48" s="286"/>
      <c r="C48" s="286"/>
      <c r="D48" s="286"/>
      <c r="E48" s="286"/>
      <c r="F48" s="286"/>
      <c r="G48" s="6">
        <v>40</v>
      </c>
      <c r="H48" s="67">
        <v>0</v>
      </c>
      <c r="I48" s="67">
        <v>0</v>
      </c>
      <c r="J48" s="67">
        <v>0</v>
      </c>
      <c r="K48" s="67">
        <v>0</v>
      </c>
      <c r="L48" s="67">
        <v>0</v>
      </c>
      <c r="M48" s="67">
        <v>0</v>
      </c>
      <c r="N48" s="65">
        <v>0</v>
      </c>
      <c r="O48" s="65">
        <v>-1996716</v>
      </c>
      <c r="P48" s="65">
        <v>0</v>
      </c>
      <c r="Q48" s="65">
        <v>0</v>
      </c>
      <c r="R48" s="65">
        <v>0</v>
      </c>
      <c r="S48" s="65">
        <v>0</v>
      </c>
      <c r="T48" s="65">
        <v>0</v>
      </c>
      <c r="U48" s="69">
        <f t="shared" si="12"/>
        <v>-1996716</v>
      </c>
      <c r="V48" s="65">
        <v>0</v>
      </c>
      <c r="W48" s="69">
        <f t="shared" si="13"/>
        <v>-1996716</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-12385746</v>
      </c>
      <c r="U53" s="69">
        <f t="shared" si="12"/>
        <v>-12385746</v>
      </c>
      <c r="V53" s="65">
        <v>0</v>
      </c>
      <c r="W53" s="69">
        <f t="shared" si="13"/>
        <v>-12385746</v>
      </c>
    </row>
    <row r="54" spans="1:23" x14ac:dyDescent="0.2">
      <c r="A54" s="286" t="s">
        <v>340</v>
      </c>
      <c r="B54" s="286"/>
      <c r="C54" s="286"/>
      <c r="D54" s="286"/>
      <c r="E54" s="286"/>
      <c r="F54" s="286"/>
      <c r="G54" s="6">
        <v>46</v>
      </c>
      <c r="H54" s="65">
        <v>0</v>
      </c>
      <c r="I54" s="65">
        <v>0</v>
      </c>
      <c r="J54" s="65">
        <v>0</v>
      </c>
      <c r="K54" s="65">
        <v>0</v>
      </c>
      <c r="L54" s="65">
        <v>0</v>
      </c>
      <c r="M54" s="65">
        <v>0</v>
      </c>
      <c r="N54" s="65">
        <v>0</v>
      </c>
      <c r="O54" s="65">
        <v>62087</v>
      </c>
      <c r="P54" s="65">
        <v>0</v>
      </c>
      <c r="Q54" s="65">
        <v>0</v>
      </c>
      <c r="R54" s="65">
        <v>0</v>
      </c>
      <c r="S54" s="65">
        <v>0</v>
      </c>
      <c r="T54" s="65">
        <v>0</v>
      </c>
      <c r="U54" s="69">
        <f t="shared" si="12"/>
        <v>62087</v>
      </c>
      <c r="V54" s="65">
        <v>0</v>
      </c>
      <c r="W54" s="69">
        <f t="shared" si="13"/>
        <v>62087</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419958400</v>
      </c>
      <c r="I57" s="70">
        <f t="shared" ref="I57:W57" si="14">SUM(I38:I56)</f>
        <v>192309626</v>
      </c>
      <c r="J57" s="70">
        <f t="shared" si="14"/>
        <v>7040079</v>
      </c>
      <c r="K57" s="70">
        <f t="shared" si="14"/>
        <v>22124003</v>
      </c>
      <c r="L57" s="70">
        <f t="shared" si="14"/>
        <v>12124003</v>
      </c>
      <c r="M57" s="70">
        <f t="shared" si="14"/>
        <v>125369</v>
      </c>
      <c r="N57" s="70">
        <f t="shared" si="14"/>
        <v>-36182341</v>
      </c>
      <c r="O57" s="70">
        <f t="shared" si="14"/>
        <v>-7447015</v>
      </c>
      <c r="P57" s="70">
        <f t="shared" si="14"/>
        <v>0</v>
      </c>
      <c r="Q57" s="70">
        <f t="shared" si="14"/>
        <v>0</v>
      </c>
      <c r="R57" s="70">
        <f t="shared" si="14"/>
        <v>0</v>
      </c>
      <c r="S57" s="70">
        <f t="shared" si="14"/>
        <v>119967275</v>
      </c>
      <c r="T57" s="70">
        <f t="shared" si="14"/>
        <v>104787636</v>
      </c>
      <c r="U57" s="70">
        <f t="shared" si="14"/>
        <v>810559029</v>
      </c>
      <c r="V57" s="70">
        <f t="shared" si="14"/>
        <v>187</v>
      </c>
      <c r="W57" s="70">
        <f t="shared" si="14"/>
        <v>810559216</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2891787</v>
      </c>
      <c r="O59" s="69">
        <f t="shared" si="15"/>
        <v>5607953</v>
      </c>
      <c r="P59" s="69">
        <f t="shared" si="15"/>
        <v>0</v>
      </c>
      <c r="Q59" s="69">
        <f t="shared" si="15"/>
        <v>0</v>
      </c>
      <c r="R59" s="69">
        <f t="shared" si="15"/>
        <v>0</v>
      </c>
      <c r="S59" s="69">
        <f t="shared" si="15"/>
        <v>2378855</v>
      </c>
      <c r="T59" s="69">
        <f t="shared" si="15"/>
        <v>0</v>
      </c>
      <c r="U59" s="69">
        <f t="shared" si="15"/>
        <v>10878595</v>
      </c>
      <c r="V59" s="69">
        <f t="shared" si="15"/>
        <v>76</v>
      </c>
      <c r="W59" s="69">
        <f t="shared" si="15"/>
        <v>10878671</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2891787</v>
      </c>
      <c r="O60" s="69">
        <f t="shared" si="16"/>
        <v>5607953</v>
      </c>
      <c r="P60" s="69">
        <f t="shared" si="16"/>
        <v>0</v>
      </c>
      <c r="Q60" s="69">
        <f t="shared" si="16"/>
        <v>0</v>
      </c>
      <c r="R60" s="69">
        <f t="shared" si="16"/>
        <v>0</v>
      </c>
      <c r="S60" s="69">
        <f t="shared" si="16"/>
        <v>2378855</v>
      </c>
      <c r="T60" s="69">
        <f t="shared" si="16"/>
        <v>27853398</v>
      </c>
      <c r="U60" s="69">
        <f t="shared" si="16"/>
        <v>38731993</v>
      </c>
      <c r="V60" s="69">
        <f t="shared" si="16"/>
        <v>136</v>
      </c>
      <c r="W60" s="69">
        <f t="shared" si="16"/>
        <v>38732129</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62087</v>
      </c>
      <c r="P61" s="70">
        <f t="shared" si="17"/>
        <v>0</v>
      </c>
      <c r="Q61" s="70">
        <f t="shared" si="17"/>
        <v>0</v>
      </c>
      <c r="R61" s="70">
        <f t="shared" si="17"/>
        <v>0</v>
      </c>
      <c r="S61" s="70">
        <f t="shared" si="17"/>
        <v>0</v>
      </c>
      <c r="T61" s="70">
        <f t="shared" si="17"/>
        <v>-12385746</v>
      </c>
      <c r="U61" s="70">
        <f t="shared" si="17"/>
        <v>-12323659</v>
      </c>
      <c r="V61" s="70">
        <f t="shared" si="17"/>
        <v>0</v>
      </c>
      <c r="W61" s="70">
        <f t="shared" si="17"/>
        <v>-12323659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7" sqref="L27"/>
    </sheetView>
  </sheetViews>
  <sheetFormatPr defaultRowHeight="12.75" x14ac:dyDescent="0.2"/>
  <sheetData>
    <row r="1" spans="1:9" x14ac:dyDescent="0.2">
      <c r="A1" s="314" t="s">
        <v>468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2019-04-29T07:54:54Z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