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Financije\KATIA\Financijski izvještaji-ZSE\Radne\2020_06_30\final\"/>
    </mc:Choice>
  </mc:AlternateContent>
  <bookViews>
    <workbookView xWindow="0" yWindow="0" windowWidth="28800" windowHeight="12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78" i="18" l="1"/>
  <c r="H78" i="18"/>
  <c r="H46" i="21"/>
  <c r="H40" i="21"/>
  <c r="H47" i="21" s="1"/>
  <c r="H33" i="21"/>
  <c r="H27" i="21"/>
  <c r="H34" i="21" s="1"/>
  <c r="H16" i="21"/>
  <c r="H19" i="21" s="1"/>
  <c r="H49" i="21" s="1"/>
  <c r="H51" i="21" s="1"/>
  <c r="H54" i="20"/>
  <c r="H48" i="20"/>
  <c r="H41" i="20"/>
  <c r="H35" i="20"/>
  <c r="H42" i="20" s="1"/>
  <c r="H19" i="20"/>
  <c r="I9" i="20"/>
  <c r="I18" i="20" s="1"/>
  <c r="I24" i="20" s="1"/>
  <c r="I27" i="20" s="1"/>
  <c r="I103" i="19"/>
  <c r="I90" i="19"/>
  <c r="I100" i="19" s="1"/>
  <c r="I101" i="19" s="1"/>
  <c r="I85" i="19"/>
  <c r="I70" i="19"/>
  <c r="I48" i="19"/>
  <c r="I37" i="19"/>
  <c r="H29" i="19"/>
  <c r="H26" i="19"/>
  <c r="H20" i="19"/>
  <c r="H16" i="19"/>
  <c r="I8" i="19"/>
  <c r="I60" i="19" s="1"/>
  <c r="H115" i="18"/>
  <c r="H103" i="18"/>
  <c r="H96" i="18"/>
  <c r="H92" i="18"/>
  <c r="H89" i="18"/>
  <c r="H75" i="18" s="1"/>
  <c r="H131" i="18" s="1"/>
  <c r="H85" i="18"/>
  <c r="H60" i="18"/>
  <c r="H53" i="18"/>
  <c r="H45" i="18"/>
  <c r="H38" i="18"/>
  <c r="H27" i="18"/>
  <c r="H17" i="18"/>
  <c r="H9" i="18" s="1"/>
  <c r="H72" i="18" s="1"/>
  <c r="H10" i="18"/>
  <c r="H61" i="22"/>
  <c r="H59" i="22"/>
  <c r="H60" i="22"/>
  <c r="H38" i="22"/>
  <c r="H57" i="22"/>
  <c r="H33" i="22"/>
  <c r="H31" i="22"/>
  <c r="H32" i="22" s="1"/>
  <c r="K10" i="22"/>
  <c r="H55" i="20"/>
  <c r="H14" i="19"/>
  <c r="H61" i="19" s="1"/>
  <c r="H64" i="19" s="1"/>
  <c r="H44" i="18"/>
  <c r="V61" i="22"/>
  <c r="T61" i="22"/>
  <c r="S61" i="22"/>
  <c r="R61" i="22"/>
  <c r="Q61" i="22"/>
  <c r="P61" i="22"/>
  <c r="O61" i="22"/>
  <c r="N61" i="22"/>
  <c r="M61" i="22"/>
  <c r="L61" i="22"/>
  <c r="K61" i="22"/>
  <c r="J61" i="22"/>
  <c r="I61" i="22"/>
  <c r="V59" i="22"/>
  <c r="V60" i="22"/>
  <c r="T59" i="22"/>
  <c r="T60" i="22"/>
  <c r="S59" i="22"/>
  <c r="S60" i="22" s="1"/>
  <c r="R59" i="22"/>
  <c r="R60" i="22" s="1"/>
  <c r="Q59" i="22"/>
  <c r="Q60" i="22"/>
  <c r="P59" i="22"/>
  <c r="P60" i="22"/>
  <c r="O59" i="22"/>
  <c r="O60" i="22" s="1"/>
  <c r="N59" i="22"/>
  <c r="N60" i="22" s="1"/>
  <c r="M59" i="22"/>
  <c r="M60" i="22"/>
  <c r="L59" i="22"/>
  <c r="L60" i="22"/>
  <c r="K59" i="22"/>
  <c r="K60" i="22" s="1"/>
  <c r="J59" i="22"/>
  <c r="J60" i="22" s="1"/>
  <c r="I59" i="22"/>
  <c r="I60" i="22"/>
  <c r="U56" i="22"/>
  <c r="W56" i="22"/>
  <c r="U55" i="22"/>
  <c r="W55" i="22" s="1"/>
  <c r="U54" i="22"/>
  <c r="W54" i="22" s="1"/>
  <c r="U53" i="22"/>
  <c r="W53" i="22"/>
  <c r="U52" i="22"/>
  <c r="U61" i="22" s="1"/>
  <c r="W52" i="22"/>
  <c r="U51" i="22"/>
  <c r="W51" i="22" s="1"/>
  <c r="U50" i="22"/>
  <c r="W50" i="22" s="1"/>
  <c r="U49" i="22"/>
  <c r="W49" i="22"/>
  <c r="U48" i="22"/>
  <c r="W48" i="22"/>
  <c r="U47" i="22"/>
  <c r="W47" i="22" s="1"/>
  <c r="U46" i="22"/>
  <c r="W46" i="22" s="1"/>
  <c r="U45" i="22"/>
  <c r="W45" i="22"/>
  <c r="U44" i="22"/>
  <c r="W44" i="22"/>
  <c r="U43" i="22"/>
  <c r="W43" i="22" s="1"/>
  <c r="U42" i="22"/>
  <c r="W42" i="22" s="1"/>
  <c r="U41" i="22"/>
  <c r="W41" i="22"/>
  <c r="U40" i="22"/>
  <c r="U59" i="22" s="1"/>
  <c r="U60" i="22" s="1"/>
  <c r="W40" i="22"/>
  <c r="U39" i="22"/>
  <c r="W39" i="22" s="1"/>
  <c r="V38" i="22"/>
  <c r="V57" i="22" s="1"/>
  <c r="T38" i="22"/>
  <c r="T57" i="22"/>
  <c r="S38" i="22"/>
  <c r="S57" i="22" s="1"/>
  <c r="R38" i="22"/>
  <c r="R57" i="22" s="1"/>
  <c r="Q38" i="22"/>
  <c r="Q57" i="22" s="1"/>
  <c r="P38" i="22"/>
  <c r="P57" i="22"/>
  <c r="O38" i="22"/>
  <c r="O57" i="22"/>
  <c r="N38" i="22"/>
  <c r="N57" i="22" s="1"/>
  <c r="M38" i="22"/>
  <c r="M57" i="22" s="1"/>
  <c r="L38" i="22"/>
  <c r="L57" i="22"/>
  <c r="K38" i="22"/>
  <c r="K57" i="22"/>
  <c r="J38" i="22"/>
  <c r="J57" i="22" s="1"/>
  <c r="I38" i="22"/>
  <c r="I57" i="22" s="1"/>
  <c r="U37" i="22"/>
  <c r="W37" i="22"/>
  <c r="U36" i="22"/>
  <c r="W36" i="22"/>
  <c r="U35" i="22"/>
  <c r="U38" i="22" s="1"/>
  <c r="U57" i="22" s="1"/>
  <c r="V33" i="22"/>
  <c r="T33" i="22"/>
  <c r="S33" i="22"/>
  <c r="R33" i="22"/>
  <c r="Q33" i="22"/>
  <c r="P33" i="22"/>
  <c r="O33" i="22"/>
  <c r="N33" i="22"/>
  <c r="M33" i="22"/>
  <c r="L33" i="22"/>
  <c r="K33" i="22"/>
  <c r="J33" i="22"/>
  <c r="I33" i="22"/>
  <c r="V31" i="22"/>
  <c r="V32" i="22"/>
  <c r="T31" i="22"/>
  <c r="T32" i="22" s="1"/>
  <c r="S31" i="22"/>
  <c r="S32" i="22" s="1"/>
  <c r="R31" i="22"/>
  <c r="R32" i="22"/>
  <c r="Q31" i="22"/>
  <c r="Q32" i="22"/>
  <c r="P31" i="22"/>
  <c r="P32" i="22" s="1"/>
  <c r="O31" i="22"/>
  <c r="O32" i="22" s="1"/>
  <c r="N31" i="22"/>
  <c r="N32" i="22"/>
  <c r="M31" i="22"/>
  <c r="M32" i="22"/>
  <c r="L31" i="22"/>
  <c r="L32" i="22" s="1"/>
  <c r="K31" i="22"/>
  <c r="K32" i="22" s="1"/>
  <c r="J31" i="22"/>
  <c r="J32" i="22"/>
  <c r="I31" i="22"/>
  <c r="I32" i="22"/>
  <c r="U28" i="22"/>
  <c r="W28" i="22" s="1"/>
  <c r="U27" i="22"/>
  <c r="W27" i="22" s="1"/>
  <c r="U26" i="22"/>
  <c r="W26" i="22"/>
  <c r="U25" i="22"/>
  <c r="W25" i="22"/>
  <c r="U24" i="22"/>
  <c r="W24" i="22" s="1"/>
  <c r="U23" i="22"/>
  <c r="W23" i="22" s="1"/>
  <c r="U22" i="22"/>
  <c r="W22" i="22"/>
  <c r="U21" i="22"/>
  <c r="U33" i="22" s="1"/>
  <c r="W21" i="22"/>
  <c r="W33" i="22" s="1"/>
  <c r="U20" i="22"/>
  <c r="W20" i="22" s="1"/>
  <c r="U19" i="22"/>
  <c r="W19" i="22" s="1"/>
  <c r="U18" i="22"/>
  <c r="W18" i="22"/>
  <c r="U17" i="22"/>
  <c r="W17" i="22"/>
  <c r="U16" i="22"/>
  <c r="W16" i="22" s="1"/>
  <c r="U15" i="22"/>
  <c r="W15" i="22" s="1"/>
  <c r="U14" i="22"/>
  <c r="W14" i="22"/>
  <c r="U13" i="22"/>
  <c r="W13" i="22"/>
  <c r="U12" i="22"/>
  <c r="W12" i="22" s="1"/>
  <c r="U11" i="22"/>
  <c r="W11" i="22" s="1"/>
  <c r="V10" i="22"/>
  <c r="V29" i="22"/>
  <c r="T10" i="22"/>
  <c r="T29" i="22"/>
  <c r="S10" i="22"/>
  <c r="S29" i="22" s="1"/>
  <c r="R10" i="22"/>
  <c r="R29" i="22" s="1"/>
  <c r="Q10" i="22"/>
  <c r="Q29" i="22"/>
  <c r="P10" i="22"/>
  <c r="P29" i="22"/>
  <c r="O10" i="22"/>
  <c r="O29" i="22" s="1"/>
  <c r="N10" i="22"/>
  <c r="N29" i="22" s="1"/>
  <c r="M10" i="22"/>
  <c r="M29" i="22"/>
  <c r="L10" i="22"/>
  <c r="L29" i="22"/>
  <c r="K29" i="22"/>
  <c r="J10" i="22"/>
  <c r="J29" i="22" s="1"/>
  <c r="I10" i="22"/>
  <c r="I29" i="22"/>
  <c r="H10" i="22"/>
  <c r="H29" i="22"/>
  <c r="U9" i="22"/>
  <c r="W9" i="22" s="1"/>
  <c r="U8" i="22"/>
  <c r="W8" i="22" s="1"/>
  <c r="W10" i="22" s="1"/>
  <c r="U7" i="22"/>
  <c r="W7" i="22"/>
  <c r="I46" i="21"/>
  <c r="I47" i="21" s="1"/>
  <c r="I40" i="21"/>
  <c r="I33" i="21"/>
  <c r="I27" i="21"/>
  <c r="I34" i="21" s="1"/>
  <c r="I16" i="21"/>
  <c r="I19" i="21" s="1"/>
  <c r="I49" i="21" s="1"/>
  <c r="I51" i="21" s="1"/>
  <c r="I54" i="20"/>
  <c r="I48" i="20"/>
  <c r="I55" i="20" s="1"/>
  <c r="I41" i="20"/>
  <c r="I35" i="20"/>
  <c r="I42" i="20" s="1"/>
  <c r="I19" i="20"/>
  <c r="H9" i="20"/>
  <c r="H18" i="20" s="1"/>
  <c r="H24" i="20" s="1"/>
  <c r="H27" i="20" s="1"/>
  <c r="K103" i="19"/>
  <c r="J103" i="19"/>
  <c r="H103" i="19"/>
  <c r="K90" i="19"/>
  <c r="K100" i="19" s="1"/>
  <c r="K101" i="19" s="1"/>
  <c r="J90" i="19"/>
  <c r="J100" i="19"/>
  <c r="J101" i="19"/>
  <c r="H90" i="19"/>
  <c r="H100" i="19"/>
  <c r="H101" i="19" s="1"/>
  <c r="K85" i="19"/>
  <c r="J85" i="19"/>
  <c r="H85" i="19"/>
  <c r="K70" i="19"/>
  <c r="J70" i="19"/>
  <c r="H70" i="19"/>
  <c r="K48" i="19"/>
  <c r="J48" i="19"/>
  <c r="H48" i="19"/>
  <c r="K37" i="19"/>
  <c r="J37" i="19"/>
  <c r="H37" i="19"/>
  <c r="K29" i="19"/>
  <c r="J29" i="19"/>
  <c r="I29" i="19"/>
  <c r="I14" i="19" s="1"/>
  <c r="I61" i="19" s="1"/>
  <c r="K26" i="19"/>
  <c r="J26" i="19"/>
  <c r="I26" i="19"/>
  <c r="K20" i="19"/>
  <c r="J20" i="19"/>
  <c r="I20" i="19"/>
  <c r="K16" i="19"/>
  <c r="K14" i="19" s="1"/>
  <c r="K61" i="19" s="1"/>
  <c r="J16" i="19"/>
  <c r="J14" i="19" s="1"/>
  <c r="J61" i="19" s="1"/>
  <c r="I16" i="19"/>
  <c r="K8" i="19"/>
  <c r="J8" i="19"/>
  <c r="H8" i="19"/>
  <c r="I115" i="18"/>
  <c r="I103" i="18"/>
  <c r="I96" i="18"/>
  <c r="I92" i="18"/>
  <c r="I75" i="18" s="1"/>
  <c r="I131" i="18" s="1"/>
  <c r="I89" i="18"/>
  <c r="I85" i="18"/>
  <c r="I60" i="18"/>
  <c r="I53" i="18"/>
  <c r="I45" i="18"/>
  <c r="I44" i="18" s="1"/>
  <c r="I38" i="18"/>
  <c r="I27" i="18"/>
  <c r="I17" i="18"/>
  <c r="I10" i="18"/>
  <c r="I9" i="18" s="1"/>
  <c r="J60" i="19"/>
  <c r="J63" i="19" s="1"/>
  <c r="K60" i="19"/>
  <c r="H60" i="19"/>
  <c r="H63" i="19" s="1"/>
  <c r="W32" i="22" l="1"/>
  <c r="W31" i="22"/>
  <c r="I57" i="20"/>
  <c r="I59" i="20" s="1"/>
  <c r="I72" i="18"/>
  <c r="I63" i="19"/>
  <c r="I62" i="19"/>
  <c r="I64" i="19"/>
  <c r="W29" i="22"/>
  <c r="J62" i="19"/>
  <c r="J64" i="19"/>
  <c r="H57" i="20"/>
  <c r="H59" i="20" s="1"/>
  <c r="K63" i="19"/>
  <c r="K62" i="19"/>
  <c r="K64" i="19"/>
  <c r="W59" i="22"/>
  <c r="W60" i="22" s="1"/>
  <c r="W61" i="22"/>
  <c r="H62" i="19"/>
  <c r="U10" i="22"/>
  <c r="U29" i="22" s="1"/>
  <c r="U31" i="22"/>
  <c r="U32" i="22" s="1"/>
  <c r="W35" i="22"/>
  <c r="W38" i="22" s="1"/>
  <c r="W57" i="22" s="1"/>
  <c r="I66" i="19" l="1"/>
  <c r="I67" i="19"/>
  <c r="I68" i="19"/>
  <c r="K66" i="19"/>
  <c r="K68" i="19"/>
  <c r="K67" i="19"/>
  <c r="H66" i="19"/>
  <c r="H68" i="19"/>
  <c r="H67" i="19"/>
  <c r="J67" i="19"/>
  <c r="J68" i="19"/>
  <c r="J66"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<sst xmlns="http://schemas.openxmlformats.org/spreadsheetml/2006/main" count="518" uniqueCount="454">
  <si>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</si>
  <si>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</si>
  <si>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</si>
  <si>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</si>
  <si>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</si>
  <si>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</si>
  <si>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</si>
  <si>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</si>
  <si>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</si>
  <si>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</si>
  <si>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</si>
  <si>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</si>
  <si>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</si>
  <si>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</si>
  <si>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</si>
  <si>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</si>
  <si>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</si>
  <si>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</si>
  <si>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</si>
  <si>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</si>
  <si>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</si>
  <si>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</si>
  <si>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</si>
  <si>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</si>
  <si>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</si>
  <si>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</si>
  <si>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</si>
  <si>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</si>
  <si>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</si>
  <si>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</si>
  <si>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</si>
  <si>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</si>
  <si>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</si>
  <si>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</si>
  <si>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</si>
  <si>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</si>
  <si>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</si>
  <si>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</si>
  <si>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</si>
  <si>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</si>
  <si>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</si>
  <si>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</si>
  <si>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</si>
  <si>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</si>
  <si>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</si>
  <si>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</si>
  <si>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</si>
  <si>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</si>
  <si>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</si>
  <si>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</si>
  <si>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</si>
  <si>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</si>
  <si>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</si>
  <si>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</si>
  <si>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</si>
  <si>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</si>
  <si>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</si>
  <si>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</si>
  <si>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</si>
  <si>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</si>
  <si>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</si>
  <si>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</si>
  <si>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</si>
  <si>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</si>
  <si>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</si>
  <si>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</si>
  <si>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</si>
  <si>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</si>
  <si>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</si>
  <si>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</si>
  <si>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</si>
  <si>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</si>
  <si>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</si>
  <si>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</si>
  <si>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</si>
  <si>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</si>
  <si>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</si>
  <si>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</si>
  <si>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</si>
  <si>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</si>
  <si>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</si>
  <si>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</si>
  <si>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</si>
  <si>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</si>
  <si>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</si>
  <si>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</si>
  <si>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</si>
  <si>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</si>
  <si>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</si>
  <si>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</si>
  <si>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</si>
  <si>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</si>
  <si>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</si>
  <si>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</si>
  <si>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</si>
  <si>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</si>
  <si>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</si>
  <si>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</si>
  <si>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</si>
  <si>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</si>
  <si>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</si>
  <si>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</si>
  <si>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</si>
  <si>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</si>
  <si>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</si>
  <si>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</si>
  <si>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</si>
  <si>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</si>
  <si>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</si>
  <si>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</si>
  <si>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</si>
  <si>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</si>
  <si>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</si>
  <si>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</si>
  <si>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</si>
  <si>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</si>
  <si>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</si>
  <si>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</si>
  <si>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</si>
  <si>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</si>
  <si>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</si>
  <si>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</si>
  <si>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</si>
  <si>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</si>
  <si>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</si>
  <si>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</si>
  <si>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</si>
  <si>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</si>
  <si>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</si>
  <si>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</si>
  <si>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</si>
  <si>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</si>
  <si>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</si>
  <si>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</si>
  <si>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</si>
  <si>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</si>
  <si>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</si>
  <si>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</si>
  <si>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</si>
  <si>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</si>
  <si>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</si>
  <si>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</si>
  <si>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</si>
  <si>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</si>
  <si>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</si>
  <si>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</si>
  <si>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</si>
  <si>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</si>
  <si>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</si>
  <si>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</si>
  <si>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</si>
  <si>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</si>
  <si>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</si>
  <si>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</si>
  <si>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</si>
  <si>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</si>
  <si>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</si>
  <si>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</si>
  <si>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</si>
  <si>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</si>
  <si>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</si>
  <si>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</si>
  <si>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</si>
  <si>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</si>
  <si>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</si>
  <si>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</si>
  <si>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</si>
  <si>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</si>
  <si>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</si>
  <si>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</si>
  <si>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</si>
  <si>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</si>
  <si>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</si>
  <si>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</si>
  <si>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</si>
  <si>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</si>
  <si>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</si>
  <si>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</si>
  <si>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</si>
  <si>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</si>
  <si>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</si>
  <si>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</si>
  <si>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</si>
  <si>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</si>
  <si>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</si>
  <si>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</si>
  <si>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</si>
  <si>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</si>
  <si>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</si>
  <si>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</si>
  <si>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</si>
  <si>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</si>
  <si>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</si>
  <si>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</si>
  <si>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</si>
  <si>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</si>
  <si>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</si>
  <si>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</si>
  <si>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</si>
  <si>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</si>
  <si>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</si>
  <si>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</si>
  <si>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</si>
  <si>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</si>
  <si>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</si>
  <si>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</si>
  <si>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</si>
  <si>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</si>
  <si>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</si>
  <si>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</si>
  <si>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</si>
  <si>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</si>
  <si>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</si>
  <si>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</si>
  <si>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</si>
  <si>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</si>
  <si>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</si>
  <si>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</si>
  <si>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</si>
  <si>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</si>
  <si>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</si>
  <si>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</si>
  <si>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</si>
  <si>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</si>
  <si>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</si>
  <si>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</si>
  <si>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</si>
  <si>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</si>
  <si>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</si>
  <si>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</si>
  <si>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</si>
  <si>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</si>
  <si>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</si>
  <si>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</si>
  <si>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</si>
  <si>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</si>
  <si>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</si>
  <si>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</si>
  <si>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</si>
  <si>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</si>
  <si>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</si>
  <si>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</si>
  <si>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</si>
  <si>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</si>
  <si>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</si>
  <si>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</si>
  <si>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</si>
  <si>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</si>
  <si>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</si>
  <si>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</si>
  <si>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</si>
  <si>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</si>
  <si>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</si>
  <si>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</si>
  <si>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</si>
  <si>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</si>
  <si>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</si>
  <si>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</si>
  <si>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</si>
  <si>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</si>
  <si>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</si>
  <si>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</si>
  <si>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</si>
  <si>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</si>
  <si>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</si>
  <si>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</si>
  <si>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</si>
  <si>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</si>
  <si>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</si>
  <si>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</si>
  <si>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</si>
  <si>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</si>
  <si>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</si>
  <si>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</si>
  <si>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</si>
  <si>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</si>
  <si>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</si>
  <si>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</si>
  <si>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</si>
  <si>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</si>
  <si>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</si>
  <si>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</si>
  <si>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</si>
  <si>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</si>
  <si>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</si>
  <si>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</si>
  <si>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</si>
  <si>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</si>
  <si>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</si>
  <si>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</si>
  <si>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</si>
  <si>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</si>
  <si>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</si>
  <si>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</si>
  <si>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</si>
  <si>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</si>
  <si>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</si>
  <si>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</si>
  <si>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</si>
  <si>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</si>
  <si>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</si>
  <si>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</si>
  <si>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</si>
  <si>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</si>
  <si>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</si>
  <si>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</si>
  <si>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</si>
  <si>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</si>
  <si>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</si>
  <si>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</si>
  <si>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</si>
  <si>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</si>
  <si>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</si>
  <si>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</si>
  <si>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</si>
  <si>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</si>
  <si>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</si>
  <si>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</si>
  <si>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</si>
  <si>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</si>
  <si>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</si>
  <si>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</si>
  <si>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</si>
  <si>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</si>
  <si>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</si>
  <si>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</si>
  <si>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</si>
  <si>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</si>
  <si>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</si>
  <si>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</si>
  <si>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</si>
  <si>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</si>
  <si>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</si>
  <si>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</si>
  <si>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</si>
  <si>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</si>
  <si>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</si>
  <si>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</si>
  <si>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</si>
  <si>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</si>
  <si>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</si>
  <si>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</si>
  <si>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</si>
  <si>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</si>
  <si>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</si>
  <si>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</si>
  <si>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</si>
  <si>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</si>
  <si>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</si>
  <si>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</si>
  <si>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</si>
  <si>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</si>
  <si>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</si>
  <si>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</si>
  <si>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</si>
  <si>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</si>
  <si>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</si>
  <si>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</si>
  <si>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</si>
  <si>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</si>
  <si>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</si>
  <si>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</si>
  <si>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</si>
  <si>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</si>
  <si>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</si>
  <si>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</si>
  <si>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</si>
  <si>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</si>
  <si>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</si>
  <si>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</si>
  <si>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</si>
  <si>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</si>
  <si>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</si>
  <si>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</si>
  <si>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</si>
  <si>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</si>
  <si>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</si>
  <si>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</si>
  <si>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</si>
  <si>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</si>
  <si>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</si>
  <si>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</si>
  <si>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</si>
  <si>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</si>
  <si>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</si>
  <si>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</si>
  <si>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</si>
  <si>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</si>
  <si>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</si>
  <si>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</si>
  <si>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</si>
  <si>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</si>
  <si>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</si>
  <si>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</si>
  <si>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</si>
  <si>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</si>
  <si>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</si>
  <si>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</si>
  <si>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</si>
  <si>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</si>
  <si>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</si>
  <si>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</si>
  <si>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</si>
  <si>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</si>
  <si>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</si>
  <si>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</si>
  <si>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</si>
  <si>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</si>
  <si>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</si>
  <si>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</si>
  <si>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</si>
  <si>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</si>
  <si>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</si>
  <si>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</si>
  <si>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</si>
  <si>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</si>
  <si>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</si>
  <si>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</si>
  <si>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</si>
  <si>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</si>
  <si>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</si>
  <si>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</si>
  <si>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</si>
  <si>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</si>
  <si>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</si>
  <si>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</si>
  <si>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</si>
  <si>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</si>
  <si>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</si>
  <si>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</si>
  <si>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</si>
  <si>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</si>
  <si>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</si>
  <si>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</si>
  <si>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</si>
  <si>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</si>
  <si>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</si>
  <si>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</si>
  <si>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</si>
  <si>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</si>
  <si>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</si>
  <si>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</si>
  <si>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</si>
  <si>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</si>
  <si>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</si>
  <si>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</si>
  <si>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</si>
  <si>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</si>
  <si>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Obveznik:   AD PLASTIK d.d.</t>
  </si>
  <si>
    <t>u razdoblju 1.1.2020. do 30.6.2020.</t>
  </si>
  <si>
    <t>u razdoblju 1.1.2020 do 30.6.2020</t>
  </si>
  <si>
    <t>stanje na dan 30.6.2020</t>
  </si>
  <si>
    <t> 30.6.2020</t>
  </si>
  <si>
    <t>BILJEŠKE UZ FINANCIJSKE IZVJEŠTAJE - TFI
(sastavljaju se za tromjesečna izvještajna razdoblja)
Naziv izdavatelja:   AD PLASTIK d.d.
OIB:   48351740621
Izvještajno razdoblje: 1.1.2020 do 30.6.2020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Međuizvještaju poslovodstva AD Plastik Grupe za prvih šest mjeseci 2020 godine. Međuizvještaj poslovodstva AD Plastik Grupe za prvih šest mjeseci 2020. godine je dostupan na internet stranici Zagrebačke burze.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</si>
</sst>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O15" sqref="O15"/>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t="s">
        <v>452</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t="s">
        <v>435</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436</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437</v>
      </c>
      <c r="D15" s="164"/>
      <c r="E15" s="168"/>
      <c r="F15" s="159"/>
      <c r="G15" s="97" t="s">
        <v>418</v>
      </c>
      <c r="H15" s="145" t="s">
        <v>439</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1528</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447</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I93" sqref="I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978056810</v>
      </c>
      <c r="I9" s="34">
        <f>I10+I17+I27+I38+I43</f>
        <v>952196094</v>
      </c>
    </row>
    <row r="10" spans="1:9" ht="12.75" customHeight="1" x14ac:dyDescent="0.2">
      <c r="A10" s="190" t="s">
        <v>5</v>
      </c>
      <c r="B10" s="190"/>
      <c r="C10" s="190"/>
      <c r="D10" s="190"/>
      <c r="E10" s="190"/>
      <c r="F10" s="190"/>
      <c r="G10" s="16">
        <v>3</v>
      </c>
      <c r="H10" s="34">
        <f>H11+H12+H13+H14+H15+H16</f>
        <v>84089683</v>
      </c>
      <c r="I10" s="34">
        <f>I11+I12+I13+I14+I15+I16</f>
        <v>78057036</v>
      </c>
    </row>
    <row r="11" spans="1:9" ht="12.75" customHeight="1" x14ac:dyDescent="0.2">
      <c r="A11" s="186" t="s">
        <v>6</v>
      </c>
      <c r="B11" s="186"/>
      <c r="C11" s="186"/>
      <c r="D11" s="186"/>
      <c r="E11" s="186"/>
      <c r="F11" s="186"/>
      <c r="G11" s="15">
        <v>4</v>
      </c>
      <c r="H11" s="33">
        <v>52454329</v>
      </c>
      <c r="I11" s="33">
        <v>42150775</v>
      </c>
    </row>
    <row r="12" spans="1:9" ht="22.9" customHeight="1" x14ac:dyDescent="0.2">
      <c r="A12" s="186" t="s">
        <v>7</v>
      </c>
      <c r="B12" s="186"/>
      <c r="C12" s="186"/>
      <c r="D12" s="186"/>
      <c r="E12" s="186"/>
      <c r="F12" s="186"/>
      <c r="G12" s="15">
        <v>5</v>
      </c>
      <c r="H12" s="33">
        <v>1791008</v>
      </c>
      <c r="I12" s="33">
        <v>1190162</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24918567</v>
      </c>
      <c r="I15" s="33">
        <v>30351425</v>
      </c>
    </row>
    <row r="16" spans="1:9" ht="12.75" customHeight="1" x14ac:dyDescent="0.2">
      <c r="A16" s="186" t="s">
        <v>11</v>
      </c>
      <c r="B16" s="186"/>
      <c r="C16" s="186"/>
      <c r="D16" s="186"/>
      <c r="E16" s="186"/>
      <c r="F16" s="186"/>
      <c r="G16" s="15">
        <v>9</v>
      </c>
      <c r="H16" s="33">
        <v>4925779</v>
      </c>
      <c r="I16" s="33">
        <v>4364674</v>
      </c>
    </row>
    <row r="17" spans="1:9" ht="12.75" customHeight="1" x14ac:dyDescent="0.2">
      <c r="A17" s="190" t="s">
        <v>12</v>
      </c>
      <c r="B17" s="190"/>
      <c r="C17" s="190"/>
      <c r="D17" s="190"/>
      <c r="E17" s="190"/>
      <c r="F17" s="190"/>
      <c r="G17" s="16">
        <v>10</v>
      </c>
      <c r="H17" s="34">
        <f>H18+H19+H20+H21+H22+H23+H24+H25+H26</f>
        <v>637973635</v>
      </c>
      <c r="I17" s="34">
        <f>I18+I19+I20+I21+I22+I23+I24+I25+I26</f>
        <v>616472719</v>
      </c>
    </row>
    <row r="18" spans="1:9" ht="12.75" customHeight="1" x14ac:dyDescent="0.2">
      <c r="A18" s="186" t="s">
        <v>13</v>
      </c>
      <c r="B18" s="186"/>
      <c r="C18" s="186"/>
      <c r="D18" s="186"/>
      <c r="E18" s="186"/>
      <c r="F18" s="186"/>
      <c r="G18" s="15">
        <v>11</v>
      </c>
      <c r="H18" s="33">
        <v>130283873</v>
      </c>
      <c r="I18" s="33">
        <v>130283873</v>
      </c>
    </row>
    <row r="19" spans="1:9" ht="12.75" customHeight="1" x14ac:dyDescent="0.2">
      <c r="A19" s="186" t="s">
        <v>14</v>
      </c>
      <c r="B19" s="186"/>
      <c r="C19" s="186"/>
      <c r="D19" s="186"/>
      <c r="E19" s="186"/>
      <c r="F19" s="186"/>
      <c r="G19" s="15">
        <v>12</v>
      </c>
      <c r="H19" s="33">
        <v>177405514</v>
      </c>
      <c r="I19" s="33">
        <v>175901038</v>
      </c>
    </row>
    <row r="20" spans="1:9" ht="12.75" customHeight="1" x14ac:dyDescent="0.2">
      <c r="A20" s="186" t="s">
        <v>15</v>
      </c>
      <c r="B20" s="186"/>
      <c r="C20" s="186"/>
      <c r="D20" s="186"/>
      <c r="E20" s="186"/>
      <c r="F20" s="186"/>
      <c r="G20" s="15">
        <v>13</v>
      </c>
      <c r="H20" s="33">
        <v>206776858</v>
      </c>
      <c r="I20" s="33">
        <v>205598010</v>
      </c>
    </row>
    <row r="21" spans="1:9" ht="12.75" customHeight="1" x14ac:dyDescent="0.2">
      <c r="A21" s="186" t="s">
        <v>16</v>
      </c>
      <c r="B21" s="186"/>
      <c r="C21" s="186"/>
      <c r="D21" s="186"/>
      <c r="E21" s="186"/>
      <c r="F21" s="186"/>
      <c r="G21" s="15">
        <v>14</v>
      </c>
      <c r="H21" s="33">
        <v>37685644</v>
      </c>
      <c r="I21" s="33">
        <v>39084537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17699922</v>
      </c>
      <c r="I24" s="33">
        <v>13147941</v>
      </c>
    </row>
    <row r="25" spans="1:9" ht="12.75" customHeight="1" x14ac:dyDescent="0.2">
      <c r="A25" s="186" t="s">
        <v>20</v>
      </c>
      <c r="B25" s="186"/>
      <c r="C25" s="186"/>
      <c r="D25" s="186"/>
      <c r="E25" s="186"/>
      <c r="F25" s="186"/>
      <c r="G25" s="15">
        <v>18</v>
      </c>
      <c r="H25" s="33">
        <v>13715998</v>
      </c>
      <c r="I25" s="33">
        <v>11027554</v>
      </c>
    </row>
    <row r="26" spans="1:9" ht="12.75" customHeight="1" x14ac:dyDescent="0.2">
      <c r="A26" s="186" t="s">
        <v>21</v>
      </c>
      <c r="B26" s="186"/>
      <c r="C26" s="186"/>
      <c r="D26" s="186"/>
      <c r="E26" s="186"/>
      <c r="F26" s="186"/>
      <c r="G26" s="15">
        <v>19</v>
      </c>
      <c r="H26" s="33">
        <v>54405826</v>
      </c>
      <c r="I26" s="33">
        <v>41429766</v>
      </c>
    </row>
    <row r="27" spans="1:9" ht="12.75" customHeight="1" x14ac:dyDescent="0.2">
      <c r="A27" s="190" t="s">
        <v>22</v>
      </c>
      <c r="B27" s="190"/>
      <c r="C27" s="190"/>
      <c r="D27" s="190"/>
      <c r="E27" s="190"/>
      <c r="F27" s="190"/>
      <c r="G27" s="16">
        <v>20</v>
      </c>
      <c r="H27" s="34">
        <f>SUM(H28:H37)</f>
        <v>237455542</v>
      </c>
      <c r="I27" s="34">
        <f>SUM(I28:I37)</f>
        <v>238846687</v>
      </c>
    </row>
    <row r="28" spans="1:9" ht="12.75" customHeight="1" x14ac:dyDescent="0.2">
      <c r="A28" s="186" t="s">
        <v>23</v>
      </c>
      <c r="B28" s="186"/>
      <c r="C28" s="186"/>
      <c r="D28" s="186"/>
      <c r="E28" s="186"/>
      <c r="F28" s="186"/>
      <c r="G28" s="15">
        <v>21</v>
      </c>
      <c r="H28" s="33">
        <v>127611746</v>
      </c>
      <c r="I28" s="33">
        <v>127611746</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88026941</v>
      </c>
      <c r="I30" s="33">
        <v>89418086</v>
      </c>
    </row>
    <row r="31" spans="1:9" ht="24" customHeight="1" x14ac:dyDescent="0.2">
      <c r="A31" s="186" t="s">
        <v>26</v>
      </c>
      <c r="B31" s="186"/>
      <c r="C31" s="186"/>
      <c r="D31" s="186"/>
      <c r="E31" s="186"/>
      <c r="F31" s="186"/>
      <c r="G31" s="15">
        <v>24</v>
      </c>
      <c r="H31" s="33">
        <v>21755155</v>
      </c>
      <c r="I31" s="33">
        <v>21755155</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17813341</v>
      </c>
      <c r="I38" s="34">
        <f>I39+I40+I41+I42</f>
        <v>18095043</v>
      </c>
    </row>
    <row r="39" spans="1:9" ht="12.75" customHeight="1" x14ac:dyDescent="0.2">
      <c r="A39" s="186" t="s">
        <v>34</v>
      </c>
      <c r="B39" s="186"/>
      <c r="C39" s="186"/>
      <c r="D39" s="186"/>
      <c r="E39" s="186"/>
      <c r="F39" s="186"/>
      <c r="G39" s="15">
        <v>32</v>
      </c>
      <c r="H39" s="33">
        <v>17813341</v>
      </c>
      <c r="I39" s="33">
        <v>18095043</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724609</v>
      </c>
      <c r="I43" s="33">
        <v>724609</v>
      </c>
    </row>
    <row r="44" spans="1:9" ht="12.75" customHeight="1" x14ac:dyDescent="0.2">
      <c r="A44" s="188" t="s">
        <v>382</v>
      </c>
      <c r="B44" s="188"/>
      <c r="C44" s="188"/>
      <c r="D44" s="188"/>
      <c r="E44" s="188"/>
      <c r="F44" s="188"/>
      <c r="G44" s="16">
        <v>37</v>
      </c>
      <c r="H44" s="34">
        <f>H45+H53+H60+H70</f>
        <v>380361323</v>
      </c>
      <c r="I44" s="34">
        <f>I45+I53+I60+I70</f>
        <v>391838844</v>
      </c>
    </row>
    <row r="45" spans="1:9" ht="12.75" customHeight="1" x14ac:dyDescent="0.2">
      <c r="A45" s="190" t="s">
        <v>39</v>
      </c>
      <c r="B45" s="190"/>
      <c r="C45" s="190"/>
      <c r="D45" s="190"/>
      <c r="E45" s="190"/>
      <c r="F45" s="190"/>
      <c r="G45" s="16">
        <v>38</v>
      </c>
      <c r="H45" s="34">
        <f>SUM(H46:H52)</f>
        <v>96990107</v>
      </c>
      <c r="I45" s="34">
        <f>SUM(I46:I52)</f>
        <v>107340598</v>
      </c>
    </row>
    <row r="46" spans="1:9" ht="12.75" customHeight="1" x14ac:dyDescent="0.2">
      <c r="A46" s="186" t="s">
        <v>40</v>
      </c>
      <c r="B46" s="186"/>
      <c r="C46" s="186"/>
      <c r="D46" s="186"/>
      <c r="E46" s="186"/>
      <c r="F46" s="186"/>
      <c r="G46" s="15">
        <v>39</v>
      </c>
      <c r="H46" s="33">
        <v>56594784</v>
      </c>
      <c r="I46" s="33">
        <v>59445715</v>
      </c>
    </row>
    <row r="47" spans="1:9" ht="12.75" customHeight="1" x14ac:dyDescent="0.2">
      <c r="A47" s="186" t="s">
        <v>41</v>
      </c>
      <c r="B47" s="186"/>
      <c r="C47" s="186"/>
      <c r="D47" s="186"/>
      <c r="E47" s="186"/>
      <c r="F47" s="186"/>
      <c r="G47" s="15">
        <v>40</v>
      </c>
      <c r="H47" s="33">
        <v>7905494</v>
      </c>
      <c r="I47" s="33">
        <v>7242772</v>
      </c>
    </row>
    <row r="48" spans="1:9" ht="12.75" customHeight="1" x14ac:dyDescent="0.2">
      <c r="A48" s="186" t="s">
        <v>42</v>
      </c>
      <c r="B48" s="186"/>
      <c r="C48" s="186"/>
      <c r="D48" s="186"/>
      <c r="E48" s="186"/>
      <c r="F48" s="186"/>
      <c r="G48" s="15">
        <v>41</v>
      </c>
      <c r="H48" s="33">
        <v>13629235</v>
      </c>
      <c r="I48" s="33">
        <v>14354613</v>
      </c>
    </row>
    <row r="49" spans="1:9" ht="12.75" customHeight="1" x14ac:dyDescent="0.2">
      <c r="A49" s="186" t="s">
        <v>43</v>
      </c>
      <c r="B49" s="186"/>
      <c r="C49" s="186"/>
      <c r="D49" s="186"/>
      <c r="E49" s="186"/>
      <c r="F49" s="186"/>
      <c r="G49" s="15">
        <v>42</v>
      </c>
      <c r="H49" s="33">
        <v>6963298</v>
      </c>
      <c r="I49" s="33">
        <v>10981673</v>
      </c>
    </row>
    <row r="50" spans="1:9" ht="12.75" customHeight="1" x14ac:dyDescent="0.2">
      <c r="A50" s="186" t="s">
        <v>44</v>
      </c>
      <c r="B50" s="186"/>
      <c r="C50" s="186"/>
      <c r="D50" s="186"/>
      <c r="E50" s="186"/>
      <c r="F50" s="186"/>
      <c r="G50" s="15">
        <v>43</v>
      </c>
      <c r="H50" s="33">
        <v>11897296</v>
      </c>
      <c r="I50" s="33">
        <v>15315825</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262108523</v>
      </c>
      <c r="I53" s="34">
        <f>SUM(I54:I59)</f>
        <v>216095198</v>
      </c>
    </row>
    <row r="54" spans="1:9" ht="12.75" customHeight="1" x14ac:dyDescent="0.2">
      <c r="A54" s="186" t="s">
        <v>48</v>
      </c>
      <c r="B54" s="186"/>
      <c r="C54" s="186"/>
      <c r="D54" s="186"/>
      <c r="E54" s="186"/>
      <c r="F54" s="186"/>
      <c r="G54" s="15">
        <v>47</v>
      </c>
      <c r="H54" s="33">
        <v>61297415</v>
      </c>
      <c r="I54" s="33">
        <v>57823120</v>
      </c>
    </row>
    <row r="55" spans="1:9" ht="12.75" customHeight="1" x14ac:dyDescent="0.2">
      <c r="A55" s="186" t="s">
        <v>49</v>
      </c>
      <c r="B55" s="186"/>
      <c r="C55" s="186"/>
      <c r="D55" s="186"/>
      <c r="E55" s="186"/>
      <c r="F55" s="186"/>
      <c r="G55" s="15">
        <v>48</v>
      </c>
      <c r="H55" s="33">
        <v>4029717</v>
      </c>
      <c r="I55" s="33">
        <v>4080048</v>
      </c>
    </row>
    <row r="56" spans="1:9" ht="12.75" customHeight="1" x14ac:dyDescent="0.2">
      <c r="A56" s="186" t="s">
        <v>50</v>
      </c>
      <c r="B56" s="186"/>
      <c r="C56" s="186"/>
      <c r="D56" s="186"/>
      <c r="E56" s="186"/>
      <c r="F56" s="186"/>
      <c r="G56" s="15">
        <v>49</v>
      </c>
      <c r="H56" s="33">
        <v>181057964</v>
      </c>
      <c r="I56" s="33">
        <v>142148086</v>
      </c>
    </row>
    <row r="57" spans="1:9" ht="12.75" customHeight="1" x14ac:dyDescent="0.2">
      <c r="A57" s="186" t="s">
        <v>51</v>
      </c>
      <c r="B57" s="186"/>
      <c r="C57" s="186"/>
      <c r="D57" s="186"/>
      <c r="E57" s="186"/>
      <c r="F57" s="186"/>
      <c r="G57" s="15">
        <v>50</v>
      </c>
      <c r="H57" s="33">
        <v>28112</v>
      </c>
      <c r="I57" s="33">
        <v>28658</v>
      </c>
    </row>
    <row r="58" spans="1:9" ht="12.75" customHeight="1" x14ac:dyDescent="0.2">
      <c r="A58" s="186" t="s">
        <v>52</v>
      </c>
      <c r="B58" s="186"/>
      <c r="C58" s="186"/>
      <c r="D58" s="186"/>
      <c r="E58" s="186"/>
      <c r="F58" s="186"/>
      <c r="G58" s="15">
        <v>51</v>
      </c>
      <c r="H58" s="33">
        <v>13969608</v>
      </c>
      <c r="I58" s="33">
        <v>9881018</v>
      </c>
    </row>
    <row r="59" spans="1:9" ht="12.75" customHeight="1" x14ac:dyDescent="0.2">
      <c r="A59" s="186" t="s">
        <v>53</v>
      </c>
      <c r="B59" s="186"/>
      <c r="C59" s="186"/>
      <c r="D59" s="186"/>
      <c r="E59" s="186"/>
      <c r="F59" s="186"/>
      <c r="G59" s="15">
        <v>52</v>
      </c>
      <c r="H59" s="33">
        <v>1725707</v>
      </c>
      <c r="I59" s="33">
        <v>2134268</v>
      </c>
    </row>
    <row r="60" spans="1:9" ht="12.75" customHeight="1" x14ac:dyDescent="0.2">
      <c r="A60" s="190" t="s">
        <v>54</v>
      </c>
      <c r="B60" s="190"/>
      <c r="C60" s="190"/>
      <c r="D60" s="190"/>
      <c r="E60" s="190"/>
      <c r="F60" s="190"/>
      <c r="G60" s="16">
        <v>53</v>
      </c>
      <c r="H60" s="34">
        <f>SUM(H61:H69)</f>
        <v>12964346</v>
      </c>
      <c r="I60" s="34">
        <f>SUM(I61:I69)</f>
        <v>12977239</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12652386</v>
      </c>
      <c r="I63" s="33">
        <v>12849991</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311960</v>
      </c>
      <c r="I69" s="33">
        <v>127248</v>
      </c>
    </row>
    <row r="70" spans="1:9" ht="12.75" customHeight="1" x14ac:dyDescent="0.2">
      <c r="A70" s="186" t="s">
        <v>57</v>
      </c>
      <c r="B70" s="186"/>
      <c r="C70" s="186"/>
      <c r="D70" s="186"/>
      <c r="E70" s="186"/>
      <c r="F70" s="186"/>
      <c r="G70" s="15">
        <v>63</v>
      </c>
      <c r="H70" s="33">
        <v>8298347</v>
      </c>
      <c r="I70" s="33">
        <v>55425809</v>
      </c>
    </row>
    <row r="71" spans="1:9" ht="12.75" customHeight="1" x14ac:dyDescent="0.2">
      <c r="A71" s="187" t="s">
        <v>58</v>
      </c>
      <c r="B71" s="187"/>
      <c r="C71" s="187"/>
      <c r="D71" s="187"/>
      <c r="E71" s="187"/>
      <c r="F71" s="187"/>
      <c r="G71" s="15">
        <v>64</v>
      </c>
      <c r="H71" s="33">
        <v>68260012</v>
      </c>
      <c r="I71" s="33">
        <v>28698180</v>
      </c>
    </row>
    <row r="72" spans="1:9" ht="12.75" customHeight="1" x14ac:dyDescent="0.2">
      <c r="A72" s="188" t="s">
        <v>383</v>
      </c>
      <c r="B72" s="188"/>
      <c r="C72" s="188"/>
      <c r="D72" s="188"/>
      <c r="E72" s="188"/>
      <c r="F72" s="188"/>
      <c r="G72" s="16">
        <v>65</v>
      </c>
      <c r="H72" s="34">
        <f>H8+H9+H44+H71</f>
        <v>1426678145</v>
      </c>
      <c r="I72" s="34">
        <f>I8+I9+I44+I71</f>
        <v>1372733118</v>
      </c>
    </row>
    <row r="73" spans="1:9" ht="12.75" customHeight="1" x14ac:dyDescent="0.2">
      <c r="A73" s="187" t="s">
        <v>59</v>
      </c>
      <c r="B73" s="187"/>
      <c r="C73" s="187"/>
      <c r="D73" s="187"/>
      <c r="E73" s="187"/>
      <c r="F73" s="187"/>
      <c r="G73" s="15">
        <v>66</v>
      </c>
      <c r="H73" s="33">
        <v>22814271</v>
      </c>
      <c r="I73" s="33">
        <v>22316172</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772036814</v>
      </c>
      <c r="I75" s="34">
        <f>I76+I77+I78+I84+I85+I89+I92+I95</f>
        <v>794195958</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191988358</v>
      </c>
      <c r="I77" s="33">
        <v>191988358</v>
      </c>
    </row>
    <row r="78" spans="1:9" ht="12.75" customHeight="1" x14ac:dyDescent="0.2">
      <c r="A78" s="190" t="s">
        <v>63</v>
      </c>
      <c r="B78" s="190"/>
      <c r="C78" s="190"/>
      <c r="D78" s="190"/>
      <c r="E78" s="190"/>
      <c r="F78" s="190"/>
      <c r="G78" s="16">
        <v>70</v>
      </c>
      <c r="H78" s="34">
        <f>SUM(H79:H83)</f>
        <v>69944305</v>
      </c>
      <c r="I78" s="34">
        <f>SUM(I79:I83)</f>
        <v>69944305</v>
      </c>
    </row>
    <row r="79" spans="1:9" ht="12.75" customHeight="1" x14ac:dyDescent="0.2">
      <c r="A79" s="186" t="s">
        <v>64</v>
      </c>
      <c r="B79" s="186"/>
      <c r="C79" s="186"/>
      <c r="D79" s="186"/>
      <c r="E79" s="186"/>
      <c r="F79" s="186"/>
      <c r="G79" s="15">
        <v>71</v>
      </c>
      <c r="H79" s="33">
        <v>6128852</v>
      </c>
      <c r="I79" s="33">
        <v>6128852</v>
      </c>
    </row>
    <row r="80" spans="1:9" ht="12.75" customHeight="1" x14ac:dyDescent="0.2">
      <c r="A80" s="186" t="s">
        <v>65</v>
      </c>
      <c r="B80" s="186"/>
      <c r="C80" s="186"/>
      <c r="D80" s="186"/>
      <c r="E80" s="186"/>
      <c r="F80" s="186"/>
      <c r="G80" s="15">
        <v>72</v>
      </c>
      <c r="H80" s="33">
        <v>20890463</v>
      </c>
      <c r="I80" s="33">
        <v>20890463</v>
      </c>
    </row>
    <row r="81" spans="1:9" ht="12.75" customHeight="1" x14ac:dyDescent="0.2">
      <c r="A81" s="186" t="s">
        <v>66</v>
      </c>
      <c r="B81" s="186"/>
      <c r="C81" s="186"/>
      <c r="D81" s="186"/>
      <c r="E81" s="186"/>
      <c r="F81" s="186"/>
      <c r="G81" s="15">
        <v>73</v>
      </c>
      <c r="H81" s="33">
        <v>-11795123</v>
      </c>
      <c r="I81" s="33">
        <v>-11795123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54720113</v>
      </c>
      <c r="I83" s="33">
        <v>54720113</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0</v>
      </c>
      <c r="I89" s="34">
        <f>I90-I91</f>
        <v>73623647</v>
      </c>
    </row>
    <row r="90" spans="1:9" ht="12.75" customHeight="1" x14ac:dyDescent="0.2">
      <c r="A90" s="186" t="s">
        <v>75</v>
      </c>
      <c r="B90" s="186"/>
      <c r="C90" s="186"/>
      <c r="D90" s="186"/>
      <c r="E90" s="186"/>
      <c r="F90" s="186"/>
      <c r="G90" s="15">
        <v>82</v>
      </c>
      <c r="H90" s="33">
        <v>0</v>
      </c>
      <c r="I90" s="33">
        <v>73623647</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90145751</v>
      </c>
      <c r="I92" s="34">
        <f>I93-I94</f>
        <v>38681248</v>
      </c>
    </row>
    <row r="93" spans="1:9" ht="12.75" customHeight="1" x14ac:dyDescent="0.2">
      <c r="A93" s="186" t="s">
        <v>78</v>
      </c>
      <c r="B93" s="186"/>
      <c r="C93" s="186"/>
      <c r="D93" s="186"/>
      <c r="E93" s="186"/>
      <c r="F93" s="186"/>
      <c r="G93" s="15">
        <v>85</v>
      </c>
      <c r="H93" s="33">
        <v>90145751</v>
      </c>
      <c r="I93" s="33">
        <v>38681248</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16621974</v>
      </c>
      <c r="I96" s="34">
        <f>SUM(I97:I102)</f>
        <v>16588479</v>
      </c>
    </row>
    <row r="97" spans="1:9" ht="12.75" customHeight="1" x14ac:dyDescent="0.2">
      <c r="A97" s="186" t="s">
        <v>81</v>
      </c>
      <c r="B97" s="186"/>
      <c r="C97" s="186"/>
      <c r="D97" s="186"/>
      <c r="E97" s="186"/>
      <c r="F97" s="186"/>
      <c r="G97" s="15">
        <v>89</v>
      </c>
      <c r="H97" s="33">
        <v>2127752</v>
      </c>
      <c r="I97" s="33">
        <v>2127752</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599418</v>
      </c>
      <c r="I99" s="33">
        <v>565923</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13894804</v>
      </c>
      <c r="I102" s="33">
        <v>13894804</v>
      </c>
    </row>
    <row r="103" spans="1:9" ht="12.75" customHeight="1" x14ac:dyDescent="0.2">
      <c r="A103" s="188" t="s">
        <v>386</v>
      </c>
      <c r="B103" s="188"/>
      <c r="C103" s="188"/>
      <c r="D103" s="188"/>
      <c r="E103" s="188"/>
      <c r="F103" s="188"/>
      <c r="G103" s="16">
        <v>95</v>
      </c>
      <c r="H103" s="34">
        <f>SUM(H104:H114)</f>
        <v>184183966</v>
      </c>
      <c r="I103" s="34">
        <f>SUM(I104:I114)</f>
        <v>184723739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600000</v>
      </c>
      <c r="I108" s="33">
        <v>600000</v>
      </c>
    </row>
    <row r="109" spans="1:9" ht="12.75" customHeight="1" x14ac:dyDescent="0.2">
      <c r="A109" s="186" t="s">
        <v>92</v>
      </c>
      <c r="B109" s="186"/>
      <c r="C109" s="186"/>
      <c r="D109" s="186"/>
      <c r="E109" s="186"/>
      <c r="F109" s="186"/>
      <c r="G109" s="15">
        <v>101</v>
      </c>
      <c r="H109" s="33">
        <v>176744003</v>
      </c>
      <c r="I109" s="33">
        <v>178898348</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6839963</v>
      </c>
      <c r="I113" s="33">
        <v>5225391</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449667371</v>
      </c>
      <c r="I115" s="34">
        <f>SUM(I116:I129)</f>
        <v>352890874</v>
      </c>
    </row>
    <row r="116" spans="1:9" ht="12.75" customHeight="1" x14ac:dyDescent="0.2">
      <c r="A116" s="186" t="s">
        <v>87</v>
      </c>
      <c r="B116" s="186"/>
      <c r="C116" s="186"/>
      <c r="D116" s="186"/>
      <c r="E116" s="186"/>
      <c r="F116" s="186"/>
      <c r="G116" s="15">
        <v>108</v>
      </c>
      <c r="H116" s="33">
        <v>11079065</v>
      </c>
      <c r="I116" s="33">
        <v>15446994</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7599</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37212900</v>
      </c>
      <c r="I120" s="33">
        <v>37794090</v>
      </c>
    </row>
    <row r="121" spans="1:9" ht="12.75" customHeight="1" x14ac:dyDescent="0.2">
      <c r="A121" s="186" t="s">
        <v>92</v>
      </c>
      <c r="B121" s="186"/>
      <c r="C121" s="186"/>
      <c r="D121" s="186"/>
      <c r="E121" s="186"/>
      <c r="F121" s="186"/>
      <c r="G121" s="15">
        <v>113</v>
      </c>
      <c r="H121" s="33">
        <v>170930193</v>
      </c>
      <c r="I121" s="33">
        <v>153403894</v>
      </c>
    </row>
    <row r="122" spans="1:9" ht="12.75" customHeight="1" x14ac:dyDescent="0.2">
      <c r="A122" s="186" t="s">
        <v>93</v>
      </c>
      <c r="B122" s="186"/>
      <c r="C122" s="186"/>
      <c r="D122" s="186"/>
      <c r="E122" s="186"/>
      <c r="F122" s="186"/>
      <c r="G122" s="15">
        <v>114</v>
      </c>
      <c r="H122" s="33">
        <v>20717083</v>
      </c>
      <c r="I122" s="33">
        <v>9965474</v>
      </c>
    </row>
    <row r="123" spans="1:9" ht="12.75" customHeight="1" x14ac:dyDescent="0.2">
      <c r="A123" s="186" t="s">
        <v>94</v>
      </c>
      <c r="B123" s="186"/>
      <c r="C123" s="186"/>
      <c r="D123" s="186"/>
      <c r="E123" s="186"/>
      <c r="F123" s="186"/>
      <c r="G123" s="15">
        <v>115</v>
      </c>
      <c r="H123" s="33">
        <v>184830522</v>
      </c>
      <c r="I123" s="33">
        <v>110135687</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10897067</v>
      </c>
      <c r="I125" s="33">
        <v>10250841</v>
      </c>
    </row>
    <row r="126" spans="1:9" x14ac:dyDescent="0.2">
      <c r="A126" s="186" t="s">
        <v>99</v>
      </c>
      <c r="B126" s="186"/>
      <c r="C126" s="186"/>
      <c r="D126" s="186"/>
      <c r="E126" s="186"/>
      <c r="F126" s="186"/>
      <c r="G126" s="15">
        <v>118</v>
      </c>
      <c r="H126" s="33">
        <v>6888466</v>
      </c>
      <c r="I126" s="33">
        <v>9777257</v>
      </c>
    </row>
    <row r="127" spans="1:9" x14ac:dyDescent="0.2">
      <c r="A127" s="186" t="s">
        <v>100</v>
      </c>
      <c r="B127" s="186"/>
      <c r="C127" s="186"/>
      <c r="D127" s="186"/>
      <c r="E127" s="186"/>
      <c r="F127" s="186"/>
      <c r="G127" s="15">
        <v>119</v>
      </c>
      <c r="H127" s="33">
        <v>91373</v>
      </c>
      <c r="I127" s="33">
        <v>91373</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7013103</v>
      </c>
      <c r="I129" s="33">
        <v>6025264</v>
      </c>
    </row>
    <row r="130" spans="1:9" ht="22.15" customHeight="1" x14ac:dyDescent="0.2">
      <c r="A130" s="187" t="s">
        <v>103</v>
      </c>
      <c r="B130" s="187"/>
      <c r="C130" s="187"/>
      <c r="D130" s="187"/>
      <c r="E130" s="187"/>
      <c r="F130" s="187"/>
      <c r="G130" s="15">
        <v>122</v>
      </c>
      <c r="H130" s="33">
        <v>4168020</v>
      </c>
      <c r="I130" s="33">
        <v>24334068</v>
      </c>
    </row>
    <row r="131" spans="1:9" x14ac:dyDescent="0.2">
      <c r="A131" s="188" t="s">
        <v>388</v>
      </c>
      <c r="B131" s="188"/>
      <c r="C131" s="188"/>
      <c r="D131" s="188"/>
      <c r="E131" s="188"/>
      <c r="F131" s="188"/>
      <c r="G131" s="16">
        <v>123</v>
      </c>
      <c r="H131" s="34">
        <f>H75+H96+H103+H115+H130</f>
        <v>1426678145</v>
      </c>
      <c r="I131" s="34">
        <f>I75+I96+I103+I115+I130</f>
        <v>1372733118</v>
      </c>
    </row>
    <row r="132" spans="1:9" x14ac:dyDescent="0.2">
      <c r="A132" s="187" t="s">
        <v>104</v>
      </c>
      <c r="B132" s="187"/>
      <c r="C132" s="187"/>
      <c r="D132" s="187"/>
      <c r="E132" s="187"/>
      <c r="F132" s="187"/>
      <c r="G132" s="15">
        <v>124</v>
      </c>
      <c r="H132" s="33">
        <v>22814271</v>
      </c>
      <c r="I132" s="33">
        <v>22316172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activeCell="I33" sqref="I3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450</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448</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539455038</v>
      </c>
      <c r="I8" s="37">
        <f>SUM(I9:I13)</f>
        <v>285831957</v>
      </c>
      <c r="J8" s="37">
        <f>SUM(J9:J13)</f>
        <v>392164512</v>
      </c>
      <c r="K8" s="37">
        <f>SUM(K9:K13)</f>
        <v>133286471</v>
      </c>
    </row>
    <row r="9" spans="1:11" x14ac:dyDescent="0.2">
      <c r="A9" s="186" t="s">
        <v>121</v>
      </c>
      <c r="B9" s="186"/>
      <c r="C9" s="186"/>
      <c r="D9" s="186"/>
      <c r="E9" s="186"/>
      <c r="F9" s="186"/>
      <c r="G9" s="15">
        <v>126</v>
      </c>
      <c r="H9" s="33">
        <v>28501049</v>
      </c>
      <c r="I9" s="33">
        <v>12335105</v>
      </c>
      <c r="J9" s="33">
        <v>16211564</v>
      </c>
      <c r="K9" s="33">
        <v>5525054</v>
      </c>
    </row>
    <row r="10" spans="1:11" x14ac:dyDescent="0.2">
      <c r="A10" s="186" t="s">
        <v>122</v>
      </c>
      <c r="B10" s="186"/>
      <c r="C10" s="186"/>
      <c r="D10" s="186"/>
      <c r="E10" s="186"/>
      <c r="F10" s="186"/>
      <c r="G10" s="15">
        <v>127</v>
      </c>
      <c r="H10" s="33">
        <v>493692548</v>
      </c>
      <c r="I10" s="33">
        <v>258714323</v>
      </c>
      <c r="J10" s="33">
        <v>359303103</v>
      </c>
      <c r="K10" s="33">
        <v>124742138</v>
      </c>
    </row>
    <row r="11" spans="1:11" x14ac:dyDescent="0.2">
      <c r="A11" s="186" t="s">
        <v>123</v>
      </c>
      <c r="B11" s="186"/>
      <c r="C11" s="186"/>
      <c r="D11" s="186"/>
      <c r="E11" s="186"/>
      <c r="F11" s="186"/>
      <c r="G11" s="15">
        <v>128</v>
      </c>
      <c r="H11" s="33">
        <v>0</v>
      </c>
      <c r="I11" s="33">
        <v>0</v>
      </c>
      <c r="J11" s="33">
        <v>1430662</v>
      </c>
      <c r="K11" s="33">
        <v>1299377</v>
      </c>
    </row>
    <row r="12" spans="1:11" x14ac:dyDescent="0.2">
      <c r="A12" s="186" t="s">
        <v>124</v>
      </c>
      <c r="B12" s="186"/>
      <c r="C12" s="186"/>
      <c r="D12" s="186"/>
      <c r="E12" s="186"/>
      <c r="F12" s="186"/>
      <c r="G12" s="15">
        <v>129</v>
      </c>
      <c r="H12" s="33">
        <v>1272497</v>
      </c>
      <c r="I12" s="33">
        <v>1272497</v>
      </c>
      <c r="J12" s="33">
        <v>375710</v>
      </c>
      <c r="K12" s="33">
        <v>359534</v>
      </c>
    </row>
    <row r="13" spans="1:11" x14ac:dyDescent="0.2">
      <c r="A13" s="186" t="s">
        <v>125</v>
      </c>
      <c r="B13" s="186"/>
      <c r="C13" s="186"/>
      <c r="D13" s="186"/>
      <c r="E13" s="186"/>
      <c r="F13" s="186"/>
      <c r="G13" s="15">
        <v>130</v>
      </c>
      <c r="H13" s="33">
        <v>15988944</v>
      </c>
      <c r="I13" s="33">
        <v>13510032</v>
      </c>
      <c r="J13" s="33">
        <v>14843473</v>
      </c>
      <c r="K13" s="33">
        <v>1360368</v>
      </c>
    </row>
    <row r="14" spans="1:11" x14ac:dyDescent="0.2">
      <c r="A14" s="214" t="s">
        <v>126</v>
      </c>
      <c r="B14" s="214"/>
      <c r="C14" s="214"/>
      <c r="D14" s="214"/>
      <c r="E14" s="214"/>
      <c r="F14" s="214"/>
      <c r="G14" s="20">
        <v>131</v>
      </c>
      <c r="H14" s="37">
        <f>H15+H16+H20+H24+H25+H26+H29+H36</f>
        <v>508010038</v>
      </c>
      <c r="I14" s="37">
        <f>I15+I16+I20+I24+I25+I26+I29+I36</f>
        <v>268023444</v>
      </c>
      <c r="J14" s="37">
        <f>J15+J16+J20+J24+J25+J26+J29+J36</f>
        <v>360095230</v>
      </c>
      <c r="K14" s="37">
        <f>K15+K16+K20+K24+K25+K26+K29+K36</f>
        <v>128830846</v>
      </c>
    </row>
    <row r="15" spans="1:11" x14ac:dyDescent="0.2">
      <c r="A15" s="186" t="s">
        <v>108</v>
      </c>
      <c r="B15" s="186"/>
      <c r="C15" s="186"/>
      <c r="D15" s="186"/>
      <c r="E15" s="186"/>
      <c r="F15" s="186"/>
      <c r="G15" s="15">
        <v>132</v>
      </c>
      <c r="H15" s="33">
        <v>3466000</v>
      </c>
      <c r="I15" s="33">
        <v>-208380</v>
      </c>
      <c r="J15" s="33">
        <v>-62656</v>
      </c>
      <c r="K15" s="33">
        <v>-1066401</v>
      </c>
    </row>
    <row r="16" spans="1:11" x14ac:dyDescent="0.2">
      <c r="A16" s="215" t="s">
        <v>127</v>
      </c>
      <c r="B16" s="215"/>
      <c r="C16" s="215"/>
      <c r="D16" s="215"/>
      <c r="E16" s="215"/>
      <c r="F16" s="215"/>
      <c r="G16" s="20">
        <v>133</v>
      </c>
      <c r="H16" s="37">
        <f>SUM(H17:H19)</f>
        <v>362014535</v>
      </c>
      <c r="I16" s="37">
        <f>SUM(I17:I19)</f>
        <v>190534859</v>
      </c>
      <c r="J16" s="37">
        <f>SUM(J17:J19)</f>
        <v>247363920</v>
      </c>
      <c r="K16" s="37">
        <f>SUM(K17:K19)</f>
        <v>86117690</v>
      </c>
    </row>
    <row r="17" spans="1:11" x14ac:dyDescent="0.2">
      <c r="A17" s="216" t="s">
        <v>128</v>
      </c>
      <c r="B17" s="216"/>
      <c r="C17" s="216"/>
      <c r="D17" s="216"/>
      <c r="E17" s="216"/>
      <c r="F17" s="216"/>
      <c r="G17" s="15">
        <v>134</v>
      </c>
      <c r="H17" s="33">
        <v>251654540</v>
      </c>
      <c r="I17" s="33">
        <v>126466737</v>
      </c>
      <c r="J17" s="33">
        <v>187217463</v>
      </c>
      <c r="K17" s="33">
        <v>66134418</v>
      </c>
    </row>
    <row r="18" spans="1:11" x14ac:dyDescent="0.2">
      <c r="A18" s="216" t="s">
        <v>129</v>
      </c>
      <c r="B18" s="216"/>
      <c r="C18" s="216"/>
      <c r="D18" s="216"/>
      <c r="E18" s="216"/>
      <c r="F18" s="216"/>
      <c r="G18" s="15">
        <v>135</v>
      </c>
      <c r="H18" s="33">
        <v>78192750</v>
      </c>
      <c r="I18" s="33">
        <v>45627968</v>
      </c>
      <c r="J18" s="33">
        <v>35886703</v>
      </c>
      <c r="K18" s="33">
        <v>10913525</v>
      </c>
    </row>
    <row r="19" spans="1:11" x14ac:dyDescent="0.2">
      <c r="A19" s="216" t="s">
        <v>130</v>
      </c>
      <c r="B19" s="216"/>
      <c r="C19" s="216"/>
      <c r="D19" s="216"/>
      <c r="E19" s="216"/>
      <c r="F19" s="216"/>
      <c r="G19" s="15">
        <v>136</v>
      </c>
      <c r="H19" s="33">
        <v>32167245</v>
      </c>
      <c r="I19" s="33">
        <v>18440154</v>
      </c>
      <c r="J19" s="33">
        <v>24259754</v>
      </c>
      <c r="K19" s="33">
        <v>9069747</v>
      </c>
    </row>
    <row r="20" spans="1:11" x14ac:dyDescent="0.2">
      <c r="A20" s="215" t="s">
        <v>131</v>
      </c>
      <c r="B20" s="215"/>
      <c r="C20" s="215"/>
      <c r="D20" s="215"/>
      <c r="E20" s="215"/>
      <c r="F20" s="215"/>
      <c r="G20" s="20">
        <v>137</v>
      </c>
      <c r="H20" s="37">
        <f>SUM(H21:H23)</f>
        <v>80834580</v>
      </c>
      <c r="I20" s="37">
        <f>SUM(I21:I23)</f>
        <v>41790708</v>
      </c>
      <c r="J20" s="37">
        <f>SUM(J21:J23)</f>
        <v>56336162</v>
      </c>
      <c r="K20" s="37">
        <f>SUM(K21:K23)</f>
        <v>17544683</v>
      </c>
    </row>
    <row r="21" spans="1:11" x14ac:dyDescent="0.2">
      <c r="A21" s="216" t="s">
        <v>109</v>
      </c>
      <c r="B21" s="216"/>
      <c r="C21" s="216"/>
      <c r="D21" s="216"/>
      <c r="E21" s="216"/>
      <c r="F21" s="216"/>
      <c r="G21" s="15">
        <v>138</v>
      </c>
      <c r="H21" s="33">
        <v>50684449</v>
      </c>
      <c r="I21" s="33">
        <v>26239446</v>
      </c>
      <c r="J21" s="33">
        <v>36333865</v>
      </c>
      <c r="K21" s="33">
        <v>12348923</v>
      </c>
    </row>
    <row r="22" spans="1:11" x14ac:dyDescent="0.2">
      <c r="A22" s="216" t="s">
        <v>110</v>
      </c>
      <c r="B22" s="216"/>
      <c r="C22" s="216"/>
      <c r="D22" s="216"/>
      <c r="E22" s="216"/>
      <c r="F22" s="216"/>
      <c r="G22" s="15">
        <v>139</v>
      </c>
      <c r="H22" s="33">
        <v>19218828</v>
      </c>
      <c r="I22" s="33">
        <v>9914784</v>
      </c>
      <c r="J22" s="33">
        <v>13169802</v>
      </c>
      <c r="K22" s="33">
        <v>3419280</v>
      </c>
    </row>
    <row r="23" spans="1:11" x14ac:dyDescent="0.2">
      <c r="A23" s="216" t="s">
        <v>111</v>
      </c>
      <c r="B23" s="216"/>
      <c r="C23" s="216"/>
      <c r="D23" s="216"/>
      <c r="E23" s="216"/>
      <c r="F23" s="216"/>
      <c r="G23" s="15">
        <v>140</v>
      </c>
      <c r="H23" s="33">
        <v>10931303</v>
      </c>
      <c r="I23" s="33">
        <v>5636478</v>
      </c>
      <c r="J23" s="33">
        <v>6832495</v>
      </c>
      <c r="K23" s="33">
        <v>1776480</v>
      </c>
    </row>
    <row r="24" spans="1:11" x14ac:dyDescent="0.2">
      <c r="A24" s="186" t="s">
        <v>112</v>
      </c>
      <c r="B24" s="186"/>
      <c r="C24" s="186"/>
      <c r="D24" s="186"/>
      <c r="E24" s="186"/>
      <c r="F24" s="186"/>
      <c r="G24" s="15">
        <v>141</v>
      </c>
      <c r="H24" s="33">
        <v>32230000</v>
      </c>
      <c r="I24" s="33">
        <v>16375772</v>
      </c>
      <c r="J24" s="33">
        <v>34694002</v>
      </c>
      <c r="K24" s="33">
        <v>16982721</v>
      </c>
    </row>
    <row r="25" spans="1:11" x14ac:dyDescent="0.2">
      <c r="A25" s="186" t="s">
        <v>113</v>
      </c>
      <c r="B25" s="186"/>
      <c r="C25" s="186"/>
      <c r="D25" s="186"/>
      <c r="E25" s="186"/>
      <c r="F25" s="186"/>
      <c r="G25" s="15">
        <v>142</v>
      </c>
      <c r="H25" s="33">
        <v>26615617</v>
      </c>
      <c r="I25" s="33">
        <v>16963742</v>
      </c>
      <c r="J25" s="33">
        <v>20282391</v>
      </c>
      <c r="K25" s="33">
        <v>8163254</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2849306</v>
      </c>
      <c r="I36" s="33">
        <v>2566743</v>
      </c>
      <c r="J36" s="33">
        <v>1481411</v>
      </c>
      <c r="K36" s="33">
        <v>1088899</v>
      </c>
    </row>
    <row r="37" spans="1:11" x14ac:dyDescent="0.2">
      <c r="A37" s="214" t="s">
        <v>142</v>
      </c>
      <c r="B37" s="214"/>
      <c r="C37" s="214"/>
      <c r="D37" s="214"/>
      <c r="E37" s="214"/>
      <c r="F37" s="214"/>
      <c r="G37" s="20">
        <v>154</v>
      </c>
      <c r="H37" s="37">
        <f>SUM(H38:H47)</f>
        <v>24842961</v>
      </c>
      <c r="I37" s="37">
        <f>SUM(I38:I47)</f>
        <v>13524872</v>
      </c>
      <c r="J37" s="37">
        <f>SUM(J38:J47)</f>
        <v>20575904</v>
      </c>
      <c r="K37" s="37">
        <f>SUM(K38:K47)</f>
        <v>8399407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20034000</v>
      </c>
      <c r="I39" s="33">
        <v>10758987</v>
      </c>
      <c r="J39" s="33">
        <v>10190649</v>
      </c>
      <c r="K39" s="33">
        <v>5097253</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2064325</v>
      </c>
      <c r="I41" s="33">
        <v>1090415</v>
      </c>
      <c r="J41" s="33">
        <v>1751484</v>
      </c>
      <c r="K41" s="33">
        <v>879281</v>
      </c>
    </row>
    <row r="42" spans="1:11" ht="25.15" customHeight="1" x14ac:dyDescent="0.2">
      <c r="A42" s="186" t="s">
        <v>147</v>
      </c>
      <c r="B42" s="186"/>
      <c r="C42" s="186"/>
      <c r="D42" s="186"/>
      <c r="E42" s="186"/>
      <c r="F42" s="186"/>
      <c r="G42" s="15">
        <v>159</v>
      </c>
      <c r="H42" s="33">
        <v>310991</v>
      </c>
      <c r="I42" s="33">
        <v>-101069</v>
      </c>
      <c r="J42" s="33">
        <v>2647991</v>
      </c>
      <c r="K42" s="33">
        <v>-1178282</v>
      </c>
    </row>
    <row r="43" spans="1:11" x14ac:dyDescent="0.2">
      <c r="A43" s="186" t="s">
        <v>148</v>
      </c>
      <c r="B43" s="186"/>
      <c r="C43" s="186"/>
      <c r="D43" s="186"/>
      <c r="E43" s="186"/>
      <c r="F43" s="186"/>
      <c r="G43" s="15">
        <v>160</v>
      </c>
      <c r="H43" s="33">
        <v>5862</v>
      </c>
      <c r="I43" s="33">
        <v>5862</v>
      </c>
      <c r="J43" s="33">
        <v>0</v>
      </c>
      <c r="K43" s="33">
        <v>0</v>
      </c>
    </row>
    <row r="44" spans="1:11" x14ac:dyDescent="0.2">
      <c r="A44" s="186" t="s">
        <v>149</v>
      </c>
      <c r="B44" s="186"/>
      <c r="C44" s="186"/>
      <c r="D44" s="186"/>
      <c r="E44" s="186"/>
      <c r="F44" s="186"/>
      <c r="G44" s="15">
        <v>161</v>
      </c>
      <c r="H44" s="33">
        <v>3646</v>
      </c>
      <c r="I44" s="33">
        <v>2314</v>
      </c>
      <c r="J44" s="33">
        <v>228</v>
      </c>
      <c r="K44" s="33">
        <v>18</v>
      </c>
    </row>
    <row r="45" spans="1:11" x14ac:dyDescent="0.2">
      <c r="A45" s="186" t="s">
        <v>150</v>
      </c>
      <c r="B45" s="186"/>
      <c r="C45" s="186"/>
      <c r="D45" s="186"/>
      <c r="E45" s="186"/>
      <c r="F45" s="186"/>
      <c r="G45" s="15">
        <v>162</v>
      </c>
      <c r="H45" s="33">
        <v>2424137</v>
      </c>
      <c r="I45" s="33">
        <v>1768363</v>
      </c>
      <c r="J45" s="33">
        <v>5985552</v>
      </c>
      <c r="K45" s="33">
        <v>3601137</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7195653</v>
      </c>
      <c r="I48" s="37">
        <f>SUM(I49:I55)</f>
        <v>3731246</v>
      </c>
      <c r="J48" s="37">
        <f>SUM(J49:J55)</f>
        <v>13963938</v>
      </c>
      <c r="K48" s="37">
        <f>SUM(K49:K55)</f>
        <v>5710245</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731120</v>
      </c>
      <c r="I50" s="33">
        <v>635363</v>
      </c>
      <c r="J50" s="33">
        <v>404160</v>
      </c>
      <c r="K50" s="33">
        <v>-167952</v>
      </c>
    </row>
    <row r="51" spans="1:11" x14ac:dyDescent="0.2">
      <c r="A51" s="210" t="s">
        <v>156</v>
      </c>
      <c r="B51" s="210"/>
      <c r="C51" s="210"/>
      <c r="D51" s="210"/>
      <c r="E51" s="210"/>
      <c r="F51" s="210"/>
      <c r="G51" s="15">
        <v>168</v>
      </c>
      <c r="H51" s="33">
        <v>4843663</v>
      </c>
      <c r="I51" s="33">
        <v>2432978</v>
      </c>
      <c r="J51" s="33">
        <v>3888355</v>
      </c>
      <c r="K51" s="33">
        <v>1898193</v>
      </c>
    </row>
    <row r="52" spans="1:11" x14ac:dyDescent="0.2">
      <c r="A52" s="210" t="s">
        <v>157</v>
      </c>
      <c r="B52" s="210"/>
      <c r="C52" s="210"/>
      <c r="D52" s="210"/>
      <c r="E52" s="210"/>
      <c r="F52" s="210"/>
      <c r="G52" s="15">
        <v>169</v>
      </c>
      <c r="H52" s="33">
        <v>1620870</v>
      </c>
      <c r="I52" s="33">
        <v>662905</v>
      </c>
      <c r="J52" s="33">
        <v>9671423</v>
      </c>
      <c r="K52" s="33">
        <v>3980004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564297999</v>
      </c>
      <c r="I60" s="37">
        <f t="shared" ref="I60:K60" si="0">I8+I37+I56+I57</f>
        <v>299356829</v>
      </c>
      <c r="J60" s="37">
        <f t="shared" si="0"/>
        <v>412740416</v>
      </c>
      <c r="K60" s="37">
        <f t="shared" si="0"/>
        <v>141685878</v>
      </c>
    </row>
    <row r="61" spans="1:11" x14ac:dyDescent="0.2">
      <c r="A61" s="214" t="s">
        <v>166</v>
      </c>
      <c r="B61" s="214"/>
      <c r="C61" s="214"/>
      <c r="D61" s="214"/>
      <c r="E61" s="214"/>
      <c r="F61" s="214"/>
      <c r="G61" s="20">
        <v>178</v>
      </c>
      <c r="H61" s="37">
        <f>H14+H48+H58+H59</f>
        <v>515205691</v>
      </c>
      <c r="I61" s="37">
        <f t="shared" ref="I61:K61" si="1">I14+I48+I58+I59</f>
        <v>271754690</v>
      </c>
      <c r="J61" s="37">
        <f t="shared" si="1"/>
        <v>374059168</v>
      </c>
      <c r="K61" s="37">
        <f t="shared" si="1"/>
        <v>134541091</v>
      </c>
    </row>
    <row r="62" spans="1:11" x14ac:dyDescent="0.2">
      <c r="A62" s="214" t="s">
        <v>167</v>
      </c>
      <c r="B62" s="214"/>
      <c r="C62" s="214"/>
      <c r="D62" s="214"/>
      <c r="E62" s="214"/>
      <c r="F62" s="214"/>
      <c r="G62" s="20">
        <v>179</v>
      </c>
      <c r="H62" s="37">
        <f>H60-H61</f>
        <v>49092308</v>
      </c>
      <c r="I62" s="37">
        <f t="shared" ref="I62:K62" si="2">I60-I61</f>
        <v>27602139</v>
      </c>
      <c r="J62" s="37">
        <f t="shared" si="2"/>
        <v>38681248</v>
      </c>
      <c r="K62" s="37">
        <f t="shared" si="2"/>
        <v>7144787</v>
      </c>
    </row>
    <row r="63" spans="1:11" x14ac:dyDescent="0.2">
      <c r="A63" s="213" t="s">
        <v>168</v>
      </c>
      <c r="B63" s="213"/>
      <c r="C63" s="213"/>
      <c r="D63" s="213"/>
      <c r="E63" s="213"/>
      <c r="F63" s="213"/>
      <c r="G63" s="20">
        <v>180</v>
      </c>
      <c r="H63" s="37">
        <f>+IF((H60-H61)&gt;0,(H60-H61),0)</f>
        <v>49092308</v>
      </c>
      <c r="I63" s="37">
        <f t="shared" ref="I63:K63" si="3">+IF((I60-I61)&gt;0,(I60-I61),0)</f>
        <v>27602139</v>
      </c>
      <c r="J63" s="37">
        <f t="shared" si="3"/>
        <v>38681248</v>
      </c>
      <c r="K63" s="37">
        <f t="shared" si="3"/>
        <v>7144787</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339735</v>
      </c>
      <c r="I65" s="33">
        <v>0</v>
      </c>
      <c r="J65" s="33">
        <v>0</v>
      </c>
      <c r="K65" s="33">
        <v>0</v>
      </c>
    </row>
    <row r="66" spans="1:11" x14ac:dyDescent="0.2">
      <c r="A66" s="214" t="s">
        <v>170</v>
      </c>
      <c r="B66" s="214"/>
      <c r="C66" s="214"/>
      <c r="D66" s="214"/>
      <c r="E66" s="214"/>
      <c r="F66" s="214"/>
      <c r="G66" s="20">
        <v>183</v>
      </c>
      <c r="H66" s="37">
        <f>H62-H65</f>
        <v>48752573</v>
      </c>
      <c r="I66" s="37">
        <f t="shared" ref="I66:K66" si="5">I62-I65</f>
        <v>27602139</v>
      </c>
      <c r="J66" s="37">
        <f t="shared" si="5"/>
        <v>38681248</v>
      </c>
      <c r="K66" s="37">
        <f t="shared" si="5"/>
        <v>7144787</v>
      </c>
    </row>
    <row r="67" spans="1:11" x14ac:dyDescent="0.2">
      <c r="A67" s="213" t="s">
        <v>171</v>
      </c>
      <c r="B67" s="213"/>
      <c r="C67" s="213"/>
      <c r="D67" s="213"/>
      <c r="E67" s="213"/>
      <c r="F67" s="213"/>
      <c r="G67" s="20">
        <v>184</v>
      </c>
      <c r="H67" s="37">
        <f>+IF((H62-H65)&gt;0,(H62-H65),0)</f>
        <v>48752573</v>
      </c>
      <c r="I67" s="37">
        <f t="shared" ref="I67:K67" si="6">+IF((I62-I65)&gt;0,(I62-I65),0)</f>
        <v>27602139</v>
      </c>
      <c r="J67" s="37">
        <f t="shared" si="6"/>
        <v>38681248</v>
      </c>
      <c r="K67" s="37">
        <f t="shared" si="6"/>
        <v>7144787</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48752573</v>
      </c>
      <c r="I89" s="40">
        <v>27602139</v>
      </c>
      <c r="J89" s="40">
        <v>38681248</v>
      </c>
      <c r="K89" s="40">
        <v>7144787</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48752573</v>
      </c>
      <c r="I101" s="39">
        <f>I89+I100</f>
        <v>27602139</v>
      </c>
      <c r="J101" s="39">
        <f>J89+J100</f>
        <v>38681248</v>
      </c>
      <c r="K101" s="39">
        <f>K89+K100</f>
        <v>7144787</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57" sqref="H5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449</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49092308</v>
      </c>
      <c r="I8" s="43">
        <v>38681248</v>
      </c>
    </row>
    <row r="9" spans="1:9" ht="12.75" customHeight="1" x14ac:dyDescent="0.2">
      <c r="A9" s="257" t="s">
        <v>211</v>
      </c>
      <c r="B9" s="258"/>
      <c r="C9" s="258"/>
      <c r="D9" s="258"/>
      <c r="E9" s="258"/>
      <c r="F9" s="259"/>
      <c r="G9" s="25">
        <v>2</v>
      </c>
      <c r="H9" s="44">
        <f>H10+H11+H12+H13+H14+H15+H16+H17</f>
        <v>31408953</v>
      </c>
      <c r="I9" s="44">
        <f>I10+I11+I12+I13+I14+I15+I16+I17</f>
        <v>75374209</v>
      </c>
    </row>
    <row r="10" spans="1:9" ht="12.75" customHeight="1" x14ac:dyDescent="0.2">
      <c r="A10" s="254" t="s">
        <v>212</v>
      </c>
      <c r="B10" s="255"/>
      <c r="C10" s="255"/>
      <c r="D10" s="255"/>
      <c r="E10" s="255"/>
      <c r="F10" s="256"/>
      <c r="G10" s="26">
        <v>3</v>
      </c>
      <c r="H10" s="45">
        <v>32230000</v>
      </c>
      <c r="I10" s="45">
        <v>34694002</v>
      </c>
    </row>
    <row r="11" spans="1:9" ht="22.15" customHeight="1" x14ac:dyDescent="0.2">
      <c r="A11" s="254" t="s">
        <v>213</v>
      </c>
      <c r="B11" s="255"/>
      <c r="C11" s="255"/>
      <c r="D11" s="255"/>
      <c r="E11" s="255"/>
      <c r="F11" s="256"/>
      <c r="G11" s="26">
        <v>4</v>
      </c>
      <c r="H11" s="45">
        <v>236086</v>
      </c>
      <c r="I11" s="45">
        <v>-12204391</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-22108000</v>
      </c>
      <c r="I13" s="45">
        <v>-11942361</v>
      </c>
    </row>
    <row r="14" spans="1:9" ht="12.75" customHeight="1" x14ac:dyDescent="0.2">
      <c r="A14" s="254" t="s">
        <v>216</v>
      </c>
      <c r="B14" s="255"/>
      <c r="C14" s="255"/>
      <c r="D14" s="255"/>
      <c r="E14" s="255"/>
      <c r="F14" s="256"/>
      <c r="G14" s="26">
        <v>7</v>
      </c>
      <c r="H14" s="45">
        <v>4844000</v>
      </c>
      <c r="I14" s="45">
        <v>3888355</v>
      </c>
    </row>
    <row r="15" spans="1:9" ht="12.75" customHeight="1" x14ac:dyDescent="0.2">
      <c r="A15" s="254" t="s">
        <v>217</v>
      </c>
      <c r="B15" s="255"/>
      <c r="C15" s="255"/>
      <c r="D15" s="255"/>
      <c r="E15" s="255"/>
      <c r="F15" s="256"/>
      <c r="G15" s="26">
        <v>8</v>
      </c>
      <c r="H15" s="45">
        <v>-1880917</v>
      </c>
      <c r="I15" s="45">
        <v>-33495</v>
      </c>
    </row>
    <row r="16" spans="1:9" ht="12.75" customHeight="1" x14ac:dyDescent="0.2">
      <c r="A16" s="254" t="s">
        <v>218</v>
      </c>
      <c r="B16" s="255"/>
      <c r="C16" s="255"/>
      <c r="D16" s="255"/>
      <c r="E16" s="255"/>
      <c r="F16" s="256"/>
      <c r="G16" s="26">
        <v>9</v>
      </c>
      <c r="H16" s="45">
        <v>-423059</v>
      </c>
      <c r="I16" s="45">
        <v>1244218</v>
      </c>
    </row>
    <row r="17" spans="1:9" ht="25.15" customHeight="1" x14ac:dyDescent="0.2">
      <c r="A17" s="254" t="s">
        <v>219</v>
      </c>
      <c r="B17" s="255"/>
      <c r="C17" s="255"/>
      <c r="D17" s="255"/>
      <c r="E17" s="255"/>
      <c r="F17" s="256"/>
      <c r="G17" s="26">
        <v>10</v>
      </c>
      <c r="H17" s="45">
        <v>18510843</v>
      </c>
      <c r="I17" s="45">
        <v>59727881</v>
      </c>
    </row>
    <row r="18" spans="1:9" ht="28.15" customHeight="1" x14ac:dyDescent="0.2">
      <c r="A18" s="233" t="s">
        <v>390</v>
      </c>
      <c r="B18" s="234"/>
      <c r="C18" s="234"/>
      <c r="D18" s="234"/>
      <c r="E18" s="234"/>
      <c r="F18" s="235"/>
      <c r="G18" s="25">
        <v>11</v>
      </c>
      <c r="H18" s="44">
        <f>H8+H9</f>
        <v>80501261</v>
      </c>
      <c r="I18" s="44">
        <f>I8+I9</f>
        <v>114055457</v>
      </c>
    </row>
    <row r="19" spans="1:9" ht="12.75" customHeight="1" x14ac:dyDescent="0.2">
      <c r="A19" s="257" t="s">
        <v>220</v>
      </c>
      <c r="B19" s="258"/>
      <c r="C19" s="258"/>
      <c r="D19" s="258"/>
      <c r="E19" s="258"/>
      <c r="F19" s="259"/>
      <c r="G19" s="25">
        <v>12</v>
      </c>
      <c r="H19" s="44">
        <f>H20+H21+H22+H23</f>
        <v>-55106951</v>
      </c>
      <c r="I19" s="44">
        <f>I20+I21+I22+I23</f>
        <v>-64013091</v>
      </c>
    </row>
    <row r="20" spans="1:9" ht="12.75" customHeight="1" x14ac:dyDescent="0.2">
      <c r="A20" s="254" t="s">
        <v>221</v>
      </c>
      <c r="B20" s="255"/>
      <c r="C20" s="255"/>
      <c r="D20" s="255"/>
      <c r="E20" s="255"/>
      <c r="F20" s="256"/>
      <c r="G20" s="26">
        <v>13</v>
      </c>
      <c r="H20" s="45">
        <v>18371429</v>
      </c>
      <c r="I20" s="45">
        <v>-78283839</v>
      </c>
    </row>
    <row r="21" spans="1:9" ht="12.75" customHeight="1" x14ac:dyDescent="0.2">
      <c r="A21" s="254" t="s">
        <v>222</v>
      </c>
      <c r="B21" s="255"/>
      <c r="C21" s="255"/>
      <c r="D21" s="255"/>
      <c r="E21" s="255"/>
      <c r="F21" s="256"/>
      <c r="G21" s="26">
        <v>14</v>
      </c>
      <c r="H21" s="45">
        <v>-70570346</v>
      </c>
      <c r="I21" s="45">
        <v>24621239</v>
      </c>
    </row>
    <row r="22" spans="1:9" ht="12.75" customHeight="1" x14ac:dyDescent="0.2">
      <c r="A22" s="254" t="s">
        <v>223</v>
      </c>
      <c r="B22" s="255"/>
      <c r="C22" s="255"/>
      <c r="D22" s="255"/>
      <c r="E22" s="255"/>
      <c r="F22" s="256"/>
      <c r="G22" s="26">
        <v>15</v>
      </c>
      <c r="H22" s="45">
        <v>-2908034</v>
      </c>
      <c r="I22" s="45">
        <v>-10350491</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25394310</v>
      </c>
      <c r="I24" s="44">
        <f>I18+I19</f>
        <v>50042366</v>
      </c>
    </row>
    <row r="25" spans="1:9" ht="12.75" customHeight="1" x14ac:dyDescent="0.2">
      <c r="A25" s="245" t="s">
        <v>226</v>
      </c>
      <c r="B25" s="246"/>
      <c r="C25" s="246"/>
      <c r="D25" s="246"/>
      <c r="E25" s="246"/>
      <c r="F25" s="247"/>
      <c r="G25" s="26">
        <v>18</v>
      </c>
      <c r="H25" s="45">
        <v>-4733187</v>
      </c>
      <c r="I25" s="45">
        <v>-2645571</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20661123</v>
      </c>
      <c r="I27" s="46">
        <f>I24+I25+I26</f>
        <v>47396795</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884733</v>
      </c>
      <c r="I29" s="47">
        <v>26153200</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454</v>
      </c>
      <c r="I31" s="48">
        <v>497405</v>
      </c>
    </row>
    <row r="32" spans="1:9" ht="12.75" customHeight="1" x14ac:dyDescent="0.2">
      <c r="A32" s="245" t="s">
        <v>233</v>
      </c>
      <c r="B32" s="246"/>
      <c r="C32" s="246"/>
      <c r="D32" s="246"/>
      <c r="E32" s="246"/>
      <c r="F32" s="247"/>
      <c r="G32" s="26">
        <v>24</v>
      </c>
      <c r="H32" s="48">
        <v>20201015</v>
      </c>
      <c r="I32" s="48">
        <v>20340875</v>
      </c>
    </row>
    <row r="33" spans="1:9" ht="12.75" customHeight="1" x14ac:dyDescent="0.2">
      <c r="A33" s="245" t="s">
        <v>234</v>
      </c>
      <c r="B33" s="246"/>
      <c r="C33" s="246"/>
      <c r="D33" s="246"/>
      <c r="E33" s="246"/>
      <c r="F33" s="247"/>
      <c r="G33" s="26">
        <v>25</v>
      </c>
      <c r="H33" s="48">
        <v>9636319</v>
      </c>
      <c r="I33" s="48">
        <v>0</v>
      </c>
    </row>
    <row r="34" spans="1:9" ht="12.75" customHeight="1" x14ac:dyDescent="0.2">
      <c r="A34" s="245" t="s">
        <v>235</v>
      </c>
      <c r="B34" s="246"/>
      <c r="C34" s="246"/>
      <c r="D34" s="246"/>
      <c r="E34" s="246"/>
      <c r="F34" s="247"/>
      <c r="G34" s="26">
        <v>26</v>
      </c>
      <c r="H34" s="48">
        <v>1022975</v>
      </c>
      <c r="I34" s="48">
        <v>13162795</v>
      </c>
    </row>
    <row r="35" spans="1:9" ht="26.45" customHeight="1" x14ac:dyDescent="0.2">
      <c r="A35" s="233" t="s">
        <v>236</v>
      </c>
      <c r="B35" s="234"/>
      <c r="C35" s="234"/>
      <c r="D35" s="234"/>
      <c r="E35" s="234"/>
      <c r="F35" s="235"/>
      <c r="G35" s="25">
        <v>27</v>
      </c>
      <c r="H35" s="49">
        <f>H29+H30+H31+H32+H33+H34</f>
        <v>31745496</v>
      </c>
      <c r="I35" s="49">
        <f>I29+I30+I31+I32+I33+I34</f>
        <v>60154275</v>
      </c>
    </row>
    <row r="36" spans="1:9" ht="22.9" customHeight="1" x14ac:dyDescent="0.2">
      <c r="A36" s="245" t="s">
        <v>237</v>
      </c>
      <c r="B36" s="246"/>
      <c r="C36" s="246"/>
      <c r="D36" s="246"/>
      <c r="E36" s="246"/>
      <c r="F36" s="247"/>
      <c r="G36" s="26">
        <v>28</v>
      </c>
      <c r="H36" s="48">
        <v>-67265602</v>
      </c>
      <c r="I36" s="48">
        <v>-20236268</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-260000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-67525602</v>
      </c>
      <c r="I41" s="49">
        <f>I36+I37+I38+I39+I40</f>
        <v>-20236268</v>
      </c>
    </row>
    <row r="42" spans="1:9" ht="29.45" customHeight="1" x14ac:dyDescent="0.2">
      <c r="A42" s="236" t="s">
        <v>243</v>
      </c>
      <c r="B42" s="237"/>
      <c r="C42" s="237"/>
      <c r="D42" s="237"/>
      <c r="E42" s="237"/>
      <c r="F42" s="238"/>
      <c r="G42" s="27">
        <v>34</v>
      </c>
      <c r="H42" s="50">
        <f>H35+H41</f>
        <v>-35780106</v>
      </c>
      <c r="I42" s="50">
        <f>I35+I41</f>
        <v>39918007</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78745467</v>
      </c>
      <c r="I46" s="48">
        <v>52504566</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78745467</v>
      </c>
      <c r="I48" s="49">
        <f>I44+I45+I46+I47</f>
        <v>52504566</v>
      </c>
    </row>
    <row r="49" spans="1:9" ht="24.6" customHeight="1" x14ac:dyDescent="0.2">
      <c r="A49" s="245" t="s">
        <v>389</v>
      </c>
      <c r="B49" s="246"/>
      <c r="C49" s="246"/>
      <c r="D49" s="246"/>
      <c r="E49" s="246"/>
      <c r="F49" s="247"/>
      <c r="G49" s="26">
        <v>40</v>
      </c>
      <c r="H49" s="48">
        <v>-57741366</v>
      </c>
      <c r="I49" s="48">
        <v>-72680801</v>
      </c>
    </row>
    <row r="50" spans="1:9" ht="12.75" customHeight="1" x14ac:dyDescent="0.2">
      <c r="A50" s="245" t="s">
        <v>250</v>
      </c>
      <c r="B50" s="246"/>
      <c r="C50" s="246"/>
      <c r="D50" s="246"/>
      <c r="E50" s="246"/>
      <c r="F50" s="247"/>
      <c r="G50" s="26">
        <v>41</v>
      </c>
      <c r="H50" s="48">
        <v>-12385745</v>
      </c>
      <c r="I50" s="48">
        <v>-16522104</v>
      </c>
    </row>
    <row r="51" spans="1:9" ht="12.75" customHeight="1" x14ac:dyDescent="0.2">
      <c r="A51" s="245" t="s">
        <v>251</v>
      </c>
      <c r="B51" s="246"/>
      <c r="C51" s="246"/>
      <c r="D51" s="246"/>
      <c r="E51" s="246"/>
      <c r="F51" s="247"/>
      <c r="G51" s="26">
        <v>42</v>
      </c>
      <c r="H51" s="48">
        <v>-241704</v>
      </c>
      <c r="I51" s="48">
        <v>-3686826</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-70368815</v>
      </c>
      <c r="I54" s="49">
        <f>I49+I50+I51+I52+I53</f>
        <v>-92889731</v>
      </c>
    </row>
    <row r="55" spans="1:9" ht="29.45" customHeight="1" x14ac:dyDescent="0.2">
      <c r="A55" s="248" t="s">
        <v>255</v>
      </c>
      <c r="B55" s="249"/>
      <c r="C55" s="249"/>
      <c r="D55" s="249"/>
      <c r="E55" s="249"/>
      <c r="F55" s="250"/>
      <c r="G55" s="25">
        <v>46</v>
      </c>
      <c r="H55" s="49">
        <f>H48+H54</f>
        <v>8376652</v>
      </c>
      <c r="I55" s="49">
        <f>I48+I54</f>
        <v>-40385165</v>
      </c>
    </row>
    <row r="56" spans="1:9" x14ac:dyDescent="0.2">
      <c r="A56" s="245" t="s">
        <v>256</v>
      </c>
      <c r="B56" s="246"/>
      <c r="C56" s="246"/>
      <c r="D56" s="246"/>
      <c r="E56" s="246"/>
      <c r="F56" s="247"/>
      <c r="G56" s="26">
        <v>47</v>
      </c>
      <c r="H56" s="48">
        <v>40059</v>
      </c>
      <c r="I56" s="48">
        <v>197822</v>
      </c>
    </row>
    <row r="57" spans="1:9" ht="26.45" customHeight="1" x14ac:dyDescent="0.2">
      <c r="A57" s="248" t="s">
        <v>257</v>
      </c>
      <c r="B57" s="249"/>
      <c r="C57" s="249"/>
      <c r="D57" s="249"/>
      <c r="E57" s="249"/>
      <c r="F57" s="250"/>
      <c r="G57" s="25">
        <v>48</v>
      </c>
      <c r="H57" s="49">
        <f>H27+H42+H55+H56</f>
        <v>-6702272</v>
      </c>
      <c r="I57" s="49">
        <f>I27+I42+I55+I56</f>
        <v>47127459</v>
      </c>
    </row>
    <row r="58" spans="1:9" x14ac:dyDescent="0.2">
      <c r="A58" s="251" t="s">
        <v>258</v>
      </c>
      <c r="B58" s="252"/>
      <c r="C58" s="252"/>
      <c r="D58" s="252"/>
      <c r="E58" s="252"/>
      <c r="F58" s="253"/>
      <c r="G58" s="26">
        <v>49</v>
      </c>
      <c r="H58" s="48">
        <v>16135861</v>
      </c>
      <c r="I58" s="48">
        <v>8298347</v>
      </c>
    </row>
    <row r="59" spans="1:9" ht="31.15" customHeight="1" x14ac:dyDescent="0.2">
      <c r="A59" s="236" t="s">
        <v>259</v>
      </c>
      <c r="B59" s="237"/>
      <c r="C59" s="237"/>
      <c r="D59" s="237"/>
      <c r="E59" s="237"/>
      <c r="F59" s="238"/>
      <c r="G59" s="27">
        <v>50</v>
      </c>
      <c r="H59" s="50">
        <f>H57+H58</f>
        <v>9433589</v>
      </c>
      <c r="I59" s="50">
        <f>I57+I58</f>
        <v>55425806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50" sqref="A50:F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44012</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191903518</v>
      </c>
      <c r="J7" s="65">
        <v>6128852</v>
      </c>
      <c r="K7" s="65">
        <v>22124003</v>
      </c>
      <c r="L7" s="65">
        <v>12124003</v>
      </c>
      <c r="M7" s="65">
        <v>0</v>
      </c>
      <c r="N7" s="65">
        <v>2806439</v>
      </c>
      <c r="O7" s="65">
        <v>0</v>
      </c>
      <c r="P7" s="65">
        <v>0</v>
      </c>
      <c r="Q7" s="65">
        <v>0</v>
      </c>
      <c r="R7" s="65">
        <v>0</v>
      </c>
      <c r="S7" s="65">
        <v>13394775</v>
      </c>
      <c r="T7" s="65">
        <v>88961262</v>
      </c>
      <c r="U7" s="66">
        <f>H7+I7+J7+K7-L7+M7+N7+O7+P7+Q7+R7+S7+T7</f>
        <v>733153246</v>
      </c>
      <c r="V7" s="65">
        <v>0</v>
      </c>
      <c r="W7" s="66">
        <f>U7+V7</f>
        <v>733153246</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419958400</v>
      </c>
      <c r="I10" s="66">
        <f t="shared" ref="I10:W10" si="2">I7+I8+I9</f>
        <v>191903518</v>
      </c>
      <c r="J10" s="66">
        <f t="shared" si="2"/>
        <v>6128852</v>
      </c>
      <c r="K10" s="66">
        <f>K7+K8+K9</f>
        <v>22124003</v>
      </c>
      <c r="L10" s="66">
        <f t="shared" si="2"/>
        <v>12124003</v>
      </c>
      <c r="M10" s="66">
        <f t="shared" si="2"/>
        <v>0</v>
      </c>
      <c r="N10" s="66">
        <f t="shared" si="2"/>
        <v>2806439</v>
      </c>
      <c r="O10" s="66">
        <f t="shared" si="2"/>
        <v>0</v>
      </c>
      <c r="P10" s="66">
        <f t="shared" si="2"/>
        <v>0</v>
      </c>
      <c r="Q10" s="66">
        <f t="shared" si="2"/>
        <v>0</v>
      </c>
      <c r="R10" s="66">
        <f t="shared" si="2"/>
        <v>0</v>
      </c>
      <c r="S10" s="66">
        <f t="shared" si="2"/>
        <v>13394775</v>
      </c>
      <c r="T10" s="66">
        <f t="shared" si="2"/>
        <v>88961262</v>
      </c>
      <c r="U10" s="66">
        <f t="shared" si="2"/>
        <v>733153246</v>
      </c>
      <c r="V10" s="66">
        <f t="shared" si="2"/>
        <v>0</v>
      </c>
      <c r="W10" s="66">
        <f t="shared" si="2"/>
        <v>733153246</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48752573</v>
      </c>
      <c r="U11" s="66">
        <f>H11+I11+J11+K11-L11+M11+N11+O11+P11+Q11+R11+S11+T11</f>
        <v>48752573</v>
      </c>
      <c r="V11" s="65">
        <v>0</v>
      </c>
      <c r="W11" s="66">
        <f t="shared" ref="W11:W28" si="3">U11+V11</f>
        <v>48752573</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-12385745</v>
      </c>
      <c r="T25" s="65">
        <v>0</v>
      </c>
      <c r="U25" s="66">
        <f t="shared" si="4"/>
        <v>-12385745</v>
      </c>
      <c r="V25" s="65">
        <v>0</v>
      </c>
      <c r="W25" s="66">
        <f t="shared" si="3"/>
        <v>-12385745</v>
      </c>
    </row>
    <row r="26" spans="1:23" x14ac:dyDescent="0.2">
      <c r="A26" s="286" t="s">
        <v>340</v>
      </c>
      <c r="B26" s="286"/>
      <c r="C26" s="286"/>
      <c r="D26" s="286"/>
      <c r="E26" s="286"/>
      <c r="F26" s="286"/>
      <c r="G26" s="6">
        <v>20</v>
      </c>
      <c r="H26" s="65">
        <v>0</v>
      </c>
      <c r="I26" s="65">
        <v>84840</v>
      </c>
      <c r="J26" s="65">
        <v>0</v>
      </c>
      <c r="K26" s="65">
        <v>-1233540</v>
      </c>
      <c r="L26" s="65">
        <v>-1233540</v>
      </c>
      <c r="M26" s="65">
        <v>0</v>
      </c>
      <c r="N26" s="65">
        <v>1233540</v>
      </c>
      <c r="O26" s="65">
        <v>0</v>
      </c>
      <c r="P26" s="65">
        <v>0</v>
      </c>
      <c r="Q26" s="65">
        <v>0</v>
      </c>
      <c r="R26" s="65">
        <v>0</v>
      </c>
      <c r="S26" s="65">
        <v>0</v>
      </c>
      <c r="T26" s="65">
        <v>0</v>
      </c>
      <c r="U26" s="66">
        <f t="shared" si="4"/>
        <v>1318380</v>
      </c>
      <c r="V26" s="65">
        <v>0</v>
      </c>
      <c r="W26" s="66">
        <f t="shared" si="3"/>
        <v>1318380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88961262</v>
      </c>
      <c r="T27" s="65">
        <v>-88961262</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191988358</v>
      </c>
      <c r="J29" s="68">
        <f t="shared" si="5"/>
        <v>6128852</v>
      </c>
      <c r="K29" s="68">
        <f t="shared" si="5"/>
        <v>20890463</v>
      </c>
      <c r="L29" s="68">
        <f t="shared" si="5"/>
        <v>10890463</v>
      </c>
      <c r="M29" s="68">
        <f t="shared" si="5"/>
        <v>0</v>
      </c>
      <c r="N29" s="68">
        <f t="shared" si="5"/>
        <v>4039979</v>
      </c>
      <c r="O29" s="68">
        <f t="shared" si="5"/>
        <v>0</v>
      </c>
      <c r="P29" s="68">
        <f t="shared" si="5"/>
        <v>0</v>
      </c>
      <c r="Q29" s="68">
        <f t="shared" si="5"/>
        <v>0</v>
      </c>
      <c r="R29" s="68">
        <f t="shared" si="5"/>
        <v>0</v>
      </c>
      <c r="S29" s="68">
        <f t="shared" si="5"/>
        <v>89970292</v>
      </c>
      <c r="T29" s="68">
        <f t="shared" si="5"/>
        <v>48752573</v>
      </c>
      <c r="U29" s="68">
        <f t="shared" si="5"/>
        <v>770838454</v>
      </c>
      <c r="V29" s="68">
        <f t="shared" si="5"/>
        <v>0</v>
      </c>
      <c r="W29" s="68">
        <f t="shared" si="5"/>
        <v>770838454</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48752573</v>
      </c>
      <c r="U32" s="66">
        <f t="shared" si="7"/>
        <v>48752573</v>
      </c>
      <c r="V32" s="66">
        <f t="shared" si="7"/>
        <v>0</v>
      </c>
      <c r="W32" s="66">
        <f t="shared" si="7"/>
        <v>48752573</v>
      </c>
    </row>
    <row r="33" spans="1:23" ht="30.75" customHeight="1" x14ac:dyDescent="0.2">
      <c r="A33" s="291" t="s">
        <v>346</v>
      </c>
      <c r="B33" s="291"/>
      <c r="C33" s="291"/>
      <c r="D33" s="291"/>
      <c r="E33" s="291"/>
      <c r="F33" s="291"/>
      <c r="G33" s="8">
        <v>26</v>
      </c>
      <c r="H33" s="68">
        <f>SUM(H21:H28)</f>
        <v>0</v>
      </c>
      <c r="I33" s="68">
        <f t="shared" ref="I33:W33" si="8">SUM(I21:I28)</f>
        <v>84840</v>
      </c>
      <c r="J33" s="68">
        <f t="shared" si="8"/>
        <v>0</v>
      </c>
      <c r="K33" s="68">
        <f t="shared" si="8"/>
        <v>-1233540</v>
      </c>
      <c r="L33" s="68">
        <f t="shared" si="8"/>
        <v>-1233540</v>
      </c>
      <c r="M33" s="68">
        <f t="shared" si="8"/>
        <v>0</v>
      </c>
      <c r="N33" s="68">
        <f t="shared" si="8"/>
        <v>1233540</v>
      </c>
      <c r="O33" s="68">
        <f t="shared" si="8"/>
        <v>0</v>
      </c>
      <c r="P33" s="68">
        <f t="shared" si="8"/>
        <v>0</v>
      </c>
      <c r="Q33" s="68">
        <f t="shared" si="8"/>
        <v>0</v>
      </c>
      <c r="R33" s="68">
        <f t="shared" si="8"/>
        <v>0</v>
      </c>
      <c r="S33" s="68">
        <f t="shared" si="8"/>
        <v>76575517</v>
      </c>
      <c r="T33" s="68">
        <f t="shared" si="8"/>
        <v>-88961262</v>
      </c>
      <c r="U33" s="68">
        <f t="shared" si="8"/>
        <v>-11067365</v>
      </c>
      <c r="V33" s="68">
        <f t="shared" si="8"/>
        <v>0</v>
      </c>
      <c r="W33" s="68">
        <f t="shared" si="8"/>
        <v>-11067365</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191988358</v>
      </c>
      <c r="J35" s="65">
        <v>6128852</v>
      </c>
      <c r="K35" s="65">
        <v>20890463</v>
      </c>
      <c r="L35" s="65">
        <v>11795123</v>
      </c>
      <c r="M35" s="65">
        <v>0</v>
      </c>
      <c r="N35" s="65">
        <v>54720113</v>
      </c>
      <c r="O35" s="65">
        <v>0</v>
      </c>
      <c r="P35" s="65">
        <v>0</v>
      </c>
      <c r="Q35" s="65">
        <v>0</v>
      </c>
      <c r="R35" s="65">
        <v>0</v>
      </c>
      <c r="S35" s="65">
        <v>0</v>
      </c>
      <c r="T35" s="65">
        <v>90145751</v>
      </c>
      <c r="U35" s="69">
        <f t="shared" ref="U35:U37" si="9">H35+I35+J35+K35-L35+M35+N35+O35+P35+Q35+R35+S35+T35</f>
        <v>772036814</v>
      </c>
      <c r="V35" s="65">
        <v>0</v>
      </c>
      <c r="W35" s="69">
        <f t="shared" ref="W35:W37" si="10">U35+V35</f>
        <v>772036814</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191988358</v>
      </c>
      <c r="J38" s="69">
        <f t="shared" si="11"/>
        <v>6128852</v>
      </c>
      <c r="K38" s="69">
        <f t="shared" si="11"/>
        <v>20890463</v>
      </c>
      <c r="L38" s="69">
        <f t="shared" si="11"/>
        <v>11795123</v>
      </c>
      <c r="M38" s="69">
        <f t="shared" si="11"/>
        <v>0</v>
      </c>
      <c r="N38" s="69">
        <f t="shared" si="11"/>
        <v>54720113</v>
      </c>
      <c r="O38" s="69">
        <f t="shared" si="11"/>
        <v>0</v>
      </c>
      <c r="P38" s="69">
        <f t="shared" si="11"/>
        <v>0</v>
      </c>
      <c r="Q38" s="69">
        <f t="shared" si="11"/>
        <v>0</v>
      </c>
      <c r="R38" s="69">
        <f t="shared" si="11"/>
        <v>0</v>
      </c>
      <c r="S38" s="69">
        <f t="shared" si="11"/>
        <v>0</v>
      </c>
      <c r="T38" s="69">
        <f t="shared" si="11"/>
        <v>90145751</v>
      </c>
      <c r="U38" s="69">
        <f t="shared" si="11"/>
        <v>772036814</v>
      </c>
      <c r="V38" s="69">
        <f t="shared" si="11"/>
        <v>0</v>
      </c>
      <c r="W38" s="69">
        <f t="shared" si="11"/>
        <v>772036814</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38681248</v>
      </c>
      <c r="U39" s="69">
        <f t="shared" ref="U39:U56" si="12">H39+I39+J39+K39-L39+M39+N39+O39+P39+Q39+R39+S39+T39</f>
        <v>38681248</v>
      </c>
      <c r="V39" s="65">
        <v>0</v>
      </c>
      <c r="W39" s="69">
        <f t="shared" ref="W39:W56" si="13">U39+V39</f>
        <v>38681248</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90145751</v>
      </c>
      <c r="T55" s="65">
        <v>-90145751</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54720113</v>
      </c>
      <c r="O57" s="70">
        <f t="shared" si="14"/>
        <v>0</v>
      </c>
      <c r="P57" s="70">
        <f t="shared" si="14"/>
        <v>0</v>
      </c>
      <c r="Q57" s="70">
        <f t="shared" si="14"/>
        <v>0</v>
      </c>
      <c r="R57" s="70">
        <f t="shared" si="14"/>
        <v>0</v>
      </c>
      <c r="S57" s="70">
        <f t="shared" si="14"/>
        <v>73623647</v>
      </c>
      <c r="T57" s="70">
        <f t="shared" si="14"/>
        <v>38681248</v>
      </c>
      <c r="U57" s="70">
        <f t="shared" si="14"/>
        <v>794195958</v>
      </c>
      <c r="V57" s="70">
        <f t="shared" si="14"/>
        <v>0</v>
      </c>
      <c r="W57" s="70">
        <f t="shared" si="14"/>
        <v>794195958</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38681248</v>
      </c>
      <c r="U60" s="69">
        <f t="shared" si="16"/>
        <v>38681248</v>
      </c>
      <c r="V60" s="69">
        <f t="shared" si="16"/>
        <v>0</v>
      </c>
      <c r="W60" s="69">
        <f t="shared" si="16"/>
        <v>38681248</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73623647</v>
      </c>
      <c r="T61" s="70">
        <f t="shared" si="17"/>
        <v>-90145751</v>
      </c>
      <c r="U61" s="70">
        <f t="shared" si="17"/>
        <v>-16522104</v>
      </c>
      <c r="V61" s="70">
        <f t="shared" si="17"/>
        <v>0</v>
      </c>
      <c r="W61" s="70">
        <f t="shared" si="17"/>
        <v>-16522104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J41" sqref="J41"/>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4.xml><?xml version="1.0" encoding="utf-8"?>
<ds:datastoreItem xmlns:ds="http://schemas.openxmlformats.org/officeDocument/2006/customXml" ds:itemID="{C5BA2950-CD44-490A-A81B-0058B383B2F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Katia Zelić</cp:lastModifiedBy>
  <cp:lastPrinted>2018-04-25T06:49:36Z</cp:lastPrinted>
  <dcterms:created xsi:type="dcterms:W3CDTF">2008-10-17T11:51:54Z</dcterms:created>
  <dcterms:modified xsi:type="dcterms:W3CDTF">2020-07-24T12:03:54Z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