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0\20Q4\"/>
    </mc:Choice>
  </mc:AlternateContent>
  <xr:revisionPtr revIDLastSave="0" documentId="13_ncr:1_{5C8941F1-3B86-4684-8746-43EBE3365B86}" xr6:coauthVersionLast="45" xr6:coauthVersionMax="45" xr10:uidLastSave="{00000000-0000-0000-0000-000000000000}"/>
  <bookViews>
    <workbookView xWindow="-120" yWindow="-120" windowWidth="29040" windowHeight="15840" activeTab="3"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7" i="21"/>
  <c r="H49" i="21" s="1"/>
  <c r="H51" i="21" s="1"/>
  <c r="H55" i="20"/>
  <c r="H42" i="20"/>
  <c r="I60" i="19"/>
  <c r="H75" i="18"/>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131" i="18" l="1"/>
  <c r="J60" i="19"/>
  <c r="H57" i="20"/>
  <c r="H59" i="20" s="1"/>
  <c r="I24" i="20"/>
  <c r="I27" i="20" s="1"/>
  <c r="I75" i="18"/>
  <c r="I131" i="18" s="1"/>
  <c r="W61" i="22"/>
  <c r="I47" i="21"/>
  <c r="I34" i="21"/>
  <c r="I55" i="20"/>
  <c r="K60" i="19"/>
  <c r="I14" i="19"/>
  <c r="I61" i="19" s="1"/>
  <c r="I63" i="19" s="1"/>
  <c r="K14" i="19"/>
  <c r="K61" i="19" s="1"/>
  <c r="H61" i="19"/>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3" i="19"/>
  <c r="I57" i="20"/>
  <c r="I59" i="20" s="1"/>
  <c r="K64" i="19"/>
  <c r="I64" i="19"/>
  <c r="I72" i="18"/>
  <c r="I49" i="21"/>
  <c r="I51" i="21" s="1"/>
  <c r="K62" i="19"/>
  <c r="K66" i="19" s="1"/>
  <c r="I62" i="19"/>
  <c r="I68" i="19" s="1"/>
  <c r="H64" i="19"/>
  <c r="H62" i="19"/>
  <c r="H66" i="19" s="1"/>
  <c r="H63" i="19"/>
  <c r="J62" i="19"/>
  <c r="J66" i="19" s="1"/>
  <c r="J64" i="19"/>
  <c r="K68" i="19" l="1"/>
  <c r="K67" i="19"/>
  <c r="H67" i="19"/>
  <c r="I66" i="19"/>
  <c r="I67" i="19"/>
  <c r="H68" i="19"/>
  <c r="J67" i="19"/>
  <c r="J68" i="19"/>
</calcChain>
</file>

<file path=xl/sharedStrings.xml><?xml version="1.0" encoding="utf-8"?>
<sst xmlns="http://schemas.openxmlformats.org/spreadsheetml/2006/main" count="518" uniqueCount="454">
  <si>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</si>
  <si>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</si>
  <si>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</si>
  <si>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</si>
  <si>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</si>
  <si>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</si>
  <si>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</si>
  <si>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</si>
  <si>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</si>
  <si>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</si>
  <si>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</si>
  <si>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</si>
  <si>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</si>
  <si>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</si>
  <si>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</si>
  <si>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</si>
  <si>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</si>
  <si>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</si>
  <si>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</si>
  <si>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</si>
  <si>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</si>
  <si>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</si>
  <si>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</si>
  <si>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</si>
  <si>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</si>
  <si>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</si>
  <si>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</si>
  <si>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</si>
  <si>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</si>
  <si>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</si>
  <si>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</si>
  <si>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</si>
  <si>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</si>
  <si>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</si>
  <si>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</si>
  <si>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</si>
  <si>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</si>
  <si>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</si>
  <si>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</si>
  <si>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</si>
  <si>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</si>
  <si>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</si>
  <si>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</si>
  <si>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</si>
  <si>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</si>
  <si>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</si>
  <si>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</si>
  <si>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</si>
  <si>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</si>
  <si>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</si>
  <si>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</si>
  <si>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</si>
  <si>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</si>
  <si>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</si>
  <si>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</si>
  <si>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</si>
  <si>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</si>
  <si>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</si>
  <si>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</si>
  <si>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</si>
  <si>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</si>
  <si>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</si>
  <si>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</si>
  <si>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</si>
  <si>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</si>
  <si>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</si>
  <si>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</si>
  <si>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</si>
  <si>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</si>
  <si>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</si>
  <si>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</si>
  <si>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</si>
  <si>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</si>
  <si>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</si>
  <si>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</si>
  <si>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</si>
  <si>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</si>
  <si>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</si>
  <si>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</si>
  <si>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</si>
  <si>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</si>
  <si>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</si>
  <si>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</si>
  <si>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</si>
  <si>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</si>
  <si>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</si>
  <si>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</si>
  <si>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</si>
  <si>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</si>
  <si>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</si>
  <si>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</si>
  <si>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</si>
  <si>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</si>
  <si>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</si>
  <si>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</si>
  <si>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</si>
  <si>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</si>
  <si>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</si>
  <si>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</si>
  <si>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</si>
  <si>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</si>
  <si>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</si>
  <si>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</si>
  <si>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</si>
  <si>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</si>
  <si>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</si>
  <si>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</si>
  <si>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</si>
  <si>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</si>
  <si>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</si>
  <si>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</si>
  <si>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</si>
  <si>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</si>
  <si>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</si>
  <si>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</si>
  <si>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</si>
  <si>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</si>
  <si>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</si>
  <si>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</si>
  <si>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</si>
  <si>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</si>
  <si>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</si>
  <si>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</si>
  <si>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</si>
  <si>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</si>
  <si>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</si>
  <si>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</si>
  <si>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</si>
  <si>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</si>
  <si>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</si>
  <si>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</si>
  <si>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</si>
  <si>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</si>
  <si>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</si>
  <si>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</si>
  <si>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</si>
  <si>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</si>
  <si>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</si>
  <si>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</si>
  <si>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</si>
  <si>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</si>
  <si>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</si>
  <si>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</si>
  <si>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</si>
  <si>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</si>
  <si>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</si>
  <si>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</si>
  <si>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</si>
  <si>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</si>
  <si>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</si>
  <si>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</si>
  <si>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</si>
  <si>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</si>
  <si>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</si>
  <si>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</si>
  <si>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</si>
  <si>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</si>
  <si>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</si>
  <si>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</si>
  <si>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</si>
  <si>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</si>
  <si>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</si>
  <si>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</si>
  <si>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</si>
  <si>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</si>
  <si>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</si>
  <si>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</si>
  <si>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</si>
  <si>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</si>
  <si>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</si>
  <si>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</si>
  <si>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</si>
  <si>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</si>
  <si>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</si>
  <si>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</si>
  <si>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</si>
  <si>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</si>
  <si>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</si>
  <si>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</si>
  <si>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</si>
  <si>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</si>
  <si>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</si>
  <si>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</si>
  <si>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</si>
  <si>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</si>
  <si>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</si>
  <si>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</si>
  <si>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</si>
  <si>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</si>
  <si>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</si>
  <si>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</si>
  <si>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</si>
  <si>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</si>
  <si>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</si>
  <si>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</si>
  <si>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</si>
  <si>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</si>
  <si>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</si>
  <si>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</si>
  <si>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</si>
  <si>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</si>
  <si>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</si>
  <si>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</si>
  <si>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</si>
  <si>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</si>
  <si>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</si>
  <si>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</si>
  <si>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</si>
  <si>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</si>
  <si>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</si>
  <si>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</si>
  <si>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</si>
  <si>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</si>
  <si>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</si>
  <si>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</si>
  <si>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</si>
  <si>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</si>
  <si>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</si>
  <si>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</si>
  <si>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</si>
  <si>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</si>
  <si>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</si>
  <si>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</si>
  <si>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</si>
  <si>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</si>
  <si>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</si>
  <si>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</si>
  <si>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</si>
  <si>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</si>
  <si>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</si>
  <si>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</si>
  <si>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</si>
  <si>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</si>
  <si>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</si>
  <si>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</si>
  <si>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</si>
  <si>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</si>
  <si>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</si>
  <si>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</si>
  <si>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</si>
  <si>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</si>
  <si>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</si>
  <si>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</si>
  <si>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</si>
  <si>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</si>
  <si>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</si>
  <si>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</si>
  <si>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</si>
  <si>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</si>
  <si>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</si>
  <si>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</si>
  <si>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</si>
  <si>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</si>
  <si>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</si>
  <si>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</si>
  <si>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</si>
  <si>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</si>
  <si>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</si>
  <si>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</si>
  <si>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</si>
  <si>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</si>
  <si>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</si>
  <si>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</si>
  <si>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</si>
  <si>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</si>
  <si>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</si>
  <si>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</si>
  <si>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</si>
  <si>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</si>
  <si>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</si>
  <si>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</si>
  <si>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</si>
  <si>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</si>
  <si>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</si>
  <si>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</si>
  <si>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</si>
  <si>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</si>
  <si>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</si>
  <si>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</si>
  <si>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</si>
  <si>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</si>
  <si>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</si>
  <si>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</si>
  <si>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</si>
  <si>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</si>
  <si>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</si>
  <si>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</si>
  <si>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</si>
  <si>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</si>
  <si>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</si>
  <si>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</si>
  <si>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</si>
  <si>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</si>
  <si>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</si>
  <si>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</si>
  <si>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</si>
  <si>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</si>
  <si>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</si>
  <si>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</si>
  <si>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</si>
  <si>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</si>
  <si>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</si>
  <si>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</si>
  <si>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</si>
  <si>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</si>
  <si>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</si>
  <si>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</si>
  <si>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</si>
  <si>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</si>
  <si>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</si>
  <si>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</si>
  <si>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</si>
  <si>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</si>
  <si>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</si>
  <si>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</si>
  <si>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</si>
  <si>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</si>
  <si>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</si>
  <si>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</si>
  <si>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</si>
  <si>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</si>
  <si>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</si>
  <si>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</si>
  <si>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</si>
  <si>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</si>
  <si>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</si>
  <si>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</si>
  <si>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</si>
  <si>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</si>
  <si>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</si>
  <si>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</si>
  <si>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</si>
  <si>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</si>
  <si>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</si>
  <si>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</si>
  <si>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</si>
  <si>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</si>
  <si>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</si>
  <si>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</si>
  <si>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</si>
  <si>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</si>
  <si>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</si>
  <si>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</si>
  <si>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</si>
  <si>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</si>
  <si>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</si>
  <si>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</si>
  <si>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</si>
  <si>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</si>
  <si>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</si>
  <si>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</si>
  <si>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</si>
  <si>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</si>
  <si>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</si>
  <si>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</si>
  <si>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</si>
  <si>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</si>
  <si>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</si>
  <si>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</si>
  <si>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</si>
  <si>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</si>
  <si>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</si>
  <si>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</si>
  <si>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</si>
  <si>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</si>
  <si>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</si>
  <si>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</si>
  <si>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</si>
  <si>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</si>
  <si>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</si>
  <si>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</si>
  <si>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</si>
  <si>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</si>
  <si>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</si>
  <si>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</si>
  <si>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</si>
  <si>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</si>
  <si>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</si>
  <si>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</si>
  <si>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</si>
  <si>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</si>
  <si>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</si>
  <si>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</si>
  <si>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</si>
  <si>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</si>
  <si>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</si>
  <si>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</si>
  <si>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</si>
  <si>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</si>
  <si>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</si>
  <si>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</si>
  <si>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</si>
  <si>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</si>
  <si>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</si>
  <si>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</si>
  <si>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</si>
  <si>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</si>
  <si>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</si>
  <si>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</si>
  <si>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</si>
  <si>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</si>
  <si>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</si>
  <si>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</si>
  <si>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</si>
  <si>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</si>
  <si>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</si>
  <si>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</si>
  <si>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</si>
  <si>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</si>
  <si>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</si>
  <si>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</si>
  <si>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</si>
  <si>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</si>
  <si>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</si>
  <si>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</si>
  <si>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</si>
  <si>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</si>
  <si>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</si>
  <si>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</si>
  <si>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</si>
  <si>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</si>
  <si>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</si>
  <si>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</si>
  <si>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</si>
  <si>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</si>
  <si>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</si>
  <si>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</si>
  <si>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</si>
  <si>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</si>
  <si>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</si>
  <si>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</si>
  <si>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</si>
  <si>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</si>
  <si>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</si>
  <si>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03440494</t>
  </si>
  <si>
    <t>HR</t>
  </si>
  <si>
    <t>060007090</t>
  </si>
  <si>
    <t>48351740621</t>
  </si>
  <si>
    <t>382</t>
  </si>
  <si>
    <t>549300NFX18SRZHNT751</t>
  </si>
  <si>
    <t>AD PLASTIK d.d.</t>
  </si>
  <si>
    <t>SOLIN</t>
  </si>
  <si>
    <t>Matoševa 8</t>
  </si>
  <si>
    <t>informacije@adplastik.hr</t>
  </si>
  <si>
    <t>www.adplastik.hr</t>
  </si>
  <si>
    <t>Jurun Krešimir</t>
  </si>
  <si>
    <t>021/206-663</t>
  </si>
  <si>
    <t>kresimir.jurun@adplastik.hr</t>
  </si>
  <si>
    <t>Obveznik:   AD PLASTIK d.d.</t>
  </si>
  <si>
    <t> 31.12.2020</t>
  </si>
  <si>
    <t>stanje na dan 31.12.2020</t>
  </si>
  <si>
    <t>u razdoblju 1.1.2020 do 31.12.2020</t>
  </si>
  <si>
    <t>u razdoblju 1.1.2020. do 31.12.2020.</t>
  </si>
  <si>
    <t xml:space="preserve">BILJEŠKE UZ FINANCIJSKE IZVJEŠTAJE - TFI
(sastavljaju se za tromjesečna izvještajna razdoblja)
Naziv izdavatelja:   AD PLASTIK d.d.
OIB:   48351740621
Izvještajno razdoblje: 1.1.2020 do 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Bilješke uz financijske izvještaje priložene su u nerevidiranom financijskom izvještaju za 2020. godinu. Nerevidirani financijski izvještaj za 2020. godinu je dostupan na internet stranici Zagrebačke burze.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</si>
</sst>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4" zoomScaleNormal="100" zoomScaleSheetLayoutView="100" workbookViewId="0">
      <selection activeCell="C29" sqref="C29"/>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3">
        <v>1</v>
      </c>
    </row>
    <row r="3" spans="1:20" x14ac:dyDescent="0.25">
      <c r="A3" s="74"/>
      <c r="B3" s="75"/>
      <c r="C3" s="75"/>
      <c r="D3" s="75"/>
      <c r="E3" s="75"/>
      <c r="F3" s="75"/>
      <c r="G3" s="75"/>
      <c r="H3" s="75"/>
      <c r="I3" s="75"/>
      <c r="J3" s="76"/>
      <c r="N3" s="123">
        <v>2</v>
      </c>
    </row>
    <row r="4" spans="1:20" ht="33.6" customHeight="1" x14ac:dyDescent="0.25">
      <c r="A4" s="178" t="s">
        <v>392</v>
      </c>
      <c r="B4" s="179"/>
      <c r="C4" s="179"/>
      <c r="D4" s="179"/>
      <c r="E4" s="180">
        <v>43831</v>
      </c>
      <c r="F4" s="181"/>
      <c r="G4" s="77" t="s">
        <v>0</v>
      </c>
      <c r="H4" s="180" t="s">
        <v>449</v>
      </c>
      <c r="I4" s="181"/>
      <c r="J4" s="78"/>
      <c r="N4" s="123">
        <v>3</v>
      </c>
    </row>
    <row r="5" spans="1:20" s="79" customFormat="1" ht="10.15" customHeight="1" x14ac:dyDescent="0.25">
      <c r="A5" s="182"/>
      <c r="B5" s="183"/>
      <c r="C5" s="183"/>
      <c r="D5" s="183"/>
      <c r="E5" s="183"/>
      <c r="F5" s="183"/>
      <c r="G5" s="183"/>
      <c r="H5" s="183"/>
      <c r="I5" s="183"/>
      <c r="J5" s="184"/>
      <c r="N5" s="124">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4</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69" t="s">
        <v>416</v>
      </c>
      <c r="B10" s="170"/>
      <c r="C10" s="170"/>
      <c r="D10" s="170"/>
      <c r="E10" s="170"/>
      <c r="F10" s="170"/>
      <c r="G10" s="170"/>
      <c r="H10" s="170"/>
      <c r="I10" s="170"/>
      <c r="J10" s="90"/>
    </row>
    <row r="11" spans="1:20" ht="24.6" customHeight="1" x14ac:dyDescent="0.25">
      <c r="A11" s="157" t="s">
        <v>393</v>
      </c>
      <c r="B11" s="171"/>
      <c r="C11" s="163" t="s">
        <v>434</v>
      </c>
      <c r="D11" s="164"/>
      <c r="E11" s="91"/>
      <c r="F11" s="129" t="s">
        <v>417</v>
      </c>
      <c r="G11" s="167"/>
      <c r="H11" s="145" t="s">
        <v>435</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436</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437</v>
      </c>
      <c r="D15" s="164"/>
      <c r="E15" s="168"/>
      <c r="F15" s="159"/>
      <c r="G15" s="97" t="s">
        <v>418</v>
      </c>
      <c r="H15" s="145" t="s">
        <v>439</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63" t="s">
        <v>438</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440</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21210</v>
      </c>
      <c r="D21" s="146"/>
      <c r="E21" s="135"/>
      <c r="F21" s="135"/>
      <c r="G21" s="136" t="s">
        <v>441</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442</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443</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444</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1546</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8" t="s">
        <v>421</v>
      </c>
      <c r="D31" s="156" t="s">
        <v>420</v>
      </c>
      <c r="E31" s="143"/>
      <c r="F31" s="143"/>
      <c r="G31" s="143"/>
      <c r="H31" s="106"/>
      <c r="I31" s="107" t="s">
        <v>421</v>
      </c>
      <c r="J31" s="108" t="s">
        <v>422</v>
      </c>
    </row>
    <row r="32" spans="1:10" x14ac:dyDescent="0.25">
      <c r="A32" s="157"/>
      <c r="B32" s="158"/>
      <c r="C32" s="109"/>
      <c r="D32" s="77"/>
      <c r="E32" s="159"/>
      <c r="F32" s="159"/>
      <c r="G32" s="159"/>
      <c r="H32" s="159"/>
      <c r="I32" s="104"/>
      <c r="J32" s="105"/>
    </row>
    <row r="33" spans="1:10" x14ac:dyDescent="0.25">
      <c r="A33" s="157" t="s">
        <v>410</v>
      </c>
      <c r="B33" s="158"/>
      <c r="C33" s="102" t="s">
        <v>424</v>
      </c>
      <c r="D33" s="156" t="s">
        <v>423</v>
      </c>
      <c r="E33" s="143"/>
      <c r="F33" s="143"/>
      <c r="G33" s="143"/>
      <c r="H33" s="100"/>
      <c r="I33" s="107" t="s">
        <v>424</v>
      </c>
      <c r="J33" s="108" t="s">
        <v>425</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c r="B37" s="152"/>
      <c r="C37" s="152"/>
      <c r="D37" s="152"/>
      <c r="E37" s="151"/>
      <c r="F37" s="152"/>
      <c r="G37" s="152"/>
      <c r="H37" s="152"/>
      <c r="I37" s="153"/>
      <c r="J37" s="111"/>
    </row>
    <row r="38" spans="1:10" x14ac:dyDescent="0.25">
      <c r="A38" s="93"/>
      <c r="B38" s="94"/>
      <c r="C38" s="101"/>
      <c r="D38" s="155"/>
      <c r="E38" s="155"/>
      <c r="F38" s="155"/>
      <c r="G38" s="155"/>
      <c r="H38" s="155"/>
      <c r="I38" s="155"/>
      <c r="J38" s="96"/>
    </row>
    <row r="39" spans="1:10" x14ac:dyDescent="0.25">
      <c r="A39" s="151"/>
      <c r="B39" s="152"/>
      <c r="C39" s="152"/>
      <c r="D39" s="153"/>
      <c r="E39" s="151"/>
      <c r="F39" s="152"/>
      <c r="G39" s="152"/>
      <c r="H39" s="152"/>
      <c r="I39" s="153"/>
      <c r="J39" s="102"/>
    </row>
    <row r="40" spans="1:10" x14ac:dyDescent="0.25">
      <c r="A40" s="93"/>
      <c r="B40" s="94"/>
      <c r="C40" s="101"/>
      <c r="D40" s="112"/>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2"/>
      <c r="E42" s="155"/>
      <c r="F42" s="155"/>
      <c r="G42" s="155"/>
      <c r="H42" s="155"/>
      <c r="I42" s="95"/>
      <c r="J42" s="96"/>
    </row>
    <row r="43" spans="1:10" x14ac:dyDescent="0.25">
      <c r="A43" s="151"/>
      <c r="B43" s="152"/>
      <c r="C43" s="152"/>
      <c r="D43" s="153"/>
      <c r="E43" s="151"/>
      <c r="F43" s="152"/>
      <c r="G43" s="152"/>
      <c r="H43" s="152"/>
      <c r="I43" s="153"/>
      <c r="J43" s="102"/>
    </row>
    <row r="44" spans="1:10" x14ac:dyDescent="0.25">
      <c r="A44" s="113"/>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3"/>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3"/>
      <c r="B48" s="101"/>
      <c r="C48" s="101"/>
      <c r="D48" s="94"/>
      <c r="E48" s="135"/>
      <c r="F48" s="135"/>
      <c r="G48" s="149"/>
      <c r="H48" s="149"/>
      <c r="I48" s="94"/>
      <c r="J48" s="114" t="s">
        <v>426</v>
      </c>
    </row>
    <row r="49" spans="1:10" x14ac:dyDescent="0.25">
      <c r="A49" s="113"/>
      <c r="B49" s="101"/>
      <c r="C49" s="101"/>
      <c r="D49" s="94"/>
      <c r="E49" s="135"/>
      <c r="F49" s="135"/>
      <c r="G49" s="149"/>
      <c r="H49" s="149"/>
      <c r="I49" s="94"/>
      <c r="J49" s="114" t="s">
        <v>427</v>
      </c>
    </row>
    <row r="50" spans="1:10" ht="14.45" customHeight="1" x14ac:dyDescent="0.25">
      <c r="A50" s="128" t="s">
        <v>403</v>
      </c>
      <c r="B50" s="129"/>
      <c r="C50" s="145" t="s">
        <v>427</v>
      </c>
      <c r="D50" s="146"/>
      <c r="E50" s="147" t="s">
        <v>428</v>
      </c>
      <c r="F50" s="148"/>
      <c r="G50" s="136"/>
      <c r="H50" s="137"/>
      <c r="I50" s="137"/>
      <c r="J50" s="138"/>
    </row>
    <row r="51" spans="1:10" x14ac:dyDescent="0.25">
      <c r="A51" s="113"/>
      <c r="B51" s="101"/>
      <c r="C51" s="149"/>
      <c r="D51" s="149"/>
      <c r="E51" s="135"/>
      <c r="F51" s="135"/>
      <c r="G51" s="150" t="s">
        <v>429</v>
      </c>
      <c r="H51" s="150"/>
      <c r="I51" s="150"/>
      <c r="J51" s="85"/>
    </row>
    <row r="52" spans="1:10" ht="13.9" customHeight="1" x14ac:dyDescent="0.25">
      <c r="A52" s="128" t="s">
        <v>404</v>
      </c>
      <c r="B52" s="129"/>
      <c r="C52" s="136" t="s">
        <v>445</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446</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447</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430</v>
      </c>
      <c r="B58" s="129"/>
      <c r="C58" s="130"/>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c r="D60" s="131"/>
      <c r="E60" s="131"/>
      <c r="F60" s="131"/>
      <c r="G60" s="131"/>
      <c r="H60" s="131"/>
      <c r="I60" s="131"/>
      <c r="J60" s="132"/>
    </row>
    <row r="61" spans="1:10" ht="14.45" customHeight="1" x14ac:dyDescent="0.25">
      <c r="A61" s="115"/>
      <c r="B61" s="116"/>
      <c r="C61" s="134" t="s">
        <v>433</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activeCell="I132" sqref="I13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450</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448</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994870789</v>
      </c>
      <c r="I9" s="34">
        <f>I10+I17+I27+I38+I43</f>
        <v>930920201</v>
      </c>
    </row>
    <row r="10" spans="1:9" ht="12.75" customHeight="1" x14ac:dyDescent="0.2">
      <c r="A10" s="190" t="s">
        <v>5</v>
      </c>
      <c r="B10" s="190"/>
      <c r="C10" s="190"/>
      <c r="D10" s="190"/>
      <c r="E10" s="190"/>
      <c r="F10" s="190"/>
      <c r="G10" s="16">
        <v>3</v>
      </c>
      <c r="H10" s="34">
        <f>H11+H12+H13+H14+H15+H16</f>
        <v>84089683</v>
      </c>
      <c r="I10" s="34">
        <f>I11+I12+I13+I14+I15+I16</f>
        <v>70103817</v>
      </c>
    </row>
    <row r="11" spans="1:9" ht="12.75" customHeight="1" x14ac:dyDescent="0.2">
      <c r="A11" s="186" t="s">
        <v>6</v>
      </c>
      <c r="B11" s="186"/>
      <c r="C11" s="186"/>
      <c r="D11" s="186"/>
      <c r="E11" s="186"/>
      <c r="F11" s="186"/>
      <c r="G11" s="15">
        <v>4</v>
      </c>
      <c r="H11" s="33">
        <v>52454329</v>
      </c>
      <c r="I11" s="33">
        <v>41615105</v>
      </c>
    </row>
    <row r="12" spans="1:9" ht="22.9" customHeight="1" x14ac:dyDescent="0.2">
      <c r="A12" s="186" t="s">
        <v>7</v>
      </c>
      <c r="B12" s="186"/>
      <c r="C12" s="186"/>
      <c r="D12" s="186"/>
      <c r="E12" s="186"/>
      <c r="F12" s="186"/>
      <c r="G12" s="15">
        <v>5</v>
      </c>
      <c r="H12" s="33">
        <v>1791008</v>
      </c>
      <c r="I12" s="33">
        <v>1887803</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24918567</v>
      </c>
      <c r="I15" s="33">
        <v>22797339</v>
      </c>
    </row>
    <row r="16" spans="1:9" ht="12.75" customHeight="1" x14ac:dyDescent="0.2">
      <c r="A16" s="186" t="s">
        <v>11</v>
      </c>
      <c r="B16" s="186"/>
      <c r="C16" s="186"/>
      <c r="D16" s="186"/>
      <c r="E16" s="186"/>
      <c r="F16" s="186"/>
      <c r="G16" s="15">
        <v>9</v>
      </c>
      <c r="H16" s="33">
        <v>4925779</v>
      </c>
      <c r="I16" s="33">
        <v>3803570</v>
      </c>
    </row>
    <row r="17" spans="1:9" ht="12.75" customHeight="1" x14ac:dyDescent="0.2">
      <c r="A17" s="190" t="s">
        <v>12</v>
      </c>
      <c r="B17" s="190"/>
      <c r="C17" s="190"/>
      <c r="D17" s="190"/>
      <c r="E17" s="190"/>
      <c r="F17" s="190"/>
      <c r="G17" s="16">
        <v>10</v>
      </c>
      <c r="H17" s="34">
        <f>H18+H19+H20+H21+H22+H23+H24+H25+H26</f>
        <v>637973635</v>
      </c>
      <c r="I17" s="34">
        <f>I18+I19+I20+I21+I22+I23+I24+I25+I26</f>
        <v>604846593</v>
      </c>
    </row>
    <row r="18" spans="1:9" ht="12.75" customHeight="1" x14ac:dyDescent="0.2">
      <c r="A18" s="186" t="s">
        <v>13</v>
      </c>
      <c r="B18" s="186"/>
      <c r="C18" s="186"/>
      <c r="D18" s="186"/>
      <c r="E18" s="186"/>
      <c r="F18" s="186"/>
      <c r="G18" s="15">
        <v>11</v>
      </c>
      <c r="H18" s="33">
        <v>130283873</v>
      </c>
      <c r="I18" s="33">
        <v>130477513</v>
      </c>
    </row>
    <row r="19" spans="1:9" ht="12.75" customHeight="1" x14ac:dyDescent="0.2">
      <c r="A19" s="186" t="s">
        <v>14</v>
      </c>
      <c r="B19" s="186"/>
      <c r="C19" s="186"/>
      <c r="D19" s="186"/>
      <c r="E19" s="186"/>
      <c r="F19" s="186"/>
      <c r="G19" s="15">
        <v>12</v>
      </c>
      <c r="H19" s="33">
        <v>177405514</v>
      </c>
      <c r="I19" s="33">
        <v>177696639</v>
      </c>
    </row>
    <row r="20" spans="1:9" ht="12.75" customHeight="1" x14ac:dyDescent="0.2">
      <c r="A20" s="186" t="s">
        <v>15</v>
      </c>
      <c r="B20" s="186"/>
      <c r="C20" s="186"/>
      <c r="D20" s="186"/>
      <c r="E20" s="186"/>
      <c r="F20" s="186"/>
      <c r="G20" s="15">
        <v>13</v>
      </c>
      <c r="H20" s="33">
        <v>206776858</v>
      </c>
      <c r="I20" s="33">
        <v>204082678</v>
      </c>
    </row>
    <row r="21" spans="1:9" ht="12.75" customHeight="1" x14ac:dyDescent="0.2">
      <c r="A21" s="186" t="s">
        <v>16</v>
      </c>
      <c r="B21" s="186"/>
      <c r="C21" s="186"/>
      <c r="D21" s="186"/>
      <c r="E21" s="186"/>
      <c r="F21" s="186"/>
      <c r="G21" s="15">
        <v>14</v>
      </c>
      <c r="H21" s="33">
        <v>37685644</v>
      </c>
      <c r="I21" s="33">
        <v>38771797</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17699922</v>
      </c>
      <c r="I24" s="33">
        <v>5248451</v>
      </c>
    </row>
    <row r="25" spans="1:9" ht="12.75" customHeight="1" x14ac:dyDescent="0.2">
      <c r="A25" s="186" t="s">
        <v>20</v>
      </c>
      <c r="B25" s="186"/>
      <c r="C25" s="186"/>
      <c r="D25" s="186"/>
      <c r="E25" s="186"/>
      <c r="F25" s="186"/>
      <c r="G25" s="15">
        <v>18</v>
      </c>
      <c r="H25" s="33">
        <v>13715998</v>
      </c>
      <c r="I25" s="33">
        <v>7263766</v>
      </c>
    </row>
    <row r="26" spans="1:9" ht="12.75" customHeight="1" x14ac:dyDescent="0.2">
      <c r="A26" s="186" t="s">
        <v>21</v>
      </c>
      <c r="B26" s="186"/>
      <c r="C26" s="186"/>
      <c r="D26" s="186"/>
      <c r="E26" s="186"/>
      <c r="F26" s="186"/>
      <c r="G26" s="15">
        <v>19</v>
      </c>
      <c r="H26" s="33">
        <v>54405826</v>
      </c>
      <c r="I26" s="33">
        <v>41305749</v>
      </c>
    </row>
    <row r="27" spans="1:9" ht="12.75" customHeight="1" x14ac:dyDescent="0.2">
      <c r="A27" s="190" t="s">
        <v>22</v>
      </c>
      <c r="B27" s="190"/>
      <c r="C27" s="190"/>
      <c r="D27" s="190"/>
      <c r="E27" s="190"/>
      <c r="F27" s="190"/>
      <c r="G27" s="16">
        <v>20</v>
      </c>
      <c r="H27" s="34">
        <f>SUM(H28:H37)</f>
        <v>237455542</v>
      </c>
      <c r="I27" s="34">
        <f>SUM(I28:I37)</f>
        <v>247440382</v>
      </c>
    </row>
    <row r="28" spans="1:9" ht="12.75" customHeight="1" x14ac:dyDescent="0.2">
      <c r="A28" s="186" t="s">
        <v>23</v>
      </c>
      <c r="B28" s="186"/>
      <c r="C28" s="186"/>
      <c r="D28" s="186"/>
      <c r="E28" s="186"/>
      <c r="F28" s="186"/>
      <c r="G28" s="15">
        <v>21</v>
      </c>
      <c r="H28" s="33">
        <v>127611746</v>
      </c>
      <c r="I28" s="33">
        <v>127611746</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88026941</v>
      </c>
      <c r="I30" s="33">
        <v>98011781</v>
      </c>
    </row>
    <row r="31" spans="1:9" ht="24" customHeight="1" x14ac:dyDescent="0.2">
      <c r="A31" s="186" t="s">
        <v>26</v>
      </c>
      <c r="B31" s="186"/>
      <c r="C31" s="186"/>
      <c r="D31" s="186"/>
      <c r="E31" s="186"/>
      <c r="F31" s="186"/>
      <c r="G31" s="15">
        <v>24</v>
      </c>
      <c r="H31" s="33">
        <v>21755155</v>
      </c>
      <c r="I31" s="33">
        <v>21755155</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61700</v>
      </c>
      <c r="I34" s="33">
        <v>61700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90" t="s">
        <v>33</v>
      </c>
      <c r="B38" s="190"/>
      <c r="C38" s="190"/>
      <c r="D38" s="190"/>
      <c r="E38" s="190"/>
      <c r="F38" s="190"/>
      <c r="G38" s="16">
        <v>31</v>
      </c>
      <c r="H38" s="34">
        <f>H39+H40+H41+H42</f>
        <v>17813341</v>
      </c>
      <c r="I38" s="34">
        <f>I39+I40+I41+I42</f>
        <v>0</v>
      </c>
    </row>
    <row r="39" spans="1:9" ht="12.75" customHeight="1" x14ac:dyDescent="0.2">
      <c r="A39" s="186" t="s">
        <v>34</v>
      </c>
      <c r="B39" s="186"/>
      <c r="C39" s="186"/>
      <c r="D39" s="186"/>
      <c r="E39" s="186"/>
      <c r="F39" s="186"/>
      <c r="G39" s="15">
        <v>32</v>
      </c>
      <c r="H39" s="33">
        <v>17813341</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17538588</v>
      </c>
      <c r="I43" s="33">
        <v>8529409</v>
      </c>
    </row>
    <row r="44" spans="1:9" ht="12.75" customHeight="1" x14ac:dyDescent="0.2">
      <c r="A44" s="188" t="s">
        <v>382</v>
      </c>
      <c r="B44" s="188"/>
      <c r="C44" s="188"/>
      <c r="D44" s="188"/>
      <c r="E44" s="188"/>
      <c r="F44" s="188"/>
      <c r="G44" s="16">
        <v>37</v>
      </c>
      <c r="H44" s="34">
        <f>H45+H53+H60+H70</f>
        <v>380361323</v>
      </c>
      <c r="I44" s="34">
        <f>I45+I53+I60+I70</f>
        <v>417812943</v>
      </c>
    </row>
    <row r="45" spans="1:9" ht="12.75" customHeight="1" x14ac:dyDescent="0.2">
      <c r="A45" s="190" t="s">
        <v>39</v>
      </c>
      <c r="B45" s="190"/>
      <c r="C45" s="190"/>
      <c r="D45" s="190"/>
      <c r="E45" s="190"/>
      <c r="F45" s="190"/>
      <c r="G45" s="16">
        <v>38</v>
      </c>
      <c r="H45" s="34">
        <f>SUM(H46:H52)</f>
        <v>96990107</v>
      </c>
      <c r="I45" s="34">
        <f>SUM(I46:I52)</f>
        <v>96835603</v>
      </c>
    </row>
    <row r="46" spans="1:9" ht="12.75" customHeight="1" x14ac:dyDescent="0.2">
      <c r="A46" s="186" t="s">
        <v>40</v>
      </c>
      <c r="B46" s="186"/>
      <c r="C46" s="186"/>
      <c r="D46" s="186"/>
      <c r="E46" s="186"/>
      <c r="F46" s="186"/>
      <c r="G46" s="15">
        <v>39</v>
      </c>
      <c r="H46" s="33">
        <v>56594784</v>
      </c>
      <c r="I46" s="33">
        <v>43983704</v>
      </c>
    </row>
    <row r="47" spans="1:9" ht="12.75" customHeight="1" x14ac:dyDescent="0.2">
      <c r="A47" s="186" t="s">
        <v>41</v>
      </c>
      <c r="B47" s="186"/>
      <c r="C47" s="186"/>
      <c r="D47" s="186"/>
      <c r="E47" s="186"/>
      <c r="F47" s="186"/>
      <c r="G47" s="15">
        <v>40</v>
      </c>
      <c r="H47" s="33">
        <v>7905494</v>
      </c>
      <c r="I47" s="33">
        <v>6504857</v>
      </c>
    </row>
    <row r="48" spans="1:9" ht="12.75" customHeight="1" x14ac:dyDescent="0.2">
      <c r="A48" s="186" t="s">
        <v>42</v>
      </c>
      <c r="B48" s="186"/>
      <c r="C48" s="186"/>
      <c r="D48" s="186"/>
      <c r="E48" s="186"/>
      <c r="F48" s="186"/>
      <c r="G48" s="15">
        <v>41</v>
      </c>
      <c r="H48" s="33">
        <v>13629235</v>
      </c>
      <c r="I48" s="33">
        <v>18291146</v>
      </c>
    </row>
    <row r="49" spans="1:9" ht="12.75" customHeight="1" x14ac:dyDescent="0.2">
      <c r="A49" s="186" t="s">
        <v>43</v>
      </c>
      <c r="B49" s="186"/>
      <c r="C49" s="186"/>
      <c r="D49" s="186"/>
      <c r="E49" s="186"/>
      <c r="F49" s="186"/>
      <c r="G49" s="15">
        <v>42</v>
      </c>
      <c r="H49" s="33">
        <v>6963298</v>
      </c>
      <c r="I49" s="33">
        <v>22841660</v>
      </c>
    </row>
    <row r="50" spans="1:9" ht="12.75" customHeight="1" x14ac:dyDescent="0.2">
      <c r="A50" s="186" t="s">
        <v>44</v>
      </c>
      <c r="B50" s="186"/>
      <c r="C50" s="186"/>
      <c r="D50" s="186"/>
      <c r="E50" s="186"/>
      <c r="F50" s="186"/>
      <c r="G50" s="15">
        <v>43</v>
      </c>
      <c r="H50" s="33">
        <v>11897296</v>
      </c>
      <c r="I50" s="33">
        <v>5214236</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262108523</v>
      </c>
      <c r="I53" s="34">
        <f>SUM(I54:I59)</f>
        <v>271597807</v>
      </c>
    </row>
    <row r="54" spans="1:9" ht="12.75" customHeight="1" x14ac:dyDescent="0.2">
      <c r="A54" s="186" t="s">
        <v>48</v>
      </c>
      <c r="B54" s="186"/>
      <c r="C54" s="186"/>
      <c r="D54" s="186"/>
      <c r="E54" s="186"/>
      <c r="F54" s="186"/>
      <c r="G54" s="15">
        <v>47</v>
      </c>
      <c r="H54" s="33">
        <v>61297415</v>
      </c>
      <c r="I54" s="33">
        <v>54711972</v>
      </c>
    </row>
    <row r="55" spans="1:9" ht="12.75" customHeight="1" x14ac:dyDescent="0.2">
      <c r="A55" s="186" t="s">
        <v>49</v>
      </c>
      <c r="B55" s="186"/>
      <c r="C55" s="186"/>
      <c r="D55" s="186"/>
      <c r="E55" s="186"/>
      <c r="F55" s="186"/>
      <c r="G55" s="15">
        <v>48</v>
      </c>
      <c r="H55" s="33">
        <v>4029717</v>
      </c>
      <c r="I55" s="33">
        <v>4378797</v>
      </c>
    </row>
    <row r="56" spans="1:9" ht="12.75" customHeight="1" x14ac:dyDescent="0.2">
      <c r="A56" s="186" t="s">
        <v>50</v>
      </c>
      <c r="B56" s="186"/>
      <c r="C56" s="186"/>
      <c r="D56" s="186"/>
      <c r="E56" s="186"/>
      <c r="F56" s="186"/>
      <c r="G56" s="15">
        <v>49</v>
      </c>
      <c r="H56" s="33">
        <v>181057964</v>
      </c>
      <c r="I56" s="33">
        <v>197570688</v>
      </c>
    </row>
    <row r="57" spans="1:9" ht="12.75" customHeight="1" x14ac:dyDescent="0.2">
      <c r="A57" s="186" t="s">
        <v>51</v>
      </c>
      <c r="B57" s="186"/>
      <c r="C57" s="186"/>
      <c r="D57" s="186"/>
      <c r="E57" s="186"/>
      <c r="F57" s="186"/>
      <c r="G57" s="15">
        <v>50</v>
      </c>
      <c r="H57" s="33">
        <v>28112</v>
      </c>
      <c r="I57" s="33">
        <v>25056</v>
      </c>
    </row>
    <row r="58" spans="1:9" ht="12.75" customHeight="1" x14ac:dyDescent="0.2">
      <c r="A58" s="186" t="s">
        <v>52</v>
      </c>
      <c r="B58" s="186"/>
      <c r="C58" s="186"/>
      <c r="D58" s="186"/>
      <c r="E58" s="186"/>
      <c r="F58" s="186"/>
      <c r="G58" s="15">
        <v>51</v>
      </c>
      <c r="H58" s="33">
        <v>13969608</v>
      </c>
      <c r="I58" s="33">
        <v>12304611</v>
      </c>
    </row>
    <row r="59" spans="1:9" ht="12.75" customHeight="1" x14ac:dyDescent="0.2">
      <c r="A59" s="186" t="s">
        <v>53</v>
      </c>
      <c r="B59" s="186"/>
      <c r="C59" s="186"/>
      <c r="D59" s="186"/>
      <c r="E59" s="186"/>
      <c r="F59" s="186"/>
      <c r="G59" s="15">
        <v>52</v>
      </c>
      <c r="H59" s="33">
        <v>1725707</v>
      </c>
      <c r="I59" s="33">
        <v>2606683</v>
      </c>
    </row>
    <row r="60" spans="1:9" ht="12.75" customHeight="1" x14ac:dyDescent="0.2">
      <c r="A60" s="190" t="s">
        <v>54</v>
      </c>
      <c r="B60" s="190"/>
      <c r="C60" s="190"/>
      <c r="D60" s="190"/>
      <c r="E60" s="190"/>
      <c r="F60" s="190"/>
      <c r="G60" s="16">
        <v>53</v>
      </c>
      <c r="H60" s="34">
        <f>SUM(H61:H69)</f>
        <v>12964346</v>
      </c>
      <c r="I60" s="34">
        <f>SUM(I61:I69)</f>
        <v>13710469</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12652386</v>
      </c>
      <c r="I63" s="33">
        <v>12812727</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0</v>
      </c>
      <c r="I68" s="33">
        <v>897742</v>
      </c>
    </row>
    <row r="69" spans="1:9" ht="12.75" customHeight="1" x14ac:dyDescent="0.2">
      <c r="A69" s="186" t="s">
        <v>56</v>
      </c>
      <c r="B69" s="186"/>
      <c r="C69" s="186"/>
      <c r="D69" s="186"/>
      <c r="E69" s="186"/>
      <c r="F69" s="186"/>
      <c r="G69" s="15">
        <v>62</v>
      </c>
      <c r="H69" s="33">
        <v>311960</v>
      </c>
      <c r="I69" s="33">
        <v>0</v>
      </c>
    </row>
    <row r="70" spans="1:9" ht="12.75" customHeight="1" x14ac:dyDescent="0.2">
      <c r="A70" s="186" t="s">
        <v>57</v>
      </c>
      <c r="B70" s="186"/>
      <c r="C70" s="186"/>
      <c r="D70" s="186"/>
      <c r="E70" s="186"/>
      <c r="F70" s="186"/>
      <c r="G70" s="15">
        <v>63</v>
      </c>
      <c r="H70" s="33">
        <v>8298347</v>
      </c>
      <c r="I70" s="33">
        <v>35669064</v>
      </c>
    </row>
    <row r="71" spans="1:9" ht="12.75" customHeight="1" x14ac:dyDescent="0.2">
      <c r="A71" s="187" t="s">
        <v>58</v>
      </c>
      <c r="B71" s="187"/>
      <c r="C71" s="187"/>
      <c r="D71" s="187"/>
      <c r="E71" s="187"/>
      <c r="F71" s="187"/>
      <c r="G71" s="15">
        <v>64</v>
      </c>
      <c r="H71" s="33">
        <v>68260012</v>
      </c>
      <c r="I71" s="33">
        <v>17417079</v>
      </c>
    </row>
    <row r="72" spans="1:9" ht="12.75" customHeight="1" x14ac:dyDescent="0.2">
      <c r="A72" s="188" t="s">
        <v>383</v>
      </c>
      <c r="B72" s="188"/>
      <c r="C72" s="188"/>
      <c r="D72" s="188"/>
      <c r="E72" s="188"/>
      <c r="F72" s="188"/>
      <c r="G72" s="16">
        <v>65</v>
      </c>
      <c r="H72" s="34">
        <f>H8+H9+H44+H71</f>
        <v>1443492124</v>
      </c>
      <c r="I72" s="34">
        <f>I8+I9+I44+I71</f>
        <v>1366150223</v>
      </c>
    </row>
    <row r="73" spans="1:9" ht="12.75" customHeight="1" x14ac:dyDescent="0.2">
      <c r="A73" s="187" t="s">
        <v>59</v>
      </c>
      <c r="B73" s="187"/>
      <c r="C73" s="187"/>
      <c r="D73" s="187"/>
      <c r="E73" s="187"/>
      <c r="F73" s="187"/>
      <c r="G73" s="15">
        <v>66</v>
      </c>
      <c r="H73" s="33">
        <v>22814271</v>
      </c>
      <c r="I73" s="33">
        <v>104812940</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788850793</v>
      </c>
      <c r="I75" s="34">
        <f>I76+I77+I78+I84+I85+I89+I92+I95</f>
        <v>841406012</v>
      </c>
    </row>
    <row r="76" spans="1:9" ht="12.75" customHeight="1" x14ac:dyDescent="0.2">
      <c r="A76" s="186" t="s">
        <v>61</v>
      </c>
      <c r="B76" s="186"/>
      <c r="C76" s="186"/>
      <c r="D76" s="186"/>
      <c r="E76" s="186"/>
      <c r="F76" s="186"/>
      <c r="G76" s="15">
        <v>68</v>
      </c>
      <c r="H76" s="33">
        <v>419958400</v>
      </c>
      <c r="I76" s="33">
        <v>419958400</v>
      </c>
    </row>
    <row r="77" spans="1:9" ht="12.75" customHeight="1" x14ac:dyDescent="0.2">
      <c r="A77" s="186" t="s">
        <v>62</v>
      </c>
      <c r="B77" s="186"/>
      <c r="C77" s="186"/>
      <c r="D77" s="186"/>
      <c r="E77" s="186"/>
      <c r="F77" s="186"/>
      <c r="G77" s="15">
        <v>69</v>
      </c>
      <c r="H77" s="33">
        <v>191988358</v>
      </c>
      <c r="I77" s="33">
        <v>191988358</v>
      </c>
    </row>
    <row r="78" spans="1:9" ht="12.75" customHeight="1" x14ac:dyDescent="0.2">
      <c r="A78" s="190" t="s">
        <v>63</v>
      </c>
      <c r="B78" s="190"/>
      <c r="C78" s="190"/>
      <c r="D78" s="190"/>
      <c r="E78" s="190"/>
      <c r="F78" s="190"/>
      <c r="G78" s="16">
        <v>70</v>
      </c>
      <c r="H78" s="34">
        <f>SUM(H79:H83)</f>
        <v>69944305</v>
      </c>
      <c r="I78" s="34">
        <f>SUM(I79:I83)</f>
        <v>91642982</v>
      </c>
    </row>
    <row r="79" spans="1:9" ht="12.75" customHeight="1" x14ac:dyDescent="0.2">
      <c r="A79" s="186" t="s">
        <v>64</v>
      </c>
      <c r="B79" s="186"/>
      <c r="C79" s="186"/>
      <c r="D79" s="186"/>
      <c r="E79" s="186"/>
      <c r="F79" s="186"/>
      <c r="G79" s="15">
        <v>71</v>
      </c>
      <c r="H79" s="33">
        <v>6128852</v>
      </c>
      <c r="I79" s="33">
        <v>6128852</v>
      </c>
    </row>
    <row r="80" spans="1:9" ht="12.75" customHeight="1" x14ac:dyDescent="0.2">
      <c r="A80" s="186" t="s">
        <v>65</v>
      </c>
      <c r="B80" s="186"/>
      <c r="C80" s="186"/>
      <c r="D80" s="186"/>
      <c r="E80" s="186"/>
      <c r="F80" s="186"/>
      <c r="G80" s="15">
        <v>72</v>
      </c>
      <c r="H80" s="33">
        <v>20890463</v>
      </c>
      <c r="I80" s="33">
        <v>20890463</v>
      </c>
    </row>
    <row r="81" spans="1:9" ht="12.75" customHeight="1" x14ac:dyDescent="0.2">
      <c r="A81" s="186" t="s">
        <v>66</v>
      </c>
      <c r="B81" s="186"/>
      <c r="C81" s="186"/>
      <c r="D81" s="186"/>
      <c r="E81" s="186"/>
      <c r="F81" s="186"/>
      <c r="G81" s="15">
        <v>73</v>
      </c>
      <c r="H81" s="33">
        <v>-11795123</v>
      </c>
      <c r="I81" s="33">
        <v>-11795123</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54720113</v>
      </c>
      <c r="I83" s="33">
        <v>76418790</v>
      </c>
    </row>
    <row r="84" spans="1:9" ht="12.75" customHeight="1" x14ac:dyDescent="0.2">
      <c r="A84" s="189" t="s">
        <v>69</v>
      </c>
      <c r="B84" s="189"/>
      <c r="C84" s="189"/>
      <c r="D84" s="189"/>
      <c r="E84" s="189"/>
      <c r="F84" s="189"/>
      <c r="G84" s="119">
        <v>76</v>
      </c>
      <c r="H84" s="120">
        <v>0</v>
      </c>
      <c r="I84" s="120">
        <v>0</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26176499</v>
      </c>
      <c r="I89" s="34">
        <f>I90-I91</f>
        <v>68738949</v>
      </c>
    </row>
    <row r="90" spans="1:9" ht="12.75" customHeight="1" x14ac:dyDescent="0.2">
      <c r="A90" s="186" t="s">
        <v>75</v>
      </c>
      <c r="B90" s="186"/>
      <c r="C90" s="186"/>
      <c r="D90" s="186"/>
      <c r="E90" s="186"/>
      <c r="F90" s="186"/>
      <c r="G90" s="15">
        <v>82</v>
      </c>
      <c r="H90" s="33">
        <v>26176499</v>
      </c>
      <c r="I90" s="33">
        <v>68738949</v>
      </c>
    </row>
    <row r="91" spans="1:9" ht="12.75" customHeight="1" x14ac:dyDescent="0.2">
      <c r="A91" s="186" t="s">
        <v>76</v>
      </c>
      <c r="B91" s="186"/>
      <c r="C91" s="186"/>
      <c r="D91" s="186"/>
      <c r="E91" s="186"/>
      <c r="F91" s="186"/>
      <c r="G91" s="15">
        <v>83</v>
      </c>
      <c r="H91" s="33">
        <v>0</v>
      </c>
      <c r="I91" s="33">
        <v>0</v>
      </c>
    </row>
    <row r="92" spans="1:9" ht="12.75" customHeight="1" x14ac:dyDescent="0.2">
      <c r="A92" s="190" t="s">
        <v>77</v>
      </c>
      <c r="B92" s="190"/>
      <c r="C92" s="190"/>
      <c r="D92" s="190"/>
      <c r="E92" s="190"/>
      <c r="F92" s="190"/>
      <c r="G92" s="16">
        <v>84</v>
      </c>
      <c r="H92" s="34">
        <f>H93-H94</f>
        <v>80783231</v>
      </c>
      <c r="I92" s="34">
        <f>I93-I94</f>
        <v>69077323</v>
      </c>
    </row>
    <row r="93" spans="1:9" ht="12.75" customHeight="1" x14ac:dyDescent="0.2">
      <c r="A93" s="186" t="s">
        <v>78</v>
      </c>
      <c r="B93" s="186"/>
      <c r="C93" s="186"/>
      <c r="D93" s="186"/>
      <c r="E93" s="186"/>
      <c r="F93" s="186"/>
      <c r="G93" s="15">
        <v>85</v>
      </c>
      <c r="H93" s="33">
        <v>80783231</v>
      </c>
      <c r="I93" s="33">
        <v>69077323</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16621974</v>
      </c>
      <c r="I96" s="34">
        <f>SUM(I97:I102)</f>
        <v>15475428</v>
      </c>
    </row>
    <row r="97" spans="1:9" ht="12.75" customHeight="1" x14ac:dyDescent="0.2">
      <c r="A97" s="186" t="s">
        <v>81</v>
      </c>
      <c r="B97" s="186"/>
      <c r="C97" s="186"/>
      <c r="D97" s="186"/>
      <c r="E97" s="186"/>
      <c r="F97" s="186"/>
      <c r="G97" s="15">
        <v>89</v>
      </c>
      <c r="H97" s="33">
        <v>2127752</v>
      </c>
      <c r="I97" s="33">
        <v>2427752</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599418</v>
      </c>
      <c r="I99" s="33">
        <v>1142872</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13894804</v>
      </c>
      <c r="I102" s="33">
        <v>11904804</v>
      </c>
    </row>
    <row r="103" spans="1:9" ht="12.75" customHeight="1" x14ac:dyDescent="0.2">
      <c r="A103" s="188" t="s">
        <v>386</v>
      </c>
      <c r="B103" s="188"/>
      <c r="C103" s="188"/>
      <c r="D103" s="188"/>
      <c r="E103" s="188"/>
      <c r="F103" s="188"/>
      <c r="G103" s="16">
        <v>95</v>
      </c>
      <c r="H103" s="34">
        <f>SUM(H104:H114)</f>
        <v>184183966</v>
      </c>
      <c r="I103" s="34">
        <f>SUM(I104:I114)</f>
        <v>143383920</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600000</v>
      </c>
      <c r="I108" s="33">
        <v>185023</v>
      </c>
    </row>
    <row r="109" spans="1:9" ht="12.75" customHeight="1" x14ac:dyDescent="0.2">
      <c r="A109" s="186" t="s">
        <v>92</v>
      </c>
      <c r="B109" s="186"/>
      <c r="C109" s="186"/>
      <c r="D109" s="186"/>
      <c r="E109" s="186"/>
      <c r="F109" s="186"/>
      <c r="G109" s="15">
        <v>101</v>
      </c>
      <c r="H109" s="33">
        <v>176744003</v>
      </c>
      <c r="I109" s="33">
        <v>139426105</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6839963</v>
      </c>
      <c r="I113" s="33">
        <v>3772792</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449667371</v>
      </c>
      <c r="I115" s="34">
        <f>SUM(I116:I129)</f>
        <v>349483461</v>
      </c>
    </row>
    <row r="116" spans="1:9" ht="12.75" customHeight="1" x14ac:dyDescent="0.2">
      <c r="A116" s="186" t="s">
        <v>87</v>
      </c>
      <c r="B116" s="186"/>
      <c r="C116" s="186"/>
      <c r="D116" s="186"/>
      <c r="E116" s="186"/>
      <c r="F116" s="186"/>
      <c r="G116" s="15">
        <v>108</v>
      </c>
      <c r="H116" s="33">
        <v>11079065</v>
      </c>
      <c r="I116" s="33">
        <v>10814667</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7599</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37212900</v>
      </c>
      <c r="I120" s="33">
        <v>37684490</v>
      </c>
    </row>
    <row r="121" spans="1:9" ht="12.75" customHeight="1" x14ac:dyDescent="0.2">
      <c r="A121" s="186" t="s">
        <v>92</v>
      </c>
      <c r="B121" s="186"/>
      <c r="C121" s="186"/>
      <c r="D121" s="186"/>
      <c r="E121" s="186"/>
      <c r="F121" s="186"/>
      <c r="G121" s="15">
        <v>113</v>
      </c>
      <c r="H121" s="33">
        <v>170930193</v>
      </c>
      <c r="I121" s="33">
        <v>153552458</v>
      </c>
    </row>
    <row r="122" spans="1:9" ht="12.75" customHeight="1" x14ac:dyDescent="0.2">
      <c r="A122" s="186" t="s">
        <v>93</v>
      </c>
      <c r="B122" s="186"/>
      <c r="C122" s="186"/>
      <c r="D122" s="186"/>
      <c r="E122" s="186"/>
      <c r="F122" s="186"/>
      <c r="G122" s="15">
        <v>114</v>
      </c>
      <c r="H122" s="33">
        <v>20717083</v>
      </c>
      <c r="I122" s="33">
        <v>6798447</v>
      </c>
    </row>
    <row r="123" spans="1:9" ht="12.75" customHeight="1" x14ac:dyDescent="0.2">
      <c r="A123" s="186" t="s">
        <v>94</v>
      </c>
      <c r="B123" s="186"/>
      <c r="C123" s="186"/>
      <c r="D123" s="186"/>
      <c r="E123" s="186"/>
      <c r="F123" s="186"/>
      <c r="G123" s="15">
        <v>115</v>
      </c>
      <c r="H123" s="33">
        <v>184830522</v>
      </c>
      <c r="I123" s="33">
        <v>117284629</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10897067</v>
      </c>
      <c r="I125" s="33">
        <v>10441090</v>
      </c>
    </row>
    <row r="126" spans="1:9" x14ac:dyDescent="0.2">
      <c r="A126" s="186" t="s">
        <v>99</v>
      </c>
      <c r="B126" s="186"/>
      <c r="C126" s="186"/>
      <c r="D126" s="186"/>
      <c r="E126" s="186"/>
      <c r="F126" s="186"/>
      <c r="G126" s="15">
        <v>118</v>
      </c>
      <c r="H126" s="33">
        <v>6888466</v>
      </c>
      <c r="I126" s="33">
        <v>8726812</v>
      </c>
    </row>
    <row r="127" spans="1:9" x14ac:dyDescent="0.2">
      <c r="A127" s="186" t="s">
        <v>100</v>
      </c>
      <c r="B127" s="186"/>
      <c r="C127" s="186"/>
      <c r="D127" s="186"/>
      <c r="E127" s="186"/>
      <c r="F127" s="186"/>
      <c r="G127" s="15">
        <v>119</v>
      </c>
      <c r="H127" s="33">
        <v>91373</v>
      </c>
      <c r="I127" s="33">
        <v>91373</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7013103</v>
      </c>
      <c r="I129" s="33">
        <v>4089495</v>
      </c>
    </row>
    <row r="130" spans="1:9" ht="22.15" customHeight="1" x14ac:dyDescent="0.2">
      <c r="A130" s="187" t="s">
        <v>103</v>
      </c>
      <c r="B130" s="187"/>
      <c r="C130" s="187"/>
      <c r="D130" s="187"/>
      <c r="E130" s="187"/>
      <c r="F130" s="187"/>
      <c r="G130" s="15">
        <v>122</v>
      </c>
      <c r="H130" s="33">
        <v>4168020</v>
      </c>
      <c r="I130" s="33">
        <v>16401402</v>
      </c>
    </row>
    <row r="131" spans="1:9" x14ac:dyDescent="0.2">
      <c r="A131" s="188" t="s">
        <v>388</v>
      </c>
      <c r="B131" s="188"/>
      <c r="C131" s="188"/>
      <c r="D131" s="188"/>
      <c r="E131" s="188"/>
      <c r="F131" s="188"/>
      <c r="G131" s="16">
        <v>123</v>
      </c>
      <c r="H131" s="34">
        <f>H75+H96+H103+H115+H130</f>
        <v>1443492124</v>
      </c>
      <c r="I131" s="34">
        <f>I75+I96+I103+I115+I130</f>
        <v>1366150223</v>
      </c>
    </row>
    <row r="132" spans="1:9" x14ac:dyDescent="0.2">
      <c r="A132" s="187" t="s">
        <v>104</v>
      </c>
      <c r="B132" s="187"/>
      <c r="C132" s="187"/>
      <c r="D132" s="187"/>
      <c r="E132" s="187"/>
      <c r="F132" s="187"/>
      <c r="G132" s="15">
        <v>124</v>
      </c>
      <c r="H132" s="33">
        <v>22814271</v>
      </c>
      <c r="I132" s="33">
        <v>104812940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zoomScaleNormal="100" zoomScaleSheetLayoutView="100" workbookViewId="0">
      <selection activeCell="K49" sqref="K49:K59"/>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1"/>
      <c r="K1" s="121"/>
    </row>
    <row r="2" spans="1:11" x14ac:dyDescent="0.2">
      <c r="A2" s="220" t="s">
        <v>451</v>
      </c>
      <c r="B2" s="196"/>
      <c r="C2" s="196"/>
      <c r="D2" s="196"/>
      <c r="E2" s="196"/>
      <c r="F2" s="196"/>
      <c r="G2" s="196"/>
      <c r="H2" s="196"/>
      <c r="I2" s="196"/>
      <c r="J2" s="121"/>
      <c r="K2" s="121"/>
    </row>
    <row r="3" spans="1:11" x14ac:dyDescent="0.2">
      <c r="A3" s="226" t="s">
        <v>355</v>
      </c>
      <c r="B3" s="227"/>
      <c r="C3" s="227"/>
      <c r="D3" s="227"/>
      <c r="E3" s="227"/>
      <c r="F3" s="227"/>
      <c r="G3" s="227"/>
      <c r="H3" s="227"/>
      <c r="I3" s="227"/>
      <c r="J3" s="228"/>
      <c r="K3" s="228"/>
    </row>
    <row r="4" spans="1:11" x14ac:dyDescent="0.2">
      <c r="A4" s="229" t="s">
        <v>448</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1107593810</v>
      </c>
      <c r="I8" s="37">
        <f>SUM(I9:I13)</f>
        <v>332918117</v>
      </c>
      <c r="J8" s="37">
        <f>SUM(J9:J13)</f>
        <v>879908849</v>
      </c>
      <c r="K8" s="37">
        <f>SUM(K9:K13)</f>
        <v>278714738</v>
      </c>
    </row>
    <row r="9" spans="1:11" x14ac:dyDescent="0.2">
      <c r="A9" s="186" t="s">
        <v>121</v>
      </c>
      <c r="B9" s="186"/>
      <c r="C9" s="186"/>
      <c r="D9" s="186"/>
      <c r="E9" s="186"/>
      <c r="F9" s="186"/>
      <c r="G9" s="15">
        <v>126</v>
      </c>
      <c r="H9" s="33">
        <v>52816669</v>
      </c>
      <c r="I9" s="33">
        <v>11458831</v>
      </c>
      <c r="J9" s="33">
        <v>46266719</v>
      </c>
      <c r="K9" s="33">
        <v>16335748</v>
      </c>
    </row>
    <row r="10" spans="1:11" x14ac:dyDescent="0.2">
      <c r="A10" s="186" t="s">
        <v>122</v>
      </c>
      <c r="B10" s="186"/>
      <c r="C10" s="186"/>
      <c r="D10" s="186"/>
      <c r="E10" s="186"/>
      <c r="F10" s="186"/>
      <c r="G10" s="15">
        <v>127</v>
      </c>
      <c r="H10" s="33">
        <v>1032300975</v>
      </c>
      <c r="I10" s="33">
        <v>317522625</v>
      </c>
      <c r="J10" s="33">
        <v>800315507</v>
      </c>
      <c r="K10" s="33">
        <v>248804744</v>
      </c>
    </row>
    <row r="11" spans="1:11" x14ac:dyDescent="0.2">
      <c r="A11" s="186" t="s">
        <v>123</v>
      </c>
      <c r="B11" s="186"/>
      <c r="C11" s="186"/>
      <c r="D11" s="186"/>
      <c r="E11" s="186"/>
      <c r="F11" s="186"/>
      <c r="G11" s="15">
        <v>128</v>
      </c>
      <c r="H11" s="33">
        <v>3315354</v>
      </c>
      <c r="I11" s="33">
        <v>1927944</v>
      </c>
      <c r="J11" s="33">
        <v>2474840</v>
      </c>
      <c r="K11" s="33">
        <v>1016125</v>
      </c>
    </row>
    <row r="12" spans="1:11" x14ac:dyDescent="0.2">
      <c r="A12" s="186" t="s">
        <v>124</v>
      </c>
      <c r="B12" s="186"/>
      <c r="C12" s="186"/>
      <c r="D12" s="186"/>
      <c r="E12" s="186"/>
      <c r="F12" s="186"/>
      <c r="G12" s="15">
        <v>129</v>
      </c>
      <c r="H12" s="33">
        <v>3936627</v>
      </c>
      <c r="I12" s="33">
        <v>406177</v>
      </c>
      <c r="J12" s="33">
        <v>766616</v>
      </c>
      <c r="K12" s="33">
        <v>67624</v>
      </c>
    </row>
    <row r="13" spans="1:11" x14ac:dyDescent="0.2">
      <c r="A13" s="186" t="s">
        <v>125</v>
      </c>
      <c r="B13" s="186"/>
      <c r="C13" s="186"/>
      <c r="D13" s="186"/>
      <c r="E13" s="186"/>
      <c r="F13" s="186"/>
      <c r="G13" s="15">
        <v>130</v>
      </c>
      <c r="H13" s="33">
        <v>15224185</v>
      </c>
      <c r="I13" s="33">
        <v>1602540</v>
      </c>
      <c r="J13" s="33">
        <v>30085167</v>
      </c>
      <c r="K13" s="33">
        <v>12490497</v>
      </c>
    </row>
    <row r="14" spans="1:11" x14ac:dyDescent="0.2">
      <c r="A14" s="214" t="s">
        <v>126</v>
      </c>
      <c r="B14" s="214"/>
      <c r="C14" s="214"/>
      <c r="D14" s="214"/>
      <c r="E14" s="214"/>
      <c r="F14" s="214"/>
      <c r="G14" s="20">
        <v>131</v>
      </c>
      <c r="H14" s="37">
        <f>H15+H16+H20+H24+H25+H26+H29+H36</f>
        <v>1052967520</v>
      </c>
      <c r="I14" s="37">
        <f>I15+I16+I20+I24+I25+I26+I29+I36</f>
        <v>308636193</v>
      </c>
      <c r="J14" s="37">
        <f>J15+J16+J20+J24+J25+J26+J29+J36</f>
        <v>836656527</v>
      </c>
      <c r="K14" s="37">
        <f>K15+K16+K20+K24+K25+K26+K29+K36</f>
        <v>267642463</v>
      </c>
    </row>
    <row r="15" spans="1:11" x14ac:dyDescent="0.2">
      <c r="A15" s="186" t="s">
        <v>108</v>
      </c>
      <c r="B15" s="186"/>
      <c r="C15" s="186"/>
      <c r="D15" s="186"/>
      <c r="E15" s="186"/>
      <c r="F15" s="186"/>
      <c r="G15" s="15">
        <v>132</v>
      </c>
      <c r="H15" s="33">
        <v>-1252180</v>
      </c>
      <c r="I15" s="33">
        <v>-2655683</v>
      </c>
      <c r="J15" s="33">
        <v>-3822703</v>
      </c>
      <c r="K15" s="33">
        <v>-4195895</v>
      </c>
    </row>
    <row r="16" spans="1:11" x14ac:dyDescent="0.2">
      <c r="A16" s="215" t="s">
        <v>127</v>
      </c>
      <c r="B16" s="215"/>
      <c r="C16" s="215"/>
      <c r="D16" s="215"/>
      <c r="E16" s="215"/>
      <c r="F16" s="215"/>
      <c r="G16" s="20">
        <v>133</v>
      </c>
      <c r="H16" s="37">
        <f>SUM(H17:H19)</f>
        <v>763911473</v>
      </c>
      <c r="I16" s="37">
        <f>SUM(I17:I19)</f>
        <v>232063227</v>
      </c>
      <c r="J16" s="37">
        <f>SUM(J17:J19)</f>
        <v>556126569</v>
      </c>
      <c r="K16" s="37">
        <f>SUM(K17:K19)</f>
        <v>172361153</v>
      </c>
    </row>
    <row r="17" spans="1:11" x14ac:dyDescent="0.2">
      <c r="A17" s="216" t="s">
        <v>128</v>
      </c>
      <c r="B17" s="216"/>
      <c r="C17" s="216"/>
      <c r="D17" s="216"/>
      <c r="E17" s="216"/>
      <c r="F17" s="216"/>
      <c r="G17" s="15">
        <v>134</v>
      </c>
      <c r="H17" s="33">
        <v>491305292</v>
      </c>
      <c r="I17" s="33">
        <v>134841973</v>
      </c>
      <c r="J17" s="33">
        <v>404149911</v>
      </c>
      <c r="K17" s="33">
        <v>120811025</v>
      </c>
    </row>
    <row r="18" spans="1:11" x14ac:dyDescent="0.2">
      <c r="A18" s="216" t="s">
        <v>129</v>
      </c>
      <c r="B18" s="216"/>
      <c r="C18" s="216"/>
      <c r="D18" s="216"/>
      <c r="E18" s="216"/>
      <c r="F18" s="216"/>
      <c r="G18" s="15">
        <v>135</v>
      </c>
      <c r="H18" s="33">
        <v>206526841</v>
      </c>
      <c r="I18" s="33">
        <v>82021689</v>
      </c>
      <c r="J18" s="33">
        <v>90088380</v>
      </c>
      <c r="K18" s="33">
        <v>29258986</v>
      </c>
    </row>
    <row r="19" spans="1:11" x14ac:dyDescent="0.2">
      <c r="A19" s="216" t="s">
        <v>130</v>
      </c>
      <c r="B19" s="216"/>
      <c r="C19" s="216"/>
      <c r="D19" s="216"/>
      <c r="E19" s="216"/>
      <c r="F19" s="216"/>
      <c r="G19" s="15">
        <v>136</v>
      </c>
      <c r="H19" s="33">
        <v>66079340</v>
      </c>
      <c r="I19" s="33">
        <v>15199565</v>
      </c>
      <c r="J19" s="33">
        <v>61888278</v>
      </c>
      <c r="K19" s="33">
        <v>22291142</v>
      </c>
    </row>
    <row r="20" spans="1:11" x14ac:dyDescent="0.2">
      <c r="A20" s="215" t="s">
        <v>131</v>
      </c>
      <c r="B20" s="215"/>
      <c r="C20" s="215"/>
      <c r="D20" s="215"/>
      <c r="E20" s="215"/>
      <c r="F20" s="215"/>
      <c r="G20" s="20">
        <v>137</v>
      </c>
      <c r="H20" s="37">
        <f>SUM(H21:H23)</f>
        <v>168826244</v>
      </c>
      <c r="I20" s="37">
        <f>SUM(I21:I23)</f>
        <v>45971370</v>
      </c>
      <c r="J20" s="37">
        <f>SUM(J21:J23)</f>
        <v>149515943</v>
      </c>
      <c r="K20" s="37">
        <f>SUM(K21:K23)</f>
        <v>55066204</v>
      </c>
    </row>
    <row r="21" spans="1:11" x14ac:dyDescent="0.2">
      <c r="A21" s="216" t="s">
        <v>109</v>
      </c>
      <c r="B21" s="216"/>
      <c r="C21" s="216"/>
      <c r="D21" s="216"/>
      <c r="E21" s="216"/>
      <c r="F21" s="216"/>
      <c r="G21" s="15">
        <v>138</v>
      </c>
      <c r="H21" s="33">
        <v>105629872</v>
      </c>
      <c r="I21" s="33">
        <v>28821146</v>
      </c>
      <c r="J21" s="33">
        <v>95304328</v>
      </c>
      <c r="K21" s="33">
        <v>34761960</v>
      </c>
    </row>
    <row r="22" spans="1:11" x14ac:dyDescent="0.2">
      <c r="A22" s="216" t="s">
        <v>110</v>
      </c>
      <c r="B22" s="216"/>
      <c r="C22" s="216"/>
      <c r="D22" s="216"/>
      <c r="E22" s="216"/>
      <c r="F22" s="216"/>
      <c r="G22" s="15">
        <v>139</v>
      </c>
      <c r="H22" s="33">
        <v>40541466</v>
      </c>
      <c r="I22" s="33">
        <v>11092316</v>
      </c>
      <c r="J22" s="33">
        <v>34842413</v>
      </c>
      <c r="K22" s="33">
        <v>12756702</v>
      </c>
    </row>
    <row r="23" spans="1:11" x14ac:dyDescent="0.2">
      <c r="A23" s="216" t="s">
        <v>111</v>
      </c>
      <c r="B23" s="216"/>
      <c r="C23" s="216"/>
      <c r="D23" s="216"/>
      <c r="E23" s="216"/>
      <c r="F23" s="216"/>
      <c r="G23" s="15">
        <v>140</v>
      </c>
      <c r="H23" s="33">
        <v>22654906</v>
      </c>
      <c r="I23" s="33">
        <v>6057908</v>
      </c>
      <c r="J23" s="33">
        <v>19369202</v>
      </c>
      <c r="K23" s="33">
        <v>7547542</v>
      </c>
    </row>
    <row r="24" spans="1:11" x14ac:dyDescent="0.2">
      <c r="A24" s="186" t="s">
        <v>112</v>
      </c>
      <c r="B24" s="186"/>
      <c r="C24" s="186"/>
      <c r="D24" s="186"/>
      <c r="E24" s="186"/>
      <c r="F24" s="186"/>
      <c r="G24" s="15">
        <v>141</v>
      </c>
      <c r="H24" s="33">
        <v>66712299</v>
      </c>
      <c r="I24" s="33">
        <v>16881400</v>
      </c>
      <c r="J24" s="33">
        <v>72129413</v>
      </c>
      <c r="K24" s="33">
        <v>19526912</v>
      </c>
    </row>
    <row r="25" spans="1:11" x14ac:dyDescent="0.2">
      <c r="A25" s="186" t="s">
        <v>113</v>
      </c>
      <c r="B25" s="186"/>
      <c r="C25" s="186"/>
      <c r="D25" s="186"/>
      <c r="E25" s="186"/>
      <c r="F25" s="186"/>
      <c r="G25" s="15">
        <v>142</v>
      </c>
      <c r="H25" s="33">
        <v>42462580</v>
      </c>
      <c r="I25" s="33">
        <v>6940874</v>
      </c>
      <c r="J25" s="33">
        <v>36763114</v>
      </c>
      <c r="K25" s="33">
        <v>6920466</v>
      </c>
    </row>
    <row r="26" spans="1:11" x14ac:dyDescent="0.2">
      <c r="A26" s="215" t="s">
        <v>132</v>
      </c>
      <c r="B26" s="215"/>
      <c r="C26" s="215"/>
      <c r="D26" s="215"/>
      <c r="E26" s="215"/>
      <c r="F26" s="215"/>
      <c r="G26" s="20">
        <v>143</v>
      </c>
      <c r="H26" s="37">
        <f>H27+H28</f>
        <v>0</v>
      </c>
      <c r="I26" s="37">
        <f>I27+I28</f>
        <v>0</v>
      </c>
      <c r="J26" s="37">
        <f>J27+J28</f>
        <v>0</v>
      </c>
      <c r="K26" s="37">
        <f>K27+K28</f>
        <v>0</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0</v>
      </c>
      <c r="I28" s="33">
        <v>0</v>
      </c>
      <c r="J28" s="33">
        <v>0</v>
      </c>
      <c r="K28" s="33">
        <v>0</v>
      </c>
    </row>
    <row r="29" spans="1:11" x14ac:dyDescent="0.2">
      <c r="A29" s="215" t="s">
        <v>135</v>
      </c>
      <c r="B29" s="215"/>
      <c r="C29" s="215"/>
      <c r="D29" s="215"/>
      <c r="E29" s="215"/>
      <c r="F29" s="215"/>
      <c r="G29" s="20">
        <v>146</v>
      </c>
      <c r="H29" s="37">
        <f>SUM(H30:H35)</f>
        <v>2039007</v>
      </c>
      <c r="I29" s="37">
        <f>SUM(I30:I35)</f>
        <v>2039007</v>
      </c>
      <c r="J29" s="37">
        <f>SUM(J30:J35)</f>
        <v>2855538</v>
      </c>
      <c r="K29" s="37">
        <f>SUM(K30:K35)</f>
        <v>2855537</v>
      </c>
    </row>
    <row r="30" spans="1:11" x14ac:dyDescent="0.2">
      <c r="A30" s="216" t="s">
        <v>136</v>
      </c>
      <c r="B30" s="216"/>
      <c r="C30" s="216"/>
      <c r="D30" s="216"/>
      <c r="E30" s="216"/>
      <c r="F30" s="216"/>
      <c r="G30" s="15">
        <v>147</v>
      </c>
      <c r="H30" s="33">
        <v>218171</v>
      </c>
      <c r="I30" s="33">
        <v>218171</v>
      </c>
      <c r="J30" s="33">
        <v>300000</v>
      </c>
      <c r="K30" s="33">
        <v>300000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545538</v>
      </c>
      <c r="K32" s="33">
        <v>545537</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1820836</v>
      </c>
      <c r="I35" s="33">
        <v>1820836</v>
      </c>
      <c r="J35" s="33">
        <v>2010000</v>
      </c>
      <c r="K35" s="33">
        <v>2010000</v>
      </c>
    </row>
    <row r="36" spans="1:11" x14ac:dyDescent="0.2">
      <c r="A36" s="186" t="s">
        <v>114</v>
      </c>
      <c r="B36" s="186"/>
      <c r="C36" s="186"/>
      <c r="D36" s="186"/>
      <c r="E36" s="186"/>
      <c r="F36" s="186"/>
      <c r="G36" s="15">
        <v>153</v>
      </c>
      <c r="H36" s="33">
        <v>10268097</v>
      </c>
      <c r="I36" s="33">
        <v>7395998</v>
      </c>
      <c r="J36" s="33">
        <v>23088653</v>
      </c>
      <c r="K36" s="33">
        <v>15108086</v>
      </c>
    </row>
    <row r="37" spans="1:11" x14ac:dyDescent="0.2">
      <c r="A37" s="214" t="s">
        <v>142</v>
      </c>
      <c r="B37" s="214"/>
      <c r="C37" s="214"/>
      <c r="D37" s="214"/>
      <c r="E37" s="214"/>
      <c r="F37" s="214"/>
      <c r="G37" s="20">
        <v>154</v>
      </c>
      <c r="H37" s="37">
        <f>SUM(H38:H47)</f>
        <v>49605980</v>
      </c>
      <c r="I37" s="37">
        <f>SUM(I38:I47)</f>
        <v>13745391</v>
      </c>
      <c r="J37" s="37">
        <f>SUM(J38:J47)</f>
        <v>55350280</v>
      </c>
      <c r="K37" s="37">
        <f>SUM(K38:K47)</f>
        <v>27499964</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40370133</v>
      </c>
      <c r="I39" s="33">
        <v>10319133</v>
      </c>
      <c r="J39" s="33">
        <v>40516851</v>
      </c>
      <c r="K39" s="33">
        <v>25230878</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4236431</v>
      </c>
      <c r="I41" s="33">
        <v>1044768</v>
      </c>
      <c r="J41" s="33">
        <v>3593909</v>
      </c>
      <c r="K41" s="33">
        <v>958939</v>
      </c>
    </row>
    <row r="42" spans="1:11" ht="25.15" customHeight="1" x14ac:dyDescent="0.2">
      <c r="A42" s="186" t="s">
        <v>147</v>
      </c>
      <c r="B42" s="186"/>
      <c r="C42" s="186"/>
      <c r="D42" s="186"/>
      <c r="E42" s="186"/>
      <c r="F42" s="186"/>
      <c r="G42" s="15">
        <v>159</v>
      </c>
      <c r="H42" s="33">
        <v>1076083</v>
      </c>
      <c r="I42" s="33">
        <v>726470</v>
      </c>
      <c r="J42" s="33">
        <v>2407985</v>
      </c>
      <c r="K42" s="33">
        <v>63663</v>
      </c>
    </row>
    <row r="43" spans="1:11" x14ac:dyDescent="0.2">
      <c r="A43" s="186" t="s">
        <v>148</v>
      </c>
      <c r="B43" s="186"/>
      <c r="C43" s="186"/>
      <c r="D43" s="186"/>
      <c r="E43" s="186"/>
      <c r="F43" s="186"/>
      <c r="G43" s="15">
        <v>160</v>
      </c>
      <c r="H43" s="33">
        <v>5862</v>
      </c>
      <c r="I43" s="33">
        <v>0</v>
      </c>
      <c r="J43" s="33">
        <v>0</v>
      </c>
      <c r="K43" s="33">
        <v>0</v>
      </c>
    </row>
    <row r="44" spans="1:11" x14ac:dyDescent="0.2">
      <c r="A44" s="186" t="s">
        <v>149</v>
      </c>
      <c r="B44" s="186"/>
      <c r="C44" s="186"/>
      <c r="D44" s="186"/>
      <c r="E44" s="186"/>
      <c r="F44" s="186"/>
      <c r="G44" s="15">
        <v>161</v>
      </c>
      <c r="H44" s="33">
        <v>6046</v>
      </c>
      <c r="I44" s="33">
        <v>39</v>
      </c>
      <c r="J44" s="33">
        <v>1354</v>
      </c>
      <c r="K44" s="33">
        <v>981</v>
      </c>
    </row>
    <row r="45" spans="1:11" x14ac:dyDescent="0.2">
      <c r="A45" s="186" t="s">
        <v>150</v>
      </c>
      <c r="B45" s="186"/>
      <c r="C45" s="186"/>
      <c r="D45" s="186"/>
      <c r="E45" s="186"/>
      <c r="F45" s="186"/>
      <c r="G45" s="15">
        <v>162</v>
      </c>
      <c r="H45" s="33">
        <v>3911425</v>
      </c>
      <c r="I45" s="33">
        <v>1654981</v>
      </c>
      <c r="J45" s="33">
        <v>8830181</v>
      </c>
      <c r="K45" s="33">
        <v>1245503</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14" t="s">
        <v>153</v>
      </c>
      <c r="B48" s="214"/>
      <c r="C48" s="214"/>
      <c r="D48" s="214"/>
      <c r="E48" s="214"/>
      <c r="F48" s="214"/>
      <c r="G48" s="20">
        <v>165</v>
      </c>
      <c r="H48" s="37">
        <f>SUM(H49:H55)</f>
        <v>13782221</v>
      </c>
      <c r="I48" s="37">
        <f>SUM(I49:I55)</f>
        <v>4294834</v>
      </c>
      <c r="J48" s="37">
        <f>SUM(J49:J55)</f>
        <v>20516100</v>
      </c>
      <c r="K48" s="37">
        <f>SUM(K49:K55)</f>
        <v>3232682</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334441</v>
      </c>
      <c r="I50" s="33">
        <v>-225178</v>
      </c>
      <c r="J50" s="33">
        <v>854532</v>
      </c>
      <c r="K50" s="33">
        <v>222739</v>
      </c>
    </row>
    <row r="51" spans="1:11" x14ac:dyDescent="0.2">
      <c r="A51" s="210" t="s">
        <v>156</v>
      </c>
      <c r="B51" s="210"/>
      <c r="C51" s="210"/>
      <c r="D51" s="210"/>
      <c r="E51" s="210"/>
      <c r="F51" s="210"/>
      <c r="G51" s="15">
        <v>168</v>
      </c>
      <c r="H51" s="33">
        <v>9073163</v>
      </c>
      <c r="I51" s="33">
        <v>2106579</v>
      </c>
      <c r="J51" s="33">
        <v>7200519</v>
      </c>
      <c r="K51" s="33">
        <v>1591534</v>
      </c>
    </row>
    <row r="52" spans="1:11" x14ac:dyDescent="0.2">
      <c r="A52" s="210" t="s">
        <v>157</v>
      </c>
      <c r="B52" s="210"/>
      <c r="C52" s="210"/>
      <c r="D52" s="210"/>
      <c r="E52" s="210"/>
      <c r="F52" s="210"/>
      <c r="G52" s="15">
        <v>169</v>
      </c>
      <c r="H52" s="33">
        <v>4374617</v>
      </c>
      <c r="I52" s="33">
        <v>2413433</v>
      </c>
      <c r="J52" s="33">
        <v>12461049</v>
      </c>
      <c r="K52" s="33">
        <v>1418409</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0</v>
      </c>
      <c r="I55" s="33">
        <v>0</v>
      </c>
      <c r="J55" s="33">
        <v>0</v>
      </c>
      <c r="K55" s="33">
        <v>0</v>
      </c>
    </row>
    <row r="56" spans="1:11" ht="22.1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1157199790</v>
      </c>
      <c r="I60" s="37">
        <f t="shared" ref="I60:K60" si="0">I8+I37+I56+I57</f>
        <v>346663508</v>
      </c>
      <c r="J60" s="37">
        <f t="shared" si="0"/>
        <v>935259129</v>
      </c>
      <c r="K60" s="37">
        <f t="shared" si="0"/>
        <v>306214702</v>
      </c>
    </row>
    <row r="61" spans="1:11" x14ac:dyDescent="0.2">
      <c r="A61" s="214" t="s">
        <v>166</v>
      </c>
      <c r="B61" s="214"/>
      <c r="C61" s="214"/>
      <c r="D61" s="214"/>
      <c r="E61" s="214"/>
      <c r="F61" s="214"/>
      <c r="G61" s="20">
        <v>178</v>
      </c>
      <c r="H61" s="37">
        <f>H14+H48+H58+H59</f>
        <v>1066749741</v>
      </c>
      <c r="I61" s="37">
        <f t="shared" ref="I61:K61" si="1">I14+I48+I58+I59</f>
        <v>312931027</v>
      </c>
      <c r="J61" s="37">
        <f t="shared" si="1"/>
        <v>857172627</v>
      </c>
      <c r="K61" s="37">
        <f t="shared" si="1"/>
        <v>270875145</v>
      </c>
    </row>
    <row r="62" spans="1:11" x14ac:dyDescent="0.2">
      <c r="A62" s="214" t="s">
        <v>167</v>
      </c>
      <c r="B62" s="214"/>
      <c r="C62" s="214"/>
      <c r="D62" s="214"/>
      <c r="E62" s="214"/>
      <c r="F62" s="214"/>
      <c r="G62" s="20">
        <v>179</v>
      </c>
      <c r="H62" s="37">
        <f>H60-H61</f>
        <v>90450049</v>
      </c>
      <c r="I62" s="37">
        <f t="shared" ref="I62:K62" si="2">I60-I61</f>
        <v>33732481</v>
      </c>
      <c r="J62" s="37">
        <f t="shared" si="2"/>
        <v>78086502</v>
      </c>
      <c r="K62" s="37">
        <f t="shared" si="2"/>
        <v>35339557</v>
      </c>
    </row>
    <row r="63" spans="1:11" x14ac:dyDescent="0.2">
      <c r="A63" s="213" t="s">
        <v>168</v>
      </c>
      <c r="B63" s="213"/>
      <c r="C63" s="213"/>
      <c r="D63" s="213"/>
      <c r="E63" s="213"/>
      <c r="F63" s="213"/>
      <c r="G63" s="20">
        <v>180</v>
      </c>
      <c r="H63" s="37">
        <f>+IF((H60-H61)&gt;0,(H60-H61),0)</f>
        <v>90450049</v>
      </c>
      <c r="I63" s="37">
        <f t="shared" ref="I63:K63" si="3">+IF((I60-I61)&gt;0,(I60-I61),0)</f>
        <v>33732481</v>
      </c>
      <c r="J63" s="37">
        <f t="shared" si="3"/>
        <v>78086502</v>
      </c>
      <c r="K63" s="37">
        <f t="shared" si="3"/>
        <v>35339557</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19" t="s">
        <v>115</v>
      </c>
      <c r="B65" s="219"/>
      <c r="C65" s="219"/>
      <c r="D65" s="219"/>
      <c r="E65" s="219"/>
      <c r="F65" s="219"/>
      <c r="G65" s="15">
        <v>182</v>
      </c>
      <c r="H65" s="33">
        <v>9666818</v>
      </c>
      <c r="I65" s="33">
        <v>9327084</v>
      </c>
      <c r="J65" s="33">
        <v>9009179</v>
      </c>
      <c r="K65" s="33">
        <v>9009179</v>
      </c>
    </row>
    <row r="66" spans="1:11" x14ac:dyDescent="0.2">
      <c r="A66" s="214" t="s">
        <v>170</v>
      </c>
      <c r="B66" s="214"/>
      <c r="C66" s="214"/>
      <c r="D66" s="214"/>
      <c r="E66" s="214"/>
      <c r="F66" s="214"/>
      <c r="G66" s="20">
        <v>183</v>
      </c>
      <c r="H66" s="37">
        <f>H62-H65</f>
        <v>80783231</v>
      </c>
      <c r="I66" s="37">
        <f t="shared" ref="I66:K66" si="5">I62-I65</f>
        <v>24405397</v>
      </c>
      <c r="J66" s="37">
        <f t="shared" si="5"/>
        <v>69077323</v>
      </c>
      <c r="K66" s="37">
        <f t="shared" si="5"/>
        <v>26330378</v>
      </c>
    </row>
    <row r="67" spans="1:11" x14ac:dyDescent="0.2">
      <c r="A67" s="213" t="s">
        <v>171</v>
      </c>
      <c r="B67" s="213"/>
      <c r="C67" s="213"/>
      <c r="D67" s="213"/>
      <c r="E67" s="213"/>
      <c r="F67" s="213"/>
      <c r="G67" s="20">
        <v>184</v>
      </c>
      <c r="H67" s="37">
        <f>+IF((H62-H65)&gt;0,(H62-H65),0)</f>
        <v>80783231</v>
      </c>
      <c r="I67" s="37">
        <f t="shared" ref="I67:K67" si="6">+IF((I62-I65)&gt;0,(I62-I65),0)</f>
        <v>24405397</v>
      </c>
      <c r="J67" s="37">
        <f t="shared" si="6"/>
        <v>69077323</v>
      </c>
      <c r="K67" s="37">
        <f t="shared" si="6"/>
        <v>26330378</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2">
        <v>0</v>
      </c>
      <c r="I77" s="122">
        <v>0</v>
      </c>
      <c r="J77" s="122">
        <v>0</v>
      </c>
      <c r="K77" s="122">
        <v>0</v>
      </c>
    </row>
    <row r="78" spans="1:11" x14ac:dyDescent="0.2">
      <c r="A78" s="210" t="s">
        <v>182</v>
      </c>
      <c r="B78" s="210"/>
      <c r="C78" s="210"/>
      <c r="D78" s="210"/>
      <c r="E78" s="210"/>
      <c r="F78" s="210"/>
      <c r="G78" s="15">
        <v>193</v>
      </c>
      <c r="H78" s="38">
        <v>0</v>
      </c>
      <c r="I78" s="38">
        <v>0</v>
      </c>
      <c r="J78" s="38">
        <v>0</v>
      </c>
      <c r="K78" s="38">
        <v>0</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2">
        <v>0</v>
      </c>
      <c r="I80" s="122">
        <v>0</v>
      </c>
      <c r="J80" s="122">
        <v>0</v>
      </c>
      <c r="K80" s="122">
        <v>0</v>
      </c>
    </row>
    <row r="81" spans="1:11" x14ac:dyDescent="0.2">
      <c r="A81" s="214" t="s">
        <v>185</v>
      </c>
      <c r="B81" s="214"/>
      <c r="C81" s="214"/>
      <c r="D81" s="214"/>
      <c r="E81" s="214"/>
      <c r="F81" s="214"/>
      <c r="G81" s="20">
        <v>196</v>
      </c>
      <c r="H81" s="122">
        <v>0</v>
      </c>
      <c r="I81" s="122">
        <v>0</v>
      </c>
      <c r="J81" s="122">
        <v>0</v>
      </c>
      <c r="K81" s="122">
        <v>0</v>
      </c>
    </row>
    <row r="82" spans="1:11" x14ac:dyDescent="0.2">
      <c r="A82" s="213" t="s">
        <v>186</v>
      </c>
      <c r="B82" s="213"/>
      <c r="C82" s="213"/>
      <c r="D82" s="213"/>
      <c r="E82" s="213"/>
      <c r="F82" s="213"/>
      <c r="G82" s="20">
        <v>197</v>
      </c>
      <c r="H82" s="122">
        <v>0</v>
      </c>
      <c r="I82" s="122">
        <v>0</v>
      </c>
      <c r="J82" s="122">
        <v>0</v>
      </c>
      <c r="K82" s="122">
        <v>0</v>
      </c>
    </row>
    <row r="83" spans="1:11" x14ac:dyDescent="0.2">
      <c r="A83" s="213" t="s">
        <v>187</v>
      </c>
      <c r="B83" s="213"/>
      <c r="C83" s="213"/>
      <c r="D83" s="213"/>
      <c r="E83" s="213"/>
      <c r="F83" s="213"/>
      <c r="G83" s="20">
        <v>198</v>
      </c>
      <c r="H83" s="122">
        <v>0</v>
      </c>
      <c r="I83" s="122">
        <v>0</v>
      </c>
      <c r="J83" s="122">
        <v>0</v>
      </c>
      <c r="K83" s="122">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0</v>
      </c>
      <c r="I85" s="39">
        <f>I86+I87</f>
        <v>0</v>
      </c>
      <c r="J85" s="39">
        <f>J86+J87</f>
        <v>0</v>
      </c>
      <c r="K85" s="39">
        <f>K86+K87</f>
        <v>0</v>
      </c>
    </row>
    <row r="86" spans="1:11" x14ac:dyDescent="0.2">
      <c r="A86" s="209" t="s">
        <v>189</v>
      </c>
      <c r="B86" s="209"/>
      <c r="C86" s="209"/>
      <c r="D86" s="209"/>
      <c r="E86" s="209"/>
      <c r="F86" s="209"/>
      <c r="G86" s="15">
        <v>200</v>
      </c>
      <c r="H86" s="40">
        <v>0</v>
      </c>
      <c r="I86" s="40">
        <v>0</v>
      </c>
      <c r="J86" s="40">
        <v>0</v>
      </c>
      <c r="K86" s="40">
        <v>0</v>
      </c>
    </row>
    <row r="87" spans="1:11" x14ac:dyDescent="0.2">
      <c r="A87" s="209" t="s">
        <v>190</v>
      </c>
      <c r="B87" s="209"/>
      <c r="C87" s="209"/>
      <c r="D87" s="209"/>
      <c r="E87" s="209"/>
      <c r="F87" s="209"/>
      <c r="G87" s="15">
        <v>201</v>
      </c>
      <c r="H87" s="40">
        <v>0</v>
      </c>
      <c r="I87" s="40">
        <v>0</v>
      </c>
      <c r="J87" s="40">
        <v>0</v>
      </c>
      <c r="K87" s="40">
        <v>0</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v>80783231</v>
      </c>
      <c r="I89" s="40">
        <v>24405397</v>
      </c>
      <c r="J89" s="40">
        <v>69077323</v>
      </c>
      <c r="K89" s="40">
        <v>26330378</v>
      </c>
    </row>
    <row r="90" spans="1:11" ht="24" customHeight="1" x14ac:dyDescent="0.2">
      <c r="A90" s="207" t="s">
        <v>192</v>
      </c>
      <c r="B90" s="207"/>
      <c r="C90" s="207"/>
      <c r="D90" s="207"/>
      <c r="E90" s="207"/>
      <c r="F90" s="207"/>
      <c r="G90" s="20">
        <v>203</v>
      </c>
      <c r="H90" s="39">
        <f>SUM(H91:H98)</f>
        <v>0</v>
      </c>
      <c r="I90" s="39">
        <f>SUM(I91:I98)</f>
        <v>0</v>
      </c>
      <c r="J90" s="39">
        <f>SUM(J91:J98)</f>
        <v>0</v>
      </c>
      <c r="K90" s="39">
        <f>SUM(K91:K98)</f>
        <v>0</v>
      </c>
    </row>
    <row r="91" spans="1:11" x14ac:dyDescent="0.2">
      <c r="A91" s="210" t="s">
        <v>193</v>
      </c>
      <c r="B91" s="210"/>
      <c r="C91" s="210"/>
      <c r="D91" s="210"/>
      <c r="E91" s="210"/>
      <c r="F91" s="210"/>
      <c r="G91" s="15">
        <v>204</v>
      </c>
      <c r="H91" s="40">
        <v>0</v>
      </c>
      <c r="I91" s="40">
        <v>0</v>
      </c>
      <c r="J91" s="40">
        <v>0</v>
      </c>
      <c r="K91" s="40">
        <v>0</v>
      </c>
    </row>
    <row r="92" spans="1:11" ht="22.15" customHeight="1" x14ac:dyDescent="0.2">
      <c r="A92" s="210" t="s">
        <v>194</v>
      </c>
      <c r="B92" s="210"/>
      <c r="C92" s="210"/>
      <c r="D92" s="210"/>
      <c r="E92" s="210"/>
      <c r="F92" s="210"/>
      <c r="G92" s="15">
        <v>205</v>
      </c>
      <c r="H92" s="40">
        <v>0</v>
      </c>
      <c r="I92" s="40">
        <v>0</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0</v>
      </c>
      <c r="I99" s="40">
        <v>0</v>
      </c>
      <c r="J99" s="40">
        <v>0</v>
      </c>
      <c r="K99" s="40">
        <v>0</v>
      </c>
    </row>
    <row r="100" spans="1:11" ht="22.9" customHeight="1" x14ac:dyDescent="0.2">
      <c r="A100" s="207" t="s">
        <v>201</v>
      </c>
      <c r="B100" s="207"/>
      <c r="C100" s="207"/>
      <c r="D100" s="207"/>
      <c r="E100" s="207"/>
      <c r="F100" s="207"/>
      <c r="G100" s="20">
        <v>213</v>
      </c>
      <c r="H100" s="39">
        <f>H90-H99</f>
        <v>0</v>
      </c>
      <c r="I100" s="39">
        <f>I90-I99</f>
        <v>0</v>
      </c>
      <c r="J100" s="39">
        <f>J90-J99</f>
        <v>0</v>
      </c>
      <c r="K100" s="39">
        <f>K90-K99</f>
        <v>0</v>
      </c>
    </row>
    <row r="101" spans="1:11" x14ac:dyDescent="0.2">
      <c r="A101" s="207" t="s">
        <v>202</v>
      </c>
      <c r="B101" s="207"/>
      <c r="C101" s="207"/>
      <c r="D101" s="207"/>
      <c r="E101" s="207"/>
      <c r="F101" s="207"/>
      <c r="G101" s="20">
        <v>214</v>
      </c>
      <c r="H101" s="39">
        <f>H89+H100</f>
        <v>80783231</v>
      </c>
      <c r="I101" s="39">
        <f>I89+I100</f>
        <v>24405397</v>
      </c>
      <c r="J101" s="39">
        <f>J89+J100</f>
        <v>69077323</v>
      </c>
      <c r="K101" s="39">
        <f>K89+K100</f>
        <v>26330378</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0</v>
      </c>
      <c r="I103" s="39">
        <f>I104+I105</f>
        <v>0</v>
      </c>
      <c r="J103" s="39">
        <f>J104+J105</f>
        <v>0</v>
      </c>
      <c r="K103" s="39">
        <f>K104+K105</f>
        <v>0</v>
      </c>
    </row>
    <row r="104" spans="1:11" x14ac:dyDescent="0.2">
      <c r="A104" s="209" t="s">
        <v>117</v>
      </c>
      <c r="B104" s="209"/>
      <c r="C104" s="209"/>
      <c r="D104" s="209"/>
      <c r="E104" s="209"/>
      <c r="F104" s="209"/>
      <c r="G104" s="15">
        <v>216</v>
      </c>
      <c r="H104" s="40">
        <v>0</v>
      </c>
      <c r="I104" s="40">
        <v>0</v>
      </c>
      <c r="J104" s="40">
        <v>0</v>
      </c>
      <c r="K104" s="40">
        <v>0</v>
      </c>
    </row>
    <row r="105" spans="1:11" x14ac:dyDescent="0.2">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85" zoomScaleNormal="100" zoomScaleSheetLayoutView="85" workbookViewId="0">
      <selection activeCell="I58" sqref="I58"/>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452</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448</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90450049</v>
      </c>
      <c r="I8" s="43">
        <v>78086502</v>
      </c>
    </row>
    <row r="9" spans="1:9" ht="12.75" customHeight="1" x14ac:dyDescent="0.2">
      <c r="A9" s="257" t="s">
        <v>211</v>
      </c>
      <c r="B9" s="258"/>
      <c r="C9" s="258"/>
      <c r="D9" s="258"/>
      <c r="E9" s="258"/>
      <c r="F9" s="259"/>
      <c r="G9" s="25">
        <v>2</v>
      </c>
      <c r="H9" s="44">
        <f>H10+H11+H12+H13+H14+H15+H16+H17</f>
        <v>8527998</v>
      </c>
      <c r="I9" s="44">
        <f>I10+I11+I12+I13+I14+I15+I16+I17</f>
        <v>93317446</v>
      </c>
    </row>
    <row r="10" spans="1:9" ht="12.75" customHeight="1" x14ac:dyDescent="0.2">
      <c r="A10" s="254" t="s">
        <v>212</v>
      </c>
      <c r="B10" s="255"/>
      <c r="C10" s="255"/>
      <c r="D10" s="255"/>
      <c r="E10" s="255"/>
      <c r="F10" s="256"/>
      <c r="G10" s="26">
        <v>3</v>
      </c>
      <c r="H10" s="45">
        <v>66712299</v>
      </c>
      <c r="I10" s="45">
        <v>72129413</v>
      </c>
    </row>
    <row r="11" spans="1:9" ht="22.15" customHeight="1" x14ac:dyDescent="0.2">
      <c r="A11" s="254" t="s">
        <v>213</v>
      </c>
      <c r="B11" s="255"/>
      <c r="C11" s="255"/>
      <c r="D11" s="255"/>
      <c r="E11" s="255"/>
      <c r="F11" s="256"/>
      <c r="G11" s="26">
        <v>4</v>
      </c>
      <c r="H11" s="45">
        <v>-2996871</v>
      </c>
      <c r="I11" s="45">
        <v>-9697564</v>
      </c>
    </row>
    <row r="12" spans="1:9" ht="23.45" customHeight="1" x14ac:dyDescent="0.2">
      <c r="A12" s="254" t="s">
        <v>214</v>
      </c>
      <c r="B12" s="255"/>
      <c r="C12" s="255"/>
      <c r="D12" s="255"/>
      <c r="E12" s="255"/>
      <c r="F12" s="256"/>
      <c r="G12" s="26">
        <v>5</v>
      </c>
      <c r="H12" s="45">
        <v>-311960</v>
      </c>
      <c r="I12" s="45">
        <v>0</v>
      </c>
    </row>
    <row r="13" spans="1:9" ht="12.75" customHeight="1" x14ac:dyDescent="0.2">
      <c r="A13" s="254" t="s">
        <v>215</v>
      </c>
      <c r="B13" s="255"/>
      <c r="C13" s="255"/>
      <c r="D13" s="255"/>
      <c r="E13" s="255"/>
      <c r="F13" s="256"/>
      <c r="G13" s="26">
        <v>6</v>
      </c>
      <c r="H13" s="45">
        <v>-44618472</v>
      </c>
      <c r="I13" s="45">
        <v>-44112114</v>
      </c>
    </row>
    <row r="14" spans="1:9" ht="12.75" customHeight="1" x14ac:dyDescent="0.2">
      <c r="A14" s="254" t="s">
        <v>216</v>
      </c>
      <c r="B14" s="255"/>
      <c r="C14" s="255"/>
      <c r="D14" s="255"/>
      <c r="E14" s="255"/>
      <c r="F14" s="256"/>
      <c r="G14" s="26">
        <v>7</v>
      </c>
      <c r="H14" s="45">
        <v>9073163</v>
      </c>
      <c r="I14" s="45">
        <v>7200519</v>
      </c>
    </row>
    <row r="15" spans="1:9" ht="12.75" customHeight="1" x14ac:dyDescent="0.2">
      <c r="A15" s="254" t="s">
        <v>217</v>
      </c>
      <c r="B15" s="255"/>
      <c r="C15" s="255"/>
      <c r="D15" s="255"/>
      <c r="E15" s="255"/>
      <c r="F15" s="256"/>
      <c r="G15" s="26">
        <v>8</v>
      </c>
      <c r="H15" s="45">
        <v>161687</v>
      </c>
      <c r="I15" s="45">
        <v>-1146545</v>
      </c>
    </row>
    <row r="16" spans="1:9" ht="12.75" customHeight="1" x14ac:dyDescent="0.2">
      <c r="A16" s="254" t="s">
        <v>218</v>
      </c>
      <c r="B16" s="255"/>
      <c r="C16" s="255"/>
      <c r="D16" s="255"/>
      <c r="E16" s="255"/>
      <c r="F16" s="256"/>
      <c r="G16" s="26">
        <v>9</v>
      </c>
      <c r="H16" s="45">
        <v>42967</v>
      </c>
      <c r="I16" s="45">
        <v>2005166</v>
      </c>
    </row>
    <row r="17" spans="1:9" ht="25.15" customHeight="1" x14ac:dyDescent="0.2">
      <c r="A17" s="254" t="s">
        <v>219</v>
      </c>
      <c r="B17" s="255"/>
      <c r="C17" s="255"/>
      <c r="D17" s="255"/>
      <c r="E17" s="255"/>
      <c r="F17" s="256"/>
      <c r="G17" s="26">
        <v>10</v>
      </c>
      <c r="H17" s="45">
        <v>-19534815</v>
      </c>
      <c r="I17" s="45">
        <v>66938571</v>
      </c>
    </row>
    <row r="18" spans="1:9" ht="28.15" customHeight="1" x14ac:dyDescent="0.2">
      <c r="A18" s="233" t="s">
        <v>390</v>
      </c>
      <c r="B18" s="234"/>
      <c r="C18" s="234"/>
      <c r="D18" s="234"/>
      <c r="E18" s="234"/>
      <c r="F18" s="235"/>
      <c r="G18" s="25">
        <v>11</v>
      </c>
      <c r="H18" s="44">
        <f>H8+H9</f>
        <v>98978047</v>
      </c>
      <c r="I18" s="44">
        <f>I8+I9</f>
        <v>171403948</v>
      </c>
    </row>
    <row r="19" spans="1:9" ht="12.75" customHeight="1" x14ac:dyDescent="0.2">
      <c r="A19" s="257" t="s">
        <v>220</v>
      </c>
      <c r="B19" s="258"/>
      <c r="C19" s="258"/>
      <c r="D19" s="258"/>
      <c r="E19" s="258"/>
      <c r="F19" s="259"/>
      <c r="G19" s="25">
        <v>12</v>
      </c>
      <c r="H19" s="44">
        <f>H20+H21+H22+H23</f>
        <v>-35446557</v>
      </c>
      <c r="I19" s="44">
        <f>I20+I21+I22+I23</f>
        <v>-86394411</v>
      </c>
    </row>
    <row r="20" spans="1:9" ht="12.75" customHeight="1" x14ac:dyDescent="0.2">
      <c r="A20" s="254" t="s">
        <v>221</v>
      </c>
      <c r="B20" s="255"/>
      <c r="C20" s="255"/>
      <c r="D20" s="255"/>
      <c r="E20" s="255"/>
      <c r="F20" s="256"/>
      <c r="G20" s="26">
        <v>13</v>
      </c>
      <c r="H20" s="45">
        <v>-8642312</v>
      </c>
      <c r="I20" s="45">
        <v>-78830510</v>
      </c>
    </row>
    <row r="21" spans="1:9" ht="12.75" customHeight="1" x14ac:dyDescent="0.2">
      <c r="A21" s="254" t="s">
        <v>222</v>
      </c>
      <c r="B21" s="255"/>
      <c r="C21" s="255"/>
      <c r="D21" s="255"/>
      <c r="E21" s="255"/>
      <c r="F21" s="256"/>
      <c r="G21" s="26">
        <v>14</v>
      </c>
      <c r="H21" s="45">
        <v>-70289710</v>
      </c>
      <c r="I21" s="45">
        <v>-27573333</v>
      </c>
    </row>
    <row r="22" spans="1:9" ht="12.75" customHeight="1" x14ac:dyDescent="0.2">
      <c r="A22" s="254" t="s">
        <v>223</v>
      </c>
      <c r="B22" s="255"/>
      <c r="C22" s="255"/>
      <c r="D22" s="255"/>
      <c r="E22" s="255"/>
      <c r="F22" s="256"/>
      <c r="G22" s="26">
        <v>15</v>
      </c>
      <c r="H22" s="45">
        <v>43485465</v>
      </c>
      <c r="I22" s="45">
        <v>154505</v>
      </c>
    </row>
    <row r="23" spans="1:9" ht="12.75" customHeight="1" x14ac:dyDescent="0.2">
      <c r="A23" s="254" t="s">
        <v>224</v>
      </c>
      <c r="B23" s="255"/>
      <c r="C23" s="255"/>
      <c r="D23" s="255"/>
      <c r="E23" s="255"/>
      <c r="F23" s="256"/>
      <c r="G23" s="26">
        <v>16</v>
      </c>
      <c r="H23" s="45">
        <v>0</v>
      </c>
      <c r="I23" s="45">
        <v>19854927</v>
      </c>
    </row>
    <row r="24" spans="1:9" ht="12.75" customHeight="1" x14ac:dyDescent="0.2">
      <c r="A24" s="233" t="s">
        <v>225</v>
      </c>
      <c r="B24" s="234"/>
      <c r="C24" s="234"/>
      <c r="D24" s="234"/>
      <c r="E24" s="234"/>
      <c r="F24" s="235"/>
      <c r="G24" s="25">
        <v>17</v>
      </c>
      <c r="H24" s="44">
        <f>H18+H19</f>
        <v>63531490</v>
      </c>
      <c r="I24" s="44">
        <f>I18+I19</f>
        <v>85009537</v>
      </c>
    </row>
    <row r="25" spans="1:9" ht="12.75" customHeight="1" x14ac:dyDescent="0.2">
      <c r="A25" s="245" t="s">
        <v>226</v>
      </c>
      <c r="B25" s="246"/>
      <c r="C25" s="246"/>
      <c r="D25" s="246"/>
      <c r="E25" s="246"/>
      <c r="F25" s="247"/>
      <c r="G25" s="26">
        <v>18</v>
      </c>
      <c r="H25" s="45">
        <v>-9436657</v>
      </c>
      <c r="I25" s="45">
        <v>-7249091</v>
      </c>
    </row>
    <row r="26" spans="1:9" ht="12.75" customHeight="1" x14ac:dyDescent="0.2">
      <c r="A26" s="245" t="s">
        <v>227</v>
      </c>
      <c r="B26" s="246"/>
      <c r="C26" s="246"/>
      <c r="D26" s="246"/>
      <c r="E26" s="246"/>
      <c r="F26" s="247"/>
      <c r="G26" s="26">
        <v>19</v>
      </c>
      <c r="H26" s="45">
        <v>0</v>
      </c>
      <c r="I26" s="45">
        <v>0</v>
      </c>
    </row>
    <row r="27" spans="1:9" ht="25.9" customHeight="1" x14ac:dyDescent="0.2">
      <c r="A27" s="236" t="s">
        <v>228</v>
      </c>
      <c r="B27" s="237"/>
      <c r="C27" s="237"/>
      <c r="D27" s="237"/>
      <c r="E27" s="237"/>
      <c r="F27" s="238"/>
      <c r="G27" s="27">
        <v>20</v>
      </c>
      <c r="H27" s="46">
        <f>H24+H25+H26</f>
        <v>54094833</v>
      </c>
      <c r="I27" s="46">
        <f>I24+I25+I26</f>
        <v>77760446</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6447677</v>
      </c>
      <c r="I29" s="47">
        <v>28203626</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825340</v>
      </c>
      <c r="I31" s="48">
        <v>6929873</v>
      </c>
    </row>
    <row r="32" spans="1:9" ht="12.75" customHeight="1" x14ac:dyDescent="0.2">
      <c r="A32" s="245" t="s">
        <v>233</v>
      </c>
      <c r="B32" s="246"/>
      <c r="C32" s="246"/>
      <c r="D32" s="246"/>
      <c r="E32" s="246"/>
      <c r="F32" s="247"/>
      <c r="G32" s="26">
        <v>24</v>
      </c>
      <c r="H32" s="48">
        <v>40345999</v>
      </c>
      <c r="I32" s="48">
        <v>40516851</v>
      </c>
    </row>
    <row r="33" spans="1:9" ht="12.75" customHeight="1" x14ac:dyDescent="0.2">
      <c r="A33" s="245" t="s">
        <v>234</v>
      </c>
      <c r="B33" s="246"/>
      <c r="C33" s="246"/>
      <c r="D33" s="246"/>
      <c r="E33" s="246"/>
      <c r="F33" s="247"/>
      <c r="G33" s="26">
        <v>25</v>
      </c>
      <c r="H33" s="48">
        <v>31147938</v>
      </c>
      <c r="I33" s="48">
        <v>0</v>
      </c>
    </row>
    <row r="34" spans="1:9" ht="12.75" customHeight="1" x14ac:dyDescent="0.2">
      <c r="A34" s="245" t="s">
        <v>235</v>
      </c>
      <c r="B34" s="246"/>
      <c r="C34" s="246"/>
      <c r="D34" s="246"/>
      <c r="E34" s="246"/>
      <c r="F34" s="247"/>
      <c r="G34" s="26">
        <v>26</v>
      </c>
      <c r="H34" s="48">
        <v>2700124</v>
      </c>
      <c r="I34" s="48">
        <v>0</v>
      </c>
    </row>
    <row r="35" spans="1:9" ht="26.45" customHeight="1" x14ac:dyDescent="0.2">
      <c r="A35" s="233" t="s">
        <v>236</v>
      </c>
      <c r="B35" s="234"/>
      <c r="C35" s="234"/>
      <c r="D35" s="234"/>
      <c r="E35" s="234"/>
      <c r="F35" s="235"/>
      <c r="G35" s="25">
        <v>27</v>
      </c>
      <c r="H35" s="49">
        <f>H29+H30+H31+H32+H33+H34</f>
        <v>81467078</v>
      </c>
      <c r="I35" s="49">
        <f>I29+I30+I31+I32+I33+I34</f>
        <v>75650350</v>
      </c>
    </row>
    <row r="36" spans="1:9" ht="22.9" customHeight="1" x14ac:dyDescent="0.2">
      <c r="A36" s="245" t="s">
        <v>237</v>
      </c>
      <c r="B36" s="246"/>
      <c r="C36" s="246"/>
      <c r="D36" s="246"/>
      <c r="E36" s="246"/>
      <c r="F36" s="247"/>
      <c r="G36" s="26">
        <v>28</v>
      </c>
      <c r="H36" s="48">
        <v>-136601575</v>
      </c>
      <c r="I36" s="48">
        <v>-42467705</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-260000</v>
      </c>
      <c r="I38" s="48">
        <v>-897742</v>
      </c>
    </row>
    <row r="39" spans="1:9" ht="12.75" customHeight="1" x14ac:dyDescent="0.2">
      <c r="A39" s="245" t="s">
        <v>240</v>
      </c>
      <c r="B39" s="246"/>
      <c r="C39" s="246"/>
      <c r="D39" s="246"/>
      <c r="E39" s="246"/>
      <c r="F39" s="247"/>
      <c r="G39" s="26">
        <v>31</v>
      </c>
      <c r="H39" s="48">
        <v>-867</v>
      </c>
      <c r="I39" s="48">
        <v>0</v>
      </c>
    </row>
    <row r="40" spans="1:9" ht="12.75" customHeight="1" x14ac:dyDescent="0.2">
      <c r="A40" s="245" t="s">
        <v>241</v>
      </c>
      <c r="B40" s="246"/>
      <c r="C40" s="246"/>
      <c r="D40" s="246"/>
      <c r="E40" s="246"/>
      <c r="F40" s="247"/>
      <c r="G40" s="26">
        <v>32</v>
      </c>
      <c r="H40" s="48">
        <v>0</v>
      </c>
      <c r="I40" s="48">
        <v>0</v>
      </c>
    </row>
    <row r="41" spans="1:9" ht="24" customHeight="1" x14ac:dyDescent="0.2">
      <c r="A41" s="233" t="s">
        <v>242</v>
      </c>
      <c r="B41" s="234"/>
      <c r="C41" s="234"/>
      <c r="D41" s="234"/>
      <c r="E41" s="234"/>
      <c r="F41" s="235"/>
      <c r="G41" s="25">
        <v>33</v>
      </c>
      <c r="H41" s="49">
        <f>H36+H37+H38+H39+H40</f>
        <v>-136862442</v>
      </c>
      <c r="I41" s="49">
        <f>I36+I37+I38+I39+I40</f>
        <v>-43365447</v>
      </c>
    </row>
    <row r="42" spans="1:9" ht="29.45" customHeight="1" x14ac:dyDescent="0.2">
      <c r="A42" s="236" t="s">
        <v>243</v>
      </c>
      <c r="B42" s="237"/>
      <c r="C42" s="237"/>
      <c r="D42" s="237"/>
      <c r="E42" s="237"/>
      <c r="F42" s="238"/>
      <c r="G42" s="27">
        <v>34</v>
      </c>
      <c r="H42" s="50">
        <f>H35+H41</f>
        <v>-55395364</v>
      </c>
      <c r="I42" s="50">
        <f>I35+I41</f>
        <v>32284903</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148555163</v>
      </c>
      <c r="I46" s="48">
        <v>52504566</v>
      </c>
    </row>
    <row r="47" spans="1:9" ht="12.75" customHeight="1" x14ac:dyDescent="0.2">
      <c r="A47" s="245" t="s">
        <v>248</v>
      </c>
      <c r="B47" s="246"/>
      <c r="C47" s="246"/>
      <c r="D47" s="246"/>
      <c r="E47" s="246"/>
      <c r="F47" s="247"/>
      <c r="G47" s="26">
        <v>38</v>
      </c>
      <c r="H47" s="48">
        <v>0</v>
      </c>
      <c r="I47" s="48">
        <v>0</v>
      </c>
    </row>
    <row r="48" spans="1:9" ht="22.15" customHeight="1" x14ac:dyDescent="0.2">
      <c r="A48" s="233" t="s">
        <v>249</v>
      </c>
      <c r="B48" s="234"/>
      <c r="C48" s="234"/>
      <c r="D48" s="234"/>
      <c r="E48" s="234"/>
      <c r="F48" s="235"/>
      <c r="G48" s="25">
        <v>39</v>
      </c>
      <c r="H48" s="49">
        <f>H44+H45+H46+H47</f>
        <v>148555163</v>
      </c>
      <c r="I48" s="49">
        <f>I44+I45+I46+I47</f>
        <v>52504566</v>
      </c>
    </row>
    <row r="49" spans="1:9" ht="24.6" customHeight="1" x14ac:dyDescent="0.2">
      <c r="A49" s="245" t="s">
        <v>389</v>
      </c>
      <c r="B49" s="246"/>
      <c r="C49" s="246"/>
      <c r="D49" s="246"/>
      <c r="E49" s="246"/>
      <c r="F49" s="247"/>
      <c r="G49" s="26">
        <v>40</v>
      </c>
      <c r="H49" s="48">
        <v>-94609477</v>
      </c>
      <c r="I49" s="48">
        <v>-110773007</v>
      </c>
    </row>
    <row r="50" spans="1:9" ht="12.75" customHeight="1" x14ac:dyDescent="0.2">
      <c r="A50" s="245" t="s">
        <v>250</v>
      </c>
      <c r="B50" s="246"/>
      <c r="C50" s="246"/>
      <c r="D50" s="246"/>
      <c r="E50" s="246"/>
      <c r="F50" s="247"/>
      <c r="G50" s="26">
        <v>41</v>
      </c>
      <c r="H50" s="48">
        <v>-51675903</v>
      </c>
      <c r="I50" s="48">
        <v>-16522104</v>
      </c>
    </row>
    <row r="51" spans="1:9" ht="12.75" customHeight="1" x14ac:dyDescent="0.2">
      <c r="A51" s="245" t="s">
        <v>251</v>
      </c>
      <c r="B51" s="246"/>
      <c r="C51" s="246"/>
      <c r="D51" s="246"/>
      <c r="E51" s="246"/>
      <c r="F51" s="247"/>
      <c r="G51" s="26">
        <v>42</v>
      </c>
      <c r="H51" s="48">
        <v>-7892649</v>
      </c>
      <c r="I51" s="48">
        <v>-7956337</v>
      </c>
    </row>
    <row r="52" spans="1:9" ht="22.9" customHeight="1" x14ac:dyDescent="0.2">
      <c r="A52" s="245" t="s">
        <v>252</v>
      </c>
      <c r="B52" s="246"/>
      <c r="C52" s="246"/>
      <c r="D52" s="246"/>
      <c r="E52" s="246"/>
      <c r="F52" s="247"/>
      <c r="G52" s="26">
        <v>43</v>
      </c>
      <c r="H52" s="48">
        <v>-904660</v>
      </c>
      <c r="I52" s="48">
        <v>0</v>
      </c>
    </row>
    <row r="53" spans="1:9" ht="12.75" customHeight="1" x14ac:dyDescent="0.2">
      <c r="A53" s="245" t="s">
        <v>253</v>
      </c>
      <c r="B53" s="246"/>
      <c r="C53" s="246"/>
      <c r="D53" s="246"/>
      <c r="E53" s="246"/>
      <c r="F53" s="247"/>
      <c r="G53" s="26">
        <v>44</v>
      </c>
      <c r="H53" s="48">
        <v>0</v>
      </c>
      <c r="I53" s="48">
        <v>0</v>
      </c>
    </row>
    <row r="54" spans="1:9" ht="30.6" customHeight="1" x14ac:dyDescent="0.2">
      <c r="A54" s="233" t="s">
        <v>254</v>
      </c>
      <c r="B54" s="234"/>
      <c r="C54" s="234"/>
      <c r="D54" s="234"/>
      <c r="E54" s="234"/>
      <c r="F54" s="235"/>
      <c r="G54" s="25">
        <v>45</v>
      </c>
      <c r="H54" s="49">
        <f>H49+H50+H51+H52+H53</f>
        <v>-155082689</v>
      </c>
      <c r="I54" s="49">
        <f>I49+I50+I51+I52+I53</f>
        <v>-135251448</v>
      </c>
    </row>
    <row r="55" spans="1:9" ht="29.45" customHeight="1" x14ac:dyDescent="0.2">
      <c r="A55" s="248" t="s">
        <v>255</v>
      </c>
      <c r="B55" s="249"/>
      <c r="C55" s="249"/>
      <c r="D55" s="249"/>
      <c r="E55" s="249"/>
      <c r="F55" s="250"/>
      <c r="G55" s="25">
        <v>46</v>
      </c>
      <c r="H55" s="49">
        <f>H48+H54</f>
        <v>-6527526</v>
      </c>
      <c r="I55" s="49">
        <f>I48+I54</f>
        <v>-82746882</v>
      </c>
    </row>
    <row r="56" spans="1:9" x14ac:dyDescent="0.2">
      <c r="A56" s="245" t="s">
        <v>256</v>
      </c>
      <c r="B56" s="246"/>
      <c r="C56" s="246"/>
      <c r="D56" s="246"/>
      <c r="E56" s="246"/>
      <c r="F56" s="247"/>
      <c r="G56" s="26">
        <v>47</v>
      </c>
      <c r="H56" s="48">
        <v>-9457</v>
      </c>
      <c r="I56" s="48">
        <v>72250</v>
      </c>
    </row>
    <row r="57" spans="1:9" ht="26.45" customHeight="1" x14ac:dyDescent="0.2">
      <c r="A57" s="248" t="s">
        <v>257</v>
      </c>
      <c r="B57" s="249"/>
      <c r="C57" s="249"/>
      <c r="D57" s="249"/>
      <c r="E57" s="249"/>
      <c r="F57" s="250"/>
      <c r="G57" s="25">
        <v>48</v>
      </c>
      <c r="H57" s="49">
        <f>H27+H42+H55+H56</f>
        <v>-7837514</v>
      </c>
      <c r="I57" s="49">
        <f>I27+I42+I55+I56</f>
        <v>27370717</v>
      </c>
    </row>
    <row r="58" spans="1:9" x14ac:dyDescent="0.2">
      <c r="A58" s="251" t="s">
        <v>258</v>
      </c>
      <c r="B58" s="252"/>
      <c r="C58" s="252"/>
      <c r="D58" s="252"/>
      <c r="E58" s="252"/>
      <c r="F58" s="253"/>
      <c r="G58" s="26">
        <v>49</v>
      </c>
      <c r="H58" s="48">
        <v>16135861</v>
      </c>
      <c r="I58" s="48">
        <v>8298347</v>
      </c>
    </row>
    <row r="59" spans="1:9" ht="31.15" customHeight="1" x14ac:dyDescent="0.2">
      <c r="A59" s="236" t="s">
        <v>259</v>
      </c>
      <c r="B59" s="237"/>
      <c r="C59" s="237"/>
      <c r="D59" s="237"/>
      <c r="E59" s="237"/>
      <c r="F59" s="238"/>
      <c r="G59" s="27">
        <v>50</v>
      </c>
      <c r="H59" s="50">
        <f>H57+H58</f>
        <v>8298347</v>
      </c>
      <c r="I59" s="50">
        <f>I57+I58</f>
        <v>35669064</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50" sqref="A50:F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412</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413</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3">
        <v>0</v>
      </c>
      <c r="I9" s="53">
        <v>0</v>
      </c>
    </row>
    <row r="10" spans="1:9" x14ac:dyDescent="0.2">
      <c r="A10" s="277" t="s">
        <v>263</v>
      </c>
      <c r="B10" s="277"/>
      <c r="C10" s="277"/>
      <c r="D10" s="277"/>
      <c r="E10" s="277"/>
      <c r="F10" s="277"/>
      <c r="G10" s="30">
        <v>3</v>
      </c>
      <c r="H10" s="53">
        <v>0</v>
      </c>
      <c r="I10" s="53">
        <v>0</v>
      </c>
    </row>
    <row r="11" spans="1:9" x14ac:dyDescent="0.2">
      <c r="A11" s="277" t="s">
        <v>264</v>
      </c>
      <c r="B11" s="277"/>
      <c r="C11" s="277"/>
      <c r="D11" s="277"/>
      <c r="E11" s="277"/>
      <c r="F11" s="277"/>
      <c r="G11" s="30">
        <v>4</v>
      </c>
      <c r="H11" s="53">
        <v>0</v>
      </c>
      <c r="I11" s="53">
        <v>0</v>
      </c>
    </row>
    <row r="12" spans="1:9" x14ac:dyDescent="0.2">
      <c r="A12" s="277" t="s">
        <v>265</v>
      </c>
      <c r="B12" s="277"/>
      <c r="C12" s="277"/>
      <c r="D12" s="277"/>
      <c r="E12" s="277"/>
      <c r="F12" s="277"/>
      <c r="G12" s="30">
        <v>5</v>
      </c>
      <c r="H12" s="53">
        <v>0</v>
      </c>
      <c r="I12" s="53">
        <v>0</v>
      </c>
    </row>
    <row r="13" spans="1:9" x14ac:dyDescent="0.2">
      <c r="A13" s="277" t="s">
        <v>266</v>
      </c>
      <c r="B13" s="277"/>
      <c r="C13" s="277"/>
      <c r="D13" s="277"/>
      <c r="E13" s="277"/>
      <c r="F13" s="277"/>
      <c r="G13" s="30">
        <v>6</v>
      </c>
      <c r="H13" s="53">
        <v>0</v>
      </c>
      <c r="I13" s="53">
        <v>0</v>
      </c>
    </row>
    <row r="14" spans="1:9" x14ac:dyDescent="0.2">
      <c r="A14" s="277" t="s">
        <v>267</v>
      </c>
      <c r="B14" s="277"/>
      <c r="C14" s="277"/>
      <c r="D14" s="277"/>
      <c r="E14" s="277"/>
      <c r="F14" s="277"/>
      <c r="G14" s="30">
        <v>7</v>
      </c>
      <c r="H14" s="53">
        <v>0</v>
      </c>
      <c r="I14" s="53">
        <v>0</v>
      </c>
    </row>
    <row r="15" spans="1:9" x14ac:dyDescent="0.2">
      <c r="A15" s="277" t="s">
        <v>268</v>
      </c>
      <c r="B15" s="277"/>
      <c r="C15" s="277"/>
      <c r="D15" s="277"/>
      <c r="E15" s="277"/>
      <c r="F15" s="277"/>
      <c r="G15" s="30">
        <v>8</v>
      </c>
      <c r="H15" s="53">
        <v>0</v>
      </c>
      <c r="I15" s="53">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3">
        <v>0</v>
      </c>
      <c r="I22" s="53">
        <v>0</v>
      </c>
    </row>
    <row r="23" spans="1:9" x14ac:dyDescent="0.2">
      <c r="A23" s="277" t="s">
        <v>275</v>
      </c>
      <c r="B23" s="277"/>
      <c r="C23" s="277"/>
      <c r="D23" s="277"/>
      <c r="E23" s="277"/>
      <c r="F23" s="277"/>
      <c r="G23" s="30">
        <v>15</v>
      </c>
      <c r="H23" s="53">
        <v>0</v>
      </c>
      <c r="I23" s="53">
        <v>0</v>
      </c>
    </row>
    <row r="24" spans="1:9" x14ac:dyDescent="0.2">
      <c r="A24" s="277" t="s">
        <v>276</v>
      </c>
      <c r="B24" s="277"/>
      <c r="C24" s="277"/>
      <c r="D24" s="277"/>
      <c r="E24" s="277"/>
      <c r="F24" s="277"/>
      <c r="G24" s="30">
        <v>16</v>
      </c>
      <c r="H24" s="53">
        <v>0</v>
      </c>
      <c r="I24" s="53">
        <v>0</v>
      </c>
    </row>
    <row r="25" spans="1:9" x14ac:dyDescent="0.2">
      <c r="A25" s="277" t="s">
        <v>277</v>
      </c>
      <c r="B25" s="277"/>
      <c r="C25" s="277"/>
      <c r="D25" s="277"/>
      <c r="E25" s="277"/>
      <c r="F25" s="277"/>
      <c r="G25" s="30">
        <v>17</v>
      </c>
      <c r="H25" s="53">
        <v>0</v>
      </c>
      <c r="I25" s="53">
        <v>0</v>
      </c>
    </row>
    <row r="26" spans="1:9" x14ac:dyDescent="0.2">
      <c r="A26" s="277" t="s">
        <v>278</v>
      </c>
      <c r="B26" s="277"/>
      <c r="C26" s="277"/>
      <c r="D26" s="277"/>
      <c r="E26" s="277"/>
      <c r="F26" s="277"/>
      <c r="G26" s="30">
        <v>18</v>
      </c>
      <c r="H26" s="53">
        <v>0</v>
      </c>
      <c r="I26" s="53">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70" zoomScaleNormal="100" zoomScaleSheetLayoutView="70" workbookViewId="0">
      <selection activeCell="M79" sqref="M79"/>
    </sheetView>
  </sheetViews>
  <sheetFormatPr defaultRowHeight="12.75" x14ac:dyDescent="0.2"/>
  <cols>
    <col min="1" max="4" width="9.140625" style="1"/>
    <col min="5" max="5" width="10.140625" style="1" bestFit="1" customWidth="1"/>
    <col min="6" max="6" width="9.140625" style="1"/>
    <col min="7" max="7" width="10.28515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43831</v>
      </c>
      <c r="F2" s="4" t="s">
        <v>0</v>
      </c>
      <c r="G2" s="10">
        <v>44196</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419958400</v>
      </c>
      <c r="I7" s="65">
        <v>191903518</v>
      </c>
      <c r="J7" s="65">
        <v>6128852</v>
      </c>
      <c r="K7" s="65">
        <v>22124003</v>
      </c>
      <c r="L7" s="65">
        <v>12124003</v>
      </c>
      <c r="M7" s="65">
        <v>0</v>
      </c>
      <c r="N7" s="65">
        <v>2806439</v>
      </c>
      <c r="O7" s="65">
        <v>0</v>
      </c>
      <c r="P7" s="65">
        <v>0</v>
      </c>
      <c r="Q7" s="65">
        <v>0</v>
      </c>
      <c r="R7" s="65">
        <v>0</v>
      </c>
      <c r="S7" s="65">
        <v>13394775</v>
      </c>
      <c r="T7" s="65">
        <v>88961262</v>
      </c>
      <c r="U7" s="66">
        <f>H7+I7+J7+K7-L7+M7+N7+O7+P7+Q7+R7+S7+T7</f>
        <v>733153246</v>
      </c>
      <c r="V7" s="65">
        <v>0</v>
      </c>
      <c r="W7" s="66">
        <f>U7+V7</f>
        <v>733153246</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32270077</v>
      </c>
      <c r="T9" s="65">
        <v>-6093578</v>
      </c>
      <c r="U9" s="66">
        <f t="shared" si="0"/>
        <v>26176499</v>
      </c>
      <c r="V9" s="65">
        <v>0</v>
      </c>
      <c r="W9" s="66">
        <f t="shared" si="1"/>
        <v>26176499</v>
      </c>
    </row>
    <row r="10" spans="1:23" ht="24" customHeight="1" x14ac:dyDescent="0.2">
      <c r="A10" s="307" t="s">
        <v>375</v>
      </c>
      <c r="B10" s="307"/>
      <c r="C10" s="307"/>
      <c r="D10" s="307"/>
      <c r="E10" s="307"/>
      <c r="F10" s="307"/>
      <c r="G10" s="7">
        <v>4</v>
      </c>
      <c r="H10" s="66">
        <f>H7+H8+H9</f>
        <v>419958400</v>
      </c>
      <c r="I10" s="66">
        <f t="shared" ref="I10:W10" si="2">I7+I8+I9</f>
        <v>191903518</v>
      </c>
      <c r="J10" s="66">
        <f t="shared" si="2"/>
        <v>6128852</v>
      </c>
      <c r="K10" s="66">
        <f>K7+K8+K9</f>
        <v>22124003</v>
      </c>
      <c r="L10" s="66">
        <f t="shared" si="2"/>
        <v>12124003</v>
      </c>
      <c r="M10" s="66">
        <f t="shared" si="2"/>
        <v>0</v>
      </c>
      <c r="N10" s="66">
        <f t="shared" si="2"/>
        <v>2806439</v>
      </c>
      <c r="O10" s="66">
        <f t="shared" si="2"/>
        <v>0</v>
      </c>
      <c r="P10" s="66">
        <f t="shared" si="2"/>
        <v>0</v>
      </c>
      <c r="Q10" s="66">
        <f t="shared" si="2"/>
        <v>0</v>
      </c>
      <c r="R10" s="66">
        <f t="shared" si="2"/>
        <v>0</v>
      </c>
      <c r="S10" s="66">
        <f t="shared" si="2"/>
        <v>45664852</v>
      </c>
      <c r="T10" s="66">
        <f t="shared" si="2"/>
        <v>82867684</v>
      </c>
      <c r="U10" s="66">
        <f t="shared" si="2"/>
        <v>759329745</v>
      </c>
      <c r="V10" s="66">
        <f t="shared" si="2"/>
        <v>0</v>
      </c>
      <c r="W10" s="66">
        <f t="shared" si="2"/>
        <v>759329745</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80783231</v>
      </c>
      <c r="U11" s="66">
        <f>H11+I11+J11+K11-L11+M11+N11+O11+P11+Q11+R11+S11+T11</f>
        <v>80783231</v>
      </c>
      <c r="V11" s="65">
        <v>0</v>
      </c>
      <c r="W11" s="66">
        <f t="shared" ref="W11:W28" si="3">U11+V11</f>
        <v>80783231</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0</v>
      </c>
      <c r="L24" s="65">
        <v>904660</v>
      </c>
      <c r="M24" s="65">
        <v>0</v>
      </c>
      <c r="N24" s="65">
        <v>0</v>
      </c>
      <c r="O24" s="65">
        <v>0</v>
      </c>
      <c r="P24" s="65">
        <v>0</v>
      </c>
      <c r="Q24" s="65">
        <v>0</v>
      </c>
      <c r="R24" s="65">
        <v>0</v>
      </c>
      <c r="S24" s="65">
        <v>0</v>
      </c>
      <c r="T24" s="65">
        <v>0</v>
      </c>
      <c r="U24" s="66">
        <f t="shared" si="4"/>
        <v>-904660</v>
      </c>
      <c r="V24" s="65">
        <v>0</v>
      </c>
      <c r="W24" s="66">
        <f t="shared" si="3"/>
        <v>-904660</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-51675903</v>
      </c>
      <c r="T25" s="65">
        <v>0</v>
      </c>
      <c r="U25" s="66">
        <f t="shared" si="4"/>
        <v>-51675903</v>
      </c>
      <c r="V25" s="65">
        <v>0</v>
      </c>
      <c r="W25" s="66">
        <f t="shared" si="3"/>
        <v>-51675903</v>
      </c>
    </row>
    <row r="26" spans="1:23" x14ac:dyDescent="0.2">
      <c r="A26" s="286" t="s">
        <v>340</v>
      </c>
      <c r="B26" s="286"/>
      <c r="C26" s="286"/>
      <c r="D26" s="286"/>
      <c r="E26" s="286"/>
      <c r="F26" s="286"/>
      <c r="G26" s="6">
        <v>20</v>
      </c>
      <c r="H26" s="65">
        <v>0</v>
      </c>
      <c r="I26" s="65">
        <v>84840</v>
      </c>
      <c r="J26" s="65">
        <v>0</v>
      </c>
      <c r="K26" s="65">
        <v>-1233540</v>
      </c>
      <c r="L26" s="65">
        <v>-1233540</v>
      </c>
      <c r="M26" s="65">
        <v>0</v>
      </c>
      <c r="N26" s="65">
        <v>51913674</v>
      </c>
      <c r="O26" s="65">
        <v>0</v>
      </c>
      <c r="P26" s="65">
        <v>0</v>
      </c>
      <c r="Q26" s="65">
        <v>0</v>
      </c>
      <c r="R26" s="65">
        <v>0</v>
      </c>
      <c r="S26" s="65">
        <v>-50680134</v>
      </c>
      <c r="T26" s="65">
        <v>0</v>
      </c>
      <c r="U26" s="66">
        <f t="shared" si="4"/>
        <v>1318380</v>
      </c>
      <c r="V26" s="65">
        <v>0</v>
      </c>
      <c r="W26" s="66">
        <f t="shared" si="3"/>
        <v>1318380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82867684</v>
      </c>
      <c r="T27" s="65">
        <v>-82867684</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419958400</v>
      </c>
      <c r="I29" s="68">
        <f t="shared" ref="I29:W29" si="5">SUM(I10:I28)</f>
        <v>191988358</v>
      </c>
      <c r="J29" s="68">
        <f t="shared" si="5"/>
        <v>6128852</v>
      </c>
      <c r="K29" s="68">
        <f t="shared" si="5"/>
        <v>20890463</v>
      </c>
      <c r="L29" s="68">
        <f t="shared" si="5"/>
        <v>11795123</v>
      </c>
      <c r="M29" s="68">
        <f t="shared" si="5"/>
        <v>0</v>
      </c>
      <c r="N29" s="68">
        <f t="shared" si="5"/>
        <v>54720113</v>
      </c>
      <c r="O29" s="68">
        <f t="shared" si="5"/>
        <v>0</v>
      </c>
      <c r="P29" s="68">
        <f t="shared" si="5"/>
        <v>0</v>
      </c>
      <c r="Q29" s="68">
        <f t="shared" si="5"/>
        <v>0</v>
      </c>
      <c r="R29" s="68">
        <f t="shared" si="5"/>
        <v>0</v>
      </c>
      <c r="S29" s="68">
        <f t="shared" si="5"/>
        <v>26176499</v>
      </c>
      <c r="T29" s="68">
        <f t="shared" si="5"/>
        <v>80783231</v>
      </c>
      <c r="U29" s="68">
        <f t="shared" si="5"/>
        <v>788850793</v>
      </c>
      <c r="V29" s="68">
        <f t="shared" si="5"/>
        <v>0</v>
      </c>
      <c r="W29" s="68">
        <f t="shared" si="5"/>
        <v>788850793</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80783231</v>
      </c>
      <c r="U32" s="66">
        <f t="shared" si="7"/>
        <v>80783231</v>
      </c>
      <c r="V32" s="66">
        <f t="shared" si="7"/>
        <v>0</v>
      </c>
      <c r="W32" s="66">
        <f t="shared" si="7"/>
        <v>80783231</v>
      </c>
    </row>
    <row r="33" spans="1:23" ht="30.75" customHeight="1" x14ac:dyDescent="0.2">
      <c r="A33" s="291" t="s">
        <v>346</v>
      </c>
      <c r="B33" s="291"/>
      <c r="C33" s="291"/>
      <c r="D33" s="291"/>
      <c r="E33" s="291"/>
      <c r="F33" s="291"/>
      <c r="G33" s="8">
        <v>26</v>
      </c>
      <c r="H33" s="68">
        <f>SUM(H21:H28)</f>
        <v>0</v>
      </c>
      <c r="I33" s="68">
        <f t="shared" ref="I33:W33" si="8">SUM(I21:I28)</f>
        <v>84840</v>
      </c>
      <c r="J33" s="68">
        <f t="shared" si="8"/>
        <v>0</v>
      </c>
      <c r="K33" s="68">
        <f t="shared" si="8"/>
        <v>-1233540</v>
      </c>
      <c r="L33" s="68">
        <f t="shared" si="8"/>
        <v>-328880</v>
      </c>
      <c r="M33" s="68">
        <f t="shared" si="8"/>
        <v>0</v>
      </c>
      <c r="N33" s="68">
        <f t="shared" si="8"/>
        <v>51913674</v>
      </c>
      <c r="O33" s="68">
        <f t="shared" si="8"/>
        <v>0</v>
      </c>
      <c r="P33" s="68">
        <f t="shared" si="8"/>
        <v>0</v>
      </c>
      <c r="Q33" s="68">
        <f t="shared" si="8"/>
        <v>0</v>
      </c>
      <c r="R33" s="68">
        <f t="shared" si="8"/>
        <v>0</v>
      </c>
      <c r="S33" s="68">
        <f t="shared" si="8"/>
        <v>-19488353</v>
      </c>
      <c r="T33" s="68">
        <f t="shared" si="8"/>
        <v>-82867684</v>
      </c>
      <c r="U33" s="68">
        <f t="shared" si="8"/>
        <v>-51262183</v>
      </c>
      <c r="V33" s="68">
        <f t="shared" si="8"/>
        <v>0</v>
      </c>
      <c r="W33" s="68">
        <f t="shared" si="8"/>
        <v>-51262183</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419958400</v>
      </c>
      <c r="I35" s="65">
        <v>191988358</v>
      </c>
      <c r="J35" s="65">
        <v>6128852</v>
      </c>
      <c r="K35" s="65">
        <v>20890463</v>
      </c>
      <c r="L35" s="65">
        <v>11795123</v>
      </c>
      <c r="M35" s="65">
        <v>0</v>
      </c>
      <c r="N35" s="65">
        <v>54720113</v>
      </c>
      <c r="O35" s="65">
        <v>0</v>
      </c>
      <c r="P35" s="65">
        <v>0</v>
      </c>
      <c r="Q35" s="65">
        <v>0</v>
      </c>
      <c r="R35" s="65">
        <v>0</v>
      </c>
      <c r="S35" s="65">
        <v>26176499</v>
      </c>
      <c r="T35" s="65">
        <v>80783231</v>
      </c>
      <c r="U35" s="69">
        <f t="shared" ref="U35:U37" si="9">H35+I35+J35+K35-L35+M35+N35+O35+P35+Q35+R35+S35+T35</f>
        <v>788850793</v>
      </c>
      <c r="V35" s="65">
        <v>0</v>
      </c>
      <c r="W35" s="69">
        <f t="shared" ref="W35:W37" si="10">U35+V35</f>
        <v>788850793</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419958400</v>
      </c>
      <c r="I38" s="69">
        <f t="shared" ref="I38:W38" si="11">I35+I36+I37</f>
        <v>191988358</v>
      </c>
      <c r="J38" s="69">
        <f t="shared" si="11"/>
        <v>6128852</v>
      </c>
      <c r="K38" s="69">
        <f t="shared" si="11"/>
        <v>20890463</v>
      </c>
      <c r="L38" s="69">
        <f t="shared" si="11"/>
        <v>11795123</v>
      </c>
      <c r="M38" s="69">
        <f t="shared" si="11"/>
        <v>0</v>
      </c>
      <c r="N38" s="69">
        <f t="shared" si="11"/>
        <v>54720113</v>
      </c>
      <c r="O38" s="69">
        <f t="shared" si="11"/>
        <v>0</v>
      </c>
      <c r="P38" s="69">
        <f t="shared" si="11"/>
        <v>0</v>
      </c>
      <c r="Q38" s="69">
        <f t="shared" si="11"/>
        <v>0</v>
      </c>
      <c r="R38" s="69">
        <f t="shared" si="11"/>
        <v>0</v>
      </c>
      <c r="S38" s="69">
        <f t="shared" si="11"/>
        <v>26176499</v>
      </c>
      <c r="T38" s="69">
        <f t="shared" si="11"/>
        <v>80783231</v>
      </c>
      <c r="U38" s="69">
        <f t="shared" si="11"/>
        <v>788850793</v>
      </c>
      <c r="V38" s="69">
        <f t="shared" si="11"/>
        <v>0</v>
      </c>
      <c r="W38" s="69">
        <f t="shared" si="11"/>
        <v>788850793</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69077323</v>
      </c>
      <c r="U39" s="69">
        <f t="shared" ref="U39:U56" si="12">H39+I39+J39+K39-L39+M39+N39+O39+P39+Q39+R39+S39+T39</f>
        <v>69077323</v>
      </c>
      <c r="V39" s="65">
        <v>0</v>
      </c>
      <c r="W39" s="69">
        <f t="shared" ref="W39:W56" si="13">U39+V39</f>
        <v>69077323</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-16522104</v>
      </c>
      <c r="T53" s="65">
        <v>0</v>
      </c>
      <c r="U53" s="69">
        <f t="shared" si="12"/>
        <v>-16522104</v>
      </c>
      <c r="V53" s="65">
        <v>0</v>
      </c>
      <c r="W53" s="69">
        <f t="shared" si="13"/>
        <v>-16522104</v>
      </c>
    </row>
    <row r="54" spans="1:23" x14ac:dyDescent="0.2">
      <c r="A54" s="286" t="s">
        <v>340</v>
      </c>
      <c r="B54" s="286"/>
      <c r="C54" s="286"/>
      <c r="D54" s="286"/>
      <c r="E54" s="286"/>
      <c r="F54" s="286"/>
      <c r="G54" s="6">
        <v>46</v>
      </c>
      <c r="H54" s="65">
        <v>0</v>
      </c>
      <c r="I54" s="65">
        <v>0</v>
      </c>
      <c r="J54" s="65">
        <v>0</v>
      </c>
      <c r="K54" s="65">
        <v>0</v>
      </c>
      <c r="L54" s="65">
        <v>0</v>
      </c>
      <c r="M54" s="65">
        <v>0</v>
      </c>
      <c r="N54" s="65">
        <v>21698677</v>
      </c>
      <c r="O54" s="65">
        <v>0</v>
      </c>
      <c r="P54" s="65">
        <v>0</v>
      </c>
      <c r="Q54" s="65">
        <v>0</v>
      </c>
      <c r="R54" s="65">
        <v>0</v>
      </c>
      <c r="S54" s="65">
        <v>-21698677</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80783231</v>
      </c>
      <c r="T55" s="65">
        <v>-80783231</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419958400</v>
      </c>
      <c r="I57" s="70">
        <f t="shared" ref="I57:W57" si="14">SUM(I38:I56)</f>
        <v>191988358</v>
      </c>
      <c r="J57" s="70">
        <f t="shared" si="14"/>
        <v>6128852</v>
      </c>
      <c r="K57" s="70">
        <f t="shared" si="14"/>
        <v>20890463</v>
      </c>
      <c r="L57" s="70">
        <f t="shared" si="14"/>
        <v>11795123</v>
      </c>
      <c r="M57" s="70">
        <f t="shared" si="14"/>
        <v>0</v>
      </c>
      <c r="N57" s="70">
        <f t="shared" si="14"/>
        <v>76418790</v>
      </c>
      <c r="O57" s="70">
        <f t="shared" si="14"/>
        <v>0</v>
      </c>
      <c r="P57" s="70">
        <f t="shared" si="14"/>
        <v>0</v>
      </c>
      <c r="Q57" s="70">
        <f t="shared" si="14"/>
        <v>0</v>
      </c>
      <c r="R57" s="70">
        <f t="shared" si="14"/>
        <v>0</v>
      </c>
      <c r="S57" s="70">
        <f t="shared" si="14"/>
        <v>68738949</v>
      </c>
      <c r="T57" s="70">
        <f t="shared" si="14"/>
        <v>69077323</v>
      </c>
      <c r="U57" s="70">
        <f t="shared" si="14"/>
        <v>841406012</v>
      </c>
      <c r="V57" s="70">
        <f t="shared" si="14"/>
        <v>0</v>
      </c>
      <c r="W57" s="70">
        <f t="shared" si="14"/>
        <v>841406012</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69077323</v>
      </c>
      <c r="U60" s="69">
        <f t="shared" si="16"/>
        <v>69077323</v>
      </c>
      <c r="V60" s="69">
        <f t="shared" si="16"/>
        <v>0</v>
      </c>
      <c r="W60" s="69">
        <f t="shared" si="16"/>
        <v>69077323</v>
      </c>
    </row>
    <row r="61" spans="1:23" ht="29.25" customHeight="1" x14ac:dyDescent="0.2">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21698677</v>
      </c>
      <c r="O61" s="70">
        <f t="shared" si="17"/>
        <v>0</v>
      </c>
      <c r="P61" s="70">
        <f t="shared" si="17"/>
        <v>0</v>
      </c>
      <c r="Q61" s="70">
        <f t="shared" si="17"/>
        <v>0</v>
      </c>
      <c r="R61" s="70">
        <f t="shared" si="17"/>
        <v>0</v>
      </c>
      <c r="S61" s="70">
        <f t="shared" si="17"/>
        <v>42562450</v>
      </c>
      <c r="T61" s="70">
        <f t="shared" si="17"/>
        <v>-80783231</v>
      </c>
      <c r="U61" s="70">
        <f t="shared" si="17"/>
        <v>-16522104</v>
      </c>
      <c r="V61" s="70">
        <f t="shared" si="17"/>
        <v>0</v>
      </c>
      <c r="W61" s="70">
        <f t="shared" si="17"/>
        <v>-16522104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Normal="100" zoomScaleSheetLayoutView="100" workbookViewId="0">
      <selection activeCell="K29" sqref="K29"/>
    </sheetView>
  </sheetViews>
  <sheetFormatPr defaultRowHeight="12.75" x14ac:dyDescent="0.2"/>
  <sheetData>
    <row r="1" spans="1:9" x14ac:dyDescent="0.2">
      <c r="A1" s="314" t="s">
        <v>453</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1 6 " ? > < W o r k b o o k S t a t e   x m l n s : i = " h t t p : / / w w w . w 3 . o r g / 2 0 0 1 / X M L S c h e m a - i n s t a n c e "   x m l n s = " h t t p : / / s c h e m a s . m i c r o s o f t . c o m / P o w e r B I A d d I n " > < L a s t P r o v i d e d R a n g e N a m e I d > 0 < / L a s t P r o v i d e d R a n g e N a m e I d > < L a s t U s e d G r o u p O b j e c t I d   i : n i l = " t r u e " / > < T i l e s L i s t > < T i l e s / > < / T i l e s L i s t > < / W o r k b o o k S t a t e > 
</file>

<file path=customXml/item4.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C5BA2950-CD44-490A-A81B-0058B383B2F6}">
  <ds:schemaRefs>
    <ds:schemaRef ds:uri="http://schemas.microsoft.com/PowerBIAddIn"/>
  </ds:schemaRefs>
</ds:datastoreItem>
</file>

<file path=customXml/itemProps4.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2018-04-25T06:49:36Z</cp:lastPrinted>
  <dcterms:created xsi:type="dcterms:W3CDTF">2008-10-17T11:51:54Z</dcterms:created>
  <dcterms:modified xsi:type="dcterms:W3CDTF">2021-02-16T13:02:43Z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