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3\23Q3\"/>
    </mc:Choice>
  </mc:AlternateContent>
  <xr:revisionPtr revIDLastSave="0" documentId="13_ncr:1_{3BFE8831-04FE-417F-B245-10FF9FDA926B}"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<sst xmlns="http://schemas.openxmlformats.org/spreadsheetml/2006/main" count="552" uniqueCount="484">
  <si>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</si>
  <si>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</si>
  <si>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</si>
  <si>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</si>
  <si>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</si>
  <si>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</si>
  <si>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</si>
  <si>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</si>
  <si>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</si>
  <si>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</si>
  <si>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</si>
  <si>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</si>
  <si>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</si>
  <si>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</si>
  <si>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</si>
  <si>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</si>
  <si>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</si>
  <si>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</si>
  <si>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</si>
  <si>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</si>
  <si>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</si>
  <si>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</si>
  <si>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</si>
  <si>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</si>
  <si>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</si>
  <si>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</si>
  <si>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</si>
  <si>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</si>
  <si>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</si>
  <si>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</si>
  <si>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</si>
  <si>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</si>
  <si>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</si>
  <si>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</si>
  <si>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</si>
  <si>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</si>
  <si>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</si>
  <si>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</si>
  <si>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</si>
  <si>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</si>
  <si>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</si>
  <si>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</si>
  <si>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</si>
  <si>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</si>
  <si>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</si>
  <si>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</si>
  <si>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</si>
  <si>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</si>
  <si>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</si>
  <si>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</si>
  <si>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</si>
  <si>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</si>
  <si>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</si>
  <si>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</si>
  <si>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</si>
  <si>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</si>
  <si>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</si>
  <si>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</si>
  <si>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</si>
  <si>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</si>
  <si>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</si>
  <si>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</si>
  <si>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</si>
  <si>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</si>
  <si>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</si>
  <si>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</si>
  <si>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</si>
  <si>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</si>
  <si>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</si>
  <si>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</si>
  <si>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</si>
  <si>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</si>
  <si>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</si>
  <si>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</si>
  <si>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</si>
  <si>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</si>
  <si>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</si>
  <si>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</si>
  <si>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</si>
  <si>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</si>
  <si>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</si>
  <si>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</si>
  <si>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</si>
  <si>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</si>
  <si>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</si>
  <si>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</si>
  <si>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</si>
  <si>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</si>
  <si>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</si>
  <si>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</si>
  <si>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</si>
  <si>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</si>
  <si>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</si>
  <si>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</si>
  <si>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</si>
  <si>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</si>
  <si>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</si>
  <si>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</si>
  <si>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</si>
  <si>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</si>
  <si>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</si>
  <si>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</si>
  <si>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</si>
  <si>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</si>
  <si>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</si>
  <si>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</si>
  <si>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</si>
  <si>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</si>
  <si>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</si>
  <si>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</si>
  <si>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</si>
  <si>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</si>
  <si>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</si>
  <si>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</si>
  <si>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</si>
  <si>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</si>
  <si>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</si>
  <si>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</si>
  <si>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</si>
  <si>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</si>
  <si>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</si>
  <si>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</si>
  <si>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</si>
  <si>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</si>
  <si>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</si>
  <si>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</si>
  <si>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</si>
  <si>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</si>
  <si>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</si>
  <si>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</si>
  <si>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</si>
  <si>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</si>
  <si>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</si>
  <si>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</si>
  <si>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</si>
  <si>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</si>
  <si>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</si>
  <si>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</si>
  <si>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</si>
  <si>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</si>
  <si>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</si>
  <si>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</si>
  <si>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</si>
  <si>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</si>
  <si>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</si>
  <si>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</si>
  <si>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</si>
  <si>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</si>
  <si>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</si>
  <si>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</si>
  <si>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</si>
  <si>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</si>
  <si>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</si>
  <si>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</si>
  <si>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</si>
  <si>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</si>
  <si>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</si>
  <si>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</si>
  <si>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</si>
  <si>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</si>
  <si>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</si>
  <si>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</si>
  <si>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</si>
  <si>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</si>
  <si>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</si>
  <si>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</si>
  <si>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</si>
  <si>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</si>
  <si>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</si>
  <si>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</si>
  <si>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</si>
  <si>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</si>
  <si>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</si>
  <si>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</si>
  <si>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</si>
  <si>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</si>
  <si>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</si>
  <si>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</si>
  <si>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</si>
  <si>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</si>
  <si>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</si>
  <si>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</si>
  <si>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</si>
  <si>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</si>
  <si>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</si>
  <si>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</si>
  <si>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</si>
  <si>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</si>
  <si>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</si>
  <si>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</si>
  <si>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</si>
  <si>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</si>
  <si>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</si>
  <si>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</si>
  <si>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</si>
  <si>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</si>
  <si>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</si>
  <si>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</si>
  <si>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</si>
  <si>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</si>
  <si>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</si>
  <si>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</si>
  <si>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</si>
  <si>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</si>
  <si>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</si>
  <si>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</si>
  <si>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</si>
  <si>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</si>
  <si>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</si>
  <si>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</si>
  <si>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</si>
  <si>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</si>
  <si>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</si>
  <si>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</si>
  <si>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</si>
  <si>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</si>
  <si>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</si>
  <si>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</si>
  <si>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</si>
  <si>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</si>
  <si>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</si>
  <si>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</si>
  <si>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</si>
  <si>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</si>
  <si>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</si>
  <si>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</si>
  <si>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</si>
  <si>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</si>
  <si>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</si>
  <si>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</si>
  <si>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</si>
  <si>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</si>
  <si>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</si>
  <si>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</si>
  <si>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</si>
  <si>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</si>
  <si>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</si>
  <si>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</si>
  <si>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</si>
  <si>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</si>
  <si>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</si>
  <si>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</si>
  <si>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</si>
  <si>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</si>
  <si>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</si>
  <si>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</si>
  <si>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</si>
  <si>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</si>
  <si>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</si>
  <si>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</si>
  <si>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</si>
  <si>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</si>
  <si>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</si>
  <si>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</si>
  <si>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</si>
  <si>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</si>
  <si>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</si>
  <si>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</si>
  <si>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</si>
  <si>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</si>
  <si>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</si>
  <si>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</si>
  <si>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</si>
  <si>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</si>
  <si>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</si>
  <si>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</si>
  <si>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</si>
  <si>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</si>
  <si>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</si>
  <si>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</si>
  <si>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</si>
  <si>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</si>
  <si>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</si>
  <si>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</si>
  <si>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</si>
  <si>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</si>
  <si>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</si>
  <si>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</si>
  <si>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</si>
  <si>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</si>
  <si>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</si>
  <si>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</si>
  <si>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</si>
  <si>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</si>
  <si>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</si>
  <si>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</si>
  <si>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</si>
  <si>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</si>
  <si>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</si>
  <si>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</si>
  <si>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</si>
  <si>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</si>
  <si>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</si>
  <si>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</si>
  <si>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</si>
  <si>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</si>
  <si>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</si>
  <si>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</si>
  <si>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</si>
  <si>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</si>
  <si>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</si>
  <si>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</si>
  <si>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</si>
  <si>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</si>
  <si>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</si>
  <si>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</si>
  <si>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</si>
  <si>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</si>
  <si>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</si>
  <si>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</si>
  <si>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</si>
  <si>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</si>
  <si>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</si>
  <si>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</si>
  <si>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</si>
  <si>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</si>
  <si>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</si>
  <si>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</si>
  <si>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</si>
  <si>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</si>
  <si>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</si>
  <si>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</si>
  <si>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</si>
  <si>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</si>
  <si>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</si>
  <si>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</si>
  <si>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</si>
  <si>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</si>
  <si>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</si>
  <si>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</si>
  <si>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</si>
  <si>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</si>
  <si>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</si>
  <si>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</si>
  <si>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</si>
  <si>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</si>
  <si>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</si>
  <si>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</si>
  <si>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</si>
  <si>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</si>
  <si>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</si>
  <si>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</si>
  <si>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</si>
  <si>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</si>
  <si>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</si>
  <si>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</si>
  <si>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</si>
  <si>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</si>
  <si>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</si>
  <si>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</si>
  <si>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</si>
  <si>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</si>
  <si>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</si>
  <si>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</si>
  <si>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</si>
  <si>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</si>
  <si>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</si>
  <si>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</si>
  <si>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</si>
  <si>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</si>
  <si>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</si>
  <si>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</si>
  <si>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</si>
  <si>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</si>
  <si>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</si>
  <si>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</si>
  <si>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</si>
  <si>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</si>
  <si>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</si>
  <si>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</si>
  <si>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</si>
  <si>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</si>
  <si>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</si>
  <si>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</si>
  <si>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</si>
  <si>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</si>
  <si>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</si>
  <si>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</si>
  <si>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</si>
  <si>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</si>
  <si>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</si>
  <si>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</si>
  <si>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</si>
  <si>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</si>
  <si>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</si>
  <si>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</si>
  <si>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</si>
  <si>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</si>
  <si>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</si>
  <si>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</si>
  <si>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</si>
  <si>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</si>
  <si>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</si>
  <si>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</si>
  <si>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</si>
  <si>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</si>
  <si>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</si>
  <si>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</si>
  <si>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</si>
  <si>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</si>
  <si>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</si>
  <si>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</si>
  <si>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</si>
  <si>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</si>
  <si>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</si>
  <si>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</si>
  <si>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</si>
  <si>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</si>
  <si>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</si>
  <si>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</si>
  <si>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</si>
  <si>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</si>
  <si>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</si>
  <si>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</si>
  <si>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</si>
  <si>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</si>
  <si>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</si>
  <si>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</si>
  <si>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</si>
  <si>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</si>
  <si>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</si>
  <si>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</si>
  <si>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</si>
  <si>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</si>
  <si>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</si>
  <si>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</si>
  <si>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</si>
  <si>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</si>
  <si>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</si>
  <si>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</si>
  <si>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</si>
  <si>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</si>
  <si>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</si>
  <si>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</si>
  <si>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</si>
  <si>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</si>
  <si>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</si>
  <si>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</si>
  <si>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</si>
  <si>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</si>
  <si>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</si>
  <si>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</si>
  <si>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</si>
  <si>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</si>
  <si>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</si>
  <si>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</si>
  <si>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</si>
  <si>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</si>
  <si>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</si>
  <si>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</si>
  <si>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</si>
  <si>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</si>
  <si>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</si>
  <si>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</si>
  <si>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</si>
  <si>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</si>
  <si>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</si>
  <si>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</si>
  <si>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</si>
  <si>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</si>
  <si>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</si>
  <si>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</si>
  <si>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</si>
  <si>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</si>
  <si>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</si>
  <si>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</si>
  <si>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</si>
  <si>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</si>
  <si>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</si>
  <si>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</si>
  <si>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</si>
  <si>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</si>
  <si>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</si>
  <si>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</si>
  <si>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</si>
  <si>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</si>
  <si>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</si>
  <si>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</si>
  <si>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</si>
  <si>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</si>
  <si>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30.9.2023</t>
  </si>
  <si>
    <t>u razdoblju 1.1.2023 do 30.9.2023</t>
  </si>
  <si>
    <t>u razdoblju 1.1.2023. do 30.9.2023.</t>
  </si>
  <si>
    <r>
      <rPr>
        <sz val="10"/>
        <rFont val="Arial"/>
        <family val="2"/>
        <charset val="238"/>
      </rPr>
      <t xml:space="preserve">BILJEŠKE UZ FINANCIJSKE IZVJEŠTAJE - TFI
(koji se sastavljaju za tromjesečna razdoblja)
</t>
    </r>
    <r>
      <rPr>
        <sz val="10"/>
        <color rgb="FFFF0000"/>
        <rFont val="Arial"/>
        <family val="2"/>
        <charset val="238"/>
      </rPr>
      <t xml:space="preserve">
</t>
    </r>
    <r>
      <rPr>
        <sz val="10"/>
        <rFont val="Arial"/>
        <family val="2"/>
        <charset val="238"/>
      </rPr>
      <t xml:space="preserve">Naziv izdavatelja:  AD PLASTIK d.d.
Sjedište: Ul. Antuna Gustava Matoša 8, 21210, Solin, Hrvatska
OIB: 48351740621; MBS: 060007090
Izvještajno razdoblje: 1.1.2023. do 30.09.2023.
</t>
    </r>
    <r>
      <rPr>
        <sz val="10"/>
        <color rgb="FFFF0000"/>
        <rFont val="Arial"/>
        <family val="2"/>
        <charset val="238"/>
      </rPr>
      <t xml:space="preserve">
</t>
    </r>
    <r>
      <rPr>
        <sz val="10"/>
        <rFont val="Arial"/>
        <family val="2"/>
        <charset val="238"/>
      </rPr>
      <t>Bilješke uz financijske izvještaje priložene su u Nerevidiranom financijskom izvještaju poslovodstva AD Plastik Grupe. Nerevidirani financijski izvještaj poslovodstva AD Plastik Grupe je dostupan na internet stranici Zagrebačke burze.</t>
    </r>
    <r>
      <rPr>
        <sz val="10"/>
        <color rgb="FFFF0000"/>
        <rFont val="Arial"/>
        <family val="2"/>
        <charset val="238"/>
      </rPr>
      <t xml:space="preserve">
</t>
    </r>
    <r>
      <rPr>
        <sz val="10"/>
        <rFont val="Arial"/>
        <family val="2"/>
        <charset val="238"/>
      </rPr>
      <t>Integrirani godišnji izvještaj AD Plastik Grupe za 2022. godinu je dostupan na internet stranici Zagrebačke burze.</t>
    </r>
    <r>
      <rPr>
        <sz val="10"/>
        <color rgb="FFFF0000"/>
        <rFont val="Arial"/>
        <family val="2"/>
        <charset val="238"/>
      </rPr>
      <t xml:space="preserve">
</t>
    </r>
    <r>
      <rPr>
        <sz val="10"/>
        <rFont val="Arial"/>
        <family val="2"/>
        <charset val="238"/>
      </rPr>
      <t xml:space="preserve">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7.700 tisuća eura te dobavljačima 2.401 tisuća eura.</t>
    </r>
    <r>
      <rPr>
        <sz val="10"/>
        <color rgb="FFFF0000"/>
        <rFont val="Arial"/>
        <family val="2"/>
        <charset val="238"/>
      </rPr>
      <t xml:space="preserve">
</t>
    </r>
    <r>
      <rPr>
        <sz val="10"/>
        <rFont val="Arial"/>
        <family val="2"/>
        <charset val="238"/>
      </rPr>
      <t>Iznos koje AD Plastik Grupa duguje i koji dospijeva nakon više od pet godina iznosi 194 tisuća eura.</t>
    </r>
    <r>
      <rPr>
        <sz val="10"/>
        <color rgb="FFFF0000"/>
        <rFont val="Arial"/>
        <family val="2"/>
        <charset val="238"/>
      </rPr>
      <t xml:space="preserve">
</t>
    </r>
    <r>
      <rPr>
        <sz val="10"/>
        <rFont val="Arial"/>
        <family val="2"/>
        <charset val="238"/>
      </rPr>
      <t>Prosječan broj zaposlenih AD Plastik Grupe u periodu od 1.1.2023. do 30.9.2023. godine bio je 1.933.</t>
    </r>
    <r>
      <rPr>
        <sz val="10"/>
        <color rgb="FFFF0000"/>
        <rFont val="Arial"/>
        <family val="2"/>
        <charset val="238"/>
      </rPr>
      <t xml:space="preserve">
</t>
    </r>
    <r>
      <rPr>
        <sz val="10"/>
        <rFont val="Arial"/>
        <family val="2"/>
        <charset val="238"/>
      </rPr>
      <t>U nematerijalnoj imovini u periodu od 1.1.2023. do 30.9.2023. godine je kapitaliziran trošak neto plaća i nadnica od 289.567 eura, trošak poreza i doprinosa iz plaća 114.410 eura, te trošak doprinosa na plaće 59.669 eura.</t>
    </r>
    <r>
      <rPr>
        <sz val="10"/>
        <color rgb="FFFF0000"/>
        <rFont val="Arial"/>
        <family val="2"/>
        <charset val="238"/>
      </rPr>
      <t xml:space="preserve">
</t>
    </r>
    <r>
      <rPr>
        <sz val="10"/>
        <rFont val="Arial"/>
        <family val="2"/>
        <charset val="238"/>
      </rPr>
      <t>Kroz izvještajno razdoblje došlo je do povećanja odgođene porezne imovine u iznosu od 203 tisuće eura</t>
    </r>
    <r>
      <rPr>
        <sz val="10"/>
        <color rgb="FFFF0000"/>
        <rFont val="Arial"/>
        <family val="2"/>
        <charset val="238"/>
      </rPr>
      <t xml:space="preserve">. </t>
    </r>
    <r>
      <rPr>
        <sz val="10"/>
        <rFont val="Arial"/>
        <family val="2"/>
        <charset val="238"/>
      </rPr>
      <t>Odgođena porezna imovina AD Plastik Grupe na 31.12.2022. iznosi 1.944 tisuća eura.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</si>
</sst>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44927</v>
      </c>
      <c r="F4" s="133"/>
      <c r="G4" s="86" t="s">
        <v>0</v>
      </c>
      <c r="H4" s="132">
        <v>45199</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2023</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21210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1881</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455</v>
      </c>
      <c r="B37" s="166"/>
      <c r="C37" s="166"/>
      <c r="D37" s="166"/>
      <c r="E37" s="165" t="s">
        <v>460</v>
      </c>
      <c r="F37" s="166"/>
      <c r="G37" s="166"/>
      <c r="H37" s="166"/>
      <c r="I37" s="167"/>
      <c r="J37" s="76" t="s">
        <v>449</v>
      </c>
    </row>
    <row r="38" spans="1:10" x14ac:dyDescent="0.25">
      <c r="A38" s="98"/>
      <c r="B38" s="77"/>
      <c r="C38" s="105"/>
      <c r="D38" s="168"/>
      <c r="E38" s="168"/>
      <c r="F38" s="168"/>
      <c r="G38" s="168"/>
      <c r="H38" s="168"/>
      <c r="I38" s="168"/>
      <c r="J38" s="100"/>
    </row>
    <row r="39" spans="1:10" x14ac:dyDescent="0.25">
      <c r="A39" s="165" t="s">
        <v>461</v>
      </c>
      <c r="B39" s="166"/>
      <c r="C39" s="166"/>
      <c r="D39" s="167"/>
      <c r="E39" s="165" t="s">
        <v>462</v>
      </c>
      <c r="F39" s="166"/>
      <c r="G39" s="166"/>
      <c r="H39" s="166"/>
      <c r="I39" s="167"/>
      <c r="J39" s="44" t="s">
        <v>471</v>
      </c>
    </row>
    <row r="40" spans="1:10" x14ac:dyDescent="0.25">
      <c r="A40" s="98"/>
      <c r="B40" s="77"/>
      <c r="C40" s="105"/>
      <c r="D40" s="113"/>
      <c r="E40" s="168"/>
      <c r="F40" s="168"/>
      <c r="G40" s="168"/>
      <c r="H40" s="168"/>
      <c r="I40" s="99"/>
      <c r="J40" s="100"/>
    </row>
    <row r="41" spans="1:10" x14ac:dyDescent="0.25">
      <c r="A41" s="165" t="s">
        <v>463</v>
      </c>
      <c r="B41" s="166"/>
      <c r="C41" s="166"/>
      <c r="D41" s="167"/>
      <c r="E41" s="165" t="s">
        <v>464</v>
      </c>
      <c r="F41" s="166"/>
      <c r="G41" s="166"/>
      <c r="H41" s="166"/>
      <c r="I41" s="167"/>
      <c r="J41" s="44" t="s">
        <v>472</v>
      </c>
    </row>
    <row r="42" spans="1:10" x14ac:dyDescent="0.25">
      <c r="A42" s="98"/>
      <c r="B42" s="77"/>
      <c r="C42" s="105"/>
      <c r="D42" s="113"/>
      <c r="E42" s="168"/>
      <c r="F42" s="168"/>
      <c r="G42" s="168"/>
      <c r="H42" s="168"/>
      <c r="I42" s="99"/>
      <c r="J42" s="100"/>
    </row>
    <row r="43" spans="1:10" x14ac:dyDescent="0.25">
      <c r="A43" s="165" t="s">
        <v>465</v>
      </c>
      <c r="B43" s="166"/>
      <c r="C43" s="166"/>
      <c r="D43" s="167"/>
      <c r="E43" s="165" t="s">
        <v>466</v>
      </c>
      <c r="F43" s="166"/>
      <c r="G43" s="166"/>
      <c r="H43" s="166"/>
      <c r="I43" s="167"/>
      <c r="J43" s="44" t="s">
        <v>473</v>
      </c>
    </row>
    <row r="44" spans="1:10" x14ac:dyDescent="0.25">
      <c r="A44" s="114"/>
      <c r="B44" s="105"/>
      <c r="C44" s="169"/>
      <c r="D44" s="169"/>
      <c r="E44" s="143"/>
      <c r="F44" s="143"/>
      <c r="G44" s="169"/>
      <c r="H44" s="169"/>
      <c r="I44" s="169"/>
      <c r="J44" s="100"/>
    </row>
    <row r="45" spans="1:10" x14ac:dyDescent="0.25">
      <c r="A45" s="165" t="s">
        <v>467</v>
      </c>
      <c r="B45" s="166"/>
      <c r="C45" s="166"/>
      <c r="D45" s="167"/>
      <c r="E45" s="165" t="s">
        <v>468</v>
      </c>
      <c r="F45" s="166"/>
      <c r="G45" s="166"/>
      <c r="H45" s="166"/>
      <c r="I45" s="167"/>
      <c r="J45" s="44" t="s">
        <v>474</v>
      </c>
    </row>
    <row r="46" spans="1:10" x14ac:dyDescent="0.25">
      <c r="A46" s="114"/>
      <c r="B46" s="105"/>
      <c r="C46" s="105"/>
      <c r="D46" s="77"/>
      <c r="E46" s="143"/>
      <c r="F46" s="143"/>
      <c r="G46" s="169"/>
      <c r="H46" s="169"/>
      <c r="I46" s="77"/>
      <c r="J46" s="100"/>
    </row>
    <row r="47" spans="1:10" x14ac:dyDescent="0.25">
      <c r="A47" s="165" t="s">
        <v>469</v>
      </c>
      <c r="B47" s="166"/>
      <c r="C47" s="166"/>
      <c r="D47" s="167"/>
      <c r="E47" s="165" t="s">
        <v>470</v>
      </c>
      <c r="F47" s="166"/>
      <c r="G47" s="166"/>
      <c r="H47" s="166"/>
      <c r="I47" s="167"/>
      <c r="J47" s="44" t="s">
        <v>475</v>
      </c>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476</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477</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478</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480</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479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127189302</v>
      </c>
      <c r="I9" s="120">
        <f>I10+I17+I27+I38+I43</f>
        <v>121695231</v>
      </c>
    </row>
    <row r="10" spans="1:9" ht="12.75" customHeight="1" x14ac:dyDescent="0.2">
      <c r="A10" s="183" t="s">
        <v>5</v>
      </c>
      <c r="B10" s="183"/>
      <c r="C10" s="183"/>
      <c r="D10" s="183"/>
      <c r="E10" s="183"/>
      <c r="F10" s="183"/>
      <c r="G10" s="12">
        <v>3</v>
      </c>
      <c r="H10" s="120">
        <f>H11+H12+H13+H14+H15+H16</f>
        <v>11017069</v>
      </c>
      <c r="I10" s="120">
        <f>I11+I12+I13+I14+I15+I16</f>
        <v>11311842</v>
      </c>
    </row>
    <row r="11" spans="1:9" ht="12.75" customHeight="1" x14ac:dyDescent="0.2">
      <c r="A11" s="182" t="s">
        <v>6</v>
      </c>
      <c r="B11" s="182"/>
      <c r="C11" s="182"/>
      <c r="D11" s="182"/>
      <c r="E11" s="182"/>
      <c r="F11" s="182"/>
      <c r="G11" s="11">
        <v>4</v>
      </c>
      <c r="H11" s="18">
        <v>4283478</v>
      </c>
      <c r="I11" s="18">
        <v>2881588</v>
      </c>
    </row>
    <row r="12" spans="1:9" ht="22.9" customHeight="1" x14ac:dyDescent="0.2">
      <c r="A12" s="182" t="s">
        <v>7</v>
      </c>
      <c r="B12" s="182"/>
      <c r="C12" s="182"/>
      <c r="D12" s="182"/>
      <c r="E12" s="182"/>
      <c r="F12" s="182"/>
      <c r="G12" s="11">
        <v>5</v>
      </c>
      <c r="H12" s="18">
        <v>334102</v>
      </c>
      <c r="I12" s="18">
        <v>264307</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3392569</v>
      </c>
      <c r="I15" s="18">
        <v>5421975</v>
      </c>
    </row>
    <row r="16" spans="1:9" ht="12.75" customHeight="1" x14ac:dyDescent="0.2">
      <c r="A16" s="182" t="s">
        <v>11</v>
      </c>
      <c r="B16" s="182"/>
      <c r="C16" s="182"/>
      <c r="D16" s="182"/>
      <c r="E16" s="182"/>
      <c r="F16" s="182"/>
      <c r="G16" s="11">
        <v>9</v>
      </c>
      <c r="H16" s="18">
        <v>616008</v>
      </c>
      <c r="I16" s="18">
        <v>353060</v>
      </c>
    </row>
    <row r="17" spans="1:9" ht="12.75" customHeight="1" x14ac:dyDescent="0.2">
      <c r="A17" s="183" t="s">
        <v>12</v>
      </c>
      <c r="B17" s="183"/>
      <c r="C17" s="183"/>
      <c r="D17" s="183"/>
      <c r="E17" s="183"/>
      <c r="F17" s="183"/>
      <c r="G17" s="12">
        <v>10</v>
      </c>
      <c r="H17" s="120">
        <f>H18+H19+H20+H21+H22+H23+H24+H25+H26</f>
        <v>101755326</v>
      </c>
      <c r="I17" s="120">
        <f>I18+I19+I20+I21+I22+I23+I24+I25+I26</f>
        <v>94802303</v>
      </c>
    </row>
    <row r="18" spans="1:9" ht="12.75" customHeight="1" x14ac:dyDescent="0.2">
      <c r="A18" s="182" t="s">
        <v>13</v>
      </c>
      <c r="B18" s="182"/>
      <c r="C18" s="182"/>
      <c r="D18" s="182"/>
      <c r="E18" s="182"/>
      <c r="F18" s="182"/>
      <c r="G18" s="11">
        <v>11</v>
      </c>
      <c r="H18" s="18">
        <v>18375839</v>
      </c>
      <c r="I18" s="18">
        <v>18258795</v>
      </c>
    </row>
    <row r="19" spans="1:9" ht="12.75" customHeight="1" x14ac:dyDescent="0.2">
      <c r="A19" s="182" t="s">
        <v>14</v>
      </c>
      <c r="B19" s="182"/>
      <c r="C19" s="182"/>
      <c r="D19" s="182"/>
      <c r="E19" s="182"/>
      <c r="F19" s="182"/>
      <c r="G19" s="11">
        <v>12</v>
      </c>
      <c r="H19" s="18">
        <v>35771400</v>
      </c>
      <c r="I19" s="18">
        <v>35031286</v>
      </c>
    </row>
    <row r="20" spans="1:9" ht="12.75" customHeight="1" x14ac:dyDescent="0.2">
      <c r="A20" s="182" t="s">
        <v>15</v>
      </c>
      <c r="B20" s="182"/>
      <c r="C20" s="182"/>
      <c r="D20" s="182"/>
      <c r="E20" s="182"/>
      <c r="F20" s="182"/>
      <c r="G20" s="11">
        <v>13</v>
      </c>
      <c r="H20" s="18">
        <v>30767039</v>
      </c>
      <c r="I20" s="18">
        <v>26775787</v>
      </c>
    </row>
    <row r="21" spans="1:9" ht="12.75" customHeight="1" x14ac:dyDescent="0.2">
      <c r="A21" s="182" t="s">
        <v>16</v>
      </c>
      <c r="B21" s="182"/>
      <c r="C21" s="182"/>
      <c r="D21" s="182"/>
      <c r="E21" s="182"/>
      <c r="F21" s="182"/>
      <c r="G21" s="11">
        <v>14</v>
      </c>
      <c r="H21" s="18">
        <v>5344622</v>
      </c>
      <c r="I21" s="18">
        <v>4729268</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342561</v>
      </c>
      <c r="I23" s="18">
        <v>364580</v>
      </c>
    </row>
    <row r="24" spans="1:9" ht="12.75" customHeight="1" x14ac:dyDescent="0.2">
      <c r="A24" s="182" t="s">
        <v>19</v>
      </c>
      <c r="B24" s="182"/>
      <c r="C24" s="182"/>
      <c r="D24" s="182"/>
      <c r="E24" s="182"/>
      <c r="F24" s="182"/>
      <c r="G24" s="11">
        <v>17</v>
      </c>
      <c r="H24" s="18">
        <v>5824867</v>
      </c>
      <c r="I24" s="18">
        <v>5226492</v>
      </c>
    </row>
    <row r="25" spans="1:9" ht="12.75" customHeight="1" x14ac:dyDescent="0.2">
      <c r="A25" s="182" t="s">
        <v>20</v>
      </c>
      <c r="B25" s="182"/>
      <c r="C25" s="182"/>
      <c r="D25" s="182"/>
      <c r="E25" s="182"/>
      <c r="F25" s="182"/>
      <c r="G25" s="11">
        <v>18</v>
      </c>
      <c r="H25" s="18">
        <v>2367971</v>
      </c>
      <c r="I25" s="18">
        <v>1479931</v>
      </c>
    </row>
    <row r="26" spans="1:9" ht="12.75" customHeight="1" x14ac:dyDescent="0.2">
      <c r="A26" s="182" t="s">
        <v>21</v>
      </c>
      <c r="B26" s="182"/>
      <c r="C26" s="182"/>
      <c r="D26" s="182"/>
      <c r="E26" s="182"/>
      <c r="F26" s="182"/>
      <c r="G26" s="11">
        <v>19</v>
      </c>
      <c r="H26" s="18">
        <v>2961027</v>
      </c>
      <c r="I26" s="18">
        <v>2936164</v>
      </c>
    </row>
    <row r="27" spans="1:9" ht="12.75" customHeight="1" x14ac:dyDescent="0.2">
      <c r="A27" s="183" t="s">
        <v>22</v>
      </c>
      <c r="B27" s="183"/>
      <c r="C27" s="183"/>
      <c r="D27" s="183"/>
      <c r="E27" s="183"/>
      <c r="F27" s="183"/>
      <c r="G27" s="12">
        <v>20</v>
      </c>
      <c r="H27" s="120">
        <f>SUM(H28:H37)</f>
        <v>12473080</v>
      </c>
      <c r="I27" s="120">
        <f>SUM(I28:I37)</f>
        <v>13433991</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12473080</v>
      </c>
      <c r="I31" s="18">
        <v>13433991</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1943827</v>
      </c>
      <c r="I43" s="18">
        <v>2147095</v>
      </c>
    </row>
    <row r="44" spans="1:9" ht="12.75" customHeight="1" x14ac:dyDescent="0.2">
      <c r="A44" s="184" t="s">
        <v>303</v>
      </c>
      <c r="B44" s="184"/>
      <c r="C44" s="184"/>
      <c r="D44" s="184"/>
      <c r="E44" s="184"/>
      <c r="F44" s="184"/>
      <c r="G44" s="12">
        <v>37</v>
      </c>
      <c r="H44" s="120">
        <f>H45+H53+H60+H70</f>
        <v>52370190</v>
      </c>
      <c r="I44" s="120">
        <f>I45+I53+I60+I70</f>
        <v>57290139</v>
      </c>
    </row>
    <row r="45" spans="1:9" ht="12.75" customHeight="1" x14ac:dyDescent="0.2">
      <c r="A45" s="183" t="s">
        <v>39</v>
      </c>
      <c r="B45" s="183"/>
      <c r="C45" s="183"/>
      <c r="D45" s="183"/>
      <c r="E45" s="183"/>
      <c r="F45" s="183"/>
      <c r="G45" s="12">
        <v>38</v>
      </c>
      <c r="H45" s="120">
        <f>SUM(H46:H52)</f>
        <v>29246123</v>
      </c>
      <c r="I45" s="120">
        <f>SUM(I46:I52)</f>
        <v>29738892</v>
      </c>
    </row>
    <row r="46" spans="1:9" ht="12.75" customHeight="1" x14ac:dyDescent="0.2">
      <c r="A46" s="182" t="s">
        <v>40</v>
      </c>
      <c r="B46" s="182"/>
      <c r="C46" s="182"/>
      <c r="D46" s="182"/>
      <c r="E46" s="182"/>
      <c r="F46" s="182"/>
      <c r="G46" s="11">
        <v>39</v>
      </c>
      <c r="H46" s="18">
        <v>12791576</v>
      </c>
      <c r="I46" s="18">
        <v>10651869</v>
      </c>
    </row>
    <row r="47" spans="1:9" ht="12.75" customHeight="1" x14ac:dyDescent="0.2">
      <c r="A47" s="182" t="s">
        <v>41</v>
      </c>
      <c r="B47" s="182"/>
      <c r="C47" s="182"/>
      <c r="D47" s="182"/>
      <c r="E47" s="182"/>
      <c r="F47" s="182"/>
      <c r="G47" s="11">
        <v>40</v>
      </c>
      <c r="H47" s="18">
        <v>1754390</v>
      </c>
      <c r="I47" s="18">
        <v>1743321</v>
      </c>
    </row>
    <row r="48" spans="1:9" ht="12.75" customHeight="1" x14ac:dyDescent="0.2">
      <c r="A48" s="182" t="s">
        <v>42</v>
      </c>
      <c r="B48" s="182"/>
      <c r="C48" s="182"/>
      <c r="D48" s="182"/>
      <c r="E48" s="182"/>
      <c r="F48" s="182"/>
      <c r="G48" s="11">
        <v>41</v>
      </c>
      <c r="H48" s="18">
        <v>3804489</v>
      </c>
      <c r="I48" s="18">
        <v>3201160</v>
      </c>
    </row>
    <row r="49" spans="1:9" ht="12.75" customHeight="1" x14ac:dyDescent="0.2">
      <c r="A49" s="182" t="s">
        <v>43</v>
      </c>
      <c r="B49" s="182"/>
      <c r="C49" s="182"/>
      <c r="D49" s="182"/>
      <c r="E49" s="182"/>
      <c r="F49" s="182"/>
      <c r="G49" s="11">
        <v>42</v>
      </c>
      <c r="H49" s="18">
        <v>7728508</v>
      </c>
      <c r="I49" s="18">
        <v>8104674</v>
      </c>
    </row>
    <row r="50" spans="1:9" ht="12.75" customHeight="1" x14ac:dyDescent="0.2">
      <c r="A50" s="182" t="s">
        <v>44</v>
      </c>
      <c r="B50" s="182"/>
      <c r="C50" s="182"/>
      <c r="D50" s="182"/>
      <c r="E50" s="182"/>
      <c r="F50" s="182"/>
      <c r="G50" s="11">
        <v>43</v>
      </c>
      <c r="H50" s="18">
        <v>3167160</v>
      </c>
      <c r="I50" s="18">
        <v>6037868</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19076191</v>
      </c>
      <c r="I53" s="120">
        <f>SUM(I54:I59)</f>
        <v>24295529</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513647</v>
      </c>
      <c r="I55" s="18">
        <v>296859</v>
      </c>
    </row>
    <row r="56" spans="1:9" ht="12.75" customHeight="1" x14ac:dyDescent="0.2">
      <c r="A56" s="182" t="s">
        <v>50</v>
      </c>
      <c r="B56" s="182"/>
      <c r="C56" s="182"/>
      <c r="D56" s="182"/>
      <c r="E56" s="182"/>
      <c r="F56" s="182"/>
      <c r="G56" s="11">
        <v>49</v>
      </c>
      <c r="H56" s="18">
        <v>14460784</v>
      </c>
      <c r="I56" s="18">
        <v>19409544</v>
      </c>
    </row>
    <row r="57" spans="1:9" ht="12.75" customHeight="1" x14ac:dyDescent="0.2">
      <c r="A57" s="182" t="s">
        <v>51</v>
      </c>
      <c r="B57" s="182"/>
      <c r="C57" s="182"/>
      <c r="D57" s="182"/>
      <c r="E57" s="182"/>
      <c r="F57" s="182"/>
      <c r="G57" s="11">
        <v>50</v>
      </c>
      <c r="H57" s="18">
        <v>16422</v>
      </c>
      <c r="I57" s="18">
        <v>208208</v>
      </c>
    </row>
    <row r="58" spans="1:9" ht="12.75" customHeight="1" x14ac:dyDescent="0.2">
      <c r="A58" s="182" t="s">
        <v>52</v>
      </c>
      <c r="B58" s="182"/>
      <c r="C58" s="182"/>
      <c r="D58" s="182"/>
      <c r="E58" s="182"/>
      <c r="F58" s="182"/>
      <c r="G58" s="11">
        <v>51</v>
      </c>
      <c r="H58" s="18">
        <v>3518138</v>
      </c>
      <c r="I58" s="18">
        <v>3560506</v>
      </c>
    </row>
    <row r="59" spans="1:9" ht="12.75" customHeight="1" x14ac:dyDescent="0.2">
      <c r="A59" s="182" t="s">
        <v>53</v>
      </c>
      <c r="B59" s="182"/>
      <c r="C59" s="182"/>
      <c r="D59" s="182"/>
      <c r="E59" s="182"/>
      <c r="F59" s="182"/>
      <c r="G59" s="11">
        <v>52</v>
      </c>
      <c r="H59" s="18">
        <v>567200</v>
      </c>
      <c r="I59" s="18">
        <v>820412</v>
      </c>
    </row>
    <row r="60" spans="1:9" ht="12.75" customHeight="1" x14ac:dyDescent="0.2">
      <c r="A60" s="183" t="s">
        <v>54</v>
      </c>
      <c r="B60" s="183"/>
      <c r="C60" s="183"/>
      <c r="D60" s="183"/>
      <c r="E60" s="183"/>
      <c r="F60" s="183"/>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4047876</v>
      </c>
      <c r="I70" s="18">
        <v>3255718</v>
      </c>
    </row>
    <row r="71" spans="1:9" ht="12.75" customHeight="1" x14ac:dyDescent="0.2">
      <c r="A71" s="198" t="s">
        <v>58</v>
      </c>
      <c r="B71" s="198"/>
      <c r="C71" s="198"/>
      <c r="D71" s="198"/>
      <c r="E71" s="198"/>
      <c r="F71" s="198"/>
      <c r="G71" s="11">
        <v>64</v>
      </c>
      <c r="H71" s="18">
        <v>1413524</v>
      </c>
      <c r="I71" s="18">
        <v>566321</v>
      </c>
    </row>
    <row r="72" spans="1:9" ht="12.75" customHeight="1" x14ac:dyDescent="0.2">
      <c r="A72" s="184" t="s">
        <v>304</v>
      </c>
      <c r="B72" s="184"/>
      <c r="C72" s="184"/>
      <c r="D72" s="184"/>
      <c r="E72" s="184"/>
      <c r="F72" s="184"/>
      <c r="G72" s="12">
        <v>65</v>
      </c>
      <c r="H72" s="120">
        <f>H8+H9+H44+H71</f>
        <v>180973016</v>
      </c>
      <c r="I72" s="120">
        <f>I8+I9+I44+I71</f>
        <v>179551691</v>
      </c>
    </row>
    <row r="73" spans="1:9" ht="12.75" customHeight="1" x14ac:dyDescent="0.2">
      <c r="A73" s="198" t="s">
        <v>59</v>
      </c>
      <c r="B73" s="198"/>
      <c r="C73" s="198"/>
      <c r="D73" s="198"/>
      <c r="E73" s="198"/>
      <c r="F73" s="198"/>
      <c r="G73" s="11">
        <v>66</v>
      </c>
      <c r="H73" s="18">
        <v>11490602</v>
      </c>
      <c r="I73" s="18">
        <v>10254317</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103797611</v>
      </c>
      <c r="I75" s="121">
        <f>I76+I77+I78+I84+I85+I91+I94+I97</f>
        <v>99322150</v>
      </c>
    </row>
    <row r="76" spans="1:9" ht="12.75" customHeight="1" x14ac:dyDescent="0.2">
      <c r="A76" s="182" t="s">
        <v>61</v>
      </c>
      <c r="B76" s="182"/>
      <c r="C76" s="182"/>
      <c r="D76" s="182"/>
      <c r="E76" s="182"/>
      <c r="F76" s="182"/>
      <c r="G76" s="11">
        <v>68</v>
      </c>
      <c r="H76" s="18">
        <v>55738058</v>
      </c>
      <c r="I76" s="18">
        <v>54594592</v>
      </c>
    </row>
    <row r="77" spans="1:9" ht="12.75" customHeight="1" x14ac:dyDescent="0.2">
      <c r="A77" s="182" t="s">
        <v>62</v>
      </c>
      <c r="B77" s="182"/>
      <c r="C77" s="182"/>
      <c r="D77" s="182"/>
      <c r="E77" s="182"/>
      <c r="F77" s="182"/>
      <c r="G77" s="11">
        <v>69</v>
      </c>
      <c r="H77" s="18">
        <v>25456155</v>
      </c>
      <c r="I77" s="18">
        <v>25957900</v>
      </c>
    </row>
    <row r="78" spans="1:9" ht="12.75" customHeight="1" x14ac:dyDescent="0.2">
      <c r="A78" s="183" t="s">
        <v>63</v>
      </c>
      <c r="B78" s="183"/>
      <c r="C78" s="183"/>
      <c r="D78" s="183"/>
      <c r="E78" s="183"/>
      <c r="F78" s="183"/>
      <c r="G78" s="12">
        <v>70</v>
      </c>
      <c r="H78" s="121">
        <f>SUM(H79:H83)</f>
        <v>9635076</v>
      </c>
      <c r="I78" s="121">
        <f>SUM(I79:I83)</f>
        <v>9635065</v>
      </c>
    </row>
    <row r="79" spans="1:9" ht="12.75" customHeight="1" x14ac:dyDescent="0.2">
      <c r="A79" s="182" t="s">
        <v>64</v>
      </c>
      <c r="B79" s="182"/>
      <c r="C79" s="182"/>
      <c r="D79" s="182"/>
      <c r="E79" s="182"/>
      <c r="F79" s="182"/>
      <c r="G79" s="11">
        <v>71</v>
      </c>
      <c r="H79" s="18">
        <v>885809</v>
      </c>
      <c r="I79" s="18">
        <v>885798</v>
      </c>
    </row>
    <row r="80" spans="1:9" ht="12.75" customHeight="1" x14ac:dyDescent="0.2">
      <c r="A80" s="182" t="s">
        <v>65</v>
      </c>
      <c r="B80" s="182"/>
      <c r="C80" s="182"/>
      <c r="D80" s="182"/>
      <c r="E80" s="182"/>
      <c r="F80" s="182"/>
      <c r="G80" s="11">
        <v>72</v>
      </c>
      <c r="H80" s="18">
        <v>2772641</v>
      </c>
      <c r="I80" s="18">
        <v>2772641</v>
      </c>
    </row>
    <row r="81" spans="1:9" ht="12.75" customHeight="1" x14ac:dyDescent="0.2">
      <c r="A81" s="182" t="s">
        <v>66</v>
      </c>
      <c r="B81" s="182"/>
      <c r="C81" s="182"/>
      <c r="D81" s="182"/>
      <c r="E81" s="182"/>
      <c r="F81" s="182"/>
      <c r="G81" s="11">
        <v>73</v>
      </c>
      <c r="H81" s="18">
        <v>-921001</v>
      </c>
      <c r="I81" s="18">
        <v>-921001</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6880988</v>
      </c>
      <c r="I83" s="18">
        <v>6880988</v>
      </c>
    </row>
    <row r="84" spans="1:9" ht="12.75" customHeight="1" x14ac:dyDescent="0.2">
      <c r="A84" s="199" t="s">
        <v>69</v>
      </c>
      <c r="B84" s="199"/>
      <c r="C84" s="199"/>
      <c r="D84" s="199"/>
      <c r="E84" s="199"/>
      <c r="F84" s="199"/>
      <c r="G84" s="46">
        <v>76</v>
      </c>
      <c r="H84" s="47">
        <v>-1103553</v>
      </c>
      <c r="I84" s="47">
        <v>-4375100</v>
      </c>
    </row>
    <row r="85" spans="1:9" ht="12.75" customHeight="1" x14ac:dyDescent="0.2">
      <c r="A85" s="183" t="s">
        <v>446</v>
      </c>
      <c r="B85" s="183"/>
      <c r="C85" s="183"/>
      <c r="D85" s="183"/>
      <c r="E85" s="183"/>
      <c r="F85" s="183"/>
      <c r="G85" s="12">
        <v>77</v>
      </c>
      <c r="H85" s="120">
        <f>H86+H87+H88+H89+H90</f>
        <v>-5158815</v>
      </c>
      <c r="I85" s="120">
        <f>I86+I87+I88+I89+I90</f>
        <v>-6759865</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-5158815</v>
      </c>
      <c r="I90" s="18">
        <v>-6759865</v>
      </c>
    </row>
    <row r="91" spans="1:9" ht="12.75" customHeight="1" x14ac:dyDescent="0.2">
      <c r="A91" s="183" t="s">
        <v>352</v>
      </c>
      <c r="B91" s="183"/>
      <c r="C91" s="183"/>
      <c r="D91" s="183"/>
      <c r="E91" s="183"/>
      <c r="F91" s="183"/>
      <c r="G91" s="12">
        <v>83</v>
      </c>
      <c r="H91" s="120">
        <f>H92-H93</f>
        <v>28961725</v>
      </c>
      <c r="I91" s="120">
        <f>I92-I93</f>
        <v>19866652</v>
      </c>
    </row>
    <row r="92" spans="1:9" ht="12.75" customHeight="1" x14ac:dyDescent="0.2">
      <c r="A92" s="182" t="s">
        <v>72</v>
      </c>
      <c r="B92" s="182"/>
      <c r="C92" s="182"/>
      <c r="D92" s="182"/>
      <c r="E92" s="182"/>
      <c r="F92" s="182"/>
      <c r="G92" s="11">
        <v>84</v>
      </c>
      <c r="H92" s="18">
        <v>28961725</v>
      </c>
      <c r="I92" s="18">
        <v>19866652</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-9731035</v>
      </c>
      <c r="I94" s="120">
        <f>I95-I96</f>
        <v>402906</v>
      </c>
    </row>
    <row r="95" spans="1:9" ht="12.75" customHeight="1" x14ac:dyDescent="0.2">
      <c r="A95" s="182" t="s">
        <v>74</v>
      </c>
      <c r="B95" s="182"/>
      <c r="C95" s="182"/>
      <c r="D95" s="182"/>
      <c r="E95" s="182"/>
      <c r="F95" s="182"/>
      <c r="G95" s="11">
        <v>87</v>
      </c>
      <c r="H95" s="18">
        <v>0</v>
      </c>
      <c r="I95" s="18">
        <v>402906</v>
      </c>
    </row>
    <row r="96" spans="1:9" ht="12.75" customHeight="1" x14ac:dyDescent="0.2">
      <c r="A96" s="182" t="s">
        <v>75</v>
      </c>
      <c r="B96" s="182"/>
      <c r="C96" s="182"/>
      <c r="D96" s="182"/>
      <c r="E96" s="182"/>
      <c r="F96" s="182"/>
      <c r="G96" s="11">
        <v>88</v>
      </c>
      <c r="H96" s="18">
        <v>9731035</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473688</v>
      </c>
      <c r="I98" s="120">
        <f>SUM(I99:I104)</f>
        <v>473802</v>
      </c>
    </row>
    <row r="99" spans="1:9" ht="12.75" customHeight="1" x14ac:dyDescent="0.2">
      <c r="A99" s="182" t="s">
        <v>77</v>
      </c>
      <c r="B99" s="182"/>
      <c r="C99" s="182"/>
      <c r="D99" s="182"/>
      <c r="E99" s="182"/>
      <c r="F99" s="182"/>
      <c r="G99" s="11">
        <v>91</v>
      </c>
      <c r="H99" s="18">
        <v>301369</v>
      </c>
      <c r="I99" s="18">
        <v>301446</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172319</v>
      </c>
      <c r="I104" s="18">
        <v>172356</v>
      </c>
    </row>
    <row r="105" spans="1:9" ht="12.75" customHeight="1" x14ac:dyDescent="0.2">
      <c r="A105" s="184" t="s">
        <v>356</v>
      </c>
      <c r="B105" s="184"/>
      <c r="C105" s="184"/>
      <c r="D105" s="184"/>
      <c r="E105" s="184"/>
      <c r="F105" s="184"/>
      <c r="G105" s="12">
        <v>97</v>
      </c>
      <c r="H105" s="120">
        <f>SUM(H106:H116)</f>
        <v>25222504</v>
      </c>
      <c r="I105" s="120">
        <f>SUM(I106:I116)</f>
        <v>27832006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618699</v>
      </c>
      <c r="I110" s="18">
        <v>330159</v>
      </c>
    </row>
    <row r="111" spans="1:9" ht="12.75" customHeight="1" x14ac:dyDescent="0.2">
      <c r="A111" s="182" t="s">
        <v>88</v>
      </c>
      <c r="B111" s="182"/>
      <c r="C111" s="182"/>
      <c r="D111" s="182"/>
      <c r="E111" s="182"/>
      <c r="F111" s="182"/>
      <c r="G111" s="11">
        <v>103</v>
      </c>
      <c r="H111" s="18">
        <v>23238028</v>
      </c>
      <c r="I111" s="18">
        <v>26611784</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1365777</v>
      </c>
      <c r="I115" s="18">
        <v>890063</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49840149</v>
      </c>
      <c r="I117" s="120">
        <f>SUM(I118:I131)</f>
        <v>51538838</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2840483</v>
      </c>
      <c r="I122" s="18">
        <v>2838704</v>
      </c>
    </row>
    <row r="123" spans="1:9" ht="12.75" customHeight="1" x14ac:dyDescent="0.2">
      <c r="A123" s="182" t="s">
        <v>88</v>
      </c>
      <c r="B123" s="182"/>
      <c r="C123" s="182"/>
      <c r="D123" s="182"/>
      <c r="E123" s="182"/>
      <c r="F123" s="182"/>
      <c r="G123" s="11">
        <v>115</v>
      </c>
      <c r="H123" s="18">
        <v>15151878</v>
      </c>
      <c r="I123" s="18">
        <v>16996963</v>
      </c>
    </row>
    <row r="124" spans="1:9" ht="12.75" customHeight="1" x14ac:dyDescent="0.2">
      <c r="A124" s="182" t="s">
        <v>89</v>
      </c>
      <c r="B124" s="182"/>
      <c r="C124" s="182"/>
      <c r="D124" s="182"/>
      <c r="E124" s="182"/>
      <c r="F124" s="182"/>
      <c r="G124" s="11">
        <v>116</v>
      </c>
      <c r="H124" s="18">
        <v>10507829</v>
      </c>
      <c r="I124" s="18">
        <v>10244530</v>
      </c>
    </row>
    <row r="125" spans="1:9" ht="12.75" customHeight="1" x14ac:dyDescent="0.2">
      <c r="A125" s="182" t="s">
        <v>90</v>
      </c>
      <c r="B125" s="182"/>
      <c r="C125" s="182"/>
      <c r="D125" s="182"/>
      <c r="E125" s="182"/>
      <c r="F125" s="182"/>
      <c r="G125" s="11">
        <v>117</v>
      </c>
      <c r="H125" s="18">
        <v>15813671</v>
      </c>
      <c r="I125" s="18">
        <v>16315313</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1557416</v>
      </c>
      <c r="I127" s="18">
        <v>1695472</v>
      </c>
    </row>
    <row r="128" spans="1:9" x14ac:dyDescent="0.2">
      <c r="A128" s="182" t="s">
        <v>95</v>
      </c>
      <c r="B128" s="182"/>
      <c r="C128" s="182"/>
      <c r="D128" s="182"/>
      <c r="E128" s="182"/>
      <c r="F128" s="182"/>
      <c r="G128" s="11">
        <v>120</v>
      </c>
      <c r="H128" s="18">
        <v>1469110</v>
      </c>
      <c r="I128" s="18">
        <v>1641258</v>
      </c>
    </row>
    <row r="129" spans="1:9" x14ac:dyDescent="0.2">
      <c r="A129" s="182" t="s">
        <v>96</v>
      </c>
      <c r="B129" s="182"/>
      <c r="C129" s="182"/>
      <c r="D129" s="182"/>
      <c r="E129" s="182"/>
      <c r="F129" s="182"/>
      <c r="G129" s="11">
        <v>121</v>
      </c>
      <c r="H129" s="18">
        <v>147548</v>
      </c>
      <c r="I129" s="18">
        <v>144833</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2352214</v>
      </c>
      <c r="I131" s="18">
        <v>1661765</v>
      </c>
    </row>
    <row r="132" spans="1:9" ht="22.15" customHeight="1" x14ac:dyDescent="0.2">
      <c r="A132" s="198" t="s">
        <v>99</v>
      </c>
      <c r="B132" s="198"/>
      <c r="C132" s="198"/>
      <c r="D132" s="198"/>
      <c r="E132" s="198"/>
      <c r="F132" s="198"/>
      <c r="G132" s="11">
        <v>124</v>
      </c>
      <c r="H132" s="18">
        <v>1639064</v>
      </c>
      <c r="I132" s="18">
        <v>384895</v>
      </c>
    </row>
    <row r="133" spans="1:9" ht="12.75" customHeight="1" x14ac:dyDescent="0.2">
      <c r="A133" s="184" t="s">
        <v>358</v>
      </c>
      <c r="B133" s="184"/>
      <c r="C133" s="184"/>
      <c r="D133" s="184"/>
      <c r="E133" s="184"/>
      <c r="F133" s="184"/>
      <c r="G133" s="12">
        <v>125</v>
      </c>
      <c r="H133" s="120">
        <f>H75+H98+H105+H117+H132</f>
        <v>180973016</v>
      </c>
      <c r="I133" s="120">
        <f>I75+I98+I105+I117+I132</f>
        <v>179551691</v>
      </c>
    </row>
    <row r="134" spans="1:9" x14ac:dyDescent="0.2">
      <c r="A134" s="198" t="s">
        <v>100</v>
      </c>
      <c r="B134" s="198"/>
      <c r="C134" s="198"/>
      <c r="D134" s="198"/>
      <c r="E134" s="198"/>
      <c r="F134" s="198"/>
      <c r="G134" s="11">
        <v>126</v>
      </c>
      <c r="H134" s="18">
        <v>11490602</v>
      </c>
      <c r="I134" s="18">
        <v>10254317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481</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479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82815773</v>
      </c>
      <c r="I8" s="52">
        <f>SUM(I9:I13)</f>
        <v>25335252</v>
      </c>
      <c r="J8" s="52">
        <f>SUM(J9:J13)</f>
        <v>94971924</v>
      </c>
      <c r="K8" s="52">
        <f>SUM(K9:K13)</f>
        <v>28934913</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81241433</v>
      </c>
      <c r="I10" s="53">
        <v>24737043</v>
      </c>
      <c r="J10" s="53">
        <v>90772595</v>
      </c>
      <c r="K10" s="53">
        <v>28301046</v>
      </c>
    </row>
    <row r="11" spans="1:11" ht="12.75" customHeight="1" x14ac:dyDescent="0.2">
      <c r="A11" s="182" t="s">
        <v>117</v>
      </c>
      <c r="B11" s="182"/>
      <c r="C11" s="182"/>
      <c r="D11" s="182"/>
      <c r="E11" s="182"/>
      <c r="F11" s="182"/>
      <c r="G11" s="11">
        <v>4</v>
      </c>
      <c r="H11" s="53">
        <v>170972</v>
      </c>
      <c r="I11" s="53">
        <v>82689</v>
      </c>
      <c r="J11" s="53">
        <v>88971</v>
      </c>
      <c r="K11" s="53">
        <v>30932</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1403368</v>
      </c>
      <c r="I13" s="53">
        <v>515520</v>
      </c>
      <c r="J13" s="53">
        <v>4110358</v>
      </c>
      <c r="K13" s="53">
        <v>602935</v>
      </c>
    </row>
    <row r="14" spans="1:11" ht="12.75" customHeight="1" x14ac:dyDescent="0.2">
      <c r="A14" s="216" t="s">
        <v>360</v>
      </c>
      <c r="B14" s="216"/>
      <c r="C14" s="216"/>
      <c r="D14" s="216"/>
      <c r="E14" s="216"/>
      <c r="F14" s="216"/>
      <c r="G14" s="12">
        <v>7</v>
      </c>
      <c r="H14" s="52">
        <f>H15+H16+H20+H24+H25+H26+H29+H36</f>
        <v>100698270</v>
      </c>
      <c r="I14" s="52">
        <f>I15+I16+I20+I24+I25+I26+I29+I36</f>
        <v>29410828</v>
      </c>
      <c r="J14" s="52">
        <f>J15+J16+J20+J24+J25+J26+J29+J36</f>
        <v>95615140</v>
      </c>
      <c r="K14" s="52">
        <f>K15+K16+K20+K24+K25+K26+K29+K36</f>
        <v>29702430</v>
      </c>
    </row>
    <row r="15" spans="1:11" ht="12.75" customHeight="1" x14ac:dyDescent="0.2">
      <c r="A15" s="182" t="s">
        <v>104</v>
      </c>
      <c r="B15" s="182"/>
      <c r="C15" s="182"/>
      <c r="D15" s="182"/>
      <c r="E15" s="182"/>
      <c r="F15" s="182"/>
      <c r="G15" s="11">
        <v>8</v>
      </c>
      <c r="H15" s="53">
        <v>-224135</v>
      </c>
      <c r="I15" s="53">
        <v>412623</v>
      </c>
      <c r="J15" s="53">
        <v>427324</v>
      </c>
      <c r="K15" s="53">
        <v>-146744</v>
      </c>
    </row>
    <row r="16" spans="1:11" ht="12.75" customHeight="1" x14ac:dyDescent="0.2">
      <c r="A16" s="183" t="s">
        <v>440</v>
      </c>
      <c r="B16" s="183"/>
      <c r="C16" s="183"/>
      <c r="D16" s="183"/>
      <c r="E16" s="183"/>
      <c r="F16" s="183"/>
      <c r="G16" s="12">
        <v>9</v>
      </c>
      <c r="H16" s="52">
        <f>SUM(H17:H19)</f>
        <v>56117598</v>
      </c>
      <c r="I16" s="52">
        <f>SUM(I17:I19)</f>
        <v>17293416</v>
      </c>
      <c r="J16" s="52">
        <f>SUM(J17:J19)</f>
        <v>61745860</v>
      </c>
      <c r="K16" s="52">
        <f>SUM(K17:K19)</f>
        <v>19000006</v>
      </c>
    </row>
    <row r="17" spans="1:11" ht="12.75" customHeight="1" x14ac:dyDescent="0.2">
      <c r="A17" s="217" t="s">
        <v>120</v>
      </c>
      <c r="B17" s="217"/>
      <c r="C17" s="217"/>
      <c r="D17" s="217"/>
      <c r="E17" s="217"/>
      <c r="F17" s="217"/>
      <c r="G17" s="11">
        <v>10</v>
      </c>
      <c r="H17" s="53">
        <v>45521175</v>
      </c>
      <c r="I17" s="53">
        <v>13977175</v>
      </c>
      <c r="J17" s="53">
        <v>47215746</v>
      </c>
      <c r="K17" s="53">
        <v>14455751</v>
      </c>
    </row>
    <row r="18" spans="1:11" ht="12.75" customHeight="1" x14ac:dyDescent="0.2">
      <c r="A18" s="217" t="s">
        <v>121</v>
      </c>
      <c r="B18" s="217"/>
      <c r="C18" s="217"/>
      <c r="D18" s="217"/>
      <c r="E18" s="217"/>
      <c r="F18" s="217"/>
      <c r="G18" s="11">
        <v>11</v>
      </c>
      <c r="H18" s="53">
        <v>2358889</v>
      </c>
      <c r="I18" s="53">
        <v>653342</v>
      </c>
      <c r="J18" s="53">
        <v>5789809</v>
      </c>
      <c r="K18" s="53">
        <v>1671664</v>
      </c>
    </row>
    <row r="19" spans="1:11" ht="12.75" customHeight="1" x14ac:dyDescent="0.2">
      <c r="A19" s="217" t="s">
        <v>122</v>
      </c>
      <c r="B19" s="217"/>
      <c r="C19" s="217"/>
      <c r="D19" s="217"/>
      <c r="E19" s="217"/>
      <c r="F19" s="217"/>
      <c r="G19" s="11">
        <v>12</v>
      </c>
      <c r="H19" s="53">
        <v>8237534</v>
      </c>
      <c r="I19" s="53">
        <v>2662899</v>
      </c>
      <c r="J19" s="53">
        <v>8740305</v>
      </c>
      <c r="K19" s="53">
        <v>2872591</v>
      </c>
    </row>
    <row r="20" spans="1:11" ht="12.75" customHeight="1" x14ac:dyDescent="0.2">
      <c r="A20" s="183" t="s">
        <v>441</v>
      </c>
      <c r="B20" s="183"/>
      <c r="C20" s="183"/>
      <c r="D20" s="183"/>
      <c r="E20" s="183"/>
      <c r="F20" s="183"/>
      <c r="G20" s="12">
        <v>13</v>
      </c>
      <c r="H20" s="52">
        <f>SUM(H21:H23)</f>
        <v>21491107</v>
      </c>
      <c r="I20" s="52">
        <f>SUM(I21:I23)</f>
        <v>7045468</v>
      </c>
      <c r="J20" s="52">
        <f>SUM(J21:J23)</f>
        <v>21831201</v>
      </c>
      <c r="K20" s="52">
        <f>SUM(K21:K23)</f>
        <v>7081775</v>
      </c>
    </row>
    <row r="21" spans="1:11" ht="12.75" customHeight="1" x14ac:dyDescent="0.2">
      <c r="A21" s="217" t="s">
        <v>105</v>
      </c>
      <c r="B21" s="217"/>
      <c r="C21" s="217"/>
      <c r="D21" s="217"/>
      <c r="E21" s="217"/>
      <c r="F21" s="217"/>
      <c r="G21" s="11">
        <v>14</v>
      </c>
      <c r="H21" s="53">
        <v>13864566</v>
      </c>
      <c r="I21" s="53">
        <v>4366426</v>
      </c>
      <c r="J21" s="53">
        <v>13666909</v>
      </c>
      <c r="K21" s="53">
        <v>4426450</v>
      </c>
    </row>
    <row r="22" spans="1:11" ht="12.75" customHeight="1" x14ac:dyDescent="0.2">
      <c r="A22" s="217" t="s">
        <v>106</v>
      </c>
      <c r="B22" s="217"/>
      <c r="C22" s="217"/>
      <c r="D22" s="217"/>
      <c r="E22" s="217"/>
      <c r="F22" s="217"/>
      <c r="G22" s="11">
        <v>15</v>
      </c>
      <c r="H22" s="53">
        <v>4505624</v>
      </c>
      <c r="I22" s="53">
        <v>1612436</v>
      </c>
      <c r="J22" s="53">
        <v>5175356</v>
      </c>
      <c r="K22" s="53">
        <v>1690090</v>
      </c>
    </row>
    <row r="23" spans="1:11" ht="12.75" customHeight="1" x14ac:dyDescent="0.2">
      <c r="A23" s="217" t="s">
        <v>107</v>
      </c>
      <c r="B23" s="217"/>
      <c r="C23" s="217"/>
      <c r="D23" s="217"/>
      <c r="E23" s="217"/>
      <c r="F23" s="217"/>
      <c r="G23" s="11">
        <v>16</v>
      </c>
      <c r="H23" s="53">
        <v>3120917</v>
      </c>
      <c r="I23" s="53">
        <v>1066606</v>
      </c>
      <c r="J23" s="53">
        <v>2988936</v>
      </c>
      <c r="K23" s="53">
        <v>965235</v>
      </c>
    </row>
    <row r="24" spans="1:11" ht="12.75" customHeight="1" x14ac:dyDescent="0.2">
      <c r="A24" s="182" t="s">
        <v>108</v>
      </c>
      <c r="B24" s="182"/>
      <c r="C24" s="182"/>
      <c r="D24" s="182"/>
      <c r="E24" s="182"/>
      <c r="F24" s="182"/>
      <c r="G24" s="11">
        <v>17</v>
      </c>
      <c r="H24" s="53">
        <v>9464152</v>
      </c>
      <c r="I24" s="53">
        <v>3145856</v>
      </c>
      <c r="J24" s="53">
        <v>7561456</v>
      </c>
      <c r="K24" s="53">
        <v>2409715</v>
      </c>
    </row>
    <row r="25" spans="1:11" ht="12.75" customHeight="1" x14ac:dyDescent="0.2">
      <c r="A25" s="182" t="s">
        <v>109</v>
      </c>
      <c r="B25" s="182"/>
      <c r="C25" s="182"/>
      <c r="D25" s="182"/>
      <c r="E25" s="182"/>
      <c r="F25" s="182"/>
      <c r="G25" s="11">
        <v>18</v>
      </c>
      <c r="H25" s="53">
        <v>3351070</v>
      </c>
      <c r="I25" s="53">
        <v>1302540</v>
      </c>
      <c r="J25" s="53">
        <v>3594242</v>
      </c>
      <c r="K25" s="53">
        <v>1204181</v>
      </c>
    </row>
    <row r="26" spans="1:11" ht="12.75" customHeight="1" x14ac:dyDescent="0.2">
      <c r="A26" s="183" t="s">
        <v>442</v>
      </c>
      <c r="B26" s="183"/>
      <c r="C26" s="183"/>
      <c r="D26" s="183"/>
      <c r="E26" s="183"/>
      <c r="F26" s="183"/>
      <c r="G26" s="12">
        <v>19</v>
      </c>
      <c r="H26" s="52">
        <f>H27+H28</f>
        <v>7761560</v>
      </c>
      <c r="I26" s="52">
        <f>I27+I28</f>
        <v>41357</v>
      </c>
      <c r="J26" s="52">
        <f>J27+J28</f>
        <v>0</v>
      </c>
      <c r="K26" s="52">
        <f>K27+K28</f>
        <v>0</v>
      </c>
    </row>
    <row r="27" spans="1:11" ht="12.75" customHeight="1" x14ac:dyDescent="0.2">
      <c r="A27" s="217" t="s">
        <v>123</v>
      </c>
      <c r="B27" s="217"/>
      <c r="C27" s="217"/>
      <c r="D27" s="217"/>
      <c r="E27" s="217"/>
      <c r="F27" s="217"/>
      <c r="G27" s="11">
        <v>20</v>
      </c>
      <c r="H27" s="53">
        <v>7761560</v>
      </c>
      <c r="I27" s="53">
        <v>41357</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-30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-30</v>
      </c>
    </row>
    <row r="36" spans="1:11" ht="12.75" customHeight="1" x14ac:dyDescent="0.2">
      <c r="A36" s="182" t="s">
        <v>110</v>
      </c>
      <c r="B36" s="182"/>
      <c r="C36" s="182"/>
      <c r="D36" s="182"/>
      <c r="E36" s="182"/>
      <c r="F36" s="182"/>
      <c r="G36" s="11">
        <v>29</v>
      </c>
      <c r="H36" s="53">
        <v>2736918</v>
      </c>
      <c r="I36" s="53">
        <v>169568</v>
      </c>
      <c r="J36" s="53">
        <v>455057</v>
      </c>
      <c r="K36" s="53">
        <v>153527</v>
      </c>
    </row>
    <row r="37" spans="1:11" ht="12.75" customHeight="1" x14ac:dyDescent="0.2">
      <c r="A37" s="216" t="s">
        <v>361</v>
      </c>
      <c r="B37" s="216"/>
      <c r="C37" s="216"/>
      <c r="D37" s="216"/>
      <c r="E37" s="216"/>
      <c r="F37" s="216"/>
      <c r="G37" s="12">
        <v>30</v>
      </c>
      <c r="H37" s="52">
        <f>SUM(H38:H47)</f>
        <v>3482274</v>
      </c>
      <c r="I37" s="52">
        <f>SUM(I38:I47)</f>
        <v>153963</v>
      </c>
      <c r="J37" s="52">
        <f>SUM(J38:J47)</f>
        <v>92575</v>
      </c>
      <c r="K37" s="52">
        <f>SUM(K38:K47)</f>
        <v>63403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3354683</v>
      </c>
      <c r="I42" s="53">
        <v>124871</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127591</v>
      </c>
      <c r="I44" s="53">
        <v>29092</v>
      </c>
      <c r="J44" s="53">
        <v>92575</v>
      </c>
      <c r="K44" s="53">
        <v>63403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6" t="s">
        <v>362</v>
      </c>
      <c r="B48" s="216"/>
      <c r="C48" s="216"/>
      <c r="D48" s="216"/>
      <c r="E48" s="216"/>
      <c r="F48" s="216"/>
      <c r="G48" s="12">
        <v>41</v>
      </c>
      <c r="H48" s="52">
        <f>SUM(H49:H55)</f>
        <v>457805</v>
      </c>
      <c r="I48" s="52">
        <f>SUM(I49:I55)</f>
        <v>536667</v>
      </c>
      <c r="J48" s="52">
        <f>SUM(J49:J55)</f>
        <v>2493451</v>
      </c>
      <c r="K48" s="52">
        <f>SUM(K49:K55)</f>
        <v>990256</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1549450</v>
      </c>
      <c r="K50" s="53">
        <v>446270</v>
      </c>
    </row>
    <row r="51" spans="1:11" ht="12.75" customHeight="1" x14ac:dyDescent="0.2">
      <c r="A51" s="220" t="s">
        <v>143</v>
      </c>
      <c r="B51" s="220"/>
      <c r="C51" s="220"/>
      <c r="D51" s="220"/>
      <c r="E51" s="220"/>
      <c r="F51" s="220"/>
      <c r="G51" s="11">
        <v>44</v>
      </c>
      <c r="H51" s="53">
        <v>366876</v>
      </c>
      <c r="I51" s="53">
        <v>125414</v>
      </c>
      <c r="J51" s="53">
        <v>582798</v>
      </c>
      <c r="K51" s="53">
        <v>233715</v>
      </c>
    </row>
    <row r="52" spans="1:11" ht="12.75" customHeight="1" x14ac:dyDescent="0.2">
      <c r="A52" s="220" t="s">
        <v>144</v>
      </c>
      <c r="B52" s="220"/>
      <c r="C52" s="220"/>
      <c r="D52" s="220"/>
      <c r="E52" s="220"/>
      <c r="F52" s="220"/>
      <c r="G52" s="11">
        <v>45</v>
      </c>
      <c r="H52" s="53">
        <v>90929</v>
      </c>
      <c r="I52" s="53">
        <v>411253</v>
      </c>
      <c r="J52" s="53">
        <v>361203</v>
      </c>
      <c r="K52" s="53">
        <v>310271</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2642604</v>
      </c>
      <c r="I56" s="53">
        <v>399265</v>
      </c>
      <c r="J56" s="53">
        <v>3444440</v>
      </c>
      <c r="K56" s="53">
        <v>688315</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88940651</v>
      </c>
      <c r="I60" s="52">
        <f t="shared" ref="I60:K60" si="0">I8+I37+I56+I57</f>
        <v>25888480</v>
      </c>
      <c r="J60" s="52">
        <f t="shared" si="0"/>
        <v>98508939</v>
      </c>
      <c r="K60" s="52">
        <f t="shared" si="0"/>
        <v>29686631</v>
      </c>
    </row>
    <row r="61" spans="1:11" ht="12.75" customHeight="1" x14ac:dyDescent="0.2">
      <c r="A61" s="216" t="s">
        <v>364</v>
      </c>
      <c r="B61" s="216"/>
      <c r="C61" s="216"/>
      <c r="D61" s="216"/>
      <c r="E61" s="216"/>
      <c r="F61" s="216"/>
      <c r="G61" s="12">
        <v>54</v>
      </c>
      <c r="H61" s="52">
        <f>H14+H48+H58+H59</f>
        <v>101156075</v>
      </c>
      <c r="I61" s="52">
        <f t="shared" ref="I61:K61" si="1">I14+I48+I58+I59</f>
        <v>29947495</v>
      </c>
      <c r="J61" s="52">
        <f t="shared" si="1"/>
        <v>98108591</v>
      </c>
      <c r="K61" s="52">
        <f t="shared" si="1"/>
        <v>30692686</v>
      </c>
    </row>
    <row r="62" spans="1:11" ht="12.75" customHeight="1" x14ac:dyDescent="0.2">
      <c r="A62" s="216" t="s">
        <v>365</v>
      </c>
      <c r="B62" s="216"/>
      <c r="C62" s="216"/>
      <c r="D62" s="216"/>
      <c r="E62" s="216"/>
      <c r="F62" s="216"/>
      <c r="G62" s="12">
        <v>55</v>
      </c>
      <c r="H62" s="52">
        <f>H60-H61</f>
        <v>-12215424</v>
      </c>
      <c r="I62" s="52">
        <f t="shared" ref="I62:K62" si="2">I60-I61</f>
        <v>-4059015</v>
      </c>
      <c r="J62" s="52">
        <f t="shared" si="2"/>
        <v>400348</v>
      </c>
      <c r="K62" s="52">
        <f t="shared" si="2"/>
        <v>-1006055</v>
      </c>
    </row>
    <row r="63" spans="1:11" ht="12.75" customHeight="1" x14ac:dyDescent="0.2">
      <c r="A63" s="221" t="s">
        <v>366</v>
      </c>
      <c r="B63" s="221"/>
      <c r="C63" s="221"/>
      <c r="D63" s="221"/>
      <c r="E63" s="221"/>
      <c r="F63" s="221"/>
      <c r="G63" s="12">
        <v>56</v>
      </c>
      <c r="H63" s="52">
        <f>+IF((H60-H61)&gt;0,(H60-H61),0)</f>
        <v>0</v>
      </c>
      <c r="I63" s="52">
        <f t="shared" ref="I63:K63" si="3">+IF((I60-I61)&gt;0,(I60-I61),0)</f>
        <v>0</v>
      </c>
      <c r="J63" s="52">
        <f t="shared" si="3"/>
        <v>400348</v>
      </c>
      <c r="K63" s="52">
        <f t="shared" si="3"/>
        <v>0</v>
      </c>
    </row>
    <row r="64" spans="1:11" ht="12.75" customHeight="1" x14ac:dyDescent="0.2">
      <c r="A64" s="221" t="s">
        <v>367</v>
      </c>
      <c r="B64" s="221"/>
      <c r="C64" s="221"/>
      <c r="D64" s="221"/>
      <c r="E64" s="221"/>
      <c r="F64" s="221"/>
      <c r="G64" s="12">
        <v>57</v>
      </c>
      <c r="H64" s="52">
        <f>+IF((H60-H61)&lt;0,(H60-H61),0)</f>
        <v>-12215424</v>
      </c>
      <c r="I64" s="52">
        <f t="shared" ref="I64:K64" si="4">+IF((I60-I61)&lt;0,(I60-I61),0)</f>
        <v>-4059015</v>
      </c>
      <c r="J64" s="52">
        <f t="shared" si="4"/>
        <v>0</v>
      </c>
      <c r="K64" s="52">
        <f t="shared" si="4"/>
        <v>-1006055</v>
      </c>
    </row>
    <row r="65" spans="1:11" ht="12.75" customHeight="1" x14ac:dyDescent="0.2">
      <c r="A65" s="222" t="s">
        <v>111</v>
      </c>
      <c r="B65" s="222"/>
      <c r="C65" s="222"/>
      <c r="D65" s="222"/>
      <c r="E65" s="222"/>
      <c r="F65" s="222"/>
      <c r="G65" s="11">
        <v>58</v>
      </c>
      <c r="H65" s="53">
        <v>-662787</v>
      </c>
      <c r="I65" s="53">
        <v>-390038</v>
      </c>
      <c r="J65" s="53">
        <v>-2558</v>
      </c>
      <c r="K65" s="53">
        <v>-141181</v>
      </c>
    </row>
    <row r="66" spans="1:11" ht="12.75" customHeight="1" x14ac:dyDescent="0.2">
      <c r="A66" s="216" t="s">
        <v>368</v>
      </c>
      <c r="B66" s="216"/>
      <c r="C66" s="216"/>
      <c r="D66" s="216"/>
      <c r="E66" s="216"/>
      <c r="F66" s="216"/>
      <c r="G66" s="12">
        <v>59</v>
      </c>
      <c r="H66" s="52">
        <f>H62-H65</f>
        <v>-11552637</v>
      </c>
      <c r="I66" s="52">
        <f t="shared" ref="I66:K66" si="5">I62-I65</f>
        <v>-3668977</v>
      </c>
      <c r="J66" s="52">
        <f t="shared" si="5"/>
        <v>402906</v>
      </c>
      <c r="K66" s="52">
        <f t="shared" si="5"/>
        <v>-864874</v>
      </c>
    </row>
    <row r="67" spans="1:11" ht="12.75" customHeight="1" x14ac:dyDescent="0.2">
      <c r="A67" s="221" t="s">
        <v>369</v>
      </c>
      <c r="B67" s="221"/>
      <c r="C67" s="221"/>
      <c r="D67" s="221"/>
      <c r="E67" s="221"/>
      <c r="F67" s="221"/>
      <c r="G67" s="12">
        <v>60</v>
      </c>
      <c r="H67" s="52">
        <f>+IF((H62-H65)&gt;0,(H62-H65),0)</f>
        <v>0</v>
      </c>
      <c r="I67" s="52">
        <f t="shared" ref="I67:K67" si="6">+IF((I62-I65)&gt;0,(I62-I65),0)</f>
        <v>0</v>
      </c>
      <c r="J67" s="52">
        <f t="shared" si="6"/>
        <v>402906</v>
      </c>
      <c r="K67" s="52">
        <f t="shared" si="6"/>
        <v>0</v>
      </c>
    </row>
    <row r="68" spans="1:11" ht="12.75" customHeight="1" x14ac:dyDescent="0.2">
      <c r="A68" s="221" t="s">
        <v>370</v>
      </c>
      <c r="B68" s="221"/>
      <c r="C68" s="221"/>
      <c r="D68" s="221"/>
      <c r="E68" s="221"/>
      <c r="F68" s="221"/>
      <c r="G68" s="12">
        <v>61</v>
      </c>
      <c r="H68" s="52">
        <f>+IF((H62-H65)&lt;0,(H62-H65),0)</f>
        <v>-11552637</v>
      </c>
      <c r="I68" s="52">
        <f t="shared" ref="I68:K68" si="7">+IF((I62-I65)&lt;0,(I62-I65),0)</f>
        <v>-3668977</v>
      </c>
      <c r="J68" s="52">
        <f t="shared" si="7"/>
        <v>0</v>
      </c>
      <c r="K68" s="52">
        <f t="shared" si="7"/>
        <v>-864874</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-11552637</v>
      </c>
      <c r="I85" s="55">
        <f>I86+I87</f>
        <v>-3668977</v>
      </c>
      <c r="J85" s="55">
        <f>J86+J87</f>
        <v>402906</v>
      </c>
      <c r="K85" s="55">
        <f>K86+K87</f>
        <v>-864874</v>
      </c>
    </row>
    <row r="86" spans="1:11" ht="12.75" customHeight="1" x14ac:dyDescent="0.2">
      <c r="A86" s="228" t="s">
        <v>157</v>
      </c>
      <c r="B86" s="228"/>
      <c r="C86" s="228"/>
      <c r="D86" s="228"/>
      <c r="E86" s="228"/>
      <c r="F86" s="228"/>
      <c r="G86" s="11">
        <v>76</v>
      </c>
      <c r="H86" s="56">
        <v>-11552637</v>
      </c>
      <c r="I86" s="56">
        <v>-3668977</v>
      </c>
      <c r="J86" s="56">
        <v>402906</v>
      </c>
      <c r="K86" s="56">
        <v>-864874</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-11552637</v>
      </c>
      <c r="I89" s="56">
        <v>-3668977</v>
      </c>
      <c r="J89" s="56">
        <v>402906</v>
      </c>
      <c r="K89" s="56">
        <v>-864874</v>
      </c>
    </row>
    <row r="90" spans="1:11" ht="24" customHeight="1" x14ac:dyDescent="0.2">
      <c r="A90" s="184" t="s">
        <v>437</v>
      </c>
      <c r="B90" s="184"/>
      <c r="C90" s="184"/>
      <c r="D90" s="184"/>
      <c r="E90" s="184"/>
      <c r="F90" s="184"/>
      <c r="G90" s="12">
        <v>79</v>
      </c>
      <c r="H90" s="73">
        <f>H91+H98</f>
        <v>10894856</v>
      </c>
      <c r="I90" s="73">
        <f>I91+I98</f>
        <v>-1834530</v>
      </c>
      <c r="J90" s="73">
        <f t="shared" ref="J90:K90" si="8">J91+J98</f>
        <v>-4869902</v>
      </c>
      <c r="K90" s="73">
        <f t="shared" si="8"/>
        <v>-1377002</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10894856</v>
      </c>
      <c r="I98" s="73">
        <f>SUM(I99:I106)</f>
        <v>-1834530</v>
      </c>
      <c r="J98" s="73">
        <f t="shared" ref="J98:K98" si="10">SUM(J99:J106)</f>
        <v>-4869902</v>
      </c>
      <c r="K98" s="73">
        <f t="shared" si="10"/>
        <v>-1377002</v>
      </c>
    </row>
    <row r="99" spans="1:11" x14ac:dyDescent="0.2">
      <c r="A99" s="232" t="s">
        <v>160</v>
      </c>
      <c r="B99" s="232"/>
      <c r="C99" s="232"/>
      <c r="D99" s="232"/>
      <c r="E99" s="232"/>
      <c r="F99" s="232"/>
      <c r="G99" s="11">
        <v>88</v>
      </c>
      <c r="H99" s="56">
        <v>10894856</v>
      </c>
      <c r="I99" s="56">
        <v>-1834530</v>
      </c>
      <c r="J99" s="56">
        <v>-4869902</v>
      </c>
      <c r="K99" s="56">
        <v>-1377002</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819007</v>
      </c>
      <c r="I107" s="56">
        <v>37481</v>
      </c>
      <c r="J107" s="56">
        <v>0</v>
      </c>
      <c r="K107" s="56">
        <v>0</v>
      </c>
    </row>
    <row r="108" spans="1:11" ht="22.9" customHeight="1" x14ac:dyDescent="0.2">
      <c r="A108" s="184" t="s">
        <v>439</v>
      </c>
      <c r="B108" s="184"/>
      <c r="C108" s="184"/>
      <c r="D108" s="184"/>
      <c r="E108" s="184"/>
      <c r="F108" s="184"/>
      <c r="G108" s="12">
        <v>97</v>
      </c>
      <c r="H108" s="73">
        <f>H91+H98-H107-H97</f>
        <v>10075849</v>
      </c>
      <c r="I108" s="73">
        <f>I91+I98-I107-I97</f>
        <v>-1872011</v>
      </c>
      <c r="J108" s="73">
        <f t="shared" ref="J108:K108" si="11">J91+J98-J107-J97</f>
        <v>-4869902</v>
      </c>
      <c r="K108" s="73">
        <f t="shared" si="11"/>
        <v>-1377002</v>
      </c>
    </row>
    <row r="109" spans="1:11" ht="12.75" customHeight="1" x14ac:dyDescent="0.2">
      <c r="A109" s="184" t="s">
        <v>393</v>
      </c>
      <c r="B109" s="184"/>
      <c r="C109" s="184"/>
      <c r="D109" s="184"/>
      <c r="E109" s="184"/>
      <c r="F109" s="184"/>
      <c r="G109" s="12">
        <v>98</v>
      </c>
      <c r="H109" s="55">
        <f>H89+H108</f>
        <v>-1476788</v>
      </c>
      <c r="I109" s="55">
        <f>I89+I108</f>
        <v>-5540988</v>
      </c>
      <c r="J109" s="55">
        <f t="shared" ref="J109:K109" si="12">J89+J108</f>
        <v>-4466996</v>
      </c>
      <c r="K109" s="55">
        <f t="shared" si="12"/>
        <v>-2241876</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-1476788</v>
      </c>
      <c r="I111" s="55">
        <f>I112+I113</f>
        <v>-5540988</v>
      </c>
      <c r="J111" s="55">
        <f>J112+J113</f>
        <v>-4466996</v>
      </c>
      <c r="K111" s="55">
        <f>K112+K113</f>
        <v>-2241876</v>
      </c>
    </row>
    <row r="112" spans="1:11" ht="12.75" customHeight="1" x14ac:dyDescent="0.2">
      <c r="A112" s="228" t="s">
        <v>113</v>
      </c>
      <c r="B112" s="228"/>
      <c r="C112" s="228"/>
      <c r="D112" s="228"/>
      <c r="E112" s="228"/>
      <c r="F112" s="228"/>
      <c r="G112" s="11">
        <v>100</v>
      </c>
      <c r="H112" s="56">
        <v>-1476788</v>
      </c>
      <c r="I112" s="56">
        <v>-5540988</v>
      </c>
      <c r="J112" s="56">
        <v>-4466996</v>
      </c>
      <c r="K112" s="56">
        <v>-2241876</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482</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479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-12215424</v>
      </c>
      <c r="I8" s="68">
        <v>400348</v>
      </c>
    </row>
    <row r="9" spans="1:9" ht="12.75" customHeight="1" x14ac:dyDescent="0.2">
      <c r="A9" s="240" t="s">
        <v>171</v>
      </c>
      <c r="B9" s="240"/>
      <c r="C9" s="240"/>
      <c r="D9" s="240"/>
      <c r="E9" s="240"/>
      <c r="F9" s="240"/>
      <c r="G9" s="69">
        <v>2</v>
      </c>
      <c r="H9" s="70">
        <f>H10+H11+H12+H13+H14+H15+H16+H17</f>
        <v>17264501</v>
      </c>
      <c r="I9" s="70">
        <f>I10+I11+I12+I13+I14+I15+I16+I17</f>
        <v>1449842</v>
      </c>
    </row>
    <row r="10" spans="1:9" ht="12.75" customHeight="1" x14ac:dyDescent="0.2">
      <c r="A10" s="217" t="s">
        <v>172</v>
      </c>
      <c r="B10" s="217"/>
      <c r="C10" s="217"/>
      <c r="D10" s="217"/>
      <c r="E10" s="217"/>
      <c r="F10" s="217"/>
      <c r="G10" s="67">
        <v>3</v>
      </c>
      <c r="H10" s="68">
        <v>9464152</v>
      </c>
      <c r="I10" s="68">
        <v>7561456</v>
      </c>
    </row>
    <row r="11" spans="1:9" ht="22.15" customHeight="1" x14ac:dyDescent="0.2">
      <c r="A11" s="217" t="s">
        <v>173</v>
      </c>
      <c r="B11" s="217"/>
      <c r="C11" s="217"/>
      <c r="D11" s="217"/>
      <c r="E11" s="217"/>
      <c r="F11" s="217"/>
      <c r="G11" s="67">
        <v>4</v>
      </c>
      <c r="H11" s="68">
        <v>9012979</v>
      </c>
      <c r="I11" s="68">
        <v>-2631586</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-127591</v>
      </c>
      <c r="I13" s="68">
        <v>-92575</v>
      </c>
    </row>
    <row r="14" spans="1:9" ht="12.75" customHeight="1" x14ac:dyDescent="0.2">
      <c r="A14" s="217" t="s">
        <v>176</v>
      </c>
      <c r="B14" s="217"/>
      <c r="C14" s="217"/>
      <c r="D14" s="217"/>
      <c r="E14" s="217"/>
      <c r="F14" s="217"/>
      <c r="G14" s="67">
        <v>7</v>
      </c>
      <c r="H14" s="68">
        <v>366876</v>
      </c>
      <c r="I14" s="68">
        <v>582798</v>
      </c>
    </row>
    <row r="15" spans="1:9" ht="12.75" customHeight="1" x14ac:dyDescent="0.2">
      <c r="A15" s="217" t="s">
        <v>177</v>
      </c>
      <c r="B15" s="217"/>
      <c r="C15" s="217"/>
      <c r="D15" s="217"/>
      <c r="E15" s="217"/>
      <c r="F15" s="217"/>
      <c r="G15" s="67">
        <v>8</v>
      </c>
      <c r="H15" s="68">
        <v>-252306</v>
      </c>
      <c r="I15" s="68">
        <v>-16652</v>
      </c>
    </row>
    <row r="16" spans="1:9" ht="12.75" customHeight="1" x14ac:dyDescent="0.2">
      <c r="A16" s="217" t="s">
        <v>178</v>
      </c>
      <c r="B16" s="217"/>
      <c r="C16" s="217"/>
      <c r="D16" s="217"/>
      <c r="E16" s="217"/>
      <c r="F16" s="217"/>
      <c r="G16" s="67">
        <v>9</v>
      </c>
      <c r="H16" s="68">
        <v>328114</v>
      </c>
      <c r="I16" s="68">
        <v>51137</v>
      </c>
    </row>
    <row r="17" spans="1:9" ht="25.15" customHeight="1" x14ac:dyDescent="0.2">
      <c r="A17" s="217" t="s">
        <v>179</v>
      </c>
      <c r="B17" s="217"/>
      <c r="C17" s="217"/>
      <c r="D17" s="217"/>
      <c r="E17" s="217"/>
      <c r="F17" s="217"/>
      <c r="G17" s="67">
        <v>10</v>
      </c>
      <c r="H17" s="68">
        <v>-1527723</v>
      </c>
      <c r="I17" s="68">
        <v>-4004736</v>
      </c>
    </row>
    <row r="18" spans="1:9" ht="28.15" customHeight="1" x14ac:dyDescent="0.2">
      <c r="A18" s="239" t="s">
        <v>306</v>
      </c>
      <c r="B18" s="239"/>
      <c r="C18" s="239"/>
      <c r="D18" s="239"/>
      <c r="E18" s="239"/>
      <c r="F18" s="239"/>
      <c r="G18" s="69">
        <v>11</v>
      </c>
      <c r="H18" s="70">
        <f>H8+H9</f>
        <v>5049077</v>
      </c>
      <c r="I18" s="70">
        <f>I8+I9</f>
        <v>1850190</v>
      </c>
    </row>
    <row r="19" spans="1:9" ht="12.75" customHeight="1" x14ac:dyDescent="0.2">
      <c r="A19" s="240" t="s">
        <v>180</v>
      </c>
      <c r="B19" s="240"/>
      <c r="C19" s="240"/>
      <c r="D19" s="240"/>
      <c r="E19" s="240"/>
      <c r="F19" s="240"/>
      <c r="G19" s="69">
        <v>12</v>
      </c>
      <c r="H19" s="70">
        <f>H20+H21+H22+H23</f>
        <v>5766126</v>
      </c>
      <c r="I19" s="70">
        <f>I20+I21+I22+I23</f>
        <v>-6046484</v>
      </c>
    </row>
    <row r="20" spans="1:9" ht="12.75" customHeight="1" x14ac:dyDescent="0.2">
      <c r="A20" s="217" t="s">
        <v>181</v>
      </c>
      <c r="B20" s="217"/>
      <c r="C20" s="217"/>
      <c r="D20" s="217"/>
      <c r="E20" s="217"/>
      <c r="F20" s="217"/>
      <c r="G20" s="67">
        <v>13</v>
      </c>
      <c r="H20" s="68">
        <v>2154237</v>
      </c>
      <c r="I20" s="68">
        <v>8357</v>
      </c>
    </row>
    <row r="21" spans="1:9" ht="12.75" customHeight="1" x14ac:dyDescent="0.2">
      <c r="A21" s="217" t="s">
        <v>182</v>
      </c>
      <c r="B21" s="217"/>
      <c r="C21" s="217"/>
      <c r="D21" s="217"/>
      <c r="E21" s="217"/>
      <c r="F21" s="217"/>
      <c r="G21" s="67">
        <v>14</v>
      </c>
      <c r="H21" s="68">
        <v>12562104</v>
      </c>
      <c r="I21" s="68">
        <v>-5516200</v>
      </c>
    </row>
    <row r="22" spans="1:9" ht="12.75" customHeight="1" x14ac:dyDescent="0.2">
      <c r="A22" s="217" t="s">
        <v>183</v>
      </c>
      <c r="B22" s="217"/>
      <c r="C22" s="217"/>
      <c r="D22" s="217"/>
      <c r="E22" s="217"/>
      <c r="F22" s="217"/>
      <c r="G22" s="67">
        <v>15</v>
      </c>
      <c r="H22" s="68">
        <v>-8950215</v>
      </c>
      <c r="I22" s="68">
        <v>-538641</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10815203</v>
      </c>
      <c r="I24" s="70">
        <f>I18+I19</f>
        <v>-4196294</v>
      </c>
    </row>
    <row r="25" spans="1:9" ht="12.75" customHeight="1" x14ac:dyDescent="0.2">
      <c r="A25" s="182" t="s">
        <v>186</v>
      </c>
      <c r="B25" s="182"/>
      <c r="C25" s="182"/>
      <c r="D25" s="182"/>
      <c r="E25" s="182"/>
      <c r="F25" s="182"/>
      <c r="G25" s="67">
        <v>18</v>
      </c>
      <c r="H25" s="68">
        <v>-395337</v>
      </c>
      <c r="I25" s="68">
        <v>-540088</v>
      </c>
    </row>
    <row r="26" spans="1:9" ht="12.75" customHeight="1" x14ac:dyDescent="0.2">
      <c r="A26" s="182" t="s">
        <v>187</v>
      </c>
      <c r="B26" s="182"/>
      <c r="C26" s="182"/>
      <c r="D26" s="182"/>
      <c r="E26" s="182"/>
      <c r="F26" s="182"/>
      <c r="G26" s="67">
        <v>19</v>
      </c>
      <c r="H26" s="68">
        <v>-84929</v>
      </c>
      <c r="I26" s="68">
        <v>0</v>
      </c>
    </row>
    <row r="27" spans="1:9" ht="25.9" customHeight="1" x14ac:dyDescent="0.2">
      <c r="A27" s="244" t="s">
        <v>188</v>
      </c>
      <c r="B27" s="244"/>
      <c r="C27" s="244"/>
      <c r="D27" s="244"/>
      <c r="E27" s="244"/>
      <c r="F27" s="244"/>
      <c r="G27" s="69">
        <v>20</v>
      </c>
      <c r="H27" s="70">
        <f>H24+H25+H26</f>
        <v>10334937</v>
      </c>
      <c r="I27" s="70">
        <f>I24+I25+I26</f>
        <v>-4736382</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235957</v>
      </c>
      <c r="I29" s="71">
        <v>3658139</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120916</v>
      </c>
      <c r="I31" s="71">
        <v>90264</v>
      </c>
    </row>
    <row r="32" spans="1:9" ht="12.75" customHeight="1" x14ac:dyDescent="0.2">
      <c r="A32" s="182" t="s">
        <v>193</v>
      </c>
      <c r="B32" s="182"/>
      <c r="C32" s="182"/>
      <c r="D32" s="182"/>
      <c r="E32" s="182"/>
      <c r="F32" s="182"/>
      <c r="G32" s="67">
        <v>24</v>
      </c>
      <c r="H32" s="71">
        <v>1013411</v>
      </c>
      <c r="I32" s="71">
        <v>2483529</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1370284</v>
      </c>
      <c r="I35" s="72">
        <f>I29+I30+I31+I32+I33+I34</f>
        <v>6231932</v>
      </c>
    </row>
    <row r="36" spans="1:9" ht="22.9" customHeight="1" x14ac:dyDescent="0.2">
      <c r="A36" s="182" t="s">
        <v>197</v>
      </c>
      <c r="B36" s="182"/>
      <c r="C36" s="182"/>
      <c r="D36" s="182"/>
      <c r="E36" s="182"/>
      <c r="F36" s="182"/>
      <c r="G36" s="67">
        <v>28</v>
      </c>
      <c r="H36" s="71">
        <v>-4463626</v>
      </c>
      <c r="I36" s="71">
        <v>-6286562</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9" t="s">
        <v>202</v>
      </c>
      <c r="B41" s="239"/>
      <c r="C41" s="239"/>
      <c r="D41" s="239"/>
      <c r="E41" s="239"/>
      <c r="F41" s="239"/>
      <c r="G41" s="69">
        <v>33</v>
      </c>
      <c r="H41" s="72">
        <f>H36+H37+H38+H39+H40</f>
        <v>-4463626</v>
      </c>
      <c r="I41" s="72">
        <f>I36+I37+I38+I39+I40</f>
        <v>-6286562</v>
      </c>
    </row>
    <row r="42" spans="1:9" ht="29.45" customHeight="1" x14ac:dyDescent="0.2">
      <c r="A42" s="244" t="s">
        <v>203</v>
      </c>
      <c r="B42" s="244"/>
      <c r="C42" s="244"/>
      <c r="D42" s="244"/>
      <c r="E42" s="244"/>
      <c r="F42" s="244"/>
      <c r="G42" s="69">
        <v>34</v>
      </c>
      <c r="H42" s="72">
        <f>H35+H41</f>
        <v>-3093342</v>
      </c>
      <c r="I42" s="72">
        <f>I35+I41</f>
        <v>-54630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10959351</v>
      </c>
      <c r="I46" s="71">
        <v>12716851</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10959351</v>
      </c>
      <c r="I48" s="72">
        <f>I44+I45+I46+I47</f>
        <v>12716851</v>
      </c>
    </row>
    <row r="49" spans="1:9" ht="24.6" customHeight="1" x14ac:dyDescent="0.2">
      <c r="A49" s="182" t="s">
        <v>305</v>
      </c>
      <c r="B49" s="182"/>
      <c r="C49" s="182"/>
      <c r="D49" s="182"/>
      <c r="E49" s="182"/>
      <c r="F49" s="182"/>
      <c r="G49" s="67">
        <v>40</v>
      </c>
      <c r="H49" s="71">
        <v>-17401934</v>
      </c>
      <c r="I49" s="71">
        <v>-7952255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-863109</v>
      </c>
      <c r="I51" s="71">
        <v>-764185</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9" t="s">
        <v>214</v>
      </c>
      <c r="B54" s="239"/>
      <c r="C54" s="239"/>
      <c r="D54" s="239"/>
      <c r="E54" s="239"/>
      <c r="F54" s="239"/>
      <c r="G54" s="69">
        <v>45</v>
      </c>
      <c r="H54" s="72">
        <f>H49+H50+H51+H52+H53</f>
        <v>-18265043</v>
      </c>
      <c r="I54" s="72">
        <f>I49+I50+I51+I52+I53</f>
        <v>-8716440</v>
      </c>
    </row>
    <row r="55" spans="1:9" ht="29.45" customHeight="1" x14ac:dyDescent="0.2">
      <c r="A55" s="244" t="s">
        <v>215</v>
      </c>
      <c r="B55" s="244"/>
      <c r="C55" s="244"/>
      <c r="D55" s="244"/>
      <c r="E55" s="244"/>
      <c r="F55" s="244"/>
      <c r="G55" s="69">
        <v>46</v>
      </c>
      <c r="H55" s="72">
        <f>H48+H54</f>
        <v>-7305692</v>
      </c>
      <c r="I55" s="72">
        <f>I48+I54</f>
        <v>4000411</v>
      </c>
    </row>
    <row r="56" spans="1:9" x14ac:dyDescent="0.2">
      <c r="A56" s="182" t="s">
        <v>216</v>
      </c>
      <c r="B56" s="182"/>
      <c r="C56" s="182"/>
      <c r="D56" s="182"/>
      <c r="E56" s="182"/>
      <c r="F56" s="182"/>
      <c r="G56" s="67">
        <v>47</v>
      </c>
      <c r="H56" s="71">
        <v>73444</v>
      </c>
      <c r="I56" s="71">
        <v>-1556</v>
      </c>
    </row>
    <row r="57" spans="1:9" ht="26.45" customHeight="1" x14ac:dyDescent="0.2">
      <c r="A57" s="244" t="s">
        <v>217</v>
      </c>
      <c r="B57" s="244"/>
      <c r="C57" s="244"/>
      <c r="D57" s="244"/>
      <c r="E57" s="244"/>
      <c r="F57" s="244"/>
      <c r="G57" s="69">
        <v>48</v>
      </c>
      <c r="H57" s="72">
        <f>H27+H42+H55+H56</f>
        <v>9347</v>
      </c>
      <c r="I57" s="72">
        <f>I27+I42+I55+I56</f>
        <v>-792157</v>
      </c>
    </row>
    <row r="58" spans="1:9" x14ac:dyDescent="0.2">
      <c r="A58" s="245" t="s">
        <v>218</v>
      </c>
      <c r="B58" s="245"/>
      <c r="C58" s="245"/>
      <c r="D58" s="245"/>
      <c r="E58" s="245"/>
      <c r="F58" s="245"/>
      <c r="G58" s="67">
        <v>49</v>
      </c>
      <c r="H58" s="71">
        <v>4001921</v>
      </c>
      <c r="I58" s="71">
        <v>4047876</v>
      </c>
    </row>
    <row r="59" spans="1:9" ht="31.15" customHeight="1" x14ac:dyDescent="0.2">
      <c r="A59" s="244" t="s">
        <v>219</v>
      </c>
      <c r="B59" s="244"/>
      <c r="C59" s="244"/>
      <c r="D59" s="244"/>
      <c r="E59" s="244"/>
      <c r="F59" s="244"/>
      <c r="G59" s="69">
        <v>50</v>
      </c>
      <c r="H59" s="72">
        <f>H57+H58</f>
        <v>4011268</v>
      </c>
      <c r="I59" s="72">
        <f>I57+I58</f>
        <v>3255719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44927</v>
      </c>
      <c r="F2" s="4" t="s">
        <v>0</v>
      </c>
      <c r="G2" s="9">
        <v>45199</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55738058</v>
      </c>
      <c r="I7" s="33">
        <v>25574127</v>
      </c>
      <c r="J7" s="33">
        <v>885809</v>
      </c>
      <c r="K7" s="33">
        <v>2772641</v>
      </c>
      <c r="L7" s="33">
        <v>1141457</v>
      </c>
      <c r="M7" s="33">
        <v>16639</v>
      </c>
      <c r="N7" s="33">
        <v>9050846</v>
      </c>
      <c r="O7" s="33">
        <v>-2105251</v>
      </c>
      <c r="P7" s="33">
        <v>0</v>
      </c>
      <c r="Q7" s="33">
        <v>0</v>
      </c>
      <c r="R7" s="33">
        <v>0</v>
      </c>
      <c r="S7" s="33">
        <v>0</v>
      </c>
      <c r="T7" s="33">
        <v>-6196273</v>
      </c>
      <c r="U7" s="33">
        <v>22448781</v>
      </c>
      <c r="V7" s="33">
        <v>4343086</v>
      </c>
      <c r="W7" s="34">
        <f>H7+I7+J7+K7-L7+M7+N7+O7+P7+Q7+R7+U7+V7+S7+T7</f>
        <v>111387006</v>
      </c>
      <c r="X7" s="33">
        <v>0</v>
      </c>
      <c r="Y7" s="34">
        <f>W7+X7</f>
        <v>111387006</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55738058</v>
      </c>
      <c r="I10" s="34">
        <f t="shared" ref="I10:Y10" si="2">I7+I8+I9</f>
        <v>25574127</v>
      </c>
      <c r="J10" s="34">
        <f t="shared" si="2"/>
        <v>885809</v>
      </c>
      <c r="K10" s="34">
        <f>K7+K8+K9</f>
        <v>2772641</v>
      </c>
      <c r="L10" s="34">
        <f t="shared" si="2"/>
        <v>1141457</v>
      </c>
      <c r="M10" s="34">
        <f t="shared" si="2"/>
        <v>16639</v>
      </c>
      <c r="N10" s="34">
        <f t="shared" si="2"/>
        <v>9050846</v>
      </c>
      <c r="O10" s="34">
        <f t="shared" si="2"/>
        <v>-2105251</v>
      </c>
      <c r="P10" s="34">
        <f t="shared" si="2"/>
        <v>0</v>
      </c>
      <c r="Q10" s="34">
        <f t="shared" si="2"/>
        <v>0</v>
      </c>
      <c r="R10" s="34">
        <f t="shared" si="2"/>
        <v>0</v>
      </c>
      <c r="S10" s="34">
        <f t="shared" si="2"/>
        <v>0</v>
      </c>
      <c r="T10" s="34">
        <f t="shared" si="2"/>
        <v>-6196273</v>
      </c>
      <c r="U10" s="34">
        <f t="shared" si="2"/>
        <v>22448781</v>
      </c>
      <c r="V10" s="34">
        <f t="shared" si="2"/>
        <v>4343086</v>
      </c>
      <c r="W10" s="34">
        <f t="shared" si="2"/>
        <v>111387006</v>
      </c>
      <c r="X10" s="34">
        <f t="shared" si="2"/>
        <v>0</v>
      </c>
      <c r="Y10" s="34">
        <f t="shared" si="2"/>
        <v>111387006</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-11552637</v>
      </c>
      <c r="W11" s="34">
        <f t="shared" ref="W11:W29" si="3">H11+I11+J11+K11-L11+M11+N11+O11+P11+Q11+R11+U11+V11+S11+T11</f>
        <v>-11552637</v>
      </c>
      <c r="X11" s="33">
        <v>0</v>
      </c>
      <c r="Y11" s="34">
        <f t="shared" ref="Y11:Y29" si="4">W11+X11</f>
        <v>-11552637</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6799822</v>
      </c>
      <c r="U12" s="35">
        <v>0</v>
      </c>
      <c r="V12" s="35">
        <v>0</v>
      </c>
      <c r="W12" s="34">
        <f t="shared" si="3"/>
        <v>6799822</v>
      </c>
      <c r="X12" s="33">
        <v>0</v>
      </c>
      <c r="Y12" s="34">
        <f t="shared" si="4"/>
        <v>6799822</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3995155</v>
      </c>
      <c r="P19" s="33">
        <v>0</v>
      </c>
      <c r="Q19" s="33">
        <v>0</v>
      </c>
      <c r="R19" s="33">
        <v>0</v>
      </c>
      <c r="S19" s="33">
        <v>0</v>
      </c>
      <c r="T19" s="33">
        <v>0</v>
      </c>
      <c r="U19" s="33">
        <v>0</v>
      </c>
      <c r="V19" s="33">
        <v>0</v>
      </c>
      <c r="W19" s="34">
        <f t="shared" si="3"/>
        <v>3995155</v>
      </c>
      <c r="X19" s="33">
        <v>0</v>
      </c>
      <c r="Y19" s="34">
        <f t="shared" si="4"/>
        <v>3995155</v>
      </c>
    </row>
    <row r="20" spans="1:25" x14ac:dyDescent="0.2">
      <c r="A20" s="270" t="s">
        <v>275</v>
      </c>
      <c r="B20" s="270"/>
      <c r="C20" s="270"/>
      <c r="D20" s="270"/>
      <c r="E20" s="270"/>
      <c r="F20" s="270"/>
      <c r="G20" s="6">
        <v>14</v>
      </c>
      <c r="H20" s="35">
        <v>0</v>
      </c>
      <c r="I20" s="35">
        <v>0</v>
      </c>
      <c r="J20" s="35">
        <v>0</v>
      </c>
      <c r="K20" s="35">
        <v>0</v>
      </c>
      <c r="L20" s="35">
        <v>0</v>
      </c>
      <c r="M20" s="35">
        <v>0</v>
      </c>
      <c r="N20" s="33">
        <v>0</v>
      </c>
      <c r="O20" s="33">
        <v>-719128</v>
      </c>
      <c r="P20" s="33">
        <v>0</v>
      </c>
      <c r="Q20" s="33">
        <v>0</v>
      </c>
      <c r="R20" s="33">
        <v>0</v>
      </c>
      <c r="S20" s="33">
        <v>0</v>
      </c>
      <c r="T20" s="33">
        <v>0</v>
      </c>
      <c r="U20" s="33">
        <v>0</v>
      </c>
      <c r="V20" s="33">
        <v>0</v>
      </c>
      <c r="W20" s="34">
        <f t="shared" si="3"/>
        <v>-719128</v>
      </c>
      <c r="X20" s="33">
        <v>0</v>
      </c>
      <c r="Y20" s="34">
        <f t="shared" si="4"/>
        <v>-719128</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-117972</v>
      </c>
      <c r="J27" s="33">
        <v>0</v>
      </c>
      <c r="K27" s="33">
        <v>0</v>
      </c>
      <c r="L27" s="33">
        <v>-220456</v>
      </c>
      <c r="M27" s="33">
        <v>0</v>
      </c>
      <c r="N27" s="33">
        <v>0</v>
      </c>
      <c r="O27" s="33">
        <v>0</v>
      </c>
      <c r="P27" s="33">
        <v>0</v>
      </c>
      <c r="Q27" s="33">
        <v>0</v>
      </c>
      <c r="R27" s="33">
        <v>0</v>
      </c>
      <c r="S27" s="33">
        <v>0</v>
      </c>
      <c r="T27" s="33">
        <v>0</v>
      </c>
      <c r="U27" s="33">
        <v>0</v>
      </c>
      <c r="V27" s="33">
        <v>0</v>
      </c>
      <c r="W27" s="34">
        <f t="shared" si="3"/>
        <v>102484</v>
      </c>
      <c r="X27" s="33">
        <v>0</v>
      </c>
      <c r="Y27" s="34">
        <f t="shared" si="4"/>
        <v>102484</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4343086</v>
      </c>
      <c r="V28" s="33">
        <v>-4343086</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55738058</v>
      </c>
      <c r="I30" s="36">
        <f t="shared" ref="I30:Y30" si="5">SUM(I10:I29)</f>
        <v>25456155</v>
      </c>
      <c r="J30" s="36">
        <f t="shared" si="5"/>
        <v>885809</v>
      </c>
      <c r="K30" s="36">
        <f t="shared" si="5"/>
        <v>2772641</v>
      </c>
      <c r="L30" s="36">
        <f t="shared" si="5"/>
        <v>921001</v>
      </c>
      <c r="M30" s="36">
        <f t="shared" si="5"/>
        <v>16639</v>
      </c>
      <c r="N30" s="36">
        <f t="shared" si="5"/>
        <v>9050846</v>
      </c>
      <c r="O30" s="36">
        <f t="shared" si="5"/>
        <v>1170776</v>
      </c>
      <c r="P30" s="36">
        <f t="shared" si="5"/>
        <v>0</v>
      </c>
      <c r="Q30" s="36">
        <f t="shared" si="5"/>
        <v>0</v>
      </c>
      <c r="R30" s="36">
        <f t="shared" si="5"/>
        <v>0</v>
      </c>
      <c r="S30" s="36">
        <f t="shared" si="5"/>
        <v>0</v>
      </c>
      <c r="T30" s="36">
        <f t="shared" si="5"/>
        <v>603549</v>
      </c>
      <c r="U30" s="36">
        <f t="shared" si="5"/>
        <v>26791867</v>
      </c>
      <c r="V30" s="36">
        <f t="shared" si="5"/>
        <v>-11552637</v>
      </c>
      <c r="W30" s="36">
        <f t="shared" si="5"/>
        <v>110012702</v>
      </c>
      <c r="X30" s="36">
        <f t="shared" si="5"/>
        <v>0</v>
      </c>
      <c r="Y30" s="36">
        <f t="shared" si="5"/>
        <v>110012702</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3276027</v>
      </c>
      <c r="P32" s="34">
        <f t="shared" si="6"/>
        <v>0</v>
      </c>
      <c r="Q32" s="34">
        <f t="shared" si="6"/>
        <v>0</v>
      </c>
      <c r="R32" s="34">
        <f t="shared" si="6"/>
        <v>0</v>
      </c>
      <c r="S32" s="34">
        <f t="shared" ref="S32:T32" si="7">SUM(S12:S20)</f>
        <v>0</v>
      </c>
      <c r="T32" s="34">
        <f t="shared" si="7"/>
        <v>6799822</v>
      </c>
      <c r="U32" s="34">
        <f t="shared" si="6"/>
        <v>0</v>
      </c>
      <c r="V32" s="34">
        <f t="shared" si="6"/>
        <v>0</v>
      </c>
      <c r="W32" s="34">
        <f t="shared" si="6"/>
        <v>10075849</v>
      </c>
      <c r="X32" s="34">
        <f t="shared" si="6"/>
        <v>0</v>
      </c>
      <c r="Y32" s="34">
        <f t="shared" si="6"/>
        <v>10075849</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3276027</v>
      </c>
      <c r="P33" s="34">
        <f t="shared" si="8"/>
        <v>0</v>
      </c>
      <c r="Q33" s="34">
        <f t="shared" si="8"/>
        <v>0</v>
      </c>
      <c r="R33" s="34">
        <f t="shared" si="8"/>
        <v>0</v>
      </c>
      <c r="S33" s="34">
        <f t="shared" ref="S33:T33" si="9">S11+S32</f>
        <v>0</v>
      </c>
      <c r="T33" s="34">
        <f t="shared" si="9"/>
        <v>6799822</v>
      </c>
      <c r="U33" s="34">
        <f t="shared" si="8"/>
        <v>0</v>
      </c>
      <c r="V33" s="34">
        <f t="shared" si="8"/>
        <v>-11552637</v>
      </c>
      <c r="W33" s="34">
        <f t="shared" si="8"/>
        <v>-1476788</v>
      </c>
      <c r="X33" s="34">
        <f t="shared" si="8"/>
        <v>0</v>
      </c>
      <c r="Y33" s="34">
        <f t="shared" si="8"/>
        <v>-1476788</v>
      </c>
    </row>
    <row r="34" spans="1:25" ht="30.75" customHeight="1" x14ac:dyDescent="0.2">
      <c r="A34" s="292" t="s">
        <v>429</v>
      </c>
      <c r="B34" s="292"/>
      <c r="C34" s="292"/>
      <c r="D34" s="292"/>
      <c r="E34" s="292"/>
      <c r="F34" s="292"/>
      <c r="G34" s="8">
        <v>27</v>
      </c>
      <c r="H34" s="36">
        <f>SUM(H21:H29)</f>
        <v>0</v>
      </c>
      <c r="I34" s="36">
        <f t="shared" ref="I34:Y34" si="10">SUM(I21:I29)</f>
        <v>-117972</v>
      </c>
      <c r="J34" s="36">
        <f t="shared" si="10"/>
        <v>0</v>
      </c>
      <c r="K34" s="36">
        <f t="shared" si="10"/>
        <v>0</v>
      </c>
      <c r="L34" s="36">
        <f t="shared" si="10"/>
        <v>-220456</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4343086</v>
      </c>
      <c r="V34" s="36">
        <f t="shared" si="10"/>
        <v>-4343086</v>
      </c>
      <c r="W34" s="36">
        <f t="shared" si="10"/>
        <v>102484</v>
      </c>
      <c r="X34" s="36">
        <f t="shared" si="10"/>
        <v>0</v>
      </c>
      <c r="Y34" s="36">
        <f t="shared" si="10"/>
        <v>102484</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55738058</v>
      </c>
      <c r="I36" s="33">
        <v>25456155</v>
      </c>
      <c r="J36" s="33">
        <v>885809</v>
      </c>
      <c r="K36" s="33">
        <v>2772641</v>
      </c>
      <c r="L36" s="33">
        <v>921001</v>
      </c>
      <c r="M36" s="33">
        <v>16639</v>
      </c>
      <c r="N36" s="33">
        <v>6880988</v>
      </c>
      <c r="O36" s="33">
        <v>-1103553</v>
      </c>
      <c r="P36" s="33">
        <v>0</v>
      </c>
      <c r="Q36" s="33">
        <v>0</v>
      </c>
      <c r="R36" s="33">
        <v>0</v>
      </c>
      <c r="S36" s="33">
        <v>0</v>
      </c>
      <c r="T36" s="33">
        <v>-5158815</v>
      </c>
      <c r="U36" s="33">
        <v>28961725</v>
      </c>
      <c r="V36" s="33">
        <v>-9731035</v>
      </c>
      <c r="W36" s="37">
        <f>H36+I36+J36+K36-L36+M36+N36+O36+P36+Q36+R36+U36+V36+S36+T36</f>
        <v>103797611</v>
      </c>
      <c r="X36" s="33">
        <v>0</v>
      </c>
      <c r="Y36" s="37">
        <f t="shared" ref="Y36:Y38" si="12">W36+X36</f>
        <v>103797611</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55738058</v>
      </c>
      <c r="I39" s="34">
        <f t="shared" ref="I39:Y39" si="14">I36+I37+I38</f>
        <v>25456155</v>
      </c>
      <c r="J39" s="34">
        <f t="shared" si="14"/>
        <v>885809</v>
      </c>
      <c r="K39" s="34">
        <f t="shared" si="14"/>
        <v>2772641</v>
      </c>
      <c r="L39" s="34">
        <f t="shared" si="14"/>
        <v>921001</v>
      </c>
      <c r="M39" s="34">
        <f t="shared" si="14"/>
        <v>16639</v>
      </c>
      <c r="N39" s="34">
        <f t="shared" si="14"/>
        <v>6880988</v>
      </c>
      <c r="O39" s="34">
        <f t="shared" si="14"/>
        <v>-1103553</v>
      </c>
      <c r="P39" s="34">
        <f t="shared" si="14"/>
        <v>0</v>
      </c>
      <c r="Q39" s="34">
        <f t="shared" si="14"/>
        <v>0</v>
      </c>
      <c r="R39" s="34">
        <f t="shared" si="14"/>
        <v>0</v>
      </c>
      <c r="S39" s="34">
        <f t="shared" si="14"/>
        <v>0</v>
      </c>
      <c r="T39" s="34">
        <f t="shared" si="14"/>
        <v>-5158815</v>
      </c>
      <c r="U39" s="34">
        <f t="shared" si="14"/>
        <v>28961725</v>
      </c>
      <c r="V39" s="34">
        <f t="shared" si="14"/>
        <v>-9731035</v>
      </c>
      <c r="W39" s="34">
        <f t="shared" si="14"/>
        <v>103797611</v>
      </c>
      <c r="X39" s="34">
        <f t="shared" si="14"/>
        <v>0</v>
      </c>
      <c r="Y39" s="34">
        <f t="shared" si="14"/>
        <v>103797611</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402906</v>
      </c>
      <c r="W40" s="37">
        <f t="shared" ref="W40:W58" si="15">H40+I40+J40+K40-L40+M40+N40+O40+P40+Q40+R40+U40+V40+S40+T40</f>
        <v>402906</v>
      </c>
      <c r="X40" s="33">
        <v>0</v>
      </c>
      <c r="Y40" s="37">
        <f t="shared" ref="Y40:Y58" si="16">W40+X40</f>
        <v>402906</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-1601050</v>
      </c>
      <c r="U41" s="35">
        <v>0</v>
      </c>
      <c r="V41" s="35">
        <v>0</v>
      </c>
      <c r="W41" s="37">
        <f t="shared" si="15"/>
        <v>-1601050</v>
      </c>
      <c r="X41" s="33">
        <v>0</v>
      </c>
      <c r="Y41" s="37">
        <f t="shared" si="16"/>
        <v>-1601050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-3989691</v>
      </c>
      <c r="P48" s="33">
        <v>0</v>
      </c>
      <c r="Q48" s="33">
        <v>0</v>
      </c>
      <c r="R48" s="33">
        <v>0</v>
      </c>
      <c r="S48" s="33">
        <v>0</v>
      </c>
      <c r="T48" s="33">
        <v>0</v>
      </c>
      <c r="U48" s="33">
        <v>0</v>
      </c>
      <c r="V48" s="33">
        <v>0</v>
      </c>
      <c r="W48" s="37">
        <f t="shared" si="15"/>
        <v>-3989691</v>
      </c>
      <c r="X48" s="33">
        <v>0</v>
      </c>
      <c r="Y48" s="37">
        <f t="shared" si="16"/>
        <v>-3989691</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718144</v>
      </c>
      <c r="P49" s="33">
        <v>0</v>
      </c>
      <c r="Q49" s="33">
        <v>0</v>
      </c>
      <c r="R49" s="33">
        <v>0</v>
      </c>
      <c r="S49" s="33">
        <v>0</v>
      </c>
      <c r="T49" s="33">
        <v>0</v>
      </c>
      <c r="U49" s="33">
        <v>0</v>
      </c>
      <c r="V49" s="33">
        <v>0</v>
      </c>
      <c r="W49" s="37">
        <f t="shared" si="15"/>
        <v>718144</v>
      </c>
      <c r="X49" s="33">
        <v>0</v>
      </c>
      <c r="Y49" s="37">
        <f t="shared" si="16"/>
        <v>718144</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-1143466</v>
      </c>
      <c r="I56" s="33">
        <v>501745</v>
      </c>
      <c r="J56" s="33">
        <v>-11</v>
      </c>
      <c r="K56" s="33">
        <v>0</v>
      </c>
      <c r="L56" s="33">
        <v>0</v>
      </c>
      <c r="M56" s="33">
        <v>0</v>
      </c>
      <c r="N56" s="33">
        <v>0</v>
      </c>
      <c r="O56" s="33">
        <v>0</v>
      </c>
      <c r="P56" s="33">
        <v>0</v>
      </c>
      <c r="Q56" s="33">
        <v>0</v>
      </c>
      <c r="R56" s="33">
        <v>0</v>
      </c>
      <c r="S56" s="33">
        <v>0</v>
      </c>
      <c r="T56" s="33">
        <v>0</v>
      </c>
      <c r="U56" s="33">
        <v>635962</v>
      </c>
      <c r="V56" s="33">
        <v>0</v>
      </c>
      <c r="W56" s="37">
        <f t="shared" si="15"/>
        <v>-5770</v>
      </c>
      <c r="X56" s="33">
        <v>0</v>
      </c>
      <c r="Y56" s="37">
        <f t="shared" si="16"/>
        <v>-5770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-9731035</v>
      </c>
      <c r="V57" s="33">
        <v>9731035</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54594592</v>
      </c>
      <c r="I59" s="36">
        <f t="shared" ref="I59:Y59" si="17">SUM(I39:I58)</f>
        <v>25957900</v>
      </c>
      <c r="J59" s="36">
        <f t="shared" si="17"/>
        <v>885798</v>
      </c>
      <c r="K59" s="36">
        <f t="shared" si="17"/>
        <v>2772641</v>
      </c>
      <c r="L59" s="36">
        <f t="shared" si="17"/>
        <v>921001</v>
      </c>
      <c r="M59" s="36">
        <f t="shared" si="17"/>
        <v>16639</v>
      </c>
      <c r="N59" s="36">
        <f t="shared" si="17"/>
        <v>6880988</v>
      </c>
      <c r="O59" s="36">
        <f t="shared" si="17"/>
        <v>-4375100</v>
      </c>
      <c r="P59" s="36">
        <f t="shared" si="17"/>
        <v>0</v>
      </c>
      <c r="Q59" s="36">
        <f t="shared" si="17"/>
        <v>0</v>
      </c>
      <c r="R59" s="36">
        <f t="shared" si="17"/>
        <v>0</v>
      </c>
      <c r="S59" s="36">
        <f t="shared" si="17"/>
        <v>0</v>
      </c>
      <c r="T59" s="36">
        <f t="shared" si="17"/>
        <v>-6759865</v>
      </c>
      <c r="U59" s="36">
        <f t="shared" si="17"/>
        <v>19866652</v>
      </c>
      <c r="V59" s="36">
        <f t="shared" si="17"/>
        <v>402906</v>
      </c>
      <c r="W59" s="36">
        <f t="shared" si="17"/>
        <v>99322150</v>
      </c>
      <c r="X59" s="36">
        <f t="shared" si="17"/>
        <v>0</v>
      </c>
      <c r="Y59" s="36">
        <f t="shared" si="17"/>
        <v>99322150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-3271547</v>
      </c>
      <c r="P61" s="37">
        <f t="shared" si="18"/>
        <v>0</v>
      </c>
      <c r="Q61" s="37">
        <f t="shared" si="18"/>
        <v>0</v>
      </c>
      <c r="R61" s="37">
        <f t="shared" si="18"/>
        <v>0</v>
      </c>
      <c r="S61" s="37">
        <f t="shared" ref="S61:T61" si="19">SUM(S41:S49)</f>
        <v>0</v>
      </c>
      <c r="T61" s="37">
        <f t="shared" si="19"/>
        <v>-1601050</v>
      </c>
      <c r="U61" s="37">
        <f t="shared" si="18"/>
        <v>0</v>
      </c>
      <c r="V61" s="37">
        <f t="shared" si="18"/>
        <v>0</v>
      </c>
      <c r="W61" s="37">
        <f t="shared" si="18"/>
        <v>-4872597</v>
      </c>
      <c r="X61" s="37">
        <f t="shared" si="18"/>
        <v>0</v>
      </c>
      <c r="Y61" s="37">
        <f t="shared" si="18"/>
        <v>-4872597</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-3271547</v>
      </c>
      <c r="P62" s="37">
        <f t="shared" si="20"/>
        <v>0</v>
      </c>
      <c r="Q62" s="37">
        <f t="shared" si="20"/>
        <v>0</v>
      </c>
      <c r="R62" s="37">
        <f t="shared" si="20"/>
        <v>0</v>
      </c>
      <c r="S62" s="37">
        <f t="shared" ref="S62:T62" si="21">S40+S61</f>
        <v>0</v>
      </c>
      <c r="T62" s="37">
        <f t="shared" si="21"/>
        <v>-1601050</v>
      </c>
      <c r="U62" s="37">
        <f t="shared" si="20"/>
        <v>0</v>
      </c>
      <c r="V62" s="37">
        <f t="shared" si="20"/>
        <v>402906</v>
      </c>
      <c r="W62" s="37">
        <f t="shared" si="20"/>
        <v>-4469691</v>
      </c>
      <c r="X62" s="37">
        <f t="shared" si="20"/>
        <v>0</v>
      </c>
      <c r="Y62" s="37">
        <f t="shared" si="20"/>
        <v>-4469691</v>
      </c>
    </row>
    <row r="63" spans="1:25" ht="29.25" customHeight="1" x14ac:dyDescent="0.2">
      <c r="A63" s="292" t="s">
        <v>436</v>
      </c>
      <c r="B63" s="292"/>
      <c r="C63" s="292"/>
      <c r="D63" s="292"/>
      <c r="E63" s="292"/>
      <c r="F63" s="292"/>
      <c r="G63" s="8">
        <v>54</v>
      </c>
      <c r="H63" s="38">
        <f>SUM(H50:H58)</f>
        <v>-1143466</v>
      </c>
      <c r="I63" s="38">
        <f t="shared" ref="I63:Y63" si="22">SUM(I50:I58)</f>
        <v>501745</v>
      </c>
      <c r="J63" s="38">
        <f t="shared" si="22"/>
        <v>-11</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-9095073</v>
      </c>
      <c r="V63" s="38">
        <f t="shared" si="22"/>
        <v>9731035</v>
      </c>
      <c r="W63" s="38">
        <f t="shared" si="22"/>
        <v>-5770</v>
      </c>
      <c r="X63" s="38">
        <f t="shared" si="22"/>
        <v>0</v>
      </c>
      <c r="Y63" s="38">
        <f t="shared" si="22"/>
        <v>-5770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6"/>
  <sheetViews>
    <sheetView view="pageBreakPreview" zoomScaleNormal="66" zoomScaleSheetLayoutView="100" workbookViewId="0">
      <selection sqref="A1:I26"/>
    </sheetView>
  </sheetViews>
  <sheetFormatPr defaultRowHeight="12.75" x14ac:dyDescent="0.2"/>
  <cols>
    <col min="9" max="9" width="95" customWidth="1"/>
  </cols>
  <sheetData>
    <row r="1" spans="1:9" ht="12.75" customHeight="1" x14ac:dyDescent="0.2">
      <c r="A1" s="294" t="s">
        <v>483</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sheetData>
  <mergeCells count="1">
    <mergeCell ref="A1:I26"/>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2023-04-21T13:51:26Z</cp:lastPrinted>
  <dcterms:created xsi:type="dcterms:W3CDTF">2008-10-17T11:51:54Z</dcterms:created>
  <dcterms:modified xsi:type="dcterms:W3CDTF">2023-10-24T12:20:12Z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