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4\24Q2\"/>
    </mc:Choice>
  </mc:AlternateContent>
  <xr:revisionPtr revIDLastSave="0" documentId="13_ncr:1_{788FCDD4-D482-4A05-8CA9-461B9DBEB90A}"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Bilanca!$A$1:$I$73,Bilanca!$74:$134</definedName>
    <definedName name="_xlnm.Print_Area" localSheetId="6">Bilješke!$A$1:$I$27</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RDG!$A$1:$K$68,RDG!$69:$113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3" i="26" l="1"/>
  <c r="K112" i="26"/>
  <c r="K107" i="26"/>
  <c r="K106" i="26"/>
  <c r="K105" i="26"/>
  <c r="K104" i="26"/>
  <c r="K103" i="26"/>
  <c r="K102" i="26"/>
  <c r="K101" i="26"/>
  <c r="K100" i="26"/>
  <c r="K99" i="26"/>
  <c r="K97" i="26"/>
  <c r="K96" i="26"/>
  <c r="K95" i="26"/>
  <c r="K94" i="26"/>
  <c r="K93" i="26"/>
  <c r="K92" i="26"/>
  <c r="K89" i="26"/>
  <c r="K87" i="26"/>
  <c r="K86" i="26"/>
  <c r="K73" i="26"/>
  <c r="K72" i="26"/>
  <c r="K71" i="26"/>
  <c r="K65" i="26"/>
  <c r="K59" i="26"/>
  <c r="K58" i="26"/>
  <c r="K57" i="26"/>
  <c r="K56" i="26"/>
  <c r="K55" i="26"/>
  <c r="K54" i="26"/>
  <c r="K53" i="26"/>
  <c r="K52" i="26"/>
  <c r="K51" i="26"/>
  <c r="K50" i="26"/>
  <c r="K47" i="26"/>
  <c r="K46" i="26"/>
  <c r="K45" i="26"/>
  <c r="K44" i="26"/>
  <c r="K43" i="26"/>
  <c r="K42" i="26"/>
  <c r="K41" i="26"/>
  <c r="K40" i="26"/>
  <c r="K39" i="26"/>
  <c r="K38" i="26"/>
  <c r="K36" i="26"/>
  <c r="K35" i="26"/>
  <c r="K34" i="26"/>
  <c r="K33" i="26"/>
  <c r="K32" i="26"/>
  <c r="K31" i="26"/>
  <c r="K30" i="26"/>
  <c r="K28" i="26"/>
  <c r="K27" i="26"/>
  <c r="K25" i="26"/>
  <c r="K24" i="26"/>
  <c r="K23" i="26"/>
  <c r="K22" i="26"/>
  <c r="K21" i="26"/>
  <c r="K19" i="26"/>
  <c r="K18" i="26"/>
  <c r="K17" i="26"/>
  <c r="K15" i="26"/>
  <c r="K13" i="26"/>
  <c r="K12" i="26"/>
  <c r="K11" i="26"/>
  <c r="K10" i="26"/>
  <c r="K9" i="26"/>
  <c r="H27" i="18" l="1"/>
  <c r="I91" i="18"/>
  <c r="W8" i="22" l="1"/>
  <c r="W9" i="22"/>
  <c r="W7" i="22"/>
  <c r="J98" i="26" l="1"/>
  <c r="K98" i="26"/>
  <c r="I98" i="26"/>
  <c r="H98" i="26"/>
  <c r="J91" i="26"/>
  <c r="K91" i="26"/>
  <c r="I91" i="26"/>
  <c r="H91" i="26"/>
  <c r="K90" i="26" l="1"/>
  <c r="J108" i="26"/>
  <c r="H108" i="26"/>
  <c r="H109" i="26" s="1"/>
  <c r="K108" i="26"/>
  <c r="J90" i="26"/>
  <c r="I108" i="26"/>
  <c r="I109" i="26" s="1"/>
  <c r="I90" i="26"/>
  <c r="H90" i="26"/>
  <c r="S61" i="22"/>
  <c r="T61" i="22"/>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S39" i="22"/>
  <c r="T39" i="22"/>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S62" i="22" l="1"/>
  <c r="T62" i="22"/>
  <c r="Y54" i="22"/>
  <c r="T59" i="22"/>
  <c r="S59" i="22"/>
  <c r="K109" i="26"/>
  <c r="J109" i="26"/>
  <c r="H21" i="21"/>
  <c r="I14" i="26"/>
  <c r="I61" i="26" s="1"/>
  <c r="K14" i="26"/>
  <c r="J14" i="26"/>
  <c r="J60" i="26"/>
  <c r="I60" i="26"/>
  <c r="K60" i="26"/>
  <c r="H60" i="26"/>
  <c r="H14" i="26"/>
  <c r="H61" i="26" s="1"/>
  <c r="I21" i="21"/>
  <c r="H36" i="21"/>
  <c r="I36" i="21"/>
  <c r="H49" i="21"/>
  <c r="I49" i="21"/>
  <c r="J61" i="26" l="1"/>
  <c r="K61" i="26"/>
  <c r="I64" i="26"/>
  <c r="I62" i="26"/>
  <c r="I66" i="26" s="1"/>
  <c r="I63" i="26"/>
  <c r="H63" i="26"/>
  <c r="H62" i="26"/>
  <c r="H68" i="26" s="1"/>
  <c r="H64" i="26"/>
  <c r="I51" i="21"/>
  <c r="I53" i="21" s="1"/>
  <c r="H51" i="21"/>
  <c r="H53" i="21" s="1"/>
  <c r="J63" i="26" l="1"/>
  <c r="K63" i="26"/>
  <c r="K62" i="26"/>
  <c r="K67" i="26" s="1"/>
  <c r="J64" i="26"/>
  <c r="J62" i="26"/>
  <c r="J67" i="26" s="1"/>
  <c r="K64" i="26"/>
  <c r="I67" i="26"/>
  <c r="I68" i="26"/>
  <c r="H66" i="26"/>
  <c r="H67" i="26"/>
  <c r="I85" i="18"/>
  <c r="H85" i="18"/>
  <c r="K68" i="26" l="1"/>
  <c r="K66" i="26"/>
  <c r="J68" i="26"/>
  <c r="J66" i="26"/>
  <c r="I78" i="18"/>
  <c r="H78" i="18"/>
  <c r="H54" i="20" l="1"/>
  <c r="H48" i="20"/>
  <c r="H41" i="20"/>
  <c r="H35" i="20"/>
  <c r="H19" i="20"/>
  <c r="I9" i="20"/>
  <c r="H117" i="18"/>
  <c r="H105" i="18"/>
  <c r="H98" i="18"/>
  <c r="H94" i="18"/>
  <c r="H91" i="18"/>
  <c r="H60" i="18"/>
  <c r="H53" i="18"/>
  <c r="H45" i="18"/>
  <c r="H38" i="18"/>
  <c r="H17" i="18"/>
  <c r="H10" i="18"/>
  <c r="H63" i="22"/>
  <c r="H61" i="22"/>
  <c r="H39" i="22"/>
  <c r="H34" i="22"/>
  <c r="H32" i="22"/>
  <c r="H33" i="22" s="1"/>
  <c r="K10" i="22"/>
  <c r="H62" i="22" l="1"/>
  <c r="H59" i="22"/>
  <c r="H42" i="20"/>
  <c r="H55" i="20"/>
  <c r="H9" i="18"/>
  <c r="H75" i="18"/>
  <c r="H133" i="18" s="1"/>
  <c r="H44" i="18"/>
  <c r="X63" i="22"/>
  <c r="V63" i="22"/>
  <c r="U63" i="22"/>
  <c r="R63" i="22"/>
  <c r="Q63" i="22"/>
  <c r="P63" i="22"/>
  <c r="O63" i="22"/>
  <c r="N63" i="22"/>
  <c r="M63" i="22"/>
  <c r="L63" i="22"/>
  <c r="K63" i="22"/>
  <c r="J63" i="22"/>
  <c r="I63" i="22"/>
  <c r="X61" i="22"/>
  <c r="V61" i="22"/>
  <c r="U61" i="22"/>
  <c r="R61" i="22"/>
  <c r="Q61" i="22"/>
  <c r="P61" i="22"/>
  <c r="O61" i="22"/>
  <c r="N61" i="22"/>
  <c r="M61" i="22"/>
  <c r="L61" i="22"/>
  <c r="K61" i="22"/>
  <c r="J61" i="22"/>
  <c r="I61" i="22"/>
  <c r="Y58" i="22"/>
  <c r="Y57" i="22"/>
  <c r="Y56" i="22"/>
  <c r="Y55" i="22"/>
  <c r="Y53" i="22"/>
  <c r="Y52" i="22"/>
  <c r="Y51" i="22"/>
  <c r="Y50" i="22"/>
  <c r="Y49" i="22"/>
  <c r="Y48" i="22"/>
  <c r="Y47" i="22"/>
  <c r="Y46" i="22"/>
  <c r="Y45" i="22"/>
  <c r="Y44" i="22"/>
  <c r="Y43" i="22"/>
  <c r="Y42" i="22"/>
  <c r="Y41" i="22"/>
  <c r="Y40" i="22"/>
  <c r="X39" i="22"/>
  <c r="V39" i="22"/>
  <c r="U39" i="22"/>
  <c r="R39" i="22"/>
  <c r="Q39" i="22"/>
  <c r="P39" i="22"/>
  <c r="O39" i="22"/>
  <c r="N39" i="22"/>
  <c r="M39" i="22"/>
  <c r="L39" i="22"/>
  <c r="K39" i="22"/>
  <c r="J39" i="22"/>
  <c r="I39" i="22"/>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60" i="18"/>
  <c r="I53" i="18"/>
  <c r="I45" i="18"/>
  <c r="I38" i="18"/>
  <c r="I27" i="18"/>
  <c r="I17" i="18"/>
  <c r="I10" i="18"/>
  <c r="M62" i="22" l="1"/>
  <c r="L62" i="22"/>
  <c r="I62" i="22"/>
  <c r="J62" i="22"/>
  <c r="K62" i="22"/>
  <c r="N62" i="22"/>
  <c r="O62" i="22"/>
  <c r="P62" i="22"/>
  <c r="Q62" i="22"/>
  <c r="R62" i="22"/>
  <c r="U62" i="22"/>
  <c r="V62" i="22"/>
  <c r="X62" i="22"/>
  <c r="X59" i="22"/>
  <c r="Q59" i="22"/>
  <c r="R59" i="22"/>
  <c r="U59" i="22"/>
  <c r="I59" i="22"/>
  <c r="V59" i="22"/>
  <c r="K59" i="22"/>
  <c r="L59" i="22"/>
  <c r="M59" i="22"/>
  <c r="N59" i="22"/>
  <c r="J59" i="22"/>
  <c r="O59" i="22"/>
  <c r="P59" i="22"/>
  <c r="H57" i="20"/>
  <c r="H59" i="20" s="1"/>
  <c r="I24" i="20"/>
  <c r="I27" i="20" s="1"/>
  <c r="I55" i="20"/>
  <c r="H72" i="18"/>
  <c r="I44" i="18"/>
  <c r="I75" i="18"/>
  <c r="I133" i="18" s="1"/>
  <c r="Y63" i="22"/>
  <c r="W63" i="22"/>
  <c r="I9" i="18"/>
  <c r="I42" i="20"/>
  <c r="Y61" i="22"/>
  <c r="W61" i="22"/>
  <c r="Y32" i="22"/>
  <c r="Y33" i="22" s="1"/>
  <c r="W32" i="22"/>
  <c r="W33" i="22" s="1"/>
  <c r="Y34" i="22"/>
  <c r="W34" i="22"/>
  <c r="Y39" i="22"/>
  <c r="W39" i="22"/>
  <c r="Y10" i="22"/>
  <c r="Y30" i="22" s="1"/>
  <c r="W10" i="22"/>
  <c r="W30" i="22" s="1"/>
  <c r="W62" i="22" l="1"/>
  <c r="Y62" i="22"/>
  <c r="W59" i="22"/>
  <c r="Y59" i="22"/>
  <c r="I57" i="20"/>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<sst xmlns="http://schemas.openxmlformats.org/spreadsheetml/2006/main" count="534" uniqueCount="468">
  <si>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</si>
  <si>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</si>
  <si>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</si>
  <si>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</si>
  <si>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</si>
  <si>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</si>
  <si>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</si>
  <si>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</si>
  <si>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</si>
  <si>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</si>
  <si>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</si>
  <si>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</si>
  <si>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</si>
  <si>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</si>
  <si>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</si>
  <si>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</si>
  <si>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</si>
  <si>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</si>
  <si>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</si>
  <si>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</si>
  <si>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</si>
  <si>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</si>
  <si>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</si>
  <si>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</si>
  <si>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</si>
  <si>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</si>
  <si>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</si>
  <si>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</si>
  <si>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</si>
  <si>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</si>
  <si>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</si>
  <si>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</si>
  <si>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</si>
  <si>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</si>
  <si>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</si>
  <si>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</si>
  <si>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</si>
  <si>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</si>
  <si>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</si>
  <si>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</si>
  <si>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</si>
  <si>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</si>
  <si>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</si>
  <si>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</si>
  <si>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</si>
  <si>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</si>
  <si>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</si>
  <si>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</si>
  <si>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</si>
  <si>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</si>
  <si>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</si>
  <si>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</si>
  <si>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</si>
  <si>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</si>
  <si>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</si>
  <si>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</si>
  <si>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</si>
  <si>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</si>
  <si>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</si>
  <si>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</si>
  <si>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</si>
  <si>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</si>
  <si>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</si>
  <si>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</si>
  <si>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</si>
  <si>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</si>
  <si>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</si>
  <si>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</si>
  <si>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</si>
  <si>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</si>
  <si>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</si>
  <si>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</si>
  <si>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</si>
  <si>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</si>
  <si>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</si>
  <si>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</si>
  <si>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</si>
  <si>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</si>
  <si>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</si>
  <si>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</si>
  <si>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</si>
  <si>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</si>
  <si>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</si>
  <si>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</si>
  <si>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</si>
  <si>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</si>
  <si>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</si>
  <si>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</si>
  <si>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</si>
  <si>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</si>
  <si>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</si>
  <si>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</si>
  <si>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</si>
  <si>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</si>
  <si>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</si>
  <si>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</si>
  <si>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</si>
  <si>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</si>
  <si>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</si>
  <si>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</si>
  <si>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</si>
  <si>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</si>
  <si>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</si>
  <si>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</si>
  <si>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</si>
  <si>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</si>
  <si>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</si>
  <si>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</si>
  <si>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</si>
  <si>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</si>
  <si>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</si>
  <si>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</si>
  <si>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</si>
  <si>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</si>
  <si>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</si>
  <si>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</si>
  <si>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</si>
  <si>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</si>
  <si>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</si>
  <si>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</si>
  <si>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</si>
  <si>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</si>
  <si>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</si>
  <si>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</si>
  <si>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</si>
  <si>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</si>
  <si>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</si>
  <si>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</si>
  <si>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</si>
  <si>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</si>
  <si>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</si>
  <si>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</si>
  <si>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</si>
  <si>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</si>
  <si>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</si>
  <si>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</si>
  <si>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</si>
  <si>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</si>
  <si>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</si>
  <si>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</si>
  <si>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</si>
  <si>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</si>
  <si>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</si>
  <si>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</si>
  <si>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</si>
  <si>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</si>
  <si>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</si>
  <si>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</si>
  <si>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</si>
  <si>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</si>
  <si>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</si>
  <si>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</si>
  <si>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</si>
  <si>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</si>
  <si>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</si>
  <si>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</si>
  <si>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</si>
  <si>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</si>
  <si>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</si>
  <si>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</si>
  <si>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</si>
  <si>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</si>
  <si>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</si>
  <si>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</si>
  <si>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</si>
  <si>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</si>
  <si>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</si>
  <si>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</si>
  <si>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</si>
  <si>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</si>
  <si>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</si>
  <si>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</si>
  <si>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</si>
  <si>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</si>
  <si>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</si>
  <si>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</si>
  <si>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</si>
  <si>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</si>
  <si>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</si>
  <si>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</si>
  <si>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</si>
  <si>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</si>
  <si>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</si>
  <si>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</si>
  <si>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</si>
  <si>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</si>
  <si>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</si>
  <si>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</si>
  <si>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</si>
  <si>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</si>
  <si>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</si>
  <si>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</si>
  <si>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</si>
  <si>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</si>
  <si>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</si>
  <si>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</si>
  <si>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</si>
  <si>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</si>
  <si>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</si>
  <si>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</si>
  <si>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</si>
  <si>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</si>
  <si>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</si>
  <si>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</si>
  <si>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</si>
  <si>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</si>
  <si>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</si>
  <si>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</si>
  <si>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</si>
  <si>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</si>
  <si>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</si>
  <si>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</si>
  <si>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</si>
  <si>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</si>
  <si>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</si>
  <si>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</si>
  <si>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</si>
  <si>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</si>
  <si>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</si>
  <si>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</si>
  <si>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</si>
  <si>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</si>
  <si>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</si>
  <si>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</si>
  <si>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</si>
  <si>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</si>
  <si>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</si>
  <si>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</si>
  <si>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</si>
  <si>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</si>
  <si>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</si>
  <si>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</si>
  <si>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</si>
  <si>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</si>
  <si>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</si>
  <si>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</si>
  <si>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</si>
  <si>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</si>
  <si>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</si>
  <si>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</si>
  <si>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</si>
  <si>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</si>
  <si>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</si>
  <si>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</si>
  <si>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</si>
  <si>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</si>
  <si>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</si>
  <si>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</si>
  <si>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</si>
  <si>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</si>
  <si>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</si>
  <si>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</si>
  <si>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</si>
  <si>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</si>
  <si>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</si>
  <si>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</si>
  <si>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</si>
  <si>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</si>
  <si>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</si>
  <si>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</si>
  <si>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</si>
  <si>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</si>
  <si>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</si>
  <si>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</si>
  <si>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</si>
  <si>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</si>
  <si>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</si>
  <si>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</si>
  <si>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</si>
  <si>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</si>
  <si>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</si>
  <si>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</si>
  <si>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</si>
  <si>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</si>
  <si>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</si>
  <si>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</si>
  <si>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</si>
  <si>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</si>
  <si>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</si>
  <si>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</si>
  <si>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</si>
  <si>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</si>
  <si>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</si>
  <si>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</si>
  <si>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</si>
  <si>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</si>
  <si>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</si>
  <si>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</si>
  <si>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</si>
  <si>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</si>
  <si>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</si>
  <si>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</si>
  <si>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</si>
  <si>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</si>
  <si>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</si>
  <si>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</si>
  <si>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</si>
  <si>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</si>
  <si>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</si>
  <si>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</si>
  <si>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</si>
  <si>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</si>
  <si>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</si>
  <si>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</si>
  <si>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</si>
  <si>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</si>
  <si>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</si>
  <si>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</si>
  <si>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</si>
  <si>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</si>
  <si>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</si>
  <si>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</si>
  <si>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</si>
  <si>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</si>
  <si>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</si>
  <si>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</si>
  <si>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</si>
  <si>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</si>
  <si>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</si>
  <si>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</si>
  <si>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</si>
  <si>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</si>
  <si>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</si>
  <si>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</si>
  <si>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</si>
  <si>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</si>
  <si>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</si>
  <si>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</si>
  <si>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</si>
  <si>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</si>
  <si>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</si>
  <si>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</si>
  <si>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</si>
  <si>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</si>
  <si>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</si>
  <si>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</si>
  <si>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</si>
  <si>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</si>
  <si>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</si>
  <si>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</si>
  <si>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</si>
  <si>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</si>
  <si>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</si>
  <si>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</si>
  <si>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</si>
  <si>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</si>
  <si>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</si>
  <si>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</si>
  <si>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</si>
  <si>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</si>
  <si>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</si>
  <si>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</si>
  <si>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</si>
  <si>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</si>
  <si>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</si>
  <si>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</si>
  <si>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</si>
  <si>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</si>
  <si>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</si>
  <si>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</si>
  <si>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</si>
  <si>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</si>
  <si>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</si>
  <si>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</si>
  <si>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</si>
  <si>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</si>
  <si>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</si>
  <si>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</si>
  <si>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</si>
  <si>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</si>
  <si>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</si>
  <si>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</si>
  <si>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</si>
  <si>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</si>
  <si>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</si>
  <si>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</si>
  <si>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</si>
  <si>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</si>
  <si>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</si>
  <si>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</si>
  <si>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</si>
  <si>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</si>
  <si>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</si>
  <si>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</si>
  <si>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</si>
  <si>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</si>
  <si>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</si>
  <si>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</si>
  <si>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</si>
  <si>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</si>
  <si>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</si>
  <si>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</si>
  <si>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</si>
  <si>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</si>
  <si>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</si>
  <si>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</si>
  <si>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</si>
  <si>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</si>
  <si>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</si>
  <si>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</si>
  <si>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</si>
  <si>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</si>
  <si>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</si>
  <si>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</si>
  <si>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</si>
  <si>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</si>
  <si>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</si>
  <si>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</si>
  <si>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</si>
  <si>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</si>
  <si>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</si>
  <si>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</si>
  <si>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</si>
  <si>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</si>
  <si>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</si>
  <si>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</si>
  <si>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</si>
  <si>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</si>
  <si>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</si>
  <si>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</si>
  <si>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</si>
  <si>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</si>
  <si>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</si>
  <si>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</si>
  <si>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</si>
  <si>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</si>
  <si>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</si>
  <si>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</si>
  <si>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</si>
  <si>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</si>
  <si>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</si>
  <si>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</si>
  <si>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</si>
  <si>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</si>
  <si>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</si>
  <si>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</si>
  <si>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</si>
  <si>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</si>
  <si>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</si>
  <si>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</si>
  <si>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</si>
  <si>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</si>
  <si>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</si>
  <si>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</si>
  <si>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</si>
  <si>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</si>
  <si>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</si>
  <si>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</si>
  <si>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</si>
  <si>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</si>
  <si>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549300NFX18SRZHNT751</t>
  </si>
  <si>
    <t>03440494</t>
  </si>
  <si>
    <t>060007090</t>
  </si>
  <si>
    <t>48351740621</t>
  </si>
  <si>
    <t>382</t>
  </si>
  <si>
    <t>AD PLASTIK d.d.</t>
  </si>
  <si>
    <t>SOLIN</t>
  </si>
  <si>
    <t>Matoševa 8</t>
  </si>
  <si>
    <t>informacije@adplastik.hr</t>
  </si>
  <si>
    <t>www.adplastik.hr</t>
  </si>
  <si>
    <t>021/206-663</t>
  </si>
  <si>
    <t>Jurun Krešimir</t>
  </si>
  <si>
    <t>kresimir.jurun@adplastik.hr</t>
  </si>
  <si>
    <t>Obveznik:   AD PLASTIK d.d.</t>
  </si>
  <si>
    <t>stanje na dan 30.6.2024</t>
  </si>
  <si>
    <t>u razdoblju 1.1.2024 do 30.6.2024</t>
  </si>
  <si>
    <t>u razdoblju 1.1.2024. do 30.6.2024.</t>
  </si>
  <si>
    <r>
      <rPr>
        <sz val="10"/>
        <rFont val="Arial"/>
        <family val="2"/>
        <charset val="238"/>
      </rPr>
      <t xml:space="preserve">BILJEŠKE UZ FINANCIJSKE IZVJEŠTAJE - TFI
(koji se sastavljaju za tromjesečna razdoblja)
</t>
    </r>
    <r>
      <rPr>
        <sz val="10"/>
        <color rgb="FFFF0000"/>
        <rFont val="Arial"/>
        <family val="2"/>
        <charset val="238"/>
      </rPr>
      <t xml:space="preserve">
</t>
    </r>
    <r>
      <rPr>
        <sz val="10"/>
        <rFont val="Arial"/>
        <family val="2"/>
        <charset val="238"/>
      </rPr>
      <t>Naziv izdavatelja:  AD PLASTIK d.d.
Sjedište: Ul. Antuna Gustava Matoša 8, 21210, Solin, Hrvatska
OIB: 48351740621; MBS: 060007090
Izvještajno razdoblje: 1.1.2024. do 30.6.2024.</t>
    </r>
    <r>
      <rPr>
        <sz val="10"/>
        <color rgb="FFFF0000"/>
        <rFont val="Arial"/>
        <family val="2"/>
        <charset val="238"/>
      </rPr>
      <t xml:space="preserve">
</t>
    </r>
    <r>
      <rPr>
        <sz val="10"/>
        <rFont val="Arial"/>
        <family val="2"/>
        <charset val="238"/>
      </rPr>
      <t xml:space="preserve">Bilješke uz financijske izvještaje priložene su u Nerevidiranom financijskom izvještaju poslovodstva AD Plastik Grupe. Nerevidirani financijski izvještaj poslovodstva AD Plastik Grupe dostupan je na internet stranici Zagrebačke burze.
</t>
    </r>
    <r>
      <rPr>
        <sz val="10"/>
        <color rgb="FFFF0000"/>
        <rFont val="Arial"/>
        <family val="2"/>
        <charset val="238"/>
      </rPr>
      <t xml:space="preserve">
</t>
    </r>
    <r>
      <rPr>
        <sz val="10"/>
        <rFont val="Arial"/>
        <family val="2"/>
        <charset val="238"/>
      </rPr>
      <t>Integrirani godišnji izvještaj AD Plastik Grupe za 2023. godinu dostupan je na internetskim stranicama Zagrebačke burze.</t>
    </r>
    <r>
      <rPr>
        <sz val="10"/>
        <color rgb="FFFF0000"/>
        <rFont val="Arial"/>
        <family val="2"/>
        <charset val="238"/>
      </rPr>
      <t xml:space="preserve">
</t>
    </r>
    <r>
      <rPr>
        <sz val="10"/>
        <rFont val="Arial"/>
        <family val="2"/>
        <charset val="238"/>
      </rPr>
      <t>Računovodstvene politike koje se primjenjuju prilikom sastavljanja financijskih izvještaja za izvještajno razdoblje iste su kao i u posljednjim godišnjim financijskim izvještajima.</t>
    </r>
    <r>
      <rPr>
        <sz val="10"/>
        <color rgb="FFFF0000"/>
        <rFont val="Arial"/>
        <family val="2"/>
        <charset val="238"/>
      </rPr>
      <t xml:space="preserve">
</t>
    </r>
    <r>
      <rPr>
        <sz val="10"/>
        <rFont val="Arial"/>
        <family val="2"/>
        <charset val="238"/>
      </rPr>
      <t>Društvo AD Plastik d.d. je za potrebe ovisnih društava izdalo korporativne garancije u sljedećim iznosima: bankama 7.700 tisuća eura, kupcima 3.000 tisuća eura, te dobavljačima 2.119 tisuća eura.</t>
    </r>
    <r>
      <rPr>
        <sz val="10"/>
        <color rgb="FFFF0000"/>
        <rFont val="Arial"/>
        <family val="2"/>
        <charset val="238"/>
      </rPr>
      <t xml:space="preserve">
</t>
    </r>
    <r>
      <rPr>
        <sz val="10"/>
        <rFont val="Arial"/>
        <family val="2"/>
        <charset val="238"/>
      </rPr>
      <t xml:space="preserve">Iznos koje društvo AD Plastik d.d. duguje i koji dospijeva nakon više od pet godina iznosi 303 tisuća eura.
</t>
    </r>
    <r>
      <rPr>
        <sz val="10"/>
        <color rgb="FFFF0000"/>
        <rFont val="Arial"/>
        <family val="2"/>
        <charset val="238"/>
      </rPr>
      <t xml:space="preserve">
</t>
    </r>
    <r>
      <rPr>
        <sz val="10"/>
        <rFont val="Arial"/>
        <family val="2"/>
        <charset val="238"/>
      </rPr>
      <t>Prosječan broj zaposlenih AD Plastik d.d. u periodu od 1.1.2024. do 30.6.2024. godine bio je 1.095.</t>
    </r>
    <r>
      <rPr>
        <sz val="10"/>
        <color rgb="FFFF0000"/>
        <rFont val="Arial"/>
        <family val="2"/>
        <charset val="238"/>
      </rPr>
      <t xml:space="preserve">
</t>
    </r>
    <r>
      <rPr>
        <sz val="10"/>
        <rFont val="Arial"/>
        <family val="2"/>
        <charset val="238"/>
      </rPr>
      <t>U nematerijalnoj imovini u periodu od 1.1.2024. do 30.6.2024. godine kapitaliziran je trošak neto plaća i nadnica od 267.330 eura, trošak poreza i doprinosa iz plaća 103.692 eura te trošak doprinosa na plaće 55.116 eura.</t>
    </r>
    <r>
      <rPr>
        <sz val="10"/>
        <color rgb="FFFF0000"/>
        <rFont val="Arial"/>
        <family val="2"/>
        <charset val="238"/>
      </rPr>
      <t xml:space="preserve">
</t>
    </r>
    <r>
      <rPr>
        <sz val="10"/>
        <rFont val="Arial"/>
        <family val="2"/>
        <charset val="238"/>
      </rPr>
      <t>Kroz izvještajno razdoblje nije bilo promjene odgođene porezne imovine i odgođene porezne obveze. Odgođena porezna imovina društva AD Plastik d.d. na 31.12.2023. iznosi 2.603 tisuća eura, dok odgođena poreza obveza iznosi 380 tisuća eura.</t>
    </r>
    <r>
      <rPr>
        <sz val="10"/>
        <color rgb="FFFF000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</si>
</sst>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35"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W:\Kontroling\03%20Izvje&#353;taji%20eksterni\00%20ADP%20Grupa\2024\2Q2024\Kvartalni%20izvje&#353;taj%202Q24_2024_7_17.xlsx" TargetMode="External"/><Relationship Id="rId1" Type="http://schemas.openxmlformats.org/officeDocument/2006/relationships/externalLinkPath" Target="file:///\\ADSOFS\Podaci$\Kontroling\03%20Izvje&#353;taji%20eksterni\00%20ADP%20Grupa\2024\2Q2024\Kvartalni%20izvje&#353;taj%202Q24_2024_7_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stavke"/>
      <sheetName val="IGI Grupa BS &amp; PnL"/>
      <sheetName val="IGI Matica BS &amp; PnL"/>
      <sheetName val="IGI Grupa BS"/>
      <sheetName val="IGI Grupa RDG"/>
      <sheetName val="GCoA_BS Grupa"/>
      <sheetName val="GCoA_RDG Grupa"/>
      <sheetName val="GCoA_BS Matica"/>
      <sheetName val="GCoA_RDG Matica"/>
      <sheetName val="BS Grupa"/>
      <sheetName val="RDG Grupa"/>
      <sheetName val="BS Matica"/>
      <sheetName val="RDG Matica"/>
      <sheetName val="HA BS"/>
      <sheetName val="HA RDG"/>
      <sheetName val="Prihod po tržištima"/>
      <sheetName val="KPI"/>
      <sheetName val="Promjene kapitala"/>
      <sheetName val="CF Grupa"/>
      <sheetName val="CF Matica"/>
      <sheetName val="Prošireni RDG"/>
      <sheetName val="NFR"/>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45292</v>
      </c>
      <c r="F4" s="177"/>
      <c r="G4" s="86" t="s">
        <v>0</v>
      </c>
      <c r="H4" s="176">
        <v>45473</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2</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451</v>
      </c>
      <c r="D11" s="160"/>
      <c r="E11" s="96"/>
      <c r="F11" s="126" t="s">
        <v>333</v>
      </c>
      <c r="G11" s="163"/>
      <c r="H11" s="142" t="s">
        <v>449</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452</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453</v>
      </c>
      <c r="D15" s="160"/>
      <c r="E15" s="164"/>
      <c r="F15" s="155"/>
      <c r="G15" s="101" t="s">
        <v>334</v>
      </c>
      <c r="H15" s="142" t="s">
        <v>450</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454</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21210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1082</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337</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c r="B37" s="149"/>
      <c r="C37" s="149"/>
      <c r="D37" s="149"/>
      <c r="E37" s="148"/>
      <c r="F37" s="149"/>
      <c r="G37" s="149"/>
      <c r="H37" s="149"/>
      <c r="I37" s="150"/>
      <c r="J37" s="76"/>
    </row>
    <row r="38" spans="1:10" x14ac:dyDescent="0.25">
      <c r="A38" s="98"/>
      <c r="B38" s="77"/>
      <c r="C38" s="105"/>
      <c r="D38" s="151"/>
      <c r="E38" s="151"/>
      <c r="F38" s="151"/>
      <c r="G38" s="151"/>
      <c r="H38" s="151"/>
      <c r="I38" s="151"/>
      <c r="J38" s="100"/>
    </row>
    <row r="39" spans="1:10" x14ac:dyDescent="0.25">
      <c r="A39" s="148"/>
      <c r="B39" s="149"/>
      <c r="C39" s="149"/>
      <c r="D39" s="150"/>
      <c r="E39" s="148"/>
      <c r="F39" s="149"/>
      <c r="G39" s="149"/>
      <c r="H39" s="149"/>
      <c r="I39" s="150"/>
      <c r="J39" s="44"/>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461</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460</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462</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85" zoomScaleNormal="100" zoomScaleSheetLayoutView="85" workbookViewId="0">
      <selection sqref="A1:I1"/>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464</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463</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116901904</v>
      </c>
      <c r="I9" s="120">
        <f>I10+I17+I27+I38+I43</f>
        <v>118432940</v>
      </c>
    </row>
    <row r="10" spans="1:9" ht="12.75" customHeight="1" x14ac:dyDescent="0.2">
      <c r="A10" s="186" t="s">
        <v>5</v>
      </c>
      <c r="B10" s="186"/>
      <c r="C10" s="186"/>
      <c r="D10" s="186"/>
      <c r="E10" s="186"/>
      <c r="F10" s="186"/>
      <c r="G10" s="12">
        <v>3</v>
      </c>
      <c r="H10" s="120">
        <f>H11+H12+H13+H14+H15+H16</f>
        <v>8787545</v>
      </c>
      <c r="I10" s="120">
        <f>I11+I12+I13+I14+I15+I16</f>
        <v>9043033</v>
      </c>
    </row>
    <row r="11" spans="1:9" ht="12.75" customHeight="1" x14ac:dyDescent="0.2">
      <c r="A11" s="182" t="s">
        <v>6</v>
      </c>
      <c r="B11" s="182"/>
      <c r="C11" s="182"/>
      <c r="D11" s="182"/>
      <c r="E11" s="182"/>
      <c r="F11" s="182"/>
      <c r="G11" s="11">
        <v>4</v>
      </c>
      <c r="H11" s="18">
        <v>2761166</v>
      </c>
      <c r="I11" s="18">
        <v>2172938</v>
      </c>
    </row>
    <row r="12" spans="1:9" ht="22.9" customHeight="1" x14ac:dyDescent="0.2">
      <c r="A12" s="182" t="s">
        <v>7</v>
      </c>
      <c r="B12" s="182"/>
      <c r="C12" s="182"/>
      <c r="D12" s="182"/>
      <c r="E12" s="182"/>
      <c r="F12" s="182"/>
      <c r="G12" s="11">
        <v>5</v>
      </c>
      <c r="H12" s="18">
        <v>196636</v>
      </c>
      <c r="I12" s="18">
        <v>158298</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5763185</v>
      </c>
      <c r="I15" s="18">
        <v>6705143</v>
      </c>
    </row>
    <row r="16" spans="1:9" ht="12.75" customHeight="1" x14ac:dyDescent="0.2">
      <c r="A16" s="182" t="s">
        <v>11</v>
      </c>
      <c r="B16" s="182"/>
      <c r="C16" s="182"/>
      <c r="D16" s="182"/>
      <c r="E16" s="182"/>
      <c r="F16" s="182"/>
      <c r="G16" s="11">
        <v>9</v>
      </c>
      <c r="H16" s="18">
        <v>66558</v>
      </c>
      <c r="I16" s="18">
        <v>6654</v>
      </c>
    </row>
    <row r="17" spans="1:9" ht="12.75" customHeight="1" x14ac:dyDescent="0.2">
      <c r="A17" s="186" t="s">
        <v>12</v>
      </c>
      <c r="B17" s="186"/>
      <c r="C17" s="186"/>
      <c r="D17" s="186"/>
      <c r="E17" s="186"/>
      <c r="F17" s="186"/>
      <c r="G17" s="12">
        <v>10</v>
      </c>
      <c r="H17" s="120">
        <f>H18+H19+H20+H21+H22+H23+H24+H25+H26</f>
        <v>71859877</v>
      </c>
      <c r="I17" s="120">
        <f>I18+I19+I20+I21+I22+I23+I24+I25+I26</f>
        <v>74345115</v>
      </c>
    </row>
    <row r="18" spans="1:9" ht="12.75" customHeight="1" x14ac:dyDescent="0.2">
      <c r="A18" s="182" t="s">
        <v>13</v>
      </c>
      <c r="B18" s="182"/>
      <c r="C18" s="182"/>
      <c r="D18" s="182"/>
      <c r="E18" s="182"/>
      <c r="F18" s="182"/>
      <c r="G18" s="11">
        <v>11</v>
      </c>
      <c r="H18" s="18">
        <v>17365617</v>
      </c>
      <c r="I18" s="18">
        <v>17365617</v>
      </c>
    </row>
    <row r="19" spans="1:9" ht="12.75" customHeight="1" x14ac:dyDescent="0.2">
      <c r="A19" s="182" t="s">
        <v>14</v>
      </c>
      <c r="B19" s="182"/>
      <c r="C19" s="182"/>
      <c r="D19" s="182"/>
      <c r="E19" s="182"/>
      <c r="F19" s="182"/>
      <c r="G19" s="11">
        <v>12</v>
      </c>
      <c r="H19" s="18">
        <v>24099004</v>
      </c>
      <c r="I19" s="18">
        <v>23879633</v>
      </c>
    </row>
    <row r="20" spans="1:9" ht="12.75" customHeight="1" x14ac:dyDescent="0.2">
      <c r="A20" s="182" t="s">
        <v>15</v>
      </c>
      <c r="B20" s="182"/>
      <c r="C20" s="182"/>
      <c r="D20" s="182"/>
      <c r="E20" s="182"/>
      <c r="F20" s="182"/>
      <c r="G20" s="11">
        <v>13</v>
      </c>
      <c r="H20" s="18">
        <v>18053367</v>
      </c>
      <c r="I20" s="18">
        <v>16767227</v>
      </c>
    </row>
    <row r="21" spans="1:9" ht="12.75" customHeight="1" x14ac:dyDescent="0.2">
      <c r="A21" s="182" t="s">
        <v>16</v>
      </c>
      <c r="B21" s="182"/>
      <c r="C21" s="182"/>
      <c r="D21" s="182"/>
      <c r="E21" s="182"/>
      <c r="F21" s="182"/>
      <c r="G21" s="11">
        <v>14</v>
      </c>
      <c r="H21" s="18">
        <v>3558439</v>
      </c>
      <c r="I21" s="18">
        <v>3598013</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3414472</v>
      </c>
      <c r="I24" s="18">
        <v>6821995</v>
      </c>
    </row>
    <row r="25" spans="1:9" ht="12.75" customHeight="1" x14ac:dyDescent="0.2">
      <c r="A25" s="182" t="s">
        <v>20</v>
      </c>
      <c r="B25" s="182"/>
      <c r="C25" s="182"/>
      <c r="D25" s="182"/>
      <c r="E25" s="182"/>
      <c r="F25" s="182"/>
      <c r="G25" s="11">
        <v>18</v>
      </c>
      <c r="H25" s="18">
        <v>2112527</v>
      </c>
      <c r="I25" s="18">
        <v>2670119</v>
      </c>
    </row>
    <row r="26" spans="1:9" ht="12.75" customHeight="1" x14ac:dyDescent="0.2">
      <c r="A26" s="182" t="s">
        <v>21</v>
      </c>
      <c r="B26" s="182"/>
      <c r="C26" s="182"/>
      <c r="D26" s="182"/>
      <c r="E26" s="182"/>
      <c r="F26" s="182"/>
      <c r="G26" s="11">
        <v>19</v>
      </c>
      <c r="H26" s="18">
        <v>3256451</v>
      </c>
      <c r="I26" s="18">
        <v>3242511</v>
      </c>
    </row>
    <row r="27" spans="1:9" ht="12.75" customHeight="1" x14ac:dyDescent="0.2">
      <c r="A27" s="186" t="s">
        <v>22</v>
      </c>
      <c r="B27" s="186"/>
      <c r="C27" s="186"/>
      <c r="D27" s="186"/>
      <c r="E27" s="186"/>
      <c r="F27" s="186"/>
      <c r="G27" s="12">
        <v>20</v>
      </c>
      <c r="H27" s="120">
        <f>SUM(H28:H37)</f>
        <v>31332853</v>
      </c>
      <c r="I27" s="120">
        <f>SUM(I28:I37)</f>
        <v>30219850</v>
      </c>
    </row>
    <row r="28" spans="1:9" ht="12.75" customHeight="1" x14ac:dyDescent="0.2">
      <c r="A28" s="182" t="s">
        <v>23</v>
      </c>
      <c r="B28" s="182"/>
      <c r="C28" s="182"/>
      <c r="D28" s="182"/>
      <c r="E28" s="182"/>
      <c r="F28" s="182"/>
      <c r="G28" s="11">
        <v>21</v>
      </c>
      <c r="H28" s="18">
        <v>12092141</v>
      </c>
      <c r="I28" s="18">
        <v>12092141</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16353307</v>
      </c>
      <c r="I30" s="18">
        <v>15240304</v>
      </c>
    </row>
    <row r="31" spans="1:9" ht="24" customHeight="1" x14ac:dyDescent="0.2">
      <c r="A31" s="182" t="s">
        <v>26</v>
      </c>
      <c r="B31" s="182"/>
      <c r="C31" s="182"/>
      <c r="D31" s="182"/>
      <c r="E31" s="182"/>
      <c r="F31" s="182"/>
      <c r="G31" s="11">
        <v>24</v>
      </c>
      <c r="H31" s="18">
        <v>2887405</v>
      </c>
      <c r="I31" s="18">
        <v>2887405</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2318253</v>
      </c>
      <c r="I38" s="120">
        <f>I39+I40+I41+I42</f>
        <v>2221566</v>
      </c>
    </row>
    <row r="39" spans="1:9" ht="12.75" customHeight="1" x14ac:dyDescent="0.2">
      <c r="A39" s="182" t="s">
        <v>34</v>
      </c>
      <c r="B39" s="182"/>
      <c r="C39" s="182"/>
      <c r="D39" s="182"/>
      <c r="E39" s="182"/>
      <c r="F39" s="182"/>
      <c r="G39" s="11">
        <v>32</v>
      </c>
      <c r="H39" s="18">
        <v>2318253</v>
      </c>
      <c r="I39" s="18">
        <v>2221566</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2603376</v>
      </c>
      <c r="I43" s="18">
        <v>2603376</v>
      </c>
    </row>
    <row r="44" spans="1:9" ht="12.75" customHeight="1" x14ac:dyDescent="0.2">
      <c r="A44" s="184" t="s">
        <v>303</v>
      </c>
      <c r="B44" s="184"/>
      <c r="C44" s="184"/>
      <c r="D44" s="184"/>
      <c r="E44" s="184"/>
      <c r="F44" s="184"/>
      <c r="G44" s="12">
        <v>37</v>
      </c>
      <c r="H44" s="120">
        <f>H45+H53+H60+H70</f>
        <v>46159424</v>
      </c>
      <c r="I44" s="120">
        <f>I45+I53+I60+I70</f>
        <v>41310599</v>
      </c>
    </row>
    <row r="45" spans="1:9" ht="12.75" customHeight="1" x14ac:dyDescent="0.2">
      <c r="A45" s="186" t="s">
        <v>39</v>
      </c>
      <c r="B45" s="186"/>
      <c r="C45" s="186"/>
      <c r="D45" s="186"/>
      <c r="E45" s="186"/>
      <c r="F45" s="186"/>
      <c r="G45" s="12">
        <v>38</v>
      </c>
      <c r="H45" s="120">
        <f>SUM(H46:H52)</f>
        <v>21659726</v>
      </c>
      <c r="I45" s="120">
        <f>SUM(I46:I52)</f>
        <v>13182490</v>
      </c>
    </row>
    <row r="46" spans="1:9" ht="12.75" customHeight="1" x14ac:dyDescent="0.2">
      <c r="A46" s="182" t="s">
        <v>40</v>
      </c>
      <c r="B46" s="182"/>
      <c r="C46" s="182"/>
      <c r="D46" s="182"/>
      <c r="E46" s="182"/>
      <c r="F46" s="182"/>
      <c r="G46" s="11">
        <v>39</v>
      </c>
      <c r="H46" s="18">
        <v>5228723</v>
      </c>
      <c r="I46" s="18">
        <v>5107068</v>
      </c>
    </row>
    <row r="47" spans="1:9" ht="12.75" customHeight="1" x14ac:dyDescent="0.2">
      <c r="A47" s="182" t="s">
        <v>41</v>
      </c>
      <c r="B47" s="182"/>
      <c r="C47" s="182"/>
      <c r="D47" s="182"/>
      <c r="E47" s="182"/>
      <c r="F47" s="182"/>
      <c r="G47" s="11">
        <v>40</v>
      </c>
      <c r="H47" s="18">
        <v>1042806</v>
      </c>
      <c r="I47" s="18">
        <v>1176767</v>
      </c>
    </row>
    <row r="48" spans="1:9" ht="12.75" customHeight="1" x14ac:dyDescent="0.2">
      <c r="A48" s="182" t="s">
        <v>42</v>
      </c>
      <c r="B48" s="182"/>
      <c r="C48" s="182"/>
      <c r="D48" s="182"/>
      <c r="E48" s="182"/>
      <c r="F48" s="182"/>
      <c r="G48" s="11">
        <v>41</v>
      </c>
      <c r="H48" s="18">
        <v>1870375</v>
      </c>
      <c r="I48" s="18">
        <v>1527304</v>
      </c>
    </row>
    <row r="49" spans="1:9" ht="12.75" customHeight="1" x14ac:dyDescent="0.2">
      <c r="A49" s="182" t="s">
        <v>43</v>
      </c>
      <c r="B49" s="182"/>
      <c r="C49" s="182"/>
      <c r="D49" s="182"/>
      <c r="E49" s="182"/>
      <c r="F49" s="182"/>
      <c r="G49" s="11">
        <v>42</v>
      </c>
      <c r="H49" s="18">
        <v>9725747</v>
      </c>
      <c r="I49" s="18">
        <v>3248053</v>
      </c>
    </row>
    <row r="50" spans="1:9" ht="12.75" customHeight="1" x14ac:dyDescent="0.2">
      <c r="A50" s="182" t="s">
        <v>44</v>
      </c>
      <c r="B50" s="182"/>
      <c r="C50" s="182"/>
      <c r="D50" s="182"/>
      <c r="E50" s="182"/>
      <c r="F50" s="182"/>
      <c r="G50" s="11">
        <v>43</v>
      </c>
      <c r="H50" s="18">
        <v>3792075</v>
      </c>
      <c r="I50" s="18">
        <v>2123298</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21121060</v>
      </c>
      <c r="I53" s="120">
        <f>SUM(I54:I59)</f>
        <v>23450968</v>
      </c>
    </row>
    <row r="54" spans="1:9" ht="12.75" customHeight="1" x14ac:dyDescent="0.2">
      <c r="A54" s="182" t="s">
        <v>48</v>
      </c>
      <c r="B54" s="182"/>
      <c r="C54" s="182"/>
      <c r="D54" s="182"/>
      <c r="E54" s="182"/>
      <c r="F54" s="182"/>
      <c r="G54" s="11">
        <v>47</v>
      </c>
      <c r="H54" s="18">
        <v>2692046</v>
      </c>
      <c r="I54" s="18">
        <v>3363342</v>
      </c>
    </row>
    <row r="55" spans="1:9" ht="12.75" customHeight="1" x14ac:dyDescent="0.2">
      <c r="A55" s="182" t="s">
        <v>49</v>
      </c>
      <c r="B55" s="182"/>
      <c r="C55" s="182"/>
      <c r="D55" s="182"/>
      <c r="E55" s="182"/>
      <c r="F55" s="182"/>
      <c r="G55" s="11">
        <v>48</v>
      </c>
      <c r="H55" s="18">
        <v>1123466</v>
      </c>
      <c r="I55" s="18">
        <v>2518878</v>
      </c>
    </row>
    <row r="56" spans="1:9" ht="12.75" customHeight="1" x14ac:dyDescent="0.2">
      <c r="A56" s="182" t="s">
        <v>50</v>
      </c>
      <c r="B56" s="182"/>
      <c r="C56" s="182"/>
      <c r="D56" s="182"/>
      <c r="E56" s="182"/>
      <c r="F56" s="182"/>
      <c r="G56" s="11">
        <v>49</v>
      </c>
      <c r="H56" s="18">
        <v>13213198</v>
      </c>
      <c r="I56" s="18">
        <v>14965372</v>
      </c>
    </row>
    <row r="57" spans="1:9" ht="12.75" customHeight="1" x14ac:dyDescent="0.2">
      <c r="A57" s="182" t="s">
        <v>51</v>
      </c>
      <c r="B57" s="182"/>
      <c r="C57" s="182"/>
      <c r="D57" s="182"/>
      <c r="E57" s="182"/>
      <c r="F57" s="182"/>
      <c r="G57" s="11">
        <v>50</v>
      </c>
      <c r="H57" s="18">
        <v>85336</v>
      </c>
      <c r="I57" s="18">
        <v>58238</v>
      </c>
    </row>
    <row r="58" spans="1:9" ht="12.75" customHeight="1" x14ac:dyDescent="0.2">
      <c r="A58" s="182" t="s">
        <v>52</v>
      </c>
      <c r="B58" s="182"/>
      <c r="C58" s="182"/>
      <c r="D58" s="182"/>
      <c r="E58" s="182"/>
      <c r="F58" s="182"/>
      <c r="G58" s="11">
        <v>51</v>
      </c>
      <c r="H58" s="18">
        <v>2881106</v>
      </c>
      <c r="I58" s="18">
        <v>1679296</v>
      </c>
    </row>
    <row r="59" spans="1:9" ht="12.75" customHeight="1" x14ac:dyDescent="0.2">
      <c r="A59" s="182" t="s">
        <v>53</v>
      </c>
      <c r="B59" s="182"/>
      <c r="C59" s="182"/>
      <c r="D59" s="182"/>
      <c r="E59" s="182"/>
      <c r="F59" s="182"/>
      <c r="G59" s="11">
        <v>52</v>
      </c>
      <c r="H59" s="18">
        <v>1125908</v>
      </c>
      <c r="I59" s="18">
        <v>865842</v>
      </c>
    </row>
    <row r="60" spans="1:9" ht="12.75" customHeight="1" x14ac:dyDescent="0.2">
      <c r="A60" s="186" t="s">
        <v>54</v>
      </c>
      <c r="B60" s="186"/>
      <c r="C60" s="186"/>
      <c r="D60" s="186"/>
      <c r="E60" s="186"/>
      <c r="F60" s="186"/>
      <c r="G60" s="12">
        <v>53</v>
      </c>
      <c r="H60" s="120">
        <f>SUM(H61:H69)</f>
        <v>2353973</v>
      </c>
      <c r="I60" s="120">
        <f>SUM(I61:I69)</f>
        <v>2657647</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2353973</v>
      </c>
      <c r="I63" s="18">
        <v>2657647</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0</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1024665</v>
      </c>
      <c r="I70" s="18">
        <v>2019494</v>
      </c>
    </row>
    <row r="71" spans="1:9" ht="12.75" customHeight="1" x14ac:dyDescent="0.2">
      <c r="A71" s="183" t="s">
        <v>58</v>
      </c>
      <c r="B71" s="183"/>
      <c r="C71" s="183"/>
      <c r="D71" s="183"/>
      <c r="E71" s="183"/>
      <c r="F71" s="183"/>
      <c r="G71" s="11">
        <v>64</v>
      </c>
      <c r="H71" s="18">
        <v>846404</v>
      </c>
      <c r="I71" s="18">
        <v>1254328</v>
      </c>
    </row>
    <row r="72" spans="1:9" ht="12.75" customHeight="1" x14ac:dyDescent="0.2">
      <c r="A72" s="184" t="s">
        <v>304</v>
      </c>
      <c r="B72" s="184"/>
      <c r="C72" s="184"/>
      <c r="D72" s="184"/>
      <c r="E72" s="184"/>
      <c r="F72" s="184"/>
      <c r="G72" s="12">
        <v>65</v>
      </c>
      <c r="H72" s="120">
        <f>H8+H9+H44+H71</f>
        <v>163907732</v>
      </c>
      <c r="I72" s="120">
        <f>I8+I9+I44+I71</f>
        <v>160997867</v>
      </c>
    </row>
    <row r="73" spans="1:9" ht="12.75" customHeight="1" x14ac:dyDescent="0.2">
      <c r="A73" s="183" t="s">
        <v>59</v>
      </c>
      <c r="B73" s="183"/>
      <c r="C73" s="183"/>
      <c r="D73" s="183"/>
      <c r="E73" s="183"/>
      <c r="F73" s="183"/>
      <c r="G73" s="11">
        <v>66</v>
      </c>
      <c r="H73" s="18">
        <v>8332098</v>
      </c>
      <c r="I73" s="18">
        <v>13335640</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91114564</v>
      </c>
      <c r="I75" s="121">
        <f>I76+I77+I78+I84+I85+I91+I94+I97</f>
        <v>93260384</v>
      </c>
    </row>
    <row r="76" spans="1:9" ht="12.75" customHeight="1" x14ac:dyDescent="0.2">
      <c r="A76" s="182" t="s">
        <v>61</v>
      </c>
      <c r="B76" s="182"/>
      <c r="C76" s="182"/>
      <c r="D76" s="182"/>
      <c r="E76" s="182"/>
      <c r="F76" s="182"/>
      <c r="G76" s="11">
        <v>68</v>
      </c>
      <c r="H76" s="18">
        <v>54594592</v>
      </c>
      <c r="I76" s="18">
        <v>54594592</v>
      </c>
    </row>
    <row r="77" spans="1:9" ht="12.75" customHeight="1" x14ac:dyDescent="0.2">
      <c r="A77" s="182" t="s">
        <v>62</v>
      </c>
      <c r="B77" s="182"/>
      <c r="C77" s="182"/>
      <c r="D77" s="182"/>
      <c r="E77" s="182"/>
      <c r="F77" s="182"/>
      <c r="G77" s="11">
        <v>69</v>
      </c>
      <c r="H77" s="18">
        <v>25884472</v>
      </c>
      <c r="I77" s="18">
        <v>25884472</v>
      </c>
    </row>
    <row r="78" spans="1:9" ht="12.75" customHeight="1" x14ac:dyDescent="0.2">
      <c r="A78" s="186" t="s">
        <v>63</v>
      </c>
      <c r="B78" s="186"/>
      <c r="C78" s="186"/>
      <c r="D78" s="186"/>
      <c r="E78" s="186"/>
      <c r="F78" s="186"/>
      <c r="G78" s="12">
        <v>70</v>
      </c>
      <c r="H78" s="121">
        <f>SUM(H79:H83)</f>
        <v>9595941</v>
      </c>
      <c r="I78" s="121">
        <f>SUM(I79:I83)</f>
        <v>9306944</v>
      </c>
    </row>
    <row r="79" spans="1:9" ht="12.75" customHeight="1" x14ac:dyDescent="0.2">
      <c r="A79" s="182" t="s">
        <v>64</v>
      </c>
      <c r="B79" s="182"/>
      <c r="C79" s="182"/>
      <c r="D79" s="182"/>
      <c r="E79" s="182"/>
      <c r="F79" s="182"/>
      <c r="G79" s="11">
        <v>71</v>
      </c>
      <c r="H79" s="18">
        <v>813439</v>
      </c>
      <c r="I79" s="18">
        <v>813439</v>
      </c>
    </row>
    <row r="80" spans="1:9" ht="12.75" customHeight="1" x14ac:dyDescent="0.2">
      <c r="A80" s="182" t="s">
        <v>65</v>
      </c>
      <c r="B80" s="182"/>
      <c r="C80" s="182"/>
      <c r="D80" s="182"/>
      <c r="E80" s="182"/>
      <c r="F80" s="182"/>
      <c r="G80" s="11">
        <v>72</v>
      </c>
      <c r="H80" s="18">
        <v>2772641</v>
      </c>
      <c r="I80" s="18">
        <v>871127</v>
      </c>
    </row>
    <row r="81" spans="1:9" ht="12.75" customHeight="1" x14ac:dyDescent="0.2">
      <c r="A81" s="182" t="s">
        <v>66</v>
      </c>
      <c r="B81" s="182"/>
      <c r="C81" s="182"/>
      <c r="D81" s="182"/>
      <c r="E81" s="182"/>
      <c r="F81" s="182"/>
      <c r="G81" s="11">
        <v>73</v>
      </c>
      <c r="H81" s="18">
        <v>-871127</v>
      </c>
      <c r="I81" s="18">
        <v>-871127</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6880988</v>
      </c>
      <c r="I83" s="18">
        <v>8493505</v>
      </c>
    </row>
    <row r="84" spans="1:9" ht="12.75" customHeight="1" x14ac:dyDescent="0.2">
      <c r="A84" s="185" t="s">
        <v>69</v>
      </c>
      <c r="B84" s="185"/>
      <c r="C84" s="185"/>
      <c r="D84" s="185"/>
      <c r="E84" s="185"/>
      <c r="F84" s="185"/>
      <c r="G84" s="46">
        <v>76</v>
      </c>
      <c r="H84" s="47">
        <v>0</v>
      </c>
      <c r="I84" s="47">
        <v>0</v>
      </c>
    </row>
    <row r="85" spans="1:9" ht="12.75" customHeight="1" x14ac:dyDescent="0.2">
      <c r="A85" s="186" t="s">
        <v>446</v>
      </c>
      <c r="B85" s="186"/>
      <c r="C85" s="186"/>
      <c r="D85" s="186"/>
      <c r="E85" s="186"/>
      <c r="F85" s="186"/>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0</v>
      </c>
      <c r="I91" s="120">
        <f>I92-I93</f>
        <v>1328556</v>
      </c>
    </row>
    <row r="92" spans="1:9" ht="12.75" customHeight="1" x14ac:dyDescent="0.2">
      <c r="A92" s="182" t="s">
        <v>72</v>
      </c>
      <c r="B92" s="182"/>
      <c r="C92" s="182"/>
      <c r="D92" s="182"/>
      <c r="E92" s="182"/>
      <c r="F92" s="182"/>
      <c r="G92" s="11">
        <v>84</v>
      </c>
      <c r="H92" s="18">
        <v>0</v>
      </c>
      <c r="I92" s="18">
        <v>1328556</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20">
        <f>H95-H96</f>
        <v>1039559</v>
      </c>
      <c r="I94" s="120">
        <f>I95-I96</f>
        <v>2145820</v>
      </c>
    </row>
    <row r="95" spans="1:9" ht="12.75" customHeight="1" x14ac:dyDescent="0.2">
      <c r="A95" s="182" t="s">
        <v>74</v>
      </c>
      <c r="B95" s="182"/>
      <c r="C95" s="182"/>
      <c r="D95" s="182"/>
      <c r="E95" s="182"/>
      <c r="F95" s="182"/>
      <c r="G95" s="11">
        <v>87</v>
      </c>
      <c r="H95" s="18">
        <v>1039559</v>
      </c>
      <c r="I95" s="18">
        <v>2145820</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384843</v>
      </c>
      <c r="I98" s="120">
        <f>SUM(I99:I104)</f>
        <v>384843</v>
      </c>
    </row>
    <row r="99" spans="1:9" ht="12.75" customHeight="1" x14ac:dyDescent="0.2">
      <c r="A99" s="182" t="s">
        <v>77</v>
      </c>
      <c r="B99" s="182"/>
      <c r="C99" s="182"/>
      <c r="D99" s="182"/>
      <c r="E99" s="182"/>
      <c r="F99" s="182"/>
      <c r="G99" s="11">
        <v>91</v>
      </c>
      <c r="H99" s="18">
        <v>245438</v>
      </c>
      <c r="I99" s="18">
        <v>245438</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139405</v>
      </c>
      <c r="I104" s="18">
        <v>139405</v>
      </c>
    </row>
    <row r="105" spans="1:9" ht="12.75" customHeight="1" x14ac:dyDescent="0.2">
      <c r="A105" s="184" t="s">
        <v>356</v>
      </c>
      <c r="B105" s="184"/>
      <c r="C105" s="184"/>
      <c r="D105" s="184"/>
      <c r="E105" s="184"/>
      <c r="F105" s="184"/>
      <c r="G105" s="12">
        <v>97</v>
      </c>
      <c r="H105" s="120">
        <f>SUM(H106:H116)</f>
        <v>29662888</v>
      </c>
      <c r="I105" s="120">
        <f>SUM(I106:I116)</f>
        <v>23058179</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27899385</v>
      </c>
      <c r="I111" s="18">
        <v>20953217</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1383248</v>
      </c>
      <c r="I115" s="18">
        <v>1724707</v>
      </c>
    </row>
    <row r="116" spans="1:9" ht="12.75" customHeight="1" x14ac:dyDescent="0.2">
      <c r="A116" s="182" t="s">
        <v>93</v>
      </c>
      <c r="B116" s="182"/>
      <c r="C116" s="182"/>
      <c r="D116" s="182"/>
      <c r="E116" s="182"/>
      <c r="F116" s="182"/>
      <c r="G116" s="11">
        <v>108</v>
      </c>
      <c r="H116" s="18">
        <v>380255</v>
      </c>
      <c r="I116" s="18">
        <v>380255</v>
      </c>
    </row>
    <row r="117" spans="1:9" ht="12.75" customHeight="1" x14ac:dyDescent="0.2">
      <c r="A117" s="184" t="s">
        <v>357</v>
      </c>
      <c r="B117" s="184"/>
      <c r="C117" s="184"/>
      <c r="D117" s="184"/>
      <c r="E117" s="184"/>
      <c r="F117" s="184"/>
      <c r="G117" s="12">
        <v>109</v>
      </c>
      <c r="H117" s="120">
        <f>SUM(H118:H131)</f>
        <v>41902216</v>
      </c>
      <c r="I117" s="120">
        <f>SUM(I118:I131)</f>
        <v>43598778</v>
      </c>
    </row>
    <row r="118" spans="1:9" ht="12.75" customHeight="1" x14ac:dyDescent="0.2">
      <c r="A118" s="182" t="s">
        <v>83</v>
      </c>
      <c r="B118" s="182"/>
      <c r="C118" s="182"/>
      <c r="D118" s="182"/>
      <c r="E118" s="182"/>
      <c r="F118" s="182"/>
      <c r="G118" s="11">
        <v>110</v>
      </c>
      <c r="H118" s="18">
        <v>1586216</v>
      </c>
      <c r="I118" s="18">
        <v>1433648</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2507562</v>
      </c>
      <c r="I122" s="18">
        <v>1906777</v>
      </c>
    </row>
    <row r="123" spans="1:9" ht="12.75" customHeight="1" x14ac:dyDescent="0.2">
      <c r="A123" s="182" t="s">
        <v>88</v>
      </c>
      <c r="B123" s="182"/>
      <c r="C123" s="182"/>
      <c r="D123" s="182"/>
      <c r="E123" s="182"/>
      <c r="F123" s="182"/>
      <c r="G123" s="11">
        <v>115</v>
      </c>
      <c r="H123" s="18">
        <v>14545531</v>
      </c>
      <c r="I123" s="18">
        <v>20537628</v>
      </c>
    </row>
    <row r="124" spans="1:9" ht="12.75" customHeight="1" x14ac:dyDescent="0.2">
      <c r="A124" s="182" t="s">
        <v>89</v>
      </c>
      <c r="B124" s="182"/>
      <c r="C124" s="182"/>
      <c r="D124" s="182"/>
      <c r="E124" s="182"/>
      <c r="F124" s="182"/>
      <c r="G124" s="11">
        <v>116</v>
      </c>
      <c r="H124" s="18">
        <v>5298078</v>
      </c>
      <c r="I124" s="18">
        <v>1999584</v>
      </c>
    </row>
    <row r="125" spans="1:9" ht="12.75" customHeight="1" x14ac:dyDescent="0.2">
      <c r="A125" s="182" t="s">
        <v>90</v>
      </c>
      <c r="B125" s="182"/>
      <c r="C125" s="182"/>
      <c r="D125" s="182"/>
      <c r="E125" s="182"/>
      <c r="F125" s="182"/>
      <c r="G125" s="11">
        <v>117</v>
      </c>
      <c r="H125" s="18">
        <v>14517845</v>
      </c>
      <c r="I125" s="18">
        <v>13926643</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1229385</v>
      </c>
      <c r="I127" s="18">
        <v>1279357</v>
      </c>
    </row>
    <row r="128" spans="1:9" x14ac:dyDescent="0.2">
      <c r="A128" s="182" t="s">
        <v>95</v>
      </c>
      <c r="B128" s="182"/>
      <c r="C128" s="182"/>
      <c r="D128" s="182"/>
      <c r="E128" s="182"/>
      <c r="F128" s="182"/>
      <c r="G128" s="11">
        <v>120</v>
      </c>
      <c r="H128" s="18">
        <v>583294</v>
      </c>
      <c r="I128" s="18">
        <v>653979</v>
      </c>
    </row>
    <row r="129" spans="1:9" x14ac:dyDescent="0.2">
      <c r="A129" s="182" t="s">
        <v>96</v>
      </c>
      <c r="B129" s="182"/>
      <c r="C129" s="182"/>
      <c r="D129" s="182"/>
      <c r="E129" s="182"/>
      <c r="F129" s="182"/>
      <c r="G129" s="11">
        <v>121</v>
      </c>
      <c r="H129" s="18">
        <v>22349</v>
      </c>
      <c r="I129" s="18">
        <v>22349</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1611956</v>
      </c>
      <c r="I131" s="18">
        <v>1838813</v>
      </c>
    </row>
    <row r="132" spans="1:9" ht="22.15" customHeight="1" x14ac:dyDescent="0.2">
      <c r="A132" s="183" t="s">
        <v>99</v>
      </c>
      <c r="B132" s="183"/>
      <c r="C132" s="183"/>
      <c r="D132" s="183"/>
      <c r="E132" s="183"/>
      <c r="F132" s="183"/>
      <c r="G132" s="11">
        <v>124</v>
      </c>
      <c r="H132" s="18">
        <v>843221</v>
      </c>
      <c r="I132" s="18">
        <v>695683</v>
      </c>
    </row>
    <row r="133" spans="1:9" ht="12.75" customHeight="1" x14ac:dyDescent="0.2">
      <c r="A133" s="184" t="s">
        <v>358</v>
      </c>
      <c r="B133" s="184"/>
      <c r="C133" s="184"/>
      <c r="D133" s="184"/>
      <c r="E133" s="184"/>
      <c r="F133" s="184"/>
      <c r="G133" s="12">
        <v>125</v>
      </c>
      <c r="H133" s="120">
        <f>H75+H98+H105+H117+H132</f>
        <v>163907732</v>
      </c>
      <c r="I133" s="120">
        <f>I75+I98+I105+I117+I132</f>
        <v>160997867</v>
      </c>
    </row>
    <row r="134" spans="1:9" x14ac:dyDescent="0.2">
      <c r="A134" s="183" t="s">
        <v>100</v>
      </c>
      <c r="B134" s="183"/>
      <c r="C134" s="183"/>
      <c r="D134" s="183"/>
      <c r="E134" s="183"/>
      <c r="F134" s="183"/>
      <c r="G134" s="11">
        <v>126</v>
      </c>
      <c r="H134" s="18">
        <v>8332098</v>
      </c>
      <c r="I134" s="18">
        <v>13335640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85" zoomScaleSheetLayoutView="100" workbookViewId="0">
      <selection activeCell="H89" sqref="H89:K109"/>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465</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463</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49592783</v>
      </c>
      <c r="I8" s="52">
        <f>SUM(I9:I13)</f>
        <v>24224840</v>
      </c>
      <c r="J8" s="52">
        <f>SUM(J9:J13)</f>
        <v>62534317</v>
      </c>
      <c r="K8" s="52">
        <f>SUM(K9:K13)</f>
        <v>28388037</v>
      </c>
    </row>
    <row r="9" spans="1:11" ht="12.75" customHeight="1" x14ac:dyDescent="0.2">
      <c r="A9" s="182" t="s">
        <v>115</v>
      </c>
      <c r="B9" s="182"/>
      <c r="C9" s="182"/>
      <c r="D9" s="182"/>
      <c r="E9" s="182"/>
      <c r="F9" s="182"/>
      <c r="G9" s="11">
        <v>2</v>
      </c>
      <c r="H9" s="53">
        <v>2144430</v>
      </c>
      <c r="I9" s="53">
        <v>1124678</v>
      </c>
      <c r="J9" s="53">
        <v>1689343</v>
      </c>
      <c r="K9" s="53">
        <f>VLOOKUP($A:$A,'[1]HA RDG'!$A$5:$M$110,13,0)</f>
        <v>761867</v>
      </c>
    </row>
    <row r="10" spans="1:11" ht="12.75" customHeight="1" x14ac:dyDescent="0.2">
      <c r="A10" s="182" t="s">
        <v>116</v>
      </c>
      <c r="B10" s="182"/>
      <c r="C10" s="182"/>
      <c r="D10" s="182"/>
      <c r="E10" s="182"/>
      <c r="F10" s="182"/>
      <c r="G10" s="11">
        <v>3</v>
      </c>
      <c r="H10" s="53">
        <v>44095713</v>
      </c>
      <c r="I10" s="53">
        <v>22006795</v>
      </c>
      <c r="J10" s="53">
        <v>57361415</v>
      </c>
      <c r="K10" s="53">
        <f>VLOOKUP($A:$A,'[1]HA RDG'!$A$5:$M$110,13,0)</f>
        <v>25762165</v>
      </c>
    </row>
    <row r="11" spans="1:11" ht="12.75" customHeight="1" x14ac:dyDescent="0.2">
      <c r="A11" s="182" t="s">
        <v>117</v>
      </c>
      <c r="B11" s="182"/>
      <c r="C11" s="182"/>
      <c r="D11" s="182"/>
      <c r="E11" s="182"/>
      <c r="F11" s="182"/>
      <c r="G11" s="11">
        <v>4</v>
      </c>
      <c r="H11" s="53">
        <v>24240</v>
      </c>
      <c r="I11" s="53">
        <v>5207</v>
      </c>
      <c r="J11" s="53">
        <v>115753</v>
      </c>
      <c r="K11" s="53">
        <f>VLOOKUP($A:$A,'[1]HA RDG'!$A$5:$M$110,13,0)</f>
        <v>99819</v>
      </c>
    </row>
    <row r="12" spans="1:11" ht="12.75" customHeight="1" x14ac:dyDescent="0.2">
      <c r="A12" s="182" t="s">
        <v>118</v>
      </c>
      <c r="B12" s="182"/>
      <c r="C12" s="182"/>
      <c r="D12" s="182"/>
      <c r="E12" s="182"/>
      <c r="F12" s="182"/>
      <c r="G12" s="11">
        <v>5</v>
      </c>
      <c r="H12" s="53">
        <v>101713</v>
      </c>
      <c r="I12" s="53">
        <v>54333</v>
      </c>
      <c r="J12" s="53">
        <v>1849867</v>
      </c>
      <c r="K12" s="53">
        <f>VLOOKUP($A:$A,'[1]HA RDG'!$A$5:$M$110,13,0)</f>
        <v>671353</v>
      </c>
    </row>
    <row r="13" spans="1:11" ht="12.75" customHeight="1" x14ac:dyDescent="0.2">
      <c r="A13" s="182" t="s">
        <v>119</v>
      </c>
      <c r="B13" s="182"/>
      <c r="C13" s="182"/>
      <c r="D13" s="182"/>
      <c r="E13" s="182"/>
      <c r="F13" s="182"/>
      <c r="G13" s="11">
        <v>6</v>
      </c>
      <c r="H13" s="53">
        <v>3226687</v>
      </c>
      <c r="I13" s="53">
        <v>1033827</v>
      </c>
      <c r="J13" s="53">
        <v>1517939</v>
      </c>
      <c r="K13" s="53">
        <f>VLOOKUP($A:$A,'[1]HA RDG'!$A$5:$M$110,13,0)</f>
        <v>1092833</v>
      </c>
    </row>
    <row r="14" spans="1:11" ht="12.75" customHeight="1" x14ac:dyDescent="0.2">
      <c r="A14" s="213" t="s">
        <v>360</v>
      </c>
      <c r="B14" s="213"/>
      <c r="C14" s="213"/>
      <c r="D14" s="213"/>
      <c r="E14" s="213"/>
      <c r="F14" s="213"/>
      <c r="G14" s="12">
        <v>7</v>
      </c>
      <c r="H14" s="52">
        <f>H15+H16+H20+H24+H25+H26+H29+H36</f>
        <v>50086525</v>
      </c>
      <c r="I14" s="52">
        <f>I15+I16+I20+I24+I25+I26+I29+I36</f>
        <v>24987608</v>
      </c>
      <c r="J14" s="52">
        <f>J15+J16+J20+J24+J25+J26+J29+J36</f>
        <v>61778959</v>
      </c>
      <c r="K14" s="52">
        <f>K15+K16+K20+K24+K25+K26+K29+K36</f>
        <v>28648850</v>
      </c>
    </row>
    <row r="15" spans="1:11" ht="12.75" customHeight="1" x14ac:dyDescent="0.2">
      <c r="A15" s="182" t="s">
        <v>104</v>
      </c>
      <c r="B15" s="182"/>
      <c r="C15" s="182"/>
      <c r="D15" s="182"/>
      <c r="E15" s="182"/>
      <c r="F15" s="182"/>
      <c r="G15" s="11">
        <v>8</v>
      </c>
      <c r="H15" s="53">
        <v>457213</v>
      </c>
      <c r="I15" s="53">
        <v>227685</v>
      </c>
      <c r="J15" s="53">
        <v>209109</v>
      </c>
      <c r="K15" s="53">
        <f>VLOOKUP($A:$A,'[1]HA RDG'!$A$5:$M$110,13,0)</f>
        <v>-84074</v>
      </c>
    </row>
    <row r="16" spans="1:11" ht="12.75" customHeight="1" x14ac:dyDescent="0.2">
      <c r="A16" s="186" t="s">
        <v>440</v>
      </c>
      <c r="B16" s="186"/>
      <c r="C16" s="186"/>
      <c r="D16" s="186"/>
      <c r="E16" s="186"/>
      <c r="F16" s="186"/>
      <c r="G16" s="12">
        <v>9</v>
      </c>
      <c r="H16" s="52">
        <f>SUM(H17:H19)</f>
        <v>33734868</v>
      </c>
      <c r="I16" s="52">
        <f>SUM(I17:I19)</f>
        <v>16860994</v>
      </c>
      <c r="J16" s="52">
        <f>SUM(J17:J19)</f>
        <v>44891535</v>
      </c>
      <c r="K16" s="52">
        <f>SUM(K17:K19)</f>
        <v>20217377</v>
      </c>
    </row>
    <row r="17" spans="1:11" ht="12.75" customHeight="1" x14ac:dyDescent="0.2">
      <c r="A17" s="216" t="s">
        <v>120</v>
      </c>
      <c r="B17" s="216"/>
      <c r="C17" s="216"/>
      <c r="D17" s="216"/>
      <c r="E17" s="216"/>
      <c r="F17" s="216"/>
      <c r="G17" s="11">
        <v>10</v>
      </c>
      <c r="H17" s="53">
        <v>23165977</v>
      </c>
      <c r="I17" s="53">
        <v>11157453</v>
      </c>
      <c r="J17" s="53">
        <v>23215292</v>
      </c>
      <c r="K17" s="53">
        <f>VLOOKUP($A:$A,'[1]HA RDG'!$A$5:$M$110,13,0)</f>
        <v>11332046</v>
      </c>
    </row>
    <row r="18" spans="1:11" ht="12.75" customHeight="1" x14ac:dyDescent="0.2">
      <c r="A18" s="216" t="s">
        <v>121</v>
      </c>
      <c r="B18" s="216"/>
      <c r="C18" s="216"/>
      <c r="D18" s="216"/>
      <c r="E18" s="216"/>
      <c r="F18" s="216"/>
      <c r="G18" s="11">
        <v>11</v>
      </c>
      <c r="H18" s="53">
        <v>6264943</v>
      </c>
      <c r="I18" s="53">
        <v>3331732</v>
      </c>
      <c r="J18" s="53">
        <v>17553891</v>
      </c>
      <c r="K18" s="53">
        <f>VLOOKUP($A:$A,'[1]HA RDG'!$A$5:$M$110,13,0)</f>
        <v>6683342</v>
      </c>
    </row>
    <row r="19" spans="1:11" ht="12.75" customHeight="1" x14ac:dyDescent="0.2">
      <c r="A19" s="216" t="s">
        <v>122</v>
      </c>
      <c r="B19" s="216"/>
      <c r="C19" s="216"/>
      <c r="D19" s="216"/>
      <c r="E19" s="216"/>
      <c r="F19" s="216"/>
      <c r="G19" s="11">
        <v>12</v>
      </c>
      <c r="H19" s="53">
        <v>4303948</v>
      </c>
      <c r="I19" s="53">
        <v>2371809</v>
      </c>
      <c r="J19" s="53">
        <v>4122352</v>
      </c>
      <c r="K19" s="53">
        <f>VLOOKUP($A:$A,'[1]HA RDG'!$A$5:$M$110,13,0)</f>
        <v>2201989</v>
      </c>
    </row>
    <row r="20" spans="1:11" ht="12.75" customHeight="1" x14ac:dyDescent="0.2">
      <c r="A20" s="186" t="s">
        <v>441</v>
      </c>
      <c r="B20" s="186"/>
      <c r="C20" s="186"/>
      <c r="D20" s="186"/>
      <c r="E20" s="186"/>
      <c r="F20" s="186"/>
      <c r="G20" s="12">
        <v>13</v>
      </c>
      <c r="H20" s="52">
        <f>SUM(H21:H23)</f>
        <v>10222817</v>
      </c>
      <c r="I20" s="52">
        <f>SUM(I21:I23)</f>
        <v>5319385</v>
      </c>
      <c r="J20" s="52">
        <f>SUM(J21:J23)</f>
        <v>10339872</v>
      </c>
      <c r="K20" s="52">
        <f>SUM(K21:K23)</f>
        <v>5392929</v>
      </c>
    </row>
    <row r="21" spans="1:11" ht="12.75" customHeight="1" x14ac:dyDescent="0.2">
      <c r="A21" s="216" t="s">
        <v>105</v>
      </c>
      <c r="B21" s="216"/>
      <c r="C21" s="216"/>
      <c r="D21" s="216"/>
      <c r="E21" s="216"/>
      <c r="F21" s="216"/>
      <c r="G21" s="11">
        <v>14</v>
      </c>
      <c r="H21" s="53">
        <v>6389663</v>
      </c>
      <c r="I21" s="53">
        <v>3314011</v>
      </c>
      <c r="J21" s="53">
        <v>6486534</v>
      </c>
      <c r="K21" s="53">
        <f>VLOOKUP($A:$A,'[1]HA RDG'!$A$5:$M$110,13,0)</f>
        <v>3336844</v>
      </c>
    </row>
    <row r="22" spans="1:11" ht="12.75" customHeight="1" x14ac:dyDescent="0.2">
      <c r="A22" s="216" t="s">
        <v>106</v>
      </c>
      <c r="B22" s="216"/>
      <c r="C22" s="216"/>
      <c r="D22" s="216"/>
      <c r="E22" s="216"/>
      <c r="F22" s="216"/>
      <c r="G22" s="11">
        <v>15</v>
      </c>
      <c r="H22" s="53">
        <v>2514351</v>
      </c>
      <c r="I22" s="53">
        <v>1316944</v>
      </c>
      <c r="J22" s="53">
        <v>2515991</v>
      </c>
      <c r="K22" s="53">
        <f>VLOOKUP($A:$A,'[1]HA RDG'!$A$5:$M$110,13,0)</f>
        <v>1352007</v>
      </c>
    </row>
    <row r="23" spans="1:11" ht="12.75" customHeight="1" x14ac:dyDescent="0.2">
      <c r="A23" s="216" t="s">
        <v>107</v>
      </c>
      <c r="B23" s="216"/>
      <c r="C23" s="216"/>
      <c r="D23" s="216"/>
      <c r="E23" s="216"/>
      <c r="F23" s="216"/>
      <c r="G23" s="11">
        <v>16</v>
      </c>
      <c r="H23" s="53">
        <v>1318803</v>
      </c>
      <c r="I23" s="53">
        <v>688430</v>
      </c>
      <c r="J23" s="53">
        <v>1337347</v>
      </c>
      <c r="K23" s="53">
        <f>VLOOKUP($A:$A,'[1]HA RDG'!$A$5:$M$110,13,0)</f>
        <v>704078</v>
      </c>
    </row>
    <row r="24" spans="1:11" ht="12.75" customHeight="1" x14ac:dyDescent="0.2">
      <c r="A24" s="182" t="s">
        <v>108</v>
      </c>
      <c r="B24" s="182"/>
      <c r="C24" s="182"/>
      <c r="D24" s="182"/>
      <c r="E24" s="182"/>
      <c r="F24" s="182"/>
      <c r="G24" s="11">
        <v>17</v>
      </c>
      <c r="H24" s="53">
        <v>3648799</v>
      </c>
      <c r="I24" s="53">
        <v>1709497</v>
      </c>
      <c r="J24" s="53">
        <v>3804343</v>
      </c>
      <c r="K24" s="53">
        <f>VLOOKUP($A:$A,'[1]HA RDG'!$A$5:$M$110,13,0)</f>
        <v>2010933</v>
      </c>
    </row>
    <row r="25" spans="1:11" ht="12.75" customHeight="1" x14ac:dyDescent="0.2">
      <c r="A25" s="182" t="s">
        <v>109</v>
      </c>
      <c r="B25" s="182"/>
      <c r="C25" s="182"/>
      <c r="D25" s="182"/>
      <c r="E25" s="182"/>
      <c r="F25" s="182"/>
      <c r="G25" s="11">
        <v>18</v>
      </c>
      <c r="H25" s="53">
        <v>1873171</v>
      </c>
      <c r="I25" s="53">
        <v>772432</v>
      </c>
      <c r="J25" s="53">
        <v>2410359</v>
      </c>
      <c r="K25" s="53">
        <f>VLOOKUP($A:$A,'[1]HA RDG'!$A$5:$M$110,13,0)</f>
        <v>1070256</v>
      </c>
    </row>
    <row r="26" spans="1:11" ht="12.75" customHeight="1" x14ac:dyDescent="0.2">
      <c r="A26" s="186" t="s">
        <v>442</v>
      </c>
      <c r="B26" s="186"/>
      <c r="C26" s="186"/>
      <c r="D26" s="186"/>
      <c r="E26" s="186"/>
      <c r="F26" s="186"/>
      <c r="G26" s="12">
        <v>19</v>
      </c>
      <c r="H26" s="52">
        <f>H27+H28</f>
        <v>0</v>
      </c>
      <c r="I26" s="52">
        <f>I27+I28</f>
        <v>0</v>
      </c>
      <c r="J26" s="52">
        <f>J27+J28</f>
        <v>0</v>
      </c>
      <c r="K26" s="52">
        <f>K27+K28</f>
        <v>0</v>
      </c>
    </row>
    <row r="27" spans="1:11" ht="12.75" customHeight="1" x14ac:dyDescent="0.2">
      <c r="A27" s="216" t="s">
        <v>123</v>
      </c>
      <c r="B27" s="216"/>
      <c r="C27" s="216"/>
      <c r="D27" s="216"/>
      <c r="E27" s="216"/>
      <c r="F27" s="216"/>
      <c r="G27" s="11">
        <v>20</v>
      </c>
      <c r="H27" s="53">
        <v>0</v>
      </c>
      <c r="I27" s="53">
        <v>0</v>
      </c>
      <c r="J27" s="53">
        <v>0</v>
      </c>
      <c r="K27" s="53">
        <f>VLOOKUP($A:$A,'[1]HA RDG'!$A$5:$M$110,13,0)</f>
        <v>0</v>
      </c>
    </row>
    <row r="28" spans="1:11" ht="12.75" customHeight="1" x14ac:dyDescent="0.2">
      <c r="A28" s="216" t="s">
        <v>124</v>
      </c>
      <c r="B28" s="216"/>
      <c r="C28" s="216"/>
      <c r="D28" s="216"/>
      <c r="E28" s="216"/>
      <c r="F28" s="216"/>
      <c r="G28" s="11">
        <v>21</v>
      </c>
      <c r="H28" s="53">
        <v>0</v>
      </c>
      <c r="I28" s="53">
        <v>0</v>
      </c>
      <c r="J28" s="53">
        <v>0</v>
      </c>
      <c r="K28" s="53">
        <f>VLOOKUP($A:$A,'[1]HA RDG'!$A$5:$M$110,13,0)</f>
        <v>0</v>
      </c>
    </row>
    <row r="29" spans="1:11" ht="12.75" customHeight="1" x14ac:dyDescent="0.2">
      <c r="A29" s="186" t="s">
        <v>443</v>
      </c>
      <c r="B29" s="186"/>
      <c r="C29" s="186"/>
      <c r="D29" s="186"/>
      <c r="E29" s="186"/>
      <c r="F29" s="186"/>
      <c r="G29" s="12">
        <v>22</v>
      </c>
      <c r="H29" s="52">
        <f>SUM(H30:H35)</f>
        <v>0</v>
      </c>
      <c r="I29" s="52">
        <f>SUM(I30:I35)</f>
        <v>0</v>
      </c>
      <c r="J29" s="52">
        <f>SUM(J30:J35)</f>
        <v>0</v>
      </c>
      <c r="K29" s="52">
        <f>SUM(K30:K35)</f>
        <v>0</v>
      </c>
    </row>
    <row r="30" spans="1:11" ht="12.75" customHeight="1" x14ac:dyDescent="0.2">
      <c r="A30" s="216" t="s">
        <v>125</v>
      </c>
      <c r="B30" s="216"/>
      <c r="C30" s="216"/>
      <c r="D30" s="216"/>
      <c r="E30" s="216"/>
      <c r="F30" s="216"/>
      <c r="G30" s="11">
        <v>23</v>
      </c>
      <c r="H30" s="53">
        <v>0</v>
      </c>
      <c r="I30" s="53">
        <v>0</v>
      </c>
      <c r="J30" s="53">
        <v>0</v>
      </c>
      <c r="K30" s="53">
        <f>VLOOKUP($A:$A,'[1]HA RDG'!$A$5:$M$110,13,0)</f>
        <v>0</v>
      </c>
    </row>
    <row r="31" spans="1:11" ht="12.75" customHeight="1" x14ac:dyDescent="0.2">
      <c r="A31" s="216" t="s">
        <v>126</v>
      </c>
      <c r="B31" s="216"/>
      <c r="C31" s="216"/>
      <c r="D31" s="216"/>
      <c r="E31" s="216"/>
      <c r="F31" s="216"/>
      <c r="G31" s="11">
        <v>24</v>
      </c>
      <c r="H31" s="53">
        <v>0</v>
      </c>
      <c r="I31" s="53">
        <v>0</v>
      </c>
      <c r="J31" s="53">
        <v>0</v>
      </c>
      <c r="K31" s="53">
        <f>VLOOKUP($A:$A,'[1]HA RDG'!$A$5:$M$110,13,0)</f>
        <v>0</v>
      </c>
    </row>
    <row r="32" spans="1:11" ht="12.75" customHeight="1" x14ac:dyDescent="0.2">
      <c r="A32" s="216" t="s">
        <v>127</v>
      </c>
      <c r="B32" s="216"/>
      <c r="C32" s="216"/>
      <c r="D32" s="216"/>
      <c r="E32" s="216"/>
      <c r="F32" s="216"/>
      <c r="G32" s="11">
        <v>25</v>
      </c>
      <c r="H32" s="53">
        <v>0</v>
      </c>
      <c r="I32" s="53">
        <v>0</v>
      </c>
      <c r="J32" s="53">
        <v>0</v>
      </c>
      <c r="K32" s="53">
        <f>VLOOKUP($A:$A,'[1]HA RDG'!$A$5:$M$110,13,0)</f>
        <v>0</v>
      </c>
    </row>
    <row r="33" spans="1:11" ht="12.75" customHeight="1" x14ac:dyDescent="0.2">
      <c r="A33" s="216" t="s">
        <v>128</v>
      </c>
      <c r="B33" s="216"/>
      <c r="C33" s="216"/>
      <c r="D33" s="216"/>
      <c r="E33" s="216"/>
      <c r="F33" s="216"/>
      <c r="G33" s="11">
        <v>26</v>
      </c>
      <c r="H33" s="53">
        <v>0</v>
      </c>
      <c r="I33" s="53">
        <v>0</v>
      </c>
      <c r="J33" s="53">
        <v>0</v>
      </c>
      <c r="K33" s="53">
        <f>VLOOKUP($A:$A,'[1]HA RDG'!$A$5:$M$110,13,0)</f>
        <v>0</v>
      </c>
    </row>
    <row r="34" spans="1:11" ht="12.75" customHeight="1" x14ac:dyDescent="0.2">
      <c r="A34" s="216" t="s">
        <v>129</v>
      </c>
      <c r="B34" s="216"/>
      <c r="C34" s="216"/>
      <c r="D34" s="216"/>
      <c r="E34" s="216"/>
      <c r="F34" s="216"/>
      <c r="G34" s="11">
        <v>27</v>
      </c>
      <c r="H34" s="53">
        <v>0</v>
      </c>
      <c r="I34" s="53">
        <v>0</v>
      </c>
      <c r="J34" s="53">
        <v>0</v>
      </c>
      <c r="K34" s="53">
        <f>VLOOKUP($A:$A,'[1]HA RDG'!$A$5:$M$110,13,0)</f>
        <v>0</v>
      </c>
    </row>
    <row r="35" spans="1:11" ht="12.75" customHeight="1" x14ac:dyDescent="0.2">
      <c r="A35" s="216" t="s">
        <v>130</v>
      </c>
      <c r="B35" s="216"/>
      <c r="C35" s="216"/>
      <c r="D35" s="216"/>
      <c r="E35" s="216"/>
      <c r="F35" s="216"/>
      <c r="G35" s="11">
        <v>28</v>
      </c>
      <c r="H35" s="53">
        <v>0</v>
      </c>
      <c r="I35" s="53">
        <v>0</v>
      </c>
      <c r="J35" s="53">
        <v>0</v>
      </c>
      <c r="K35" s="53">
        <f>VLOOKUP($A:$A,'[1]HA RDG'!$A$5:$M$110,13,0)</f>
        <v>0</v>
      </c>
    </row>
    <row r="36" spans="1:11" ht="12.75" customHeight="1" x14ac:dyDescent="0.2">
      <c r="A36" s="182" t="s">
        <v>110</v>
      </c>
      <c r="B36" s="182"/>
      <c r="C36" s="182"/>
      <c r="D36" s="182"/>
      <c r="E36" s="182"/>
      <c r="F36" s="182"/>
      <c r="G36" s="11">
        <v>29</v>
      </c>
      <c r="H36" s="53">
        <v>149657</v>
      </c>
      <c r="I36" s="53">
        <v>97615</v>
      </c>
      <c r="J36" s="53">
        <v>123741</v>
      </c>
      <c r="K36" s="53">
        <f>VLOOKUP($A:$A,'[1]HA RDG'!$A$5:$M$110,13,0)</f>
        <v>41429</v>
      </c>
    </row>
    <row r="37" spans="1:11" ht="12.75" customHeight="1" x14ac:dyDescent="0.2">
      <c r="A37" s="213" t="s">
        <v>361</v>
      </c>
      <c r="B37" s="213"/>
      <c r="C37" s="213"/>
      <c r="D37" s="213"/>
      <c r="E37" s="213"/>
      <c r="F37" s="213"/>
      <c r="G37" s="12">
        <v>30</v>
      </c>
      <c r="H37" s="52">
        <f>SUM(H38:H47)</f>
        <v>2672886</v>
      </c>
      <c r="I37" s="52">
        <f>SUM(I38:I47)</f>
        <v>2579879</v>
      </c>
      <c r="J37" s="52">
        <f>SUM(J38:J47)</f>
        <v>2047313</v>
      </c>
      <c r="K37" s="52">
        <f>SUM(K38:K47)</f>
        <v>1893070</v>
      </c>
    </row>
    <row r="38" spans="1:11" ht="12.75" customHeight="1" x14ac:dyDescent="0.2">
      <c r="A38" s="182" t="s">
        <v>131</v>
      </c>
      <c r="B38" s="182"/>
      <c r="C38" s="182"/>
      <c r="D38" s="182"/>
      <c r="E38" s="182"/>
      <c r="F38" s="182"/>
      <c r="G38" s="11">
        <v>31</v>
      </c>
      <c r="H38" s="53">
        <v>0</v>
      </c>
      <c r="I38" s="53">
        <v>0</v>
      </c>
      <c r="J38" s="53">
        <v>0</v>
      </c>
      <c r="K38" s="53">
        <f>VLOOKUP($A:$A,'[1]HA RDG'!$A$5:$M$110,13,0)</f>
        <v>0</v>
      </c>
    </row>
    <row r="39" spans="1:11" ht="25.15" customHeight="1" x14ac:dyDescent="0.2">
      <c r="A39" s="182" t="s">
        <v>132</v>
      </c>
      <c r="B39" s="182"/>
      <c r="C39" s="182"/>
      <c r="D39" s="182"/>
      <c r="E39" s="182"/>
      <c r="F39" s="182"/>
      <c r="G39" s="11">
        <v>32</v>
      </c>
      <c r="H39" s="53">
        <v>2483529</v>
      </c>
      <c r="I39" s="53">
        <v>2483529</v>
      </c>
      <c r="J39" s="53">
        <v>1743569</v>
      </c>
      <c r="K39" s="53">
        <f>VLOOKUP($A:$A,'[1]HA RDG'!$A$5:$M$110,13,0)</f>
        <v>1743569</v>
      </c>
    </row>
    <row r="40" spans="1:11" ht="25.15" customHeight="1" x14ac:dyDescent="0.2">
      <c r="A40" s="182" t="s">
        <v>133</v>
      </c>
      <c r="B40" s="182"/>
      <c r="C40" s="182"/>
      <c r="D40" s="182"/>
      <c r="E40" s="182"/>
      <c r="F40" s="182"/>
      <c r="G40" s="11">
        <v>33</v>
      </c>
      <c r="H40" s="53">
        <v>0</v>
      </c>
      <c r="I40" s="53">
        <v>0</v>
      </c>
      <c r="J40" s="53">
        <v>0</v>
      </c>
      <c r="K40" s="53">
        <f>VLOOKUP($A:$A,'[1]HA RDG'!$A$5:$M$110,13,0)</f>
        <v>0</v>
      </c>
    </row>
    <row r="41" spans="1:11" ht="25.15" customHeight="1" x14ac:dyDescent="0.2">
      <c r="A41" s="182" t="s">
        <v>134</v>
      </c>
      <c r="B41" s="182"/>
      <c r="C41" s="182"/>
      <c r="D41" s="182"/>
      <c r="E41" s="182"/>
      <c r="F41" s="182"/>
      <c r="G41" s="11">
        <v>34</v>
      </c>
      <c r="H41" s="53">
        <v>188857</v>
      </c>
      <c r="I41" s="53">
        <v>95853</v>
      </c>
      <c r="J41" s="53">
        <v>303674</v>
      </c>
      <c r="K41" s="53">
        <f>VLOOKUP($A:$A,'[1]HA RDG'!$A$5:$M$110,13,0)</f>
        <v>149459</v>
      </c>
    </row>
    <row r="42" spans="1:11" ht="25.15" customHeight="1" x14ac:dyDescent="0.2">
      <c r="A42" s="182" t="s">
        <v>135</v>
      </c>
      <c r="B42" s="182"/>
      <c r="C42" s="182"/>
      <c r="D42" s="182"/>
      <c r="E42" s="182"/>
      <c r="F42" s="182"/>
      <c r="G42" s="11">
        <v>35</v>
      </c>
      <c r="H42" s="53">
        <v>0</v>
      </c>
      <c r="I42" s="53">
        <v>0</v>
      </c>
      <c r="J42" s="53">
        <v>0</v>
      </c>
      <c r="K42" s="53">
        <f>VLOOKUP($A:$A,'[1]HA RDG'!$A$5:$M$110,13,0)</f>
        <v>0</v>
      </c>
    </row>
    <row r="43" spans="1:11" ht="12.75" customHeight="1" x14ac:dyDescent="0.2">
      <c r="A43" s="182" t="s">
        <v>136</v>
      </c>
      <c r="B43" s="182"/>
      <c r="C43" s="182"/>
      <c r="D43" s="182"/>
      <c r="E43" s="182"/>
      <c r="F43" s="182"/>
      <c r="G43" s="11">
        <v>36</v>
      </c>
      <c r="H43" s="53">
        <v>0</v>
      </c>
      <c r="I43" s="53">
        <v>0</v>
      </c>
      <c r="J43" s="53">
        <v>0</v>
      </c>
      <c r="K43" s="53">
        <f>VLOOKUP($A:$A,'[1]HA RDG'!$A$5:$M$110,13,0)</f>
        <v>0</v>
      </c>
    </row>
    <row r="44" spans="1:11" ht="12.75" customHeight="1" x14ac:dyDescent="0.2">
      <c r="A44" s="182" t="s">
        <v>137</v>
      </c>
      <c r="B44" s="182"/>
      <c r="C44" s="182"/>
      <c r="D44" s="182"/>
      <c r="E44" s="182"/>
      <c r="F44" s="182"/>
      <c r="G44" s="11">
        <v>37</v>
      </c>
      <c r="H44" s="53">
        <v>44</v>
      </c>
      <c r="I44" s="53">
        <v>41</v>
      </c>
      <c r="J44" s="53">
        <v>70</v>
      </c>
      <c r="K44" s="53">
        <f>VLOOKUP($A:$A,'[1]HA RDG'!$A$5:$M$110,13,0)</f>
        <v>42</v>
      </c>
    </row>
    <row r="45" spans="1:11" ht="12.75" customHeight="1" x14ac:dyDescent="0.2">
      <c r="A45" s="182" t="s">
        <v>138</v>
      </c>
      <c r="B45" s="182"/>
      <c r="C45" s="182"/>
      <c r="D45" s="182"/>
      <c r="E45" s="182"/>
      <c r="F45" s="182"/>
      <c r="G45" s="11">
        <v>38</v>
      </c>
      <c r="H45" s="53">
        <v>456</v>
      </c>
      <c r="I45" s="53">
        <v>456</v>
      </c>
      <c r="J45" s="53">
        <v>0</v>
      </c>
      <c r="K45" s="53">
        <f>VLOOKUP($A:$A,'[1]HA RDG'!$A$5:$M$110,13,0)</f>
        <v>0</v>
      </c>
    </row>
    <row r="46" spans="1:11" ht="12.75" customHeight="1" x14ac:dyDescent="0.2">
      <c r="A46" s="182" t="s">
        <v>139</v>
      </c>
      <c r="B46" s="182"/>
      <c r="C46" s="182"/>
      <c r="D46" s="182"/>
      <c r="E46" s="182"/>
      <c r="F46" s="182"/>
      <c r="G46" s="11">
        <v>39</v>
      </c>
      <c r="H46" s="53">
        <v>0</v>
      </c>
      <c r="I46" s="53">
        <v>0</v>
      </c>
      <c r="J46" s="53">
        <v>0</v>
      </c>
      <c r="K46" s="53">
        <f>VLOOKUP($A:$A,'[1]HA RDG'!$A$5:$M$110,13,0)</f>
        <v>0</v>
      </c>
    </row>
    <row r="47" spans="1:11" ht="12.75" customHeight="1" x14ac:dyDescent="0.2">
      <c r="A47" s="182" t="s">
        <v>140</v>
      </c>
      <c r="B47" s="182"/>
      <c r="C47" s="182"/>
      <c r="D47" s="182"/>
      <c r="E47" s="182"/>
      <c r="F47" s="182"/>
      <c r="G47" s="11">
        <v>40</v>
      </c>
      <c r="H47" s="53">
        <v>0</v>
      </c>
      <c r="I47" s="53">
        <v>0</v>
      </c>
      <c r="J47" s="53">
        <v>0</v>
      </c>
      <c r="K47" s="53">
        <f>VLOOKUP($A:$A,'[1]HA RDG'!$A$5:$M$110,13,0)</f>
        <v>0</v>
      </c>
    </row>
    <row r="48" spans="1:11" ht="12.75" customHeight="1" x14ac:dyDescent="0.2">
      <c r="A48" s="213" t="s">
        <v>362</v>
      </c>
      <c r="B48" s="213"/>
      <c r="C48" s="213"/>
      <c r="D48" s="213"/>
      <c r="E48" s="213"/>
      <c r="F48" s="213"/>
      <c r="G48" s="12">
        <v>41</v>
      </c>
      <c r="H48" s="52">
        <f>SUM(H49:H55)</f>
        <v>236007</v>
      </c>
      <c r="I48" s="52">
        <f>SUM(I49:I55)</f>
        <v>137523</v>
      </c>
      <c r="J48" s="52">
        <f>SUM(J49:J55)</f>
        <v>656851</v>
      </c>
      <c r="K48" s="52">
        <f>SUM(K49:K55)</f>
        <v>343147</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06" t="s">
        <v>142</v>
      </c>
      <c r="B50" s="206"/>
      <c r="C50" s="206"/>
      <c r="D50" s="206"/>
      <c r="E50" s="206"/>
      <c r="F50" s="206"/>
      <c r="G50" s="11">
        <v>43</v>
      </c>
      <c r="H50" s="53">
        <v>0</v>
      </c>
      <c r="I50" s="53">
        <v>0</v>
      </c>
      <c r="J50" s="53">
        <v>0</v>
      </c>
      <c r="K50" s="53">
        <f>VLOOKUP($A:$A,'[1]HA RDG'!$A$5:$M$110,13,0)</f>
        <v>0</v>
      </c>
    </row>
    <row r="51" spans="1:11" ht="12.75" customHeight="1" x14ac:dyDescent="0.2">
      <c r="A51" s="206" t="s">
        <v>143</v>
      </c>
      <c r="B51" s="206"/>
      <c r="C51" s="206"/>
      <c r="D51" s="206"/>
      <c r="E51" s="206"/>
      <c r="F51" s="206"/>
      <c r="G51" s="11">
        <v>44</v>
      </c>
      <c r="H51" s="53">
        <v>236007</v>
      </c>
      <c r="I51" s="53">
        <v>137523</v>
      </c>
      <c r="J51" s="53">
        <v>652376</v>
      </c>
      <c r="K51" s="53">
        <f>VLOOKUP($A:$A,'[1]HA RDG'!$A$5:$M$110,13,0)</f>
        <v>339252</v>
      </c>
    </row>
    <row r="52" spans="1:11" ht="12.75" customHeight="1" x14ac:dyDescent="0.2">
      <c r="A52" s="206" t="s">
        <v>144</v>
      </c>
      <c r="B52" s="206"/>
      <c r="C52" s="206"/>
      <c r="D52" s="206"/>
      <c r="E52" s="206"/>
      <c r="F52" s="206"/>
      <c r="G52" s="11">
        <v>45</v>
      </c>
      <c r="H52" s="53">
        <v>0</v>
      </c>
      <c r="I52" s="53">
        <v>0</v>
      </c>
      <c r="J52" s="53">
        <v>4475</v>
      </c>
      <c r="K52" s="53">
        <f>VLOOKUP($A:$A,'[1]HA RDG'!$A$5:$M$110,13,0)</f>
        <v>3895</v>
      </c>
    </row>
    <row r="53" spans="1:11" ht="12.75" customHeight="1" x14ac:dyDescent="0.2">
      <c r="A53" s="206" t="s">
        <v>145</v>
      </c>
      <c r="B53" s="206"/>
      <c r="C53" s="206"/>
      <c r="D53" s="206"/>
      <c r="E53" s="206"/>
      <c r="F53" s="206"/>
      <c r="G53" s="11">
        <v>46</v>
      </c>
      <c r="H53" s="53">
        <v>0</v>
      </c>
      <c r="I53" s="53">
        <v>0</v>
      </c>
      <c r="J53" s="53">
        <v>0</v>
      </c>
      <c r="K53" s="53">
        <f>VLOOKUP($A:$A,'[1]HA RDG'!$A$5:$M$110,13,0)</f>
        <v>0</v>
      </c>
    </row>
    <row r="54" spans="1:11" ht="12.75" customHeight="1" x14ac:dyDescent="0.2">
      <c r="A54" s="206" t="s">
        <v>146</v>
      </c>
      <c r="B54" s="206"/>
      <c r="C54" s="206"/>
      <c r="D54" s="206"/>
      <c r="E54" s="206"/>
      <c r="F54" s="206"/>
      <c r="G54" s="11">
        <v>47</v>
      </c>
      <c r="H54" s="53">
        <v>0</v>
      </c>
      <c r="I54" s="53">
        <v>0</v>
      </c>
      <c r="J54" s="53">
        <v>0</v>
      </c>
      <c r="K54" s="53">
        <f>VLOOKUP($A:$A,'[1]HA RDG'!$A$5:$M$110,13,0)</f>
        <v>0</v>
      </c>
    </row>
    <row r="55" spans="1:11" ht="12.75" customHeight="1" x14ac:dyDescent="0.2">
      <c r="A55" s="206" t="s">
        <v>147</v>
      </c>
      <c r="B55" s="206"/>
      <c r="C55" s="206"/>
      <c r="D55" s="206"/>
      <c r="E55" s="206"/>
      <c r="F55" s="206"/>
      <c r="G55" s="11">
        <v>48</v>
      </c>
      <c r="H55" s="53">
        <v>0</v>
      </c>
      <c r="I55" s="53">
        <v>0</v>
      </c>
      <c r="J55" s="53">
        <v>0</v>
      </c>
      <c r="K55" s="53">
        <f>VLOOKUP($A:$A,'[1]HA RDG'!$A$5:$M$110,13,0)</f>
        <v>0</v>
      </c>
    </row>
    <row r="56" spans="1:11" ht="22.15" customHeight="1" x14ac:dyDescent="0.2">
      <c r="A56" s="215" t="s">
        <v>148</v>
      </c>
      <c r="B56" s="215"/>
      <c r="C56" s="215"/>
      <c r="D56" s="215"/>
      <c r="E56" s="215"/>
      <c r="F56" s="215"/>
      <c r="G56" s="11">
        <v>49</v>
      </c>
      <c r="H56" s="53">
        <v>0</v>
      </c>
      <c r="I56" s="53">
        <v>0</v>
      </c>
      <c r="J56" s="53">
        <v>0</v>
      </c>
      <c r="K56" s="53">
        <f>VLOOKUP($A:$A,'[1]HA RDG'!$A$5:$M$110,13,0)</f>
        <v>0</v>
      </c>
    </row>
    <row r="57" spans="1:11" ht="12.75" customHeight="1" x14ac:dyDescent="0.2">
      <c r="A57" s="215" t="s">
        <v>149</v>
      </c>
      <c r="B57" s="215"/>
      <c r="C57" s="215"/>
      <c r="D57" s="215"/>
      <c r="E57" s="215"/>
      <c r="F57" s="215"/>
      <c r="G57" s="11">
        <v>50</v>
      </c>
      <c r="H57" s="53">
        <v>0</v>
      </c>
      <c r="I57" s="53">
        <v>0</v>
      </c>
      <c r="J57" s="53">
        <v>0</v>
      </c>
      <c r="K57" s="53">
        <f>VLOOKUP($A:$A,'[1]HA RDG'!$A$5:$M$110,13,0)</f>
        <v>0</v>
      </c>
    </row>
    <row r="58" spans="1:11" ht="24.6" customHeight="1" x14ac:dyDescent="0.2">
      <c r="A58" s="215" t="s">
        <v>150</v>
      </c>
      <c r="B58" s="215"/>
      <c r="C58" s="215"/>
      <c r="D58" s="215"/>
      <c r="E58" s="215"/>
      <c r="F58" s="215"/>
      <c r="G58" s="11">
        <v>51</v>
      </c>
      <c r="H58" s="53">
        <v>0</v>
      </c>
      <c r="I58" s="53">
        <v>0</v>
      </c>
      <c r="J58" s="53">
        <v>0</v>
      </c>
      <c r="K58" s="53">
        <f>VLOOKUP($A:$A,'[1]HA RDG'!$A$5:$M$110,13,0)</f>
        <v>0</v>
      </c>
    </row>
    <row r="59" spans="1:11" ht="12.75" customHeight="1" x14ac:dyDescent="0.2">
      <c r="A59" s="215" t="s">
        <v>151</v>
      </c>
      <c r="B59" s="215"/>
      <c r="C59" s="215"/>
      <c r="D59" s="215"/>
      <c r="E59" s="215"/>
      <c r="F59" s="215"/>
      <c r="G59" s="11">
        <v>52</v>
      </c>
      <c r="H59" s="53">
        <v>0</v>
      </c>
      <c r="I59" s="53">
        <v>0</v>
      </c>
      <c r="J59" s="53">
        <v>0</v>
      </c>
      <c r="K59" s="53">
        <f>VLOOKUP($A:$A,'[1]HA RDG'!$A$5:$M$110,13,0)</f>
        <v>0</v>
      </c>
    </row>
    <row r="60" spans="1:11" ht="12.75" customHeight="1" x14ac:dyDescent="0.2">
      <c r="A60" s="213" t="s">
        <v>363</v>
      </c>
      <c r="B60" s="213"/>
      <c r="C60" s="213"/>
      <c r="D60" s="213"/>
      <c r="E60" s="213"/>
      <c r="F60" s="213"/>
      <c r="G60" s="12">
        <v>53</v>
      </c>
      <c r="H60" s="52">
        <f>H8+H37+H56+H57</f>
        <v>52265669</v>
      </c>
      <c r="I60" s="52">
        <f t="shared" ref="I60:K60" si="0">I8+I37+I56+I57</f>
        <v>26804719</v>
      </c>
      <c r="J60" s="52">
        <f t="shared" si="0"/>
        <v>64581630</v>
      </c>
      <c r="K60" s="52">
        <f t="shared" si="0"/>
        <v>30281107</v>
      </c>
    </row>
    <row r="61" spans="1:11" ht="12.75" customHeight="1" x14ac:dyDescent="0.2">
      <c r="A61" s="213" t="s">
        <v>364</v>
      </c>
      <c r="B61" s="213"/>
      <c r="C61" s="213"/>
      <c r="D61" s="213"/>
      <c r="E61" s="213"/>
      <c r="F61" s="213"/>
      <c r="G61" s="12">
        <v>54</v>
      </c>
      <c r="H61" s="52">
        <f>H14+H48+H58+H59</f>
        <v>50322532</v>
      </c>
      <c r="I61" s="52">
        <f t="shared" ref="I61:K61" si="1">I14+I48+I58+I59</f>
        <v>25125131</v>
      </c>
      <c r="J61" s="52">
        <f t="shared" si="1"/>
        <v>62435810</v>
      </c>
      <c r="K61" s="52">
        <f t="shared" si="1"/>
        <v>28991997</v>
      </c>
    </row>
    <row r="62" spans="1:11" ht="12.75" customHeight="1" x14ac:dyDescent="0.2">
      <c r="A62" s="213" t="s">
        <v>365</v>
      </c>
      <c r="B62" s="213"/>
      <c r="C62" s="213"/>
      <c r="D62" s="213"/>
      <c r="E62" s="213"/>
      <c r="F62" s="213"/>
      <c r="G62" s="12">
        <v>55</v>
      </c>
      <c r="H62" s="52">
        <f>H60-H61</f>
        <v>1943137</v>
      </c>
      <c r="I62" s="52">
        <f t="shared" ref="I62:K62" si="2">I60-I61</f>
        <v>1679588</v>
      </c>
      <c r="J62" s="52">
        <f t="shared" si="2"/>
        <v>2145820</v>
      </c>
      <c r="K62" s="52">
        <f t="shared" si="2"/>
        <v>1289110</v>
      </c>
    </row>
    <row r="63" spans="1:11" ht="12.75" customHeight="1" x14ac:dyDescent="0.2">
      <c r="A63" s="214" t="s">
        <v>366</v>
      </c>
      <c r="B63" s="214"/>
      <c r="C63" s="214"/>
      <c r="D63" s="214"/>
      <c r="E63" s="214"/>
      <c r="F63" s="214"/>
      <c r="G63" s="12">
        <v>56</v>
      </c>
      <c r="H63" s="52">
        <f>+IF((H60-H61)&gt;0,(H60-H61),0)</f>
        <v>1943137</v>
      </c>
      <c r="I63" s="52">
        <f t="shared" ref="I63:K63" si="3">+IF((I60-I61)&gt;0,(I60-I61),0)</f>
        <v>1679588</v>
      </c>
      <c r="J63" s="52">
        <f t="shared" si="3"/>
        <v>2145820</v>
      </c>
      <c r="K63" s="52">
        <f t="shared" si="3"/>
        <v>1289110</v>
      </c>
    </row>
    <row r="64" spans="1:11" ht="12.75" customHeight="1" x14ac:dyDescent="0.2">
      <c r="A64" s="214" t="s">
        <v>367</v>
      </c>
      <c r="B64" s="214"/>
      <c r="C64" s="214"/>
      <c r="D64" s="214"/>
      <c r="E64" s="214"/>
      <c r="F64" s="214"/>
      <c r="G64" s="12">
        <v>57</v>
      </c>
      <c r="H64" s="52">
        <f>+IF((H60-H61)&lt;0,(H60-H61),0)</f>
        <v>0</v>
      </c>
      <c r="I64" s="52">
        <f t="shared" ref="I64:K64" si="4">+IF((I60-I61)&lt;0,(I60-I61),0)</f>
        <v>0</v>
      </c>
      <c r="J64" s="52">
        <f t="shared" si="4"/>
        <v>0</v>
      </c>
      <c r="K64" s="52">
        <f t="shared" si="4"/>
        <v>0</v>
      </c>
    </row>
    <row r="65" spans="1:11" ht="12.75" customHeight="1" x14ac:dyDescent="0.2">
      <c r="A65" s="215" t="s">
        <v>111</v>
      </c>
      <c r="B65" s="215"/>
      <c r="C65" s="215"/>
      <c r="D65" s="215"/>
      <c r="E65" s="215"/>
      <c r="F65" s="215"/>
      <c r="G65" s="11">
        <v>58</v>
      </c>
      <c r="H65" s="53">
        <v>-54039</v>
      </c>
      <c r="I65" s="53">
        <v>-106759</v>
      </c>
      <c r="J65" s="53">
        <v>0</v>
      </c>
      <c r="K65" s="53">
        <f>VLOOKUP($A:$A,'[1]HA RDG'!$A$5:$M$110,13,0)</f>
        <v>0</v>
      </c>
    </row>
    <row r="66" spans="1:11" ht="12.75" customHeight="1" x14ac:dyDescent="0.2">
      <c r="A66" s="213" t="s">
        <v>368</v>
      </c>
      <c r="B66" s="213"/>
      <c r="C66" s="213"/>
      <c r="D66" s="213"/>
      <c r="E66" s="213"/>
      <c r="F66" s="213"/>
      <c r="G66" s="12">
        <v>59</v>
      </c>
      <c r="H66" s="52">
        <f>H62-H65</f>
        <v>1997176</v>
      </c>
      <c r="I66" s="52">
        <f t="shared" ref="I66:K66" si="5">I62-I65</f>
        <v>1786347</v>
      </c>
      <c r="J66" s="52">
        <f t="shared" si="5"/>
        <v>2145820</v>
      </c>
      <c r="K66" s="52">
        <f t="shared" si="5"/>
        <v>1289110</v>
      </c>
    </row>
    <row r="67" spans="1:11" ht="12.75" customHeight="1" x14ac:dyDescent="0.2">
      <c r="A67" s="214" t="s">
        <v>369</v>
      </c>
      <c r="B67" s="214"/>
      <c r="C67" s="214"/>
      <c r="D67" s="214"/>
      <c r="E67" s="214"/>
      <c r="F67" s="214"/>
      <c r="G67" s="12">
        <v>60</v>
      </c>
      <c r="H67" s="52">
        <f>+IF((H62-H65)&gt;0,(H62-H65),0)</f>
        <v>1997176</v>
      </c>
      <c r="I67" s="52">
        <f t="shared" ref="I67:K67" si="6">+IF((I62-I65)&gt;0,(I62-I65),0)</f>
        <v>1786347</v>
      </c>
      <c r="J67" s="52">
        <f t="shared" si="6"/>
        <v>2145820</v>
      </c>
      <c r="K67" s="52">
        <f t="shared" si="6"/>
        <v>1289110</v>
      </c>
    </row>
    <row r="68" spans="1:11" ht="12.75" customHeight="1" x14ac:dyDescent="0.2">
      <c r="A68" s="214" t="s">
        <v>370</v>
      </c>
      <c r="B68" s="214"/>
      <c r="C68" s="214"/>
      <c r="D68" s="214"/>
      <c r="E68" s="214"/>
      <c r="F68" s="214"/>
      <c r="G68" s="12">
        <v>61</v>
      </c>
      <c r="H68" s="52">
        <f>+IF((H62-H65)&lt;0,(H62-H65),0)</f>
        <v>0</v>
      </c>
      <c r="I68" s="52">
        <f t="shared" ref="I68:K68" si="7">+IF((I62-I65)&lt;0,(I62-I65),0)</f>
        <v>0</v>
      </c>
      <c r="J68" s="52">
        <f t="shared" si="7"/>
        <v>0</v>
      </c>
      <c r="K68" s="52">
        <f t="shared" si="7"/>
        <v>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f>VLOOKUP($A:$A,'[1]HA RDG'!$A$5:$M$110,13,0)</f>
        <v>0</v>
      </c>
    </row>
    <row r="72" spans="1:11" ht="12.75" customHeight="1" x14ac:dyDescent="0.2">
      <c r="A72" s="206" t="s">
        <v>154</v>
      </c>
      <c r="B72" s="206"/>
      <c r="C72" s="206"/>
      <c r="D72" s="206"/>
      <c r="E72" s="206"/>
      <c r="F72" s="206"/>
      <c r="G72" s="11">
        <v>64</v>
      </c>
      <c r="H72" s="53">
        <v>0</v>
      </c>
      <c r="I72" s="53">
        <v>0</v>
      </c>
      <c r="J72" s="53">
        <v>0</v>
      </c>
      <c r="K72" s="53">
        <f>VLOOKUP($A:$A,'[1]HA RDG'!$A$5:$M$110,13,0)</f>
        <v>0</v>
      </c>
    </row>
    <row r="73" spans="1:11" ht="12.75" customHeight="1" x14ac:dyDescent="0.2">
      <c r="A73" s="215" t="s">
        <v>155</v>
      </c>
      <c r="B73" s="215"/>
      <c r="C73" s="215"/>
      <c r="D73" s="215"/>
      <c r="E73" s="215"/>
      <c r="F73" s="215"/>
      <c r="G73" s="11">
        <v>65</v>
      </c>
      <c r="H73" s="53">
        <v>0</v>
      </c>
      <c r="I73" s="53">
        <v>0</v>
      </c>
      <c r="J73" s="53">
        <v>0</v>
      </c>
      <c r="K73" s="53">
        <f>VLOOKUP($A:$A,'[1]HA RDG'!$A$5:$M$110,13,0)</f>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v>0</v>
      </c>
      <c r="J86" s="56">
        <v>0</v>
      </c>
      <c r="K86" s="56">
        <f>VLOOKUP($A:$A,'[1]HA RDG'!$A$5:$M$110,13,0)</f>
        <v>0</v>
      </c>
    </row>
    <row r="87" spans="1:11" ht="12.75" customHeight="1" x14ac:dyDescent="0.2">
      <c r="A87" s="203" t="s">
        <v>158</v>
      </c>
      <c r="B87" s="203"/>
      <c r="C87" s="203"/>
      <c r="D87" s="203"/>
      <c r="E87" s="203"/>
      <c r="F87" s="203"/>
      <c r="G87" s="11">
        <v>77</v>
      </c>
      <c r="H87" s="56">
        <v>0</v>
      </c>
      <c r="I87" s="56">
        <v>0</v>
      </c>
      <c r="J87" s="56">
        <v>0</v>
      </c>
      <c r="K87" s="56">
        <f>VLOOKUP($A:$A,'[1]HA RDG'!$A$5:$M$110,13,0)</f>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1997176</v>
      </c>
      <c r="I89" s="56">
        <v>1786347</v>
      </c>
      <c r="J89" s="56">
        <v>2145820</v>
      </c>
      <c r="K89" s="56">
        <f>VLOOKUP($A:$A,'[1]HA RDG'!$A$5:$M$110,13,0)</f>
        <v>1289110</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
      <c r="A92" s="206" t="s">
        <v>382</v>
      </c>
      <c r="B92" s="206"/>
      <c r="C92" s="206"/>
      <c r="D92" s="206"/>
      <c r="E92" s="206"/>
      <c r="F92" s="206"/>
      <c r="G92" s="12">
        <v>81</v>
      </c>
      <c r="H92" s="56">
        <v>0</v>
      </c>
      <c r="I92" s="56">
        <v>0</v>
      </c>
      <c r="J92" s="56">
        <v>0</v>
      </c>
      <c r="K92" s="56">
        <f>VLOOKUP($A:$A,'[1]HA RDG'!$A$5:$M$110,13,0)</f>
        <v>0</v>
      </c>
    </row>
    <row r="93" spans="1:11" ht="38.25" customHeight="1" x14ac:dyDescent="0.2">
      <c r="A93" s="206" t="s">
        <v>383</v>
      </c>
      <c r="B93" s="206"/>
      <c r="C93" s="206"/>
      <c r="D93" s="206"/>
      <c r="E93" s="206"/>
      <c r="F93" s="206"/>
      <c r="G93" s="12">
        <v>82</v>
      </c>
      <c r="H93" s="56">
        <v>0</v>
      </c>
      <c r="I93" s="56">
        <v>0</v>
      </c>
      <c r="J93" s="56">
        <v>0</v>
      </c>
      <c r="K93" s="56">
        <f>VLOOKUP($A:$A,'[1]HA RDG'!$A$5:$M$110,13,0)</f>
        <v>0</v>
      </c>
    </row>
    <row r="94" spans="1:11" ht="38.25" customHeight="1" x14ac:dyDescent="0.2">
      <c r="A94" s="206" t="s">
        <v>384</v>
      </c>
      <c r="B94" s="206"/>
      <c r="C94" s="206"/>
      <c r="D94" s="206"/>
      <c r="E94" s="206"/>
      <c r="F94" s="206"/>
      <c r="G94" s="12">
        <v>83</v>
      </c>
      <c r="H94" s="56">
        <v>0</v>
      </c>
      <c r="I94" s="56">
        <v>0</v>
      </c>
      <c r="J94" s="56">
        <v>0</v>
      </c>
      <c r="K94" s="56">
        <f>VLOOKUP($A:$A,'[1]HA RDG'!$A$5:$M$110,13,0)</f>
        <v>0</v>
      </c>
    </row>
    <row r="95" spans="1:11" x14ac:dyDescent="0.2">
      <c r="A95" s="206" t="s">
        <v>385</v>
      </c>
      <c r="B95" s="206"/>
      <c r="C95" s="206"/>
      <c r="D95" s="206"/>
      <c r="E95" s="206"/>
      <c r="F95" s="206"/>
      <c r="G95" s="12">
        <v>84</v>
      </c>
      <c r="H95" s="56">
        <v>0</v>
      </c>
      <c r="I95" s="56">
        <v>0</v>
      </c>
      <c r="J95" s="56">
        <v>0</v>
      </c>
      <c r="K95" s="56">
        <f>VLOOKUP($A:$A,'[1]HA RDG'!$A$5:$M$110,13,0)</f>
        <v>0</v>
      </c>
    </row>
    <row r="96" spans="1:11" x14ac:dyDescent="0.2">
      <c r="A96" s="206" t="s">
        <v>386</v>
      </c>
      <c r="B96" s="206"/>
      <c r="C96" s="206"/>
      <c r="D96" s="206"/>
      <c r="E96" s="206"/>
      <c r="F96" s="206"/>
      <c r="G96" s="12">
        <v>85</v>
      </c>
      <c r="H96" s="56">
        <v>0</v>
      </c>
      <c r="I96" s="56">
        <v>0</v>
      </c>
      <c r="J96" s="56">
        <v>0</v>
      </c>
      <c r="K96" s="56">
        <f>VLOOKUP($A:$A,'[1]HA RDG'!$A$5:$M$110,13,0)</f>
        <v>0</v>
      </c>
    </row>
    <row r="97" spans="1:11" ht="26.25" customHeight="1" x14ac:dyDescent="0.2">
      <c r="A97" s="206" t="s">
        <v>387</v>
      </c>
      <c r="B97" s="206"/>
      <c r="C97" s="206"/>
      <c r="D97" s="206"/>
      <c r="E97" s="206"/>
      <c r="F97" s="206"/>
      <c r="G97" s="12">
        <v>86</v>
      </c>
      <c r="H97" s="56">
        <v>0</v>
      </c>
      <c r="I97" s="56">
        <v>0</v>
      </c>
      <c r="J97" s="56">
        <v>0</v>
      </c>
      <c r="K97" s="56">
        <f>VLOOKUP($A:$A,'[1]HA RDG'!$A$5:$M$110,13,0)</f>
        <v>0</v>
      </c>
    </row>
    <row r="98" spans="1:11" ht="25.5" customHeight="1" x14ac:dyDescent="0.2">
      <c r="A98" s="204" t="s">
        <v>438</v>
      </c>
      <c r="B98" s="204"/>
      <c r="C98" s="204"/>
      <c r="D98" s="204"/>
      <c r="E98" s="204"/>
      <c r="F98" s="204"/>
      <c r="G98" s="12">
        <v>87</v>
      </c>
      <c r="H98" s="73">
        <f>SUM(H99:H106)</f>
        <v>0</v>
      </c>
      <c r="I98" s="73">
        <f>SUM(I99:I106)</f>
        <v>0</v>
      </c>
      <c r="J98" s="73">
        <f t="shared" ref="J98:K98" si="10">SUM(J99:J106)</f>
        <v>0</v>
      </c>
      <c r="K98" s="73">
        <f t="shared" si="10"/>
        <v>0</v>
      </c>
    </row>
    <row r="99" spans="1:11" x14ac:dyDescent="0.2">
      <c r="A99" s="205" t="s">
        <v>160</v>
      </c>
      <c r="B99" s="205"/>
      <c r="C99" s="205"/>
      <c r="D99" s="205"/>
      <c r="E99" s="205"/>
      <c r="F99" s="205"/>
      <c r="G99" s="11">
        <v>88</v>
      </c>
      <c r="H99" s="56">
        <v>0</v>
      </c>
      <c r="I99" s="56">
        <v>0</v>
      </c>
      <c r="J99" s="56">
        <v>0</v>
      </c>
      <c r="K99" s="56">
        <f>VLOOKUP($A:$A,'[1]HA RDG'!$A$5:$M$110,13,0)</f>
        <v>0</v>
      </c>
    </row>
    <row r="100" spans="1:11" ht="36" customHeight="1" x14ac:dyDescent="0.2">
      <c r="A100" s="206" t="s">
        <v>388</v>
      </c>
      <c r="B100" s="206"/>
      <c r="C100" s="206"/>
      <c r="D100" s="206"/>
      <c r="E100" s="206"/>
      <c r="F100" s="206"/>
      <c r="G100" s="11">
        <v>89</v>
      </c>
      <c r="H100" s="56">
        <v>0</v>
      </c>
      <c r="I100" s="56">
        <v>0</v>
      </c>
      <c r="J100" s="56">
        <v>0</v>
      </c>
      <c r="K100" s="56">
        <f>VLOOKUP($A:$A,'[1]HA RDG'!$A$5:$M$110,13,0)</f>
        <v>0</v>
      </c>
    </row>
    <row r="101" spans="1:11" ht="22.15" customHeight="1" x14ac:dyDescent="0.2">
      <c r="A101" s="205" t="s">
        <v>161</v>
      </c>
      <c r="B101" s="205"/>
      <c r="C101" s="205"/>
      <c r="D101" s="205"/>
      <c r="E101" s="205"/>
      <c r="F101" s="205"/>
      <c r="G101" s="11">
        <v>90</v>
      </c>
      <c r="H101" s="56">
        <v>0</v>
      </c>
      <c r="I101" s="56">
        <v>0</v>
      </c>
      <c r="J101" s="56">
        <v>0</v>
      </c>
      <c r="K101" s="56">
        <f>VLOOKUP($A:$A,'[1]HA RDG'!$A$5:$M$110,13,0)</f>
        <v>0</v>
      </c>
    </row>
    <row r="102" spans="1:11" ht="22.15" customHeight="1" x14ac:dyDescent="0.2">
      <c r="A102" s="205" t="s">
        <v>162</v>
      </c>
      <c r="B102" s="205"/>
      <c r="C102" s="205"/>
      <c r="D102" s="205"/>
      <c r="E102" s="205"/>
      <c r="F102" s="205"/>
      <c r="G102" s="11">
        <v>91</v>
      </c>
      <c r="H102" s="56">
        <v>0</v>
      </c>
      <c r="I102" s="56">
        <v>0</v>
      </c>
      <c r="J102" s="56">
        <v>0</v>
      </c>
      <c r="K102" s="56">
        <f>VLOOKUP($A:$A,'[1]HA RDG'!$A$5:$M$110,13,0)</f>
        <v>0</v>
      </c>
    </row>
    <row r="103" spans="1:11" ht="22.15" customHeight="1" x14ac:dyDescent="0.2">
      <c r="A103" s="205" t="s">
        <v>163</v>
      </c>
      <c r="B103" s="205"/>
      <c r="C103" s="205"/>
      <c r="D103" s="205"/>
      <c r="E103" s="205"/>
      <c r="F103" s="205"/>
      <c r="G103" s="11">
        <v>92</v>
      </c>
      <c r="H103" s="56">
        <v>0</v>
      </c>
      <c r="I103" s="56">
        <v>0</v>
      </c>
      <c r="J103" s="56">
        <v>0</v>
      </c>
      <c r="K103" s="56">
        <f>VLOOKUP($A:$A,'[1]HA RDG'!$A$5:$M$110,13,0)</f>
        <v>0</v>
      </c>
    </row>
    <row r="104" spans="1:11" ht="12.75" customHeight="1" x14ac:dyDescent="0.2">
      <c r="A104" s="206" t="s">
        <v>389</v>
      </c>
      <c r="B104" s="206"/>
      <c r="C104" s="206"/>
      <c r="D104" s="206"/>
      <c r="E104" s="206"/>
      <c r="F104" s="206"/>
      <c r="G104" s="11">
        <v>93</v>
      </c>
      <c r="H104" s="56">
        <v>0</v>
      </c>
      <c r="I104" s="56">
        <v>0</v>
      </c>
      <c r="J104" s="56">
        <v>0</v>
      </c>
      <c r="K104" s="56">
        <f>VLOOKUP($A:$A,'[1]HA RDG'!$A$5:$M$110,13,0)</f>
        <v>0</v>
      </c>
    </row>
    <row r="105" spans="1:11" ht="26.25" customHeight="1" x14ac:dyDescent="0.2">
      <c r="A105" s="206" t="s">
        <v>390</v>
      </c>
      <c r="B105" s="206"/>
      <c r="C105" s="206"/>
      <c r="D105" s="206"/>
      <c r="E105" s="206"/>
      <c r="F105" s="206"/>
      <c r="G105" s="11">
        <v>94</v>
      </c>
      <c r="H105" s="56">
        <v>0</v>
      </c>
      <c r="I105" s="56">
        <v>0</v>
      </c>
      <c r="J105" s="56">
        <v>0</v>
      </c>
      <c r="K105" s="56">
        <f>VLOOKUP($A:$A,'[1]HA RDG'!$A$5:$M$110,13,0)</f>
        <v>0</v>
      </c>
    </row>
    <row r="106" spans="1:11" x14ac:dyDescent="0.2">
      <c r="A106" s="206" t="s">
        <v>391</v>
      </c>
      <c r="B106" s="206"/>
      <c r="C106" s="206"/>
      <c r="D106" s="206"/>
      <c r="E106" s="206"/>
      <c r="F106" s="206"/>
      <c r="G106" s="11">
        <v>95</v>
      </c>
      <c r="H106" s="56">
        <v>0</v>
      </c>
      <c r="I106" s="56">
        <v>0</v>
      </c>
      <c r="J106" s="56">
        <v>0</v>
      </c>
      <c r="K106" s="56">
        <f>VLOOKUP($A:$A,'[1]HA RDG'!$A$5:$M$110,13,0)</f>
        <v>0</v>
      </c>
    </row>
    <row r="107" spans="1:11" ht="24.75" customHeight="1" x14ac:dyDescent="0.2">
      <c r="A107" s="206" t="s">
        <v>392</v>
      </c>
      <c r="B107" s="206"/>
      <c r="C107" s="206"/>
      <c r="D107" s="206"/>
      <c r="E107" s="206"/>
      <c r="F107" s="206"/>
      <c r="G107" s="11">
        <v>96</v>
      </c>
      <c r="H107" s="56">
        <v>0</v>
      </c>
      <c r="I107" s="56">
        <v>0</v>
      </c>
      <c r="J107" s="56">
        <v>0</v>
      </c>
      <c r="K107" s="56">
        <f>VLOOKUP($A:$A,'[1]HA RDG'!$A$5:$M$110,13,0)</f>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1997176</v>
      </c>
      <c r="I109" s="55">
        <f>I89+I108</f>
        <v>1786347</v>
      </c>
      <c r="J109" s="55">
        <f t="shared" ref="J109:K109" si="12">J89+J108</f>
        <v>2145820</v>
      </c>
      <c r="K109" s="55">
        <f t="shared" si="12"/>
        <v>1289110</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f>VLOOKUP($A:$A,'[1]HA RDG'!$A$5:$M$110,13,0)</f>
        <v>0</v>
      </c>
    </row>
    <row r="113" spans="1:11" ht="12.75" customHeight="1" x14ac:dyDescent="0.2">
      <c r="A113" s="203" t="s">
        <v>165</v>
      </c>
      <c r="B113" s="203"/>
      <c r="C113" s="203"/>
      <c r="D113" s="203"/>
      <c r="E113" s="203"/>
      <c r="F113" s="203"/>
      <c r="G113" s="11">
        <v>101</v>
      </c>
      <c r="H113" s="56">
        <v>0</v>
      </c>
      <c r="I113" s="56">
        <v>0</v>
      </c>
      <c r="J113" s="56">
        <v>0</v>
      </c>
      <c r="K113" s="56">
        <f>VLOOKUP($A:$A,'[1]HA RDG'!$A$5:$M$110,13,0)</f>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sqref="A1:I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466</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463</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1943136</v>
      </c>
      <c r="I8" s="68">
        <v>2145820</v>
      </c>
    </row>
    <row r="9" spans="1:9" ht="12.75" customHeight="1" x14ac:dyDescent="0.2">
      <c r="A9" s="237" t="s">
        <v>171</v>
      </c>
      <c r="B9" s="237"/>
      <c r="C9" s="237"/>
      <c r="D9" s="237"/>
      <c r="E9" s="237"/>
      <c r="F9" s="237"/>
      <c r="G9" s="69">
        <v>2</v>
      </c>
      <c r="H9" s="70">
        <f>H10+H11+H12+H13+H14+H15+H16+H17</f>
        <v>-2108529</v>
      </c>
      <c r="I9" s="70">
        <f>I10+I11+I12+I13+I14+I15+I16+I17</f>
        <v>512180</v>
      </c>
    </row>
    <row r="10" spans="1:9" ht="12.75" customHeight="1" x14ac:dyDescent="0.2">
      <c r="A10" s="216" t="s">
        <v>172</v>
      </c>
      <c r="B10" s="216"/>
      <c r="C10" s="216"/>
      <c r="D10" s="216"/>
      <c r="E10" s="216"/>
      <c r="F10" s="216"/>
      <c r="G10" s="67">
        <v>3</v>
      </c>
      <c r="H10" s="68">
        <v>3648799</v>
      </c>
      <c r="I10" s="68">
        <v>3804343</v>
      </c>
    </row>
    <row r="11" spans="1:9" ht="22.15" customHeight="1" x14ac:dyDescent="0.2">
      <c r="A11" s="216" t="s">
        <v>173</v>
      </c>
      <c r="B11" s="216"/>
      <c r="C11" s="216"/>
      <c r="D11" s="216"/>
      <c r="E11" s="216"/>
      <c r="F11" s="216"/>
      <c r="G11" s="67">
        <v>4</v>
      </c>
      <c r="H11" s="68">
        <v>-2363690</v>
      </c>
      <c r="I11" s="68">
        <v>-1338054</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-2672430</v>
      </c>
      <c r="I13" s="68">
        <v>-2047312</v>
      </c>
    </row>
    <row r="14" spans="1:9" ht="12.75" customHeight="1" x14ac:dyDescent="0.2">
      <c r="A14" s="216" t="s">
        <v>176</v>
      </c>
      <c r="B14" s="216"/>
      <c r="C14" s="216"/>
      <c r="D14" s="216"/>
      <c r="E14" s="216"/>
      <c r="F14" s="216"/>
      <c r="G14" s="67">
        <v>7</v>
      </c>
      <c r="H14" s="68">
        <v>236007</v>
      </c>
      <c r="I14" s="68">
        <v>652376</v>
      </c>
    </row>
    <row r="15" spans="1:9" ht="12.75" customHeight="1" x14ac:dyDescent="0.2">
      <c r="A15" s="216" t="s">
        <v>177</v>
      </c>
      <c r="B15" s="216"/>
      <c r="C15" s="216"/>
      <c r="D15" s="216"/>
      <c r="E15" s="216"/>
      <c r="F15" s="216"/>
      <c r="G15" s="67">
        <v>8</v>
      </c>
      <c r="H15" s="68">
        <v>-16652</v>
      </c>
      <c r="I15" s="68">
        <v>0</v>
      </c>
    </row>
    <row r="16" spans="1:9" ht="12.75" customHeight="1" x14ac:dyDescent="0.2">
      <c r="A16" s="216" t="s">
        <v>178</v>
      </c>
      <c r="B16" s="216"/>
      <c r="C16" s="216"/>
      <c r="D16" s="216"/>
      <c r="E16" s="216"/>
      <c r="F16" s="216"/>
      <c r="G16" s="67">
        <v>9</v>
      </c>
      <c r="H16" s="68">
        <v>440</v>
      </c>
      <c r="I16" s="68">
        <v>65</v>
      </c>
    </row>
    <row r="17" spans="1:9" ht="25.15" customHeight="1" x14ac:dyDescent="0.2">
      <c r="A17" s="216" t="s">
        <v>179</v>
      </c>
      <c r="B17" s="216"/>
      <c r="C17" s="216"/>
      <c r="D17" s="216"/>
      <c r="E17" s="216"/>
      <c r="F17" s="216"/>
      <c r="G17" s="67">
        <v>10</v>
      </c>
      <c r="H17" s="68">
        <v>-941003</v>
      </c>
      <c r="I17" s="68">
        <v>-559238</v>
      </c>
    </row>
    <row r="18" spans="1:9" ht="28.15" customHeight="1" x14ac:dyDescent="0.2">
      <c r="A18" s="233" t="s">
        <v>306</v>
      </c>
      <c r="B18" s="233"/>
      <c r="C18" s="233"/>
      <c r="D18" s="233"/>
      <c r="E18" s="233"/>
      <c r="F18" s="233"/>
      <c r="G18" s="69">
        <v>11</v>
      </c>
      <c r="H18" s="70">
        <f>H8+H9</f>
        <v>-165393</v>
      </c>
      <c r="I18" s="70">
        <f>I8+I9</f>
        <v>2658000</v>
      </c>
    </row>
    <row r="19" spans="1:9" ht="12.75" customHeight="1" x14ac:dyDescent="0.2">
      <c r="A19" s="237" t="s">
        <v>180</v>
      </c>
      <c r="B19" s="237"/>
      <c r="C19" s="237"/>
      <c r="D19" s="237"/>
      <c r="E19" s="237"/>
      <c r="F19" s="237"/>
      <c r="G19" s="69">
        <v>12</v>
      </c>
      <c r="H19" s="70">
        <f>H20+H21+H22+H23</f>
        <v>-7462718</v>
      </c>
      <c r="I19" s="70">
        <f>I20+I21+I22+I23</f>
        <v>4100933</v>
      </c>
    </row>
    <row r="20" spans="1:9" ht="12.75" customHeight="1" x14ac:dyDescent="0.2">
      <c r="A20" s="216" t="s">
        <v>181</v>
      </c>
      <c r="B20" s="216"/>
      <c r="C20" s="216"/>
      <c r="D20" s="216"/>
      <c r="E20" s="216"/>
      <c r="F20" s="216"/>
      <c r="G20" s="67">
        <v>13</v>
      </c>
      <c r="H20" s="68">
        <v>2144449</v>
      </c>
      <c r="I20" s="68">
        <v>-3921608</v>
      </c>
    </row>
    <row r="21" spans="1:9" ht="12.75" customHeight="1" x14ac:dyDescent="0.2">
      <c r="A21" s="216" t="s">
        <v>182</v>
      </c>
      <c r="B21" s="216"/>
      <c r="C21" s="216"/>
      <c r="D21" s="216"/>
      <c r="E21" s="216"/>
      <c r="F21" s="216"/>
      <c r="G21" s="67">
        <v>14</v>
      </c>
      <c r="H21" s="68">
        <v>-8146950</v>
      </c>
      <c r="I21" s="68">
        <v>-454695</v>
      </c>
    </row>
    <row r="22" spans="1:9" ht="12.75" customHeight="1" x14ac:dyDescent="0.2">
      <c r="A22" s="216" t="s">
        <v>183</v>
      </c>
      <c r="B22" s="216"/>
      <c r="C22" s="216"/>
      <c r="D22" s="216"/>
      <c r="E22" s="216"/>
      <c r="F22" s="216"/>
      <c r="G22" s="67">
        <v>15</v>
      </c>
      <c r="H22" s="68">
        <v>-1460217</v>
      </c>
      <c r="I22" s="68">
        <v>8477236</v>
      </c>
    </row>
    <row r="23" spans="1:9" ht="12.75" customHeight="1" x14ac:dyDescent="0.2">
      <c r="A23" s="216" t="s">
        <v>184</v>
      </c>
      <c r="B23" s="216"/>
      <c r="C23" s="216"/>
      <c r="D23" s="216"/>
      <c r="E23" s="216"/>
      <c r="F23" s="216"/>
      <c r="G23" s="67">
        <v>16</v>
      </c>
      <c r="H23" s="68">
        <v>0</v>
      </c>
      <c r="I23" s="68">
        <v>0</v>
      </c>
    </row>
    <row r="24" spans="1:9" ht="12.75" customHeight="1" x14ac:dyDescent="0.2">
      <c r="A24" s="233" t="s">
        <v>185</v>
      </c>
      <c r="B24" s="233"/>
      <c r="C24" s="233"/>
      <c r="D24" s="233"/>
      <c r="E24" s="233"/>
      <c r="F24" s="233"/>
      <c r="G24" s="69">
        <v>17</v>
      </c>
      <c r="H24" s="70">
        <f>H18+H19</f>
        <v>-7628111</v>
      </c>
      <c r="I24" s="70">
        <f>I18+I19</f>
        <v>6758933</v>
      </c>
    </row>
    <row r="25" spans="1:9" ht="12.75" customHeight="1" x14ac:dyDescent="0.2">
      <c r="A25" s="182" t="s">
        <v>186</v>
      </c>
      <c r="B25" s="182"/>
      <c r="C25" s="182"/>
      <c r="D25" s="182"/>
      <c r="E25" s="182"/>
      <c r="F25" s="182"/>
      <c r="G25" s="67">
        <v>18</v>
      </c>
      <c r="H25" s="68">
        <v>-202127</v>
      </c>
      <c r="I25" s="68">
        <v>-653542</v>
      </c>
    </row>
    <row r="26" spans="1:9" ht="12.75" customHeight="1" x14ac:dyDescent="0.2">
      <c r="A26" s="182" t="s">
        <v>187</v>
      </c>
      <c r="B26" s="182"/>
      <c r="C26" s="182"/>
      <c r="D26" s="182"/>
      <c r="E26" s="182"/>
      <c r="F26" s="182"/>
      <c r="G26" s="67">
        <v>19</v>
      </c>
      <c r="H26" s="68">
        <v>0</v>
      </c>
      <c r="I26" s="68">
        <v>0</v>
      </c>
    </row>
    <row r="27" spans="1:9" ht="25.9" customHeight="1" x14ac:dyDescent="0.2">
      <c r="A27" s="234" t="s">
        <v>188</v>
      </c>
      <c r="B27" s="234"/>
      <c r="C27" s="234"/>
      <c r="D27" s="234"/>
      <c r="E27" s="234"/>
      <c r="F27" s="234"/>
      <c r="G27" s="69">
        <v>20</v>
      </c>
      <c r="H27" s="70">
        <f>H24+H25+H26</f>
        <v>-7830238</v>
      </c>
      <c r="I27" s="70">
        <f>I24+I25+I26</f>
        <v>6105391</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3377370</v>
      </c>
      <c r="I29" s="71">
        <v>1496983</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120729</v>
      </c>
      <c r="I31" s="71">
        <v>70</v>
      </c>
    </row>
    <row r="32" spans="1:9" ht="12.75" customHeight="1" x14ac:dyDescent="0.2">
      <c r="A32" s="182" t="s">
        <v>193</v>
      </c>
      <c r="B32" s="182"/>
      <c r="C32" s="182"/>
      <c r="D32" s="182"/>
      <c r="E32" s="182"/>
      <c r="F32" s="182"/>
      <c r="G32" s="67">
        <v>24</v>
      </c>
      <c r="H32" s="71">
        <v>2483529</v>
      </c>
      <c r="I32" s="71">
        <v>617862</v>
      </c>
    </row>
    <row r="33" spans="1:9" ht="12.75" customHeight="1" x14ac:dyDescent="0.2">
      <c r="A33" s="182" t="s">
        <v>194</v>
      </c>
      <c r="B33" s="182"/>
      <c r="C33" s="182"/>
      <c r="D33" s="182"/>
      <c r="E33" s="182"/>
      <c r="F33" s="182"/>
      <c r="G33" s="67">
        <v>25</v>
      </c>
      <c r="H33" s="71">
        <v>228764</v>
      </c>
      <c r="I33" s="71">
        <v>1113003</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6210392</v>
      </c>
      <c r="I35" s="72">
        <f>I29+I30+I31+I32+I33+I34</f>
        <v>3227918</v>
      </c>
    </row>
    <row r="36" spans="1:9" ht="22.9" customHeight="1" x14ac:dyDescent="0.2">
      <c r="A36" s="182" t="s">
        <v>197</v>
      </c>
      <c r="B36" s="182"/>
      <c r="C36" s="182"/>
      <c r="D36" s="182"/>
      <c r="E36" s="182"/>
      <c r="F36" s="182"/>
      <c r="G36" s="67">
        <v>28</v>
      </c>
      <c r="H36" s="71">
        <v>-2197055</v>
      </c>
      <c r="I36" s="71">
        <v>-6283324</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-2197055</v>
      </c>
      <c r="I41" s="72">
        <f>I36+I37+I38+I39+I40</f>
        <v>-6283324</v>
      </c>
    </row>
    <row r="42" spans="1:9" ht="29.45" customHeight="1" x14ac:dyDescent="0.2">
      <c r="A42" s="234" t="s">
        <v>203</v>
      </c>
      <c r="B42" s="234"/>
      <c r="C42" s="234"/>
      <c r="D42" s="234"/>
      <c r="E42" s="234"/>
      <c r="F42" s="234"/>
      <c r="G42" s="69">
        <v>34</v>
      </c>
      <c r="H42" s="72">
        <f>H35+H41</f>
        <v>4013337</v>
      </c>
      <c r="I42" s="72">
        <f>I35+I41</f>
        <v>-3055406</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7950037</v>
      </c>
      <c r="I46" s="71">
        <v>12779999</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7950037</v>
      </c>
      <c r="I48" s="72">
        <f>I44+I45+I46+I47</f>
        <v>12779999</v>
      </c>
    </row>
    <row r="49" spans="1:9" ht="24.6" customHeight="1" x14ac:dyDescent="0.2">
      <c r="A49" s="182" t="s">
        <v>305</v>
      </c>
      <c r="B49" s="182"/>
      <c r="C49" s="182"/>
      <c r="D49" s="182"/>
      <c r="E49" s="182"/>
      <c r="F49" s="182"/>
      <c r="G49" s="67">
        <v>40</v>
      </c>
      <c r="H49" s="71">
        <v>-4041688</v>
      </c>
      <c r="I49" s="71">
        <v>-13771205</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-420874</v>
      </c>
      <c r="I51" s="71">
        <v>-457739</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3" t="s">
        <v>214</v>
      </c>
      <c r="B54" s="233"/>
      <c r="C54" s="233"/>
      <c r="D54" s="233"/>
      <c r="E54" s="233"/>
      <c r="F54" s="233"/>
      <c r="G54" s="69">
        <v>45</v>
      </c>
      <c r="H54" s="72">
        <f>H49+H50+H51+H52+H53</f>
        <v>-4462562</v>
      </c>
      <c r="I54" s="72">
        <f>I49+I50+I51+I52+I53</f>
        <v>-14228944</v>
      </c>
    </row>
    <row r="55" spans="1:9" ht="29.45" customHeight="1" x14ac:dyDescent="0.2">
      <c r="A55" s="234" t="s">
        <v>215</v>
      </c>
      <c r="B55" s="234"/>
      <c r="C55" s="234"/>
      <c r="D55" s="234"/>
      <c r="E55" s="234"/>
      <c r="F55" s="234"/>
      <c r="G55" s="69">
        <v>46</v>
      </c>
      <c r="H55" s="72">
        <f>H48+H54</f>
        <v>3487475</v>
      </c>
      <c r="I55" s="72">
        <f>I48+I54</f>
        <v>-1448945</v>
      </c>
    </row>
    <row r="56" spans="1:9" x14ac:dyDescent="0.2">
      <c r="A56" s="182" t="s">
        <v>216</v>
      </c>
      <c r="B56" s="182"/>
      <c r="C56" s="182"/>
      <c r="D56" s="182"/>
      <c r="E56" s="182"/>
      <c r="F56" s="182"/>
      <c r="G56" s="67">
        <v>47</v>
      </c>
      <c r="H56" s="71">
        <v>-440</v>
      </c>
      <c r="I56" s="71">
        <v>-65</v>
      </c>
    </row>
    <row r="57" spans="1:9" ht="26.45" customHeight="1" x14ac:dyDescent="0.2">
      <c r="A57" s="234" t="s">
        <v>217</v>
      </c>
      <c r="B57" s="234"/>
      <c r="C57" s="234"/>
      <c r="D57" s="234"/>
      <c r="E57" s="234"/>
      <c r="F57" s="234"/>
      <c r="G57" s="69">
        <v>48</v>
      </c>
      <c r="H57" s="72">
        <f>H27+H42+H55+H56</f>
        <v>-329866</v>
      </c>
      <c r="I57" s="72">
        <f>I27+I42+I55+I56</f>
        <v>1600975</v>
      </c>
    </row>
    <row r="58" spans="1:9" x14ac:dyDescent="0.2">
      <c r="A58" s="236" t="s">
        <v>218</v>
      </c>
      <c r="B58" s="236"/>
      <c r="C58" s="236"/>
      <c r="D58" s="236"/>
      <c r="E58" s="236"/>
      <c r="F58" s="236"/>
      <c r="G58" s="67">
        <v>49</v>
      </c>
      <c r="H58" s="71">
        <v>2378004</v>
      </c>
      <c r="I58" s="71">
        <v>418519</v>
      </c>
    </row>
    <row r="59" spans="1:9" ht="31.15" customHeight="1" x14ac:dyDescent="0.2">
      <c r="A59" s="234" t="s">
        <v>219</v>
      </c>
      <c r="B59" s="234"/>
      <c r="C59" s="234"/>
      <c r="D59" s="234"/>
      <c r="E59" s="234"/>
      <c r="F59" s="234"/>
      <c r="G59" s="69">
        <v>50</v>
      </c>
      <c r="H59" s="72">
        <f>H57+H58</f>
        <v>2048138</v>
      </c>
      <c r="I59" s="72">
        <f>I57+I58</f>
        <v>2019494</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70" zoomScaleNormal="100" zoomScaleSheetLayoutView="7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45292</v>
      </c>
      <c r="F2" s="4" t="s">
        <v>0</v>
      </c>
      <c r="G2" s="9">
        <v>45473</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55738058</v>
      </c>
      <c r="I7" s="33">
        <v>25402255</v>
      </c>
      <c r="J7" s="33">
        <v>813439</v>
      </c>
      <c r="K7" s="33">
        <v>2772641</v>
      </c>
      <c r="L7" s="33">
        <v>921001</v>
      </c>
      <c r="M7" s="33">
        <v>0</v>
      </c>
      <c r="N7" s="33">
        <v>6880988</v>
      </c>
      <c r="O7" s="33">
        <v>0</v>
      </c>
      <c r="P7" s="33">
        <v>0</v>
      </c>
      <c r="Q7" s="33">
        <v>0</v>
      </c>
      <c r="R7" s="33">
        <v>0</v>
      </c>
      <c r="S7" s="33">
        <v>0</v>
      </c>
      <c r="T7" s="33">
        <v>0</v>
      </c>
      <c r="U7" s="33">
        <v>13101826</v>
      </c>
      <c r="V7" s="33">
        <v>-13743480</v>
      </c>
      <c r="W7" s="34">
        <f>H7+I7+J7+K7-L7+M7+N7+O7+P7+Q7+R7+U7+V7+S7+T7</f>
        <v>90044726</v>
      </c>
      <c r="X7" s="33">
        <v>0</v>
      </c>
      <c r="Y7" s="34">
        <f>W7+X7</f>
        <v>90044726</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55738058</v>
      </c>
      <c r="I10" s="34">
        <f t="shared" ref="I10:Y10" si="2">I7+I8+I9</f>
        <v>25402255</v>
      </c>
      <c r="J10" s="34">
        <f t="shared" si="2"/>
        <v>813439</v>
      </c>
      <c r="K10" s="34">
        <f>K7+K8+K9</f>
        <v>2772641</v>
      </c>
      <c r="L10" s="34">
        <f t="shared" si="2"/>
        <v>921001</v>
      </c>
      <c r="M10" s="34">
        <f t="shared" si="2"/>
        <v>0</v>
      </c>
      <c r="N10" s="34">
        <f t="shared" si="2"/>
        <v>6880988</v>
      </c>
      <c r="O10" s="34">
        <f t="shared" si="2"/>
        <v>0</v>
      </c>
      <c r="P10" s="34">
        <f t="shared" si="2"/>
        <v>0</v>
      </c>
      <c r="Q10" s="34">
        <f t="shared" si="2"/>
        <v>0</v>
      </c>
      <c r="R10" s="34">
        <f t="shared" si="2"/>
        <v>0</v>
      </c>
      <c r="S10" s="34">
        <f t="shared" si="2"/>
        <v>0</v>
      </c>
      <c r="T10" s="34">
        <f t="shared" si="2"/>
        <v>0</v>
      </c>
      <c r="U10" s="34">
        <f t="shared" si="2"/>
        <v>13101826</v>
      </c>
      <c r="V10" s="34">
        <f t="shared" si="2"/>
        <v>-13743480</v>
      </c>
      <c r="W10" s="34">
        <f t="shared" si="2"/>
        <v>90044726</v>
      </c>
      <c r="X10" s="34">
        <f t="shared" si="2"/>
        <v>0</v>
      </c>
      <c r="Y10" s="34">
        <f t="shared" si="2"/>
        <v>90044726</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1997176</v>
      </c>
      <c r="W11" s="34">
        <f t="shared" ref="W11:W29" si="3">H11+I11+J11+K11-L11+M11+N11+O11+P11+Q11+R11+U11+V11+S11+T11</f>
        <v>1997176</v>
      </c>
      <c r="X11" s="33">
        <v>0</v>
      </c>
      <c r="Y11" s="34">
        <f t="shared" ref="Y11:Y29" si="4">W11+X11</f>
        <v>1997176</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-13743480</v>
      </c>
      <c r="V28" s="33">
        <v>13743480</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55738058</v>
      </c>
      <c r="I30" s="36">
        <f t="shared" ref="I30:Y30" si="5">SUM(I10:I29)</f>
        <v>25402255</v>
      </c>
      <c r="J30" s="36">
        <f t="shared" si="5"/>
        <v>813439</v>
      </c>
      <c r="K30" s="36">
        <f t="shared" si="5"/>
        <v>2772641</v>
      </c>
      <c r="L30" s="36">
        <f t="shared" si="5"/>
        <v>921001</v>
      </c>
      <c r="M30" s="36">
        <f t="shared" si="5"/>
        <v>0</v>
      </c>
      <c r="N30" s="36">
        <f t="shared" si="5"/>
        <v>6880988</v>
      </c>
      <c r="O30" s="36">
        <f t="shared" si="5"/>
        <v>0</v>
      </c>
      <c r="P30" s="36">
        <f t="shared" si="5"/>
        <v>0</v>
      </c>
      <c r="Q30" s="36">
        <f t="shared" si="5"/>
        <v>0</v>
      </c>
      <c r="R30" s="36">
        <f t="shared" si="5"/>
        <v>0</v>
      </c>
      <c r="S30" s="36">
        <f t="shared" si="5"/>
        <v>0</v>
      </c>
      <c r="T30" s="36">
        <f t="shared" si="5"/>
        <v>0</v>
      </c>
      <c r="U30" s="36">
        <f t="shared" si="5"/>
        <v>-641654</v>
      </c>
      <c r="V30" s="36">
        <f t="shared" si="5"/>
        <v>1997176</v>
      </c>
      <c r="W30" s="36">
        <f t="shared" si="5"/>
        <v>92041902</v>
      </c>
      <c r="X30" s="36">
        <f t="shared" si="5"/>
        <v>0</v>
      </c>
      <c r="Y30" s="36">
        <f t="shared" si="5"/>
        <v>92041902</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1997176</v>
      </c>
      <c r="W33" s="34">
        <f t="shared" si="8"/>
        <v>1997176</v>
      </c>
      <c r="X33" s="34">
        <f t="shared" si="8"/>
        <v>0</v>
      </c>
      <c r="Y33" s="34">
        <f t="shared" si="8"/>
        <v>1997176</v>
      </c>
    </row>
    <row r="34" spans="1:25" ht="30.75" customHeight="1" x14ac:dyDescent="0.2">
      <c r="A34" s="268" t="s">
        <v>429</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-13743480</v>
      </c>
      <c r="V34" s="36">
        <f t="shared" si="10"/>
        <v>13743480</v>
      </c>
      <c r="W34" s="36">
        <f t="shared" si="10"/>
        <v>0</v>
      </c>
      <c r="X34" s="36">
        <f t="shared" si="10"/>
        <v>0</v>
      </c>
      <c r="Y34" s="36">
        <f t="shared" si="10"/>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v>54594592</v>
      </c>
      <c r="I36" s="33">
        <v>25884472</v>
      </c>
      <c r="J36" s="33">
        <v>813439</v>
      </c>
      <c r="K36" s="33">
        <v>2772641</v>
      </c>
      <c r="L36" s="33">
        <v>871127</v>
      </c>
      <c r="M36" s="33">
        <v>0</v>
      </c>
      <c r="N36" s="33">
        <v>6880988</v>
      </c>
      <c r="O36" s="33">
        <v>0</v>
      </c>
      <c r="P36" s="33">
        <v>0</v>
      </c>
      <c r="Q36" s="33">
        <v>0</v>
      </c>
      <c r="R36" s="33">
        <v>0</v>
      </c>
      <c r="S36" s="33">
        <v>0</v>
      </c>
      <c r="T36" s="33">
        <v>0</v>
      </c>
      <c r="U36" s="33">
        <v>0</v>
      </c>
      <c r="V36" s="33">
        <v>1039559</v>
      </c>
      <c r="W36" s="37">
        <f>H36+I36+J36+K36-L36+M36+N36+O36+P36+Q36+R36+U36+V36+S36+T36</f>
        <v>91114564</v>
      </c>
      <c r="X36" s="33">
        <v>0</v>
      </c>
      <c r="Y36" s="37">
        <f t="shared" ref="Y36:Y38" si="12">W36+X36</f>
        <v>91114564</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54594592</v>
      </c>
      <c r="I39" s="34">
        <f t="shared" ref="I39:Y39" si="14">I36+I37+I38</f>
        <v>25884472</v>
      </c>
      <c r="J39" s="34">
        <f t="shared" si="14"/>
        <v>813439</v>
      </c>
      <c r="K39" s="34">
        <f t="shared" si="14"/>
        <v>2772641</v>
      </c>
      <c r="L39" s="34">
        <f t="shared" si="14"/>
        <v>871127</v>
      </c>
      <c r="M39" s="34">
        <f t="shared" si="14"/>
        <v>0</v>
      </c>
      <c r="N39" s="34">
        <f t="shared" si="14"/>
        <v>6880988</v>
      </c>
      <c r="O39" s="34">
        <f t="shared" si="14"/>
        <v>0</v>
      </c>
      <c r="P39" s="34">
        <f t="shared" si="14"/>
        <v>0</v>
      </c>
      <c r="Q39" s="34">
        <f t="shared" si="14"/>
        <v>0</v>
      </c>
      <c r="R39" s="34">
        <f t="shared" si="14"/>
        <v>0</v>
      </c>
      <c r="S39" s="34">
        <f t="shared" si="14"/>
        <v>0</v>
      </c>
      <c r="T39" s="34">
        <f t="shared" si="14"/>
        <v>0</v>
      </c>
      <c r="U39" s="34">
        <f t="shared" si="14"/>
        <v>0</v>
      </c>
      <c r="V39" s="34">
        <f t="shared" si="14"/>
        <v>1039559</v>
      </c>
      <c r="W39" s="34">
        <f t="shared" si="14"/>
        <v>91114564</v>
      </c>
      <c r="X39" s="34">
        <f t="shared" si="14"/>
        <v>0</v>
      </c>
      <c r="Y39" s="34">
        <f t="shared" si="14"/>
        <v>91114564</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2145820</v>
      </c>
      <c r="W40" s="37">
        <f t="shared" ref="W40:W58" si="15">H40+I40+J40+K40-L40+M40+N40+O40+P40+Q40+R40+U40+V40+S40+T40</f>
        <v>2145820</v>
      </c>
      <c r="X40" s="33">
        <v>0</v>
      </c>
      <c r="Y40" s="37">
        <f t="shared" ref="Y40:Y58" si="16">W40+X40</f>
        <v>2145820</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0</v>
      </c>
      <c r="J56" s="33">
        <v>0</v>
      </c>
      <c r="K56" s="33">
        <v>-1901514</v>
      </c>
      <c r="L56" s="33">
        <v>0</v>
      </c>
      <c r="M56" s="33">
        <v>0</v>
      </c>
      <c r="N56" s="33">
        <v>1612517</v>
      </c>
      <c r="O56" s="33">
        <v>0</v>
      </c>
      <c r="P56" s="33">
        <v>0</v>
      </c>
      <c r="Q56" s="33">
        <v>0</v>
      </c>
      <c r="R56" s="33">
        <v>0</v>
      </c>
      <c r="S56" s="33">
        <v>0</v>
      </c>
      <c r="T56" s="33">
        <v>0</v>
      </c>
      <c r="U56" s="33">
        <v>288997</v>
      </c>
      <c r="V56" s="33">
        <v>0</v>
      </c>
      <c r="W56" s="37">
        <f t="shared" si="15"/>
        <v>0</v>
      </c>
      <c r="X56" s="33">
        <v>0</v>
      </c>
      <c r="Y56" s="37">
        <f t="shared" si="16"/>
        <v>0</v>
      </c>
    </row>
    <row r="57" spans="1:25" ht="12.75" customHeight="1" x14ac:dyDescent="0.2">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1039559</v>
      </c>
      <c r="V57" s="33">
        <v>-1039559</v>
      </c>
      <c r="W57" s="37">
        <f t="shared" si="15"/>
        <v>0</v>
      </c>
      <c r="X57" s="33">
        <v>0</v>
      </c>
      <c r="Y57" s="37">
        <f t="shared" si="16"/>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54594592</v>
      </c>
      <c r="I59" s="36">
        <f t="shared" ref="I59:Y59" si="17">SUM(I39:I58)</f>
        <v>25884472</v>
      </c>
      <c r="J59" s="36">
        <f t="shared" si="17"/>
        <v>813439</v>
      </c>
      <c r="K59" s="36">
        <f t="shared" si="17"/>
        <v>871127</v>
      </c>
      <c r="L59" s="36">
        <f t="shared" si="17"/>
        <v>871127</v>
      </c>
      <c r="M59" s="36">
        <f t="shared" si="17"/>
        <v>0</v>
      </c>
      <c r="N59" s="36">
        <f t="shared" si="17"/>
        <v>8493505</v>
      </c>
      <c r="O59" s="36">
        <f t="shared" si="17"/>
        <v>0</v>
      </c>
      <c r="P59" s="36">
        <f t="shared" si="17"/>
        <v>0</v>
      </c>
      <c r="Q59" s="36">
        <f t="shared" si="17"/>
        <v>0</v>
      </c>
      <c r="R59" s="36">
        <f t="shared" si="17"/>
        <v>0</v>
      </c>
      <c r="S59" s="36">
        <f t="shared" si="17"/>
        <v>0</v>
      </c>
      <c r="T59" s="36">
        <f t="shared" si="17"/>
        <v>0</v>
      </c>
      <c r="U59" s="36">
        <f t="shared" si="17"/>
        <v>1328556</v>
      </c>
      <c r="V59" s="36">
        <f t="shared" si="17"/>
        <v>2145820</v>
      </c>
      <c r="W59" s="36">
        <f t="shared" si="17"/>
        <v>93260384</v>
      </c>
      <c r="X59" s="36">
        <f t="shared" si="17"/>
        <v>0</v>
      </c>
      <c r="Y59" s="36">
        <f t="shared" si="17"/>
        <v>93260384</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2145820</v>
      </c>
      <c r="W62" s="37">
        <f t="shared" si="20"/>
        <v>2145820</v>
      </c>
      <c r="X62" s="37">
        <f t="shared" si="20"/>
        <v>0</v>
      </c>
      <c r="Y62" s="37">
        <f t="shared" si="20"/>
        <v>2145820</v>
      </c>
    </row>
    <row r="63" spans="1:25" ht="29.25" customHeight="1" x14ac:dyDescent="0.2">
      <c r="A63" s="268" t="s">
        <v>436</v>
      </c>
      <c r="B63" s="268"/>
      <c r="C63" s="268"/>
      <c r="D63" s="268"/>
      <c r="E63" s="268"/>
      <c r="F63" s="268"/>
      <c r="G63" s="8">
        <v>54</v>
      </c>
      <c r="H63" s="38">
        <f>SUM(H50:H58)</f>
        <v>0</v>
      </c>
      <c r="I63" s="38">
        <f t="shared" ref="I63:Y63" si="22">SUM(I50:I58)</f>
        <v>0</v>
      </c>
      <c r="J63" s="38">
        <f t="shared" si="22"/>
        <v>0</v>
      </c>
      <c r="K63" s="38">
        <f t="shared" si="22"/>
        <v>-1901514</v>
      </c>
      <c r="L63" s="38">
        <f t="shared" si="22"/>
        <v>0</v>
      </c>
      <c r="M63" s="38">
        <f t="shared" si="22"/>
        <v>0</v>
      </c>
      <c r="N63" s="38">
        <f t="shared" si="22"/>
        <v>1612517</v>
      </c>
      <c r="O63" s="38">
        <f t="shared" si="22"/>
        <v>0</v>
      </c>
      <c r="P63" s="38">
        <f t="shared" si="22"/>
        <v>0</v>
      </c>
      <c r="Q63" s="38">
        <f t="shared" si="22"/>
        <v>0</v>
      </c>
      <c r="R63" s="38">
        <f t="shared" si="22"/>
        <v>0</v>
      </c>
      <c r="S63" s="38">
        <f t="shared" ref="S63:T63" si="23">SUM(S50:S58)</f>
        <v>0</v>
      </c>
      <c r="T63" s="38">
        <f t="shared" si="23"/>
        <v>0</v>
      </c>
      <c r="U63" s="38">
        <f t="shared" si="22"/>
        <v>1328556</v>
      </c>
      <c r="V63" s="38">
        <f t="shared" si="22"/>
        <v>-1039559</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8"/>
  <sheetViews>
    <sheetView view="pageBreakPreview" zoomScaleNormal="115" zoomScaleSheetLayoutView="100" workbookViewId="0">
      <selection sqref="A1:I28"/>
    </sheetView>
  </sheetViews>
  <sheetFormatPr defaultRowHeight="12.75" x14ac:dyDescent="0.2"/>
  <cols>
    <col min="9" max="9" width="95" customWidth="1"/>
  </cols>
  <sheetData>
    <row r="1" spans="1:9" ht="12.75" customHeight="1" x14ac:dyDescent="0.2">
      <c r="A1" s="294" t="s">
        <v>467</v>
      </c>
      <c r="B1" s="294"/>
      <c r="C1" s="294"/>
      <c r="D1" s="294"/>
      <c r="E1" s="294"/>
      <c r="F1" s="294"/>
      <c r="G1" s="294"/>
      <c r="H1" s="294"/>
      <c r="I1" s="294"/>
    </row>
    <row r="2" spans="1:9" x14ac:dyDescent="0.2">
      <c r="A2" s="294"/>
      <c r="B2" s="294"/>
      <c r="C2" s="294"/>
      <c r="D2" s="294"/>
      <c r="E2" s="294"/>
      <c r="F2" s="294"/>
      <c r="G2" s="294"/>
      <c r="H2" s="294"/>
      <c r="I2" s="294"/>
    </row>
    <row r="3" spans="1:9" x14ac:dyDescent="0.2">
      <c r="A3" s="294"/>
      <c r="B3" s="294"/>
      <c r="C3" s="294"/>
      <c r="D3" s="294"/>
      <c r="E3" s="294"/>
      <c r="F3" s="294"/>
      <c r="G3" s="294"/>
      <c r="H3" s="294"/>
      <c r="I3" s="294"/>
    </row>
    <row r="4" spans="1:9" x14ac:dyDescent="0.2">
      <c r="A4" s="294"/>
      <c r="B4" s="294"/>
      <c r="C4" s="294"/>
      <c r="D4" s="294"/>
      <c r="E4" s="294"/>
      <c r="F4" s="294"/>
      <c r="G4" s="294"/>
      <c r="H4" s="294"/>
      <c r="I4" s="294"/>
    </row>
    <row r="5" spans="1:9" x14ac:dyDescent="0.2">
      <c r="A5" s="294"/>
      <c r="B5" s="294"/>
      <c r="C5" s="294"/>
      <c r="D5" s="294"/>
      <c r="E5" s="294"/>
      <c r="F5" s="294"/>
      <c r="G5" s="294"/>
      <c r="H5" s="294"/>
      <c r="I5" s="294"/>
    </row>
    <row r="6" spans="1:9" x14ac:dyDescent="0.2">
      <c r="A6" s="294"/>
      <c r="B6" s="294"/>
      <c r="C6" s="294"/>
      <c r="D6" s="294"/>
      <c r="E6" s="294"/>
      <c r="F6" s="294"/>
      <c r="G6" s="294"/>
      <c r="H6" s="294"/>
      <c r="I6" s="294"/>
    </row>
    <row r="7" spans="1:9" x14ac:dyDescent="0.2">
      <c r="A7" s="294"/>
      <c r="B7" s="294"/>
      <c r="C7" s="294"/>
      <c r="D7" s="294"/>
      <c r="E7" s="294"/>
      <c r="F7" s="294"/>
      <c r="G7" s="294"/>
      <c r="H7" s="294"/>
      <c r="I7" s="294"/>
    </row>
    <row r="8" spans="1:9" x14ac:dyDescent="0.2">
      <c r="A8" s="294"/>
      <c r="B8" s="294"/>
      <c r="C8" s="294"/>
      <c r="D8" s="294"/>
      <c r="E8" s="294"/>
      <c r="F8" s="294"/>
      <c r="G8" s="294"/>
      <c r="H8" s="294"/>
      <c r="I8" s="294"/>
    </row>
    <row r="9" spans="1:9" x14ac:dyDescent="0.2">
      <c r="A9" s="294"/>
      <c r="B9" s="294"/>
      <c r="C9" s="294"/>
      <c r="D9" s="294"/>
      <c r="E9" s="294"/>
      <c r="F9" s="294"/>
      <c r="G9" s="294"/>
      <c r="H9" s="294"/>
      <c r="I9" s="294"/>
    </row>
    <row r="10" spans="1:9" x14ac:dyDescent="0.2">
      <c r="A10" s="294"/>
      <c r="B10" s="294"/>
      <c r="C10" s="294"/>
      <c r="D10" s="294"/>
      <c r="E10" s="294"/>
      <c r="F10" s="294"/>
      <c r="G10" s="294"/>
      <c r="H10" s="294"/>
      <c r="I10" s="294"/>
    </row>
    <row r="11" spans="1:9" x14ac:dyDescent="0.2">
      <c r="A11" s="294"/>
      <c r="B11" s="294"/>
      <c r="C11" s="294"/>
      <c r="D11" s="294"/>
      <c r="E11" s="294"/>
      <c r="F11" s="294"/>
      <c r="G11" s="294"/>
      <c r="H11" s="294"/>
      <c r="I11" s="294"/>
    </row>
    <row r="12" spans="1:9" x14ac:dyDescent="0.2">
      <c r="A12" s="294"/>
      <c r="B12" s="294"/>
      <c r="C12" s="294"/>
      <c r="D12" s="294"/>
      <c r="E12" s="294"/>
      <c r="F12" s="294"/>
      <c r="G12" s="294"/>
      <c r="H12" s="294"/>
      <c r="I12" s="294"/>
    </row>
    <row r="13" spans="1:9" x14ac:dyDescent="0.2">
      <c r="A13" s="294"/>
      <c r="B13" s="294"/>
      <c r="C13" s="294"/>
      <c r="D13" s="294"/>
      <c r="E13" s="294"/>
      <c r="F13" s="294"/>
      <c r="G13" s="294"/>
      <c r="H13" s="294"/>
      <c r="I13" s="294"/>
    </row>
    <row r="14" spans="1:9" x14ac:dyDescent="0.2">
      <c r="A14" s="294"/>
      <c r="B14" s="294"/>
      <c r="C14" s="294"/>
      <c r="D14" s="294"/>
      <c r="E14" s="294"/>
      <c r="F14" s="294"/>
      <c r="G14" s="294"/>
      <c r="H14" s="294"/>
      <c r="I14" s="294"/>
    </row>
    <row r="15" spans="1:9" x14ac:dyDescent="0.2">
      <c r="A15" s="294"/>
      <c r="B15" s="294"/>
      <c r="C15" s="294"/>
      <c r="D15" s="294"/>
      <c r="E15" s="294"/>
      <c r="F15" s="294"/>
      <c r="G15" s="294"/>
      <c r="H15" s="294"/>
      <c r="I15" s="294"/>
    </row>
    <row r="16" spans="1:9" x14ac:dyDescent="0.2">
      <c r="A16" s="294"/>
      <c r="B16" s="294"/>
      <c r="C16" s="294"/>
      <c r="D16" s="294"/>
      <c r="E16" s="294"/>
      <c r="F16" s="294"/>
      <c r="G16" s="294"/>
      <c r="H16" s="294"/>
      <c r="I16" s="294"/>
    </row>
    <row r="17" spans="1:9" x14ac:dyDescent="0.2">
      <c r="A17" s="294"/>
      <c r="B17" s="294"/>
      <c r="C17" s="294"/>
      <c r="D17" s="294"/>
      <c r="E17" s="294"/>
      <c r="F17" s="294"/>
      <c r="G17" s="294"/>
      <c r="H17" s="294"/>
      <c r="I17" s="294"/>
    </row>
    <row r="18" spans="1:9" x14ac:dyDescent="0.2">
      <c r="A18" s="294"/>
      <c r="B18" s="294"/>
      <c r="C18" s="294"/>
      <c r="D18" s="294"/>
      <c r="E18" s="294"/>
      <c r="F18" s="294"/>
      <c r="G18" s="294"/>
      <c r="H18" s="294"/>
      <c r="I18" s="294"/>
    </row>
    <row r="19" spans="1:9" x14ac:dyDescent="0.2">
      <c r="A19" s="294"/>
      <c r="B19" s="294"/>
      <c r="C19" s="294"/>
      <c r="D19" s="294"/>
      <c r="E19" s="294"/>
      <c r="F19" s="294"/>
      <c r="G19" s="294"/>
      <c r="H19" s="294"/>
      <c r="I19" s="294"/>
    </row>
    <row r="20" spans="1:9" x14ac:dyDescent="0.2">
      <c r="A20" s="294"/>
      <c r="B20" s="294"/>
      <c r="C20" s="294"/>
      <c r="D20" s="294"/>
      <c r="E20" s="294"/>
      <c r="F20" s="294"/>
      <c r="G20" s="294"/>
      <c r="H20" s="294"/>
      <c r="I20" s="294"/>
    </row>
    <row r="21" spans="1:9" x14ac:dyDescent="0.2">
      <c r="A21" s="294"/>
      <c r="B21" s="294"/>
      <c r="C21" s="294"/>
      <c r="D21" s="294"/>
      <c r="E21" s="294"/>
      <c r="F21" s="294"/>
      <c r="G21" s="294"/>
      <c r="H21" s="294"/>
      <c r="I21" s="294"/>
    </row>
    <row r="22" spans="1:9" x14ac:dyDescent="0.2">
      <c r="A22" s="294"/>
      <c r="B22" s="294"/>
      <c r="C22" s="294"/>
      <c r="D22" s="294"/>
      <c r="E22" s="294"/>
      <c r="F22" s="294"/>
      <c r="G22" s="294"/>
      <c r="H22" s="294"/>
      <c r="I22" s="294"/>
    </row>
    <row r="23" spans="1:9" x14ac:dyDescent="0.2">
      <c r="A23" s="294"/>
      <c r="B23" s="294"/>
      <c r="C23" s="294"/>
      <c r="D23" s="294"/>
      <c r="E23" s="294"/>
      <c r="F23" s="294"/>
      <c r="G23" s="294"/>
      <c r="H23" s="294"/>
      <c r="I23" s="294"/>
    </row>
    <row r="24" spans="1:9" x14ac:dyDescent="0.2">
      <c r="A24" s="294"/>
      <c r="B24" s="294"/>
      <c r="C24" s="294"/>
      <c r="D24" s="294"/>
      <c r="E24" s="294"/>
      <c r="F24" s="294"/>
      <c r="G24" s="294"/>
      <c r="H24" s="294"/>
      <c r="I24" s="294"/>
    </row>
    <row r="25" spans="1:9" x14ac:dyDescent="0.2">
      <c r="A25" s="294"/>
      <c r="B25" s="294"/>
      <c r="C25" s="294"/>
      <c r="D25" s="294"/>
      <c r="E25" s="294"/>
      <c r="F25" s="294"/>
      <c r="G25" s="294"/>
      <c r="H25" s="294"/>
      <c r="I25" s="294"/>
    </row>
    <row r="26" spans="1:9" x14ac:dyDescent="0.2">
      <c r="A26" s="294"/>
      <c r="B26" s="294"/>
      <c r="C26" s="294"/>
      <c r="D26" s="294"/>
      <c r="E26" s="294"/>
      <c r="F26" s="294"/>
      <c r="G26" s="294"/>
      <c r="H26" s="294"/>
      <c r="I26" s="294"/>
    </row>
    <row r="27" spans="1:9" x14ac:dyDescent="0.2">
      <c r="A27" s="294"/>
      <c r="B27" s="294"/>
      <c r="C27" s="294"/>
      <c r="D27" s="294"/>
      <c r="E27" s="294"/>
      <c r="F27" s="294"/>
      <c r="G27" s="294"/>
      <c r="H27" s="294"/>
      <c r="I27" s="294"/>
    </row>
    <row r="28" spans="1:9" x14ac:dyDescent="0.2">
      <c r="A28" s="294"/>
      <c r="B28" s="294"/>
      <c r="C28" s="294"/>
      <c r="D28" s="294"/>
      <c r="E28" s="294"/>
      <c r="F28" s="294"/>
      <c r="G28" s="294"/>
      <c r="H28" s="294"/>
      <c r="I28" s="294"/>
    </row>
  </sheetData>
  <mergeCells count="1">
    <mergeCell ref="A1:I28"/>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Brkić</cp:lastModifiedBy>
  <cp:lastPrinted>2023-07-24T13:20:48Z</cp:lastPrinted>
  <dcterms:created xsi:type="dcterms:W3CDTF">2008-10-17T11:51:54Z</dcterms:created>
  <dcterms:modified xsi:type="dcterms:W3CDTF">2024-07-26T08:34:56Z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