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1\"/>
    </mc:Choice>
  </mc:AlternateContent>
  <xr:revisionPtr revIDLastSave="0" documentId="13_ncr:1_{44994778-893F-414C-A313-CC5485FA43FA}"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<sst xmlns="http://schemas.openxmlformats.org/spreadsheetml/2006/main" count="552" uniqueCount="484">
  <si>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</si>
  <si>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</si>
  <si>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</si>
  <si>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</si>
  <si>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</si>
  <si>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</si>
  <si>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</si>
  <si>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</si>
  <si>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</si>
  <si>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</si>
  <si>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</si>
  <si>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</si>
  <si>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</si>
  <si>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</si>
  <si>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</si>
  <si>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</si>
  <si>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</si>
  <si>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</si>
  <si>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</si>
  <si>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</si>
  <si>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</si>
  <si>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</si>
  <si>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</si>
  <si>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</si>
  <si>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</si>
  <si>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</si>
  <si>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</si>
  <si>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</si>
  <si>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</si>
  <si>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</si>
  <si>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</si>
  <si>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</si>
  <si>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</si>
  <si>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</si>
  <si>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</si>
  <si>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</si>
  <si>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</si>
  <si>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</si>
  <si>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</si>
  <si>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</si>
  <si>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</si>
  <si>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</si>
  <si>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</si>
  <si>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</si>
  <si>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</si>
  <si>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</si>
  <si>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</si>
  <si>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</si>
  <si>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</si>
  <si>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</si>
  <si>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</si>
  <si>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</si>
  <si>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</si>
  <si>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</si>
  <si>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</si>
  <si>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</si>
  <si>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</si>
  <si>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</si>
  <si>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</si>
  <si>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</si>
  <si>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</si>
  <si>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</si>
  <si>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</si>
  <si>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</si>
  <si>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</si>
  <si>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</si>
  <si>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</si>
  <si>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</si>
  <si>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</si>
  <si>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</si>
  <si>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</si>
  <si>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</si>
  <si>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</si>
  <si>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</si>
  <si>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</si>
  <si>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</si>
  <si>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</si>
  <si>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</si>
  <si>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</si>
  <si>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</si>
  <si>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</si>
  <si>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</si>
  <si>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</si>
  <si>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</si>
  <si>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</si>
  <si>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</si>
  <si>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</si>
  <si>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</si>
  <si>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</si>
  <si>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</si>
  <si>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</si>
  <si>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</si>
  <si>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</si>
  <si>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</si>
  <si>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</si>
  <si>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</si>
  <si>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</si>
  <si>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</si>
  <si>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</si>
  <si>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</si>
  <si>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</si>
  <si>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</si>
  <si>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</si>
  <si>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</si>
  <si>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</si>
  <si>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</si>
  <si>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</si>
  <si>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</si>
  <si>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</si>
  <si>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</si>
  <si>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</si>
  <si>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</si>
  <si>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</si>
  <si>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</si>
  <si>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</si>
  <si>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</si>
  <si>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</si>
  <si>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</si>
  <si>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</si>
  <si>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</si>
  <si>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</si>
  <si>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</si>
  <si>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</si>
  <si>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</si>
  <si>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</si>
  <si>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</si>
  <si>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</si>
  <si>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</si>
  <si>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</si>
  <si>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</si>
  <si>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</si>
  <si>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</si>
  <si>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</si>
  <si>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</si>
  <si>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</si>
  <si>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</si>
  <si>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</si>
  <si>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</si>
  <si>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</si>
  <si>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</si>
  <si>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</si>
  <si>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</si>
  <si>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</si>
  <si>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</si>
  <si>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</si>
  <si>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</si>
  <si>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</si>
  <si>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</si>
  <si>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</si>
  <si>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</si>
  <si>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</si>
  <si>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</si>
  <si>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</si>
  <si>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</si>
  <si>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</si>
  <si>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</si>
  <si>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</si>
  <si>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</si>
  <si>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</si>
  <si>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</si>
  <si>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</si>
  <si>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</si>
  <si>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</si>
  <si>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</si>
  <si>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</si>
  <si>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</si>
  <si>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</si>
  <si>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</si>
  <si>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</si>
  <si>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</si>
  <si>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</si>
  <si>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</si>
  <si>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</si>
  <si>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</si>
  <si>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</si>
  <si>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</si>
  <si>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</si>
  <si>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</si>
  <si>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</si>
  <si>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</si>
  <si>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</si>
  <si>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</si>
  <si>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</si>
  <si>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</si>
  <si>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</si>
  <si>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</si>
  <si>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</si>
  <si>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</si>
  <si>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</si>
  <si>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</si>
  <si>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</si>
  <si>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</si>
  <si>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</si>
  <si>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</si>
  <si>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</si>
  <si>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</si>
  <si>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</si>
  <si>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</si>
  <si>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</si>
  <si>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</si>
  <si>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</si>
  <si>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</si>
  <si>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</si>
  <si>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</si>
  <si>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</si>
  <si>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</si>
  <si>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</si>
  <si>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</si>
  <si>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</si>
  <si>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</si>
  <si>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</si>
  <si>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</si>
  <si>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</si>
  <si>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</si>
  <si>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</si>
  <si>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</si>
  <si>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</si>
  <si>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</si>
  <si>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</si>
  <si>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</si>
  <si>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</si>
  <si>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</si>
  <si>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</si>
  <si>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</si>
  <si>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</si>
  <si>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</si>
  <si>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</si>
  <si>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</si>
  <si>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</si>
  <si>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</si>
  <si>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</si>
  <si>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</si>
  <si>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</si>
  <si>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</si>
  <si>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</si>
  <si>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</si>
  <si>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</si>
  <si>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</si>
  <si>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</si>
  <si>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</si>
  <si>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</si>
  <si>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</si>
  <si>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</si>
  <si>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</si>
  <si>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</si>
  <si>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</si>
  <si>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</si>
  <si>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</si>
  <si>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</si>
  <si>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</si>
  <si>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</si>
  <si>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</si>
  <si>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</si>
  <si>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</si>
  <si>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</si>
  <si>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</si>
  <si>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</si>
  <si>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</si>
  <si>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</si>
  <si>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</si>
  <si>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</si>
  <si>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</si>
  <si>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</si>
  <si>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</si>
  <si>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</si>
  <si>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</si>
  <si>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</si>
  <si>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</si>
  <si>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</si>
  <si>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</si>
  <si>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</si>
  <si>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</si>
  <si>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</si>
  <si>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</si>
  <si>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</si>
  <si>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</si>
  <si>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</si>
  <si>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</si>
  <si>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</si>
  <si>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</si>
  <si>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</si>
  <si>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</si>
  <si>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</si>
  <si>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</si>
  <si>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</si>
  <si>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</si>
  <si>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</si>
  <si>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</si>
  <si>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</si>
  <si>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</si>
  <si>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</si>
  <si>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</si>
  <si>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</si>
  <si>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</si>
  <si>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</si>
  <si>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</si>
  <si>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</si>
  <si>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</si>
  <si>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</si>
  <si>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</si>
  <si>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</si>
  <si>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</si>
  <si>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</si>
  <si>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</si>
  <si>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</si>
  <si>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</si>
  <si>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</si>
  <si>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</si>
  <si>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</si>
  <si>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</si>
  <si>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</si>
  <si>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</si>
  <si>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</si>
  <si>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</si>
  <si>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</si>
  <si>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</si>
  <si>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</si>
  <si>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</si>
  <si>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</si>
  <si>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</si>
  <si>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</si>
  <si>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</si>
  <si>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</si>
  <si>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</si>
  <si>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</si>
  <si>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</si>
  <si>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</si>
  <si>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</si>
  <si>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</si>
  <si>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</si>
  <si>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</si>
  <si>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</si>
  <si>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</si>
  <si>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</si>
  <si>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</si>
  <si>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</si>
  <si>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</si>
  <si>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</si>
  <si>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</si>
  <si>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</si>
  <si>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</si>
  <si>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</si>
  <si>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</si>
  <si>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</si>
  <si>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</si>
  <si>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</si>
  <si>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</si>
  <si>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</si>
  <si>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</si>
  <si>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</si>
  <si>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</si>
  <si>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</si>
  <si>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</si>
  <si>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</si>
  <si>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</si>
  <si>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</si>
  <si>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</si>
  <si>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</si>
  <si>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</si>
  <si>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</si>
  <si>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</si>
  <si>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</si>
  <si>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</si>
  <si>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</si>
  <si>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</si>
  <si>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</si>
  <si>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</si>
  <si>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</si>
  <si>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</si>
  <si>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</si>
  <si>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</si>
  <si>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</si>
  <si>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</si>
  <si>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</si>
  <si>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</si>
  <si>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</si>
  <si>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</si>
  <si>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</si>
  <si>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</si>
  <si>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</si>
  <si>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</si>
  <si>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</si>
  <si>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</si>
  <si>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</si>
  <si>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</si>
  <si>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</si>
  <si>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</si>
  <si>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</si>
  <si>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</si>
  <si>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</si>
  <si>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</si>
  <si>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</si>
  <si>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</si>
  <si>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</si>
  <si>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</si>
  <si>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</si>
  <si>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</si>
  <si>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</si>
  <si>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</si>
  <si>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</si>
  <si>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</si>
  <si>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</si>
  <si>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</si>
  <si>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</si>
  <si>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</si>
  <si>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</si>
  <si>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</si>
  <si>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</si>
  <si>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</si>
  <si>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</si>
  <si>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</si>
  <si>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</si>
  <si>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</si>
  <si>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</si>
  <si>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</si>
  <si>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</si>
  <si>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</si>
  <si>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</si>
  <si>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</si>
  <si>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</si>
  <si>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</si>
  <si>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</si>
  <si>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</si>
  <si>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</si>
  <si>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</si>
  <si>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</si>
  <si>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</si>
  <si>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</si>
  <si>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</si>
  <si>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</si>
  <si>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</si>
  <si>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</si>
  <si>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</si>
  <si>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</si>
  <si>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</si>
  <si>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</si>
  <si>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</si>
  <si>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</si>
  <si>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</si>
  <si>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</si>
  <si>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</si>
  <si>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</si>
  <si>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</si>
  <si>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</si>
  <si>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</si>
  <si>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</si>
  <si>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</si>
  <si>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</si>
  <si>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</si>
  <si>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</si>
  <si>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</si>
  <si>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</si>
  <si>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</si>
  <si>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</si>
  <si>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</si>
  <si>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</si>
  <si>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</si>
  <si>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</si>
  <si>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</si>
  <si>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</si>
  <si>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</si>
  <si>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</si>
  <si>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</si>
  <si>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</si>
  <si>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</si>
  <si>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</si>
  <si>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</si>
  <si>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</si>
  <si>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</si>
  <si>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</si>
  <si>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</si>
  <si>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</si>
  <si>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</si>
  <si>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</si>
  <si>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</si>
  <si>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</si>
  <si>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</si>
  <si>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</si>
  <si>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</si>
  <si>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</si>
  <si>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31.3.2025</t>
  </si>
  <si>
    <t>u razdoblju 1.1.2025 do 31.3.2025</t>
  </si>
  <si>
    <t>u razdoblju 1.1.2025. do 31.3.2025.</t>
  </si>
  <si>
    <t>BILJEŠKE UZ FINANCIJSKE IZVJEŠTAJE - TFI
(koji se sastavljaju za tromjesečna razdoblja)
Naziv izdavatelja:  AD PLASTIK d.d.
Sjedište: Ul. Antuna Gustava Matoša 8, 21210, Solin, Hrvatska
OIB: 48351740621; MBS: 060007090
Izvještajno razdoblje: 1.1.2025. do 31.3.2025.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2024.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7.700 tisuća eura, te dobavljačima 50 tisuća eura.
Iznos koje AD Plastik Grupa duguje i koji dospijeva nakon više od pet godina iznosi 915 tisuća eura.
Prosječan broj zaposlenih AD Plastik Grupe u periodu od 1.1.2025. do 31.3.2025. godine bio je 1.799.
U nematerijalnoj imovini u periodu od 1.1.2025. do 31.3.2025. godine je kapitaliziran trošak neto plaća i nadnica od 140.654 eura, trošak poreza i doprinosa iz plaća 29.347 eura, te trošak doprinosa na plaće 15.816 eura.
Kroz izvještajno razdoblje došlo je do smanjenja odgođene porezne imovine u iznosu od 6 tisuća eura, te povećanja odgođene porezne obveze u iznosu od 91 tisuću eura. Na 31.12.2024. odgođena porezna imovina AD Plastik Grupe iznosi 3.298 tisuća eura, dok odgođena porezna obveza iznosi 938 tisuća eura.
Razlika u novcu i novčanim ekvivalentima u izvještaju o novčanom tijeku u odnosu na izvještaj o financijskom položaju u iznosu od 2.795 tisuća eura odnosi se na stanje prekoračenja po tekućem računu.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</si>
</sst>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45747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1805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455</v>
      </c>
      <c r="B37" s="149"/>
      <c r="C37" s="149"/>
      <c r="D37" s="149"/>
      <c r="E37" s="148" t="s">
        <v>460</v>
      </c>
      <c r="F37" s="149"/>
      <c r="G37" s="149"/>
      <c r="H37" s="149"/>
      <c r="I37" s="150"/>
      <c r="J37" s="76" t="s">
        <v>449</v>
      </c>
    </row>
    <row r="38" spans="1:10" x14ac:dyDescent="0.25">
      <c r="A38" s="98"/>
      <c r="B38" s="77"/>
      <c r="C38" s="105"/>
      <c r="D38" s="151"/>
      <c r="E38" s="151"/>
      <c r="F38" s="151"/>
      <c r="G38" s="151"/>
      <c r="H38" s="151"/>
      <c r="I38" s="151"/>
      <c r="J38" s="100"/>
    </row>
    <row r="39" spans="1:10" x14ac:dyDescent="0.25">
      <c r="A39" s="148" t="s">
        <v>461</v>
      </c>
      <c r="B39" s="149"/>
      <c r="C39" s="149"/>
      <c r="D39" s="150"/>
      <c r="E39" s="148" t="s">
        <v>462</v>
      </c>
      <c r="F39" s="149"/>
      <c r="G39" s="149"/>
      <c r="H39" s="149"/>
      <c r="I39" s="150"/>
      <c r="J39" s="44" t="s">
        <v>471</v>
      </c>
    </row>
    <row r="40" spans="1:10" x14ac:dyDescent="0.25">
      <c r="A40" s="98"/>
      <c r="B40" s="77"/>
      <c r="C40" s="105"/>
      <c r="D40" s="113"/>
      <c r="E40" s="151"/>
      <c r="F40" s="151"/>
      <c r="G40" s="151"/>
      <c r="H40" s="151"/>
      <c r="I40" s="99"/>
      <c r="J40" s="100"/>
    </row>
    <row r="41" spans="1:10" x14ac:dyDescent="0.25">
      <c r="A41" s="148" t="s">
        <v>463</v>
      </c>
      <c r="B41" s="149"/>
      <c r="C41" s="149"/>
      <c r="D41" s="150"/>
      <c r="E41" s="148" t="s">
        <v>464</v>
      </c>
      <c r="F41" s="149"/>
      <c r="G41" s="149"/>
      <c r="H41" s="149"/>
      <c r="I41" s="150"/>
      <c r="J41" s="44" t="s">
        <v>472</v>
      </c>
    </row>
    <row r="42" spans="1:10" x14ac:dyDescent="0.25">
      <c r="A42" s="98"/>
      <c r="B42" s="77"/>
      <c r="C42" s="105"/>
      <c r="D42" s="113"/>
      <c r="E42" s="151"/>
      <c r="F42" s="151"/>
      <c r="G42" s="151"/>
      <c r="H42" s="151"/>
      <c r="I42" s="99"/>
      <c r="J42" s="100"/>
    </row>
    <row r="43" spans="1:10" x14ac:dyDescent="0.25">
      <c r="A43" s="148" t="s">
        <v>465</v>
      </c>
      <c r="B43" s="149"/>
      <c r="C43" s="149"/>
      <c r="D43" s="150"/>
      <c r="E43" s="148" t="s">
        <v>466</v>
      </c>
      <c r="F43" s="149"/>
      <c r="G43" s="149"/>
      <c r="H43" s="149"/>
      <c r="I43" s="150"/>
      <c r="J43" s="44" t="s">
        <v>473</v>
      </c>
    </row>
    <row r="44" spans="1:10" x14ac:dyDescent="0.25">
      <c r="A44" s="114"/>
      <c r="B44" s="105"/>
      <c r="C44" s="146"/>
      <c r="D44" s="146"/>
      <c r="E44" s="132"/>
      <c r="F44" s="132"/>
      <c r="G44" s="146"/>
      <c r="H44" s="146"/>
      <c r="I44" s="146"/>
      <c r="J44" s="100"/>
    </row>
    <row r="45" spans="1:10" x14ac:dyDescent="0.25">
      <c r="A45" s="148" t="s">
        <v>467</v>
      </c>
      <c r="B45" s="149"/>
      <c r="C45" s="149"/>
      <c r="D45" s="150"/>
      <c r="E45" s="148" t="s">
        <v>468</v>
      </c>
      <c r="F45" s="149"/>
      <c r="G45" s="149"/>
      <c r="H45" s="149"/>
      <c r="I45" s="150"/>
      <c r="J45" s="44" t="s">
        <v>474</v>
      </c>
    </row>
    <row r="46" spans="1:10" x14ac:dyDescent="0.25">
      <c r="A46" s="114"/>
      <c r="B46" s="105"/>
      <c r="C46" s="105"/>
      <c r="D46" s="77"/>
      <c r="E46" s="132"/>
      <c r="F46" s="132"/>
      <c r="G46" s="146"/>
      <c r="H46" s="146"/>
      <c r="I46" s="77"/>
      <c r="J46" s="100"/>
    </row>
    <row r="47" spans="1:10" x14ac:dyDescent="0.25">
      <c r="A47" s="148" t="s">
        <v>469</v>
      </c>
      <c r="B47" s="149"/>
      <c r="C47" s="149"/>
      <c r="D47" s="150"/>
      <c r="E47" s="148" t="s">
        <v>470</v>
      </c>
      <c r="F47" s="149"/>
      <c r="G47" s="149"/>
      <c r="H47" s="149"/>
      <c r="I47" s="150"/>
      <c r="J47" s="44" t="s">
        <v>475</v>
      </c>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476</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477</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478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480</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479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123918752</v>
      </c>
      <c r="I9" s="120">
        <f>I10+I17+I27+I38+I43</f>
        <v>125017164</v>
      </c>
    </row>
    <row r="10" spans="1:9" ht="12.75" customHeight="1" x14ac:dyDescent="0.2">
      <c r="A10" s="186" t="s">
        <v>5</v>
      </c>
      <c r="B10" s="186"/>
      <c r="C10" s="186"/>
      <c r="D10" s="186"/>
      <c r="E10" s="186"/>
      <c r="F10" s="186"/>
      <c r="G10" s="12">
        <v>3</v>
      </c>
      <c r="H10" s="120">
        <f>H11+H12+H13+H14+H15+H16</f>
        <v>11930938</v>
      </c>
      <c r="I10" s="120">
        <f>I11+I12+I13+I14+I15+I16</f>
        <v>11614473</v>
      </c>
    </row>
    <row r="11" spans="1:9" ht="12.75" customHeight="1" x14ac:dyDescent="0.2">
      <c r="A11" s="182" t="s">
        <v>6</v>
      </c>
      <c r="B11" s="182"/>
      <c r="C11" s="182"/>
      <c r="D11" s="182"/>
      <c r="E11" s="182"/>
      <c r="F11" s="182"/>
      <c r="G11" s="11">
        <v>4</v>
      </c>
      <c r="H11" s="18">
        <v>6145036</v>
      </c>
      <c r="I11" s="18">
        <v>5683791</v>
      </c>
    </row>
    <row r="12" spans="1:9" ht="22.9" customHeight="1" x14ac:dyDescent="0.2">
      <c r="A12" s="182" t="s">
        <v>7</v>
      </c>
      <c r="B12" s="182"/>
      <c r="C12" s="182"/>
      <c r="D12" s="182"/>
      <c r="E12" s="182"/>
      <c r="F12" s="182"/>
      <c r="G12" s="11">
        <v>5</v>
      </c>
      <c r="H12" s="18">
        <v>183988</v>
      </c>
      <c r="I12" s="18">
        <v>174778</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3123521</v>
      </c>
      <c r="I15" s="18">
        <v>3277668</v>
      </c>
    </row>
    <row r="16" spans="1:9" ht="12.75" customHeight="1" x14ac:dyDescent="0.2">
      <c r="A16" s="182" t="s">
        <v>11</v>
      </c>
      <c r="B16" s="182"/>
      <c r="C16" s="182"/>
      <c r="D16" s="182"/>
      <c r="E16" s="182"/>
      <c r="F16" s="182"/>
      <c r="G16" s="11">
        <v>9</v>
      </c>
      <c r="H16" s="18">
        <v>87481</v>
      </c>
      <c r="I16" s="18">
        <v>87324</v>
      </c>
    </row>
    <row r="17" spans="1:9" ht="12.75" customHeight="1" x14ac:dyDescent="0.2">
      <c r="A17" s="186" t="s">
        <v>12</v>
      </c>
      <c r="B17" s="186"/>
      <c r="C17" s="186"/>
      <c r="D17" s="186"/>
      <c r="E17" s="186"/>
      <c r="F17" s="186"/>
      <c r="G17" s="12">
        <v>10</v>
      </c>
      <c r="H17" s="120">
        <f>H18+H19+H20+H21+H22+H23+H24+H25+H26</f>
        <v>97877661</v>
      </c>
      <c r="I17" s="120">
        <f>I18+I19+I20+I21+I22+I23+I24+I25+I26</f>
        <v>97897242</v>
      </c>
    </row>
    <row r="18" spans="1:9" ht="12.75" customHeight="1" x14ac:dyDescent="0.2">
      <c r="A18" s="182" t="s">
        <v>13</v>
      </c>
      <c r="B18" s="182"/>
      <c r="C18" s="182"/>
      <c r="D18" s="182"/>
      <c r="E18" s="182"/>
      <c r="F18" s="182"/>
      <c r="G18" s="11">
        <v>11</v>
      </c>
      <c r="H18" s="18">
        <v>18243681</v>
      </c>
      <c r="I18" s="18">
        <v>18307393</v>
      </c>
    </row>
    <row r="19" spans="1:9" ht="12.75" customHeight="1" x14ac:dyDescent="0.2">
      <c r="A19" s="182" t="s">
        <v>14</v>
      </c>
      <c r="B19" s="182"/>
      <c r="C19" s="182"/>
      <c r="D19" s="182"/>
      <c r="E19" s="182"/>
      <c r="F19" s="182"/>
      <c r="G19" s="11">
        <v>12</v>
      </c>
      <c r="H19" s="18">
        <v>33900103</v>
      </c>
      <c r="I19" s="18">
        <v>34619671</v>
      </c>
    </row>
    <row r="20" spans="1:9" ht="12.75" customHeight="1" x14ac:dyDescent="0.2">
      <c r="A20" s="182" t="s">
        <v>15</v>
      </c>
      <c r="B20" s="182"/>
      <c r="C20" s="182"/>
      <c r="D20" s="182"/>
      <c r="E20" s="182"/>
      <c r="F20" s="182"/>
      <c r="G20" s="11">
        <v>13</v>
      </c>
      <c r="H20" s="18">
        <v>29564961</v>
      </c>
      <c r="I20" s="18">
        <v>28480222</v>
      </c>
    </row>
    <row r="21" spans="1:9" ht="12.75" customHeight="1" x14ac:dyDescent="0.2">
      <c r="A21" s="182" t="s">
        <v>16</v>
      </c>
      <c r="B21" s="182"/>
      <c r="C21" s="182"/>
      <c r="D21" s="182"/>
      <c r="E21" s="182"/>
      <c r="F21" s="182"/>
      <c r="G21" s="11">
        <v>14</v>
      </c>
      <c r="H21" s="18">
        <v>4875082</v>
      </c>
      <c r="I21" s="18">
        <v>4713304</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18610</v>
      </c>
      <c r="I23" s="18">
        <v>27976</v>
      </c>
    </row>
    <row r="24" spans="1:9" ht="12.75" customHeight="1" x14ac:dyDescent="0.2">
      <c r="A24" s="182" t="s">
        <v>19</v>
      </c>
      <c r="B24" s="182"/>
      <c r="C24" s="182"/>
      <c r="D24" s="182"/>
      <c r="E24" s="182"/>
      <c r="F24" s="182"/>
      <c r="G24" s="11">
        <v>17</v>
      </c>
      <c r="H24" s="18">
        <v>5510917</v>
      </c>
      <c r="I24" s="18">
        <v>6262470</v>
      </c>
    </row>
    <row r="25" spans="1:9" ht="12.75" customHeight="1" x14ac:dyDescent="0.2">
      <c r="A25" s="182" t="s">
        <v>20</v>
      </c>
      <c r="B25" s="182"/>
      <c r="C25" s="182"/>
      <c r="D25" s="182"/>
      <c r="E25" s="182"/>
      <c r="F25" s="182"/>
      <c r="G25" s="11">
        <v>18</v>
      </c>
      <c r="H25" s="18">
        <v>2547119</v>
      </c>
      <c r="I25" s="18">
        <v>2278834</v>
      </c>
    </row>
    <row r="26" spans="1:9" ht="12.75" customHeight="1" x14ac:dyDescent="0.2">
      <c r="A26" s="182" t="s">
        <v>21</v>
      </c>
      <c r="B26" s="182"/>
      <c r="C26" s="182"/>
      <c r="D26" s="182"/>
      <c r="E26" s="182"/>
      <c r="F26" s="182"/>
      <c r="G26" s="11">
        <v>19</v>
      </c>
      <c r="H26" s="18">
        <v>3217188</v>
      </c>
      <c r="I26" s="18">
        <v>3207372</v>
      </c>
    </row>
    <row r="27" spans="1:9" ht="12.75" customHeight="1" x14ac:dyDescent="0.2">
      <c r="A27" s="186" t="s">
        <v>22</v>
      </c>
      <c r="B27" s="186"/>
      <c r="C27" s="186"/>
      <c r="D27" s="186"/>
      <c r="E27" s="186"/>
      <c r="F27" s="186"/>
      <c r="G27" s="12">
        <v>20</v>
      </c>
      <c r="H27" s="120">
        <f>SUM(H28:H37)</f>
        <v>10812476</v>
      </c>
      <c r="I27" s="120">
        <f>SUM(I28:I37)</f>
        <v>12213641</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10812476</v>
      </c>
      <c r="I31" s="18">
        <v>12213641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3297677</v>
      </c>
      <c r="I43" s="18">
        <v>3291808</v>
      </c>
    </row>
    <row r="44" spans="1:9" ht="12.75" customHeight="1" x14ac:dyDescent="0.2">
      <c r="A44" s="184" t="s">
        <v>303</v>
      </c>
      <c r="B44" s="184"/>
      <c r="C44" s="184"/>
      <c r="D44" s="184"/>
      <c r="E44" s="184"/>
      <c r="F44" s="184"/>
      <c r="G44" s="12">
        <v>37</v>
      </c>
      <c r="H44" s="120">
        <f>H45+H53+H60+H70</f>
        <v>55897647</v>
      </c>
      <c r="I44" s="120">
        <f>I45+I53+I60+I70</f>
        <v>56919212</v>
      </c>
    </row>
    <row r="45" spans="1:9" ht="12.75" customHeight="1" x14ac:dyDescent="0.2">
      <c r="A45" s="186" t="s">
        <v>39</v>
      </c>
      <c r="B45" s="186"/>
      <c r="C45" s="186"/>
      <c r="D45" s="186"/>
      <c r="E45" s="186"/>
      <c r="F45" s="186"/>
      <c r="G45" s="12">
        <v>38</v>
      </c>
      <c r="H45" s="120">
        <f>SUM(H46:H52)</f>
        <v>23464390</v>
      </c>
      <c r="I45" s="120">
        <f>SUM(I46:I52)</f>
        <v>22661432</v>
      </c>
    </row>
    <row r="46" spans="1:9" ht="12.75" customHeight="1" x14ac:dyDescent="0.2">
      <c r="A46" s="182" t="s">
        <v>40</v>
      </c>
      <c r="B46" s="182"/>
      <c r="C46" s="182"/>
      <c r="D46" s="182"/>
      <c r="E46" s="182"/>
      <c r="F46" s="182"/>
      <c r="G46" s="11">
        <v>39</v>
      </c>
      <c r="H46" s="18">
        <v>11379972</v>
      </c>
      <c r="I46" s="18">
        <v>10286426</v>
      </c>
    </row>
    <row r="47" spans="1:9" ht="12.75" customHeight="1" x14ac:dyDescent="0.2">
      <c r="A47" s="182" t="s">
        <v>41</v>
      </c>
      <c r="B47" s="182"/>
      <c r="C47" s="182"/>
      <c r="D47" s="182"/>
      <c r="E47" s="182"/>
      <c r="F47" s="182"/>
      <c r="G47" s="11">
        <v>40</v>
      </c>
      <c r="H47" s="18">
        <v>1778737</v>
      </c>
      <c r="I47" s="18">
        <v>1884990</v>
      </c>
    </row>
    <row r="48" spans="1:9" ht="12.75" customHeight="1" x14ac:dyDescent="0.2">
      <c r="A48" s="182" t="s">
        <v>42</v>
      </c>
      <c r="B48" s="182"/>
      <c r="C48" s="182"/>
      <c r="D48" s="182"/>
      <c r="E48" s="182"/>
      <c r="F48" s="182"/>
      <c r="G48" s="11">
        <v>41</v>
      </c>
      <c r="H48" s="18">
        <v>3440216</v>
      </c>
      <c r="I48" s="18">
        <v>3208609</v>
      </c>
    </row>
    <row r="49" spans="1:9" ht="12.75" customHeight="1" x14ac:dyDescent="0.2">
      <c r="A49" s="182" t="s">
        <v>43</v>
      </c>
      <c r="B49" s="182"/>
      <c r="C49" s="182"/>
      <c r="D49" s="182"/>
      <c r="E49" s="182"/>
      <c r="F49" s="182"/>
      <c r="G49" s="11">
        <v>42</v>
      </c>
      <c r="H49" s="18">
        <v>5956287</v>
      </c>
      <c r="I49" s="18">
        <v>6169127</v>
      </c>
    </row>
    <row r="50" spans="1:9" ht="12.75" customHeight="1" x14ac:dyDescent="0.2">
      <c r="A50" s="182" t="s">
        <v>44</v>
      </c>
      <c r="B50" s="182"/>
      <c r="C50" s="182"/>
      <c r="D50" s="182"/>
      <c r="E50" s="182"/>
      <c r="F50" s="182"/>
      <c r="G50" s="11">
        <v>43</v>
      </c>
      <c r="H50" s="18">
        <v>909178</v>
      </c>
      <c r="I50" s="18">
        <v>1112280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28170150</v>
      </c>
      <c r="I53" s="120">
        <f>SUM(I54:I59)</f>
        <v>29708530</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4744454</v>
      </c>
      <c r="I55" s="18">
        <v>3275192</v>
      </c>
    </row>
    <row r="56" spans="1:9" ht="12.75" customHeight="1" x14ac:dyDescent="0.2">
      <c r="A56" s="182" t="s">
        <v>50</v>
      </c>
      <c r="B56" s="182"/>
      <c r="C56" s="182"/>
      <c r="D56" s="182"/>
      <c r="E56" s="182"/>
      <c r="F56" s="182"/>
      <c r="G56" s="11">
        <v>49</v>
      </c>
      <c r="H56" s="18">
        <v>20300197</v>
      </c>
      <c r="I56" s="18">
        <v>23206106</v>
      </c>
    </row>
    <row r="57" spans="1:9" ht="12.75" customHeight="1" x14ac:dyDescent="0.2">
      <c r="A57" s="182" t="s">
        <v>51</v>
      </c>
      <c r="B57" s="182"/>
      <c r="C57" s="182"/>
      <c r="D57" s="182"/>
      <c r="E57" s="182"/>
      <c r="F57" s="182"/>
      <c r="G57" s="11">
        <v>50</v>
      </c>
      <c r="H57" s="18">
        <v>26049</v>
      </c>
      <c r="I57" s="18">
        <v>64557</v>
      </c>
    </row>
    <row r="58" spans="1:9" ht="12.75" customHeight="1" x14ac:dyDescent="0.2">
      <c r="A58" s="182" t="s">
        <v>52</v>
      </c>
      <c r="B58" s="182"/>
      <c r="C58" s="182"/>
      <c r="D58" s="182"/>
      <c r="E58" s="182"/>
      <c r="F58" s="182"/>
      <c r="G58" s="11">
        <v>51</v>
      </c>
      <c r="H58" s="18">
        <v>2720260</v>
      </c>
      <c r="I58" s="18">
        <v>2797384</v>
      </c>
    </row>
    <row r="59" spans="1:9" ht="12.75" customHeight="1" x14ac:dyDescent="0.2">
      <c r="A59" s="182" t="s">
        <v>53</v>
      </c>
      <c r="B59" s="182"/>
      <c r="C59" s="182"/>
      <c r="D59" s="182"/>
      <c r="E59" s="182"/>
      <c r="F59" s="182"/>
      <c r="G59" s="11">
        <v>52</v>
      </c>
      <c r="H59" s="18">
        <v>379190</v>
      </c>
      <c r="I59" s="18">
        <v>365291</v>
      </c>
    </row>
    <row r="60" spans="1:9" ht="12.75" customHeight="1" x14ac:dyDescent="0.2">
      <c r="A60" s="186" t="s">
        <v>54</v>
      </c>
      <c r="B60" s="186"/>
      <c r="C60" s="186"/>
      <c r="D60" s="186"/>
      <c r="E60" s="186"/>
      <c r="F60" s="186"/>
      <c r="G60" s="12">
        <v>53</v>
      </c>
      <c r="H60" s="120">
        <f>SUM(H61:H69)</f>
        <v>1054</v>
      </c>
      <c r="I60" s="120">
        <f>SUM(I61:I69)</f>
        <v>1140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1054</v>
      </c>
      <c r="I68" s="18">
        <v>1140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4262053</v>
      </c>
      <c r="I70" s="18">
        <v>4548110</v>
      </c>
    </row>
    <row r="71" spans="1:9" ht="12.75" customHeight="1" x14ac:dyDescent="0.2">
      <c r="A71" s="183" t="s">
        <v>58</v>
      </c>
      <c r="B71" s="183"/>
      <c r="C71" s="183"/>
      <c r="D71" s="183"/>
      <c r="E71" s="183"/>
      <c r="F71" s="183"/>
      <c r="G71" s="11">
        <v>64</v>
      </c>
      <c r="H71" s="18">
        <v>1060350</v>
      </c>
      <c r="I71" s="18">
        <v>849914</v>
      </c>
    </row>
    <row r="72" spans="1:9" ht="12.75" customHeight="1" x14ac:dyDescent="0.2">
      <c r="A72" s="184" t="s">
        <v>304</v>
      </c>
      <c r="B72" s="184"/>
      <c r="C72" s="184"/>
      <c r="D72" s="184"/>
      <c r="E72" s="184"/>
      <c r="F72" s="184"/>
      <c r="G72" s="12">
        <v>65</v>
      </c>
      <c r="H72" s="120">
        <f>H8+H9+H44+H71</f>
        <v>180876749</v>
      </c>
      <c r="I72" s="120">
        <f>I8+I9+I44+I71</f>
        <v>182786290</v>
      </c>
    </row>
    <row r="73" spans="1:9" ht="12.75" customHeight="1" x14ac:dyDescent="0.2">
      <c r="A73" s="183" t="s">
        <v>59</v>
      </c>
      <c r="B73" s="183"/>
      <c r="C73" s="183"/>
      <c r="D73" s="183"/>
      <c r="E73" s="183"/>
      <c r="F73" s="183"/>
      <c r="G73" s="11">
        <v>66</v>
      </c>
      <c r="H73" s="18">
        <v>9222292</v>
      </c>
      <c r="I73" s="18">
        <v>7743013</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98907353</v>
      </c>
      <c r="I75" s="121">
        <f>I76+I77+I78+I84+I85+I91+I94+I97</f>
        <v>105078303</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25893236</v>
      </c>
      <c r="I77" s="18">
        <v>25893236</v>
      </c>
    </row>
    <row r="78" spans="1:9" ht="12.75" customHeight="1" x14ac:dyDescent="0.2">
      <c r="A78" s="186" t="s">
        <v>63</v>
      </c>
      <c r="B78" s="186"/>
      <c r="C78" s="186"/>
      <c r="D78" s="186"/>
      <c r="E78" s="186"/>
      <c r="F78" s="186"/>
      <c r="G78" s="12">
        <v>70</v>
      </c>
      <c r="H78" s="121">
        <f>SUM(H79:H83)</f>
        <v>10012039</v>
      </c>
      <c r="I78" s="121">
        <f>SUM(I79:I83)</f>
        <v>10012039</v>
      </c>
    </row>
    <row r="79" spans="1:9" ht="12.75" customHeight="1" x14ac:dyDescent="0.2">
      <c r="A79" s="182" t="s">
        <v>64</v>
      </c>
      <c r="B79" s="182"/>
      <c r="C79" s="182"/>
      <c r="D79" s="182"/>
      <c r="E79" s="182"/>
      <c r="F79" s="182"/>
      <c r="G79" s="11">
        <v>71</v>
      </c>
      <c r="H79" s="18">
        <v>885798</v>
      </c>
      <c r="I79" s="18">
        <v>885798</v>
      </c>
    </row>
    <row r="80" spans="1:9" ht="12.75" customHeight="1" x14ac:dyDescent="0.2">
      <c r="A80" s="182" t="s">
        <v>65</v>
      </c>
      <c r="B80" s="182"/>
      <c r="C80" s="182"/>
      <c r="D80" s="182"/>
      <c r="E80" s="182"/>
      <c r="F80" s="182"/>
      <c r="G80" s="11">
        <v>72</v>
      </c>
      <c r="H80" s="18">
        <v>793595</v>
      </c>
      <c r="I80" s="18">
        <v>793595</v>
      </c>
    </row>
    <row r="81" spans="1:9" ht="12.75" customHeight="1" x14ac:dyDescent="0.2">
      <c r="A81" s="182" t="s">
        <v>66</v>
      </c>
      <c r="B81" s="182"/>
      <c r="C81" s="182"/>
      <c r="D81" s="182"/>
      <c r="E81" s="182"/>
      <c r="F81" s="182"/>
      <c r="G81" s="11">
        <v>73</v>
      </c>
      <c r="H81" s="18">
        <v>-793595</v>
      </c>
      <c r="I81" s="18">
        <v>-793595</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9109602</v>
      </c>
      <c r="I83" s="18">
        <v>9109602</v>
      </c>
    </row>
    <row r="84" spans="1:9" ht="12.75" customHeight="1" x14ac:dyDescent="0.2">
      <c r="A84" s="185" t="s">
        <v>69</v>
      </c>
      <c r="B84" s="185"/>
      <c r="C84" s="185"/>
      <c r="D84" s="185"/>
      <c r="E84" s="185"/>
      <c r="F84" s="185"/>
      <c r="G84" s="46">
        <v>76</v>
      </c>
      <c r="H84" s="47">
        <v>-4060866</v>
      </c>
      <c r="I84" s="47">
        <v>-2449862</v>
      </c>
    </row>
    <row r="85" spans="1:9" ht="12.75" customHeight="1" x14ac:dyDescent="0.2">
      <c r="A85" s="186" t="s">
        <v>446</v>
      </c>
      <c r="B85" s="186"/>
      <c r="C85" s="186"/>
      <c r="D85" s="186"/>
      <c r="E85" s="186"/>
      <c r="F85" s="186"/>
      <c r="G85" s="12">
        <v>77</v>
      </c>
      <c r="H85" s="120">
        <f>H86+H87+H88+H89+H90</f>
        <v>-7725738</v>
      </c>
      <c r="I85" s="120">
        <f>I86+I87+I88+I89+I90</f>
        <v>-7001745</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-7725738</v>
      </c>
      <c r="I90" s="18">
        <v>-7001745</v>
      </c>
    </row>
    <row r="91" spans="1:9" ht="12.75" customHeight="1" x14ac:dyDescent="0.2">
      <c r="A91" s="186" t="s">
        <v>352</v>
      </c>
      <c r="B91" s="186"/>
      <c r="C91" s="186"/>
      <c r="D91" s="186"/>
      <c r="E91" s="186"/>
      <c r="F91" s="186"/>
      <c r="G91" s="12">
        <v>83</v>
      </c>
      <c r="H91" s="120">
        <f>H92-H93</f>
        <v>18062299</v>
      </c>
      <c r="I91" s="120">
        <f>I92-I93</f>
        <v>20066665</v>
      </c>
    </row>
    <row r="92" spans="1:9" ht="12.75" customHeight="1" x14ac:dyDescent="0.2">
      <c r="A92" s="182" t="s">
        <v>72</v>
      </c>
      <c r="B92" s="182"/>
      <c r="C92" s="182"/>
      <c r="D92" s="182"/>
      <c r="E92" s="182"/>
      <c r="F92" s="182"/>
      <c r="G92" s="11">
        <v>84</v>
      </c>
      <c r="H92" s="18">
        <v>18062299</v>
      </c>
      <c r="I92" s="18">
        <v>20066665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2131791</v>
      </c>
      <c r="I94" s="120">
        <f>I95-I96</f>
        <v>3963378</v>
      </c>
    </row>
    <row r="95" spans="1:9" ht="12.75" customHeight="1" x14ac:dyDescent="0.2">
      <c r="A95" s="182" t="s">
        <v>74</v>
      </c>
      <c r="B95" s="182"/>
      <c r="C95" s="182"/>
      <c r="D95" s="182"/>
      <c r="E95" s="182"/>
      <c r="F95" s="182"/>
      <c r="G95" s="11">
        <v>87</v>
      </c>
      <c r="H95" s="18">
        <v>2131791</v>
      </c>
      <c r="I95" s="18">
        <v>3963378</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465618</v>
      </c>
      <c r="I98" s="120">
        <f>SUM(I99:I104)</f>
        <v>465590</v>
      </c>
    </row>
    <row r="99" spans="1:9" ht="12.75" customHeight="1" x14ac:dyDescent="0.2">
      <c r="A99" s="182" t="s">
        <v>77</v>
      </c>
      <c r="B99" s="182"/>
      <c r="C99" s="182"/>
      <c r="D99" s="182"/>
      <c r="E99" s="182"/>
      <c r="F99" s="182"/>
      <c r="G99" s="11">
        <v>91</v>
      </c>
      <c r="H99" s="18">
        <v>307054</v>
      </c>
      <c r="I99" s="18">
        <v>306910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158564</v>
      </c>
      <c r="I104" s="18">
        <v>158680</v>
      </c>
    </row>
    <row r="105" spans="1:9" ht="12.75" customHeight="1" x14ac:dyDescent="0.2">
      <c r="A105" s="184" t="s">
        <v>356</v>
      </c>
      <c r="B105" s="184"/>
      <c r="C105" s="184"/>
      <c r="D105" s="184"/>
      <c r="E105" s="184"/>
      <c r="F105" s="184"/>
      <c r="G105" s="12">
        <v>97</v>
      </c>
      <c r="H105" s="120">
        <f>SUM(H106:H116)</f>
        <v>20168465</v>
      </c>
      <c r="I105" s="120">
        <f>SUM(I106:I116)</f>
        <v>27138126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17850312</v>
      </c>
      <c r="I111" s="18">
        <v>24880070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1380469</v>
      </c>
      <c r="I115" s="18">
        <v>1229130</v>
      </c>
    </row>
    <row r="116" spans="1:9" ht="12.75" customHeight="1" x14ac:dyDescent="0.2">
      <c r="A116" s="182" t="s">
        <v>93</v>
      </c>
      <c r="B116" s="182"/>
      <c r="C116" s="182"/>
      <c r="D116" s="182"/>
      <c r="E116" s="182"/>
      <c r="F116" s="182"/>
      <c r="G116" s="11">
        <v>108</v>
      </c>
      <c r="H116" s="18">
        <v>937684</v>
      </c>
      <c r="I116" s="18">
        <v>1028926</v>
      </c>
    </row>
    <row r="117" spans="1:9" ht="12.75" customHeight="1" x14ac:dyDescent="0.2">
      <c r="A117" s="184" t="s">
        <v>357</v>
      </c>
      <c r="B117" s="184"/>
      <c r="C117" s="184"/>
      <c r="D117" s="184"/>
      <c r="E117" s="184"/>
      <c r="F117" s="184"/>
      <c r="G117" s="12">
        <v>109</v>
      </c>
      <c r="H117" s="120">
        <f>SUM(H118:H131)</f>
        <v>60548611</v>
      </c>
      <c r="I117" s="120">
        <f>SUM(I118:I131)</f>
        <v>49588957</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12595</v>
      </c>
      <c r="I120" s="18">
        <v>19831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2281768</v>
      </c>
      <c r="I122" s="18">
        <v>1916800</v>
      </c>
    </row>
    <row r="123" spans="1:9" ht="12.75" customHeight="1" x14ac:dyDescent="0.2">
      <c r="A123" s="182" t="s">
        <v>88</v>
      </c>
      <c r="B123" s="182"/>
      <c r="C123" s="182"/>
      <c r="D123" s="182"/>
      <c r="E123" s="182"/>
      <c r="F123" s="182"/>
      <c r="G123" s="11">
        <v>115</v>
      </c>
      <c r="H123" s="18">
        <v>24474508</v>
      </c>
      <c r="I123" s="18">
        <v>16915415</v>
      </c>
    </row>
    <row r="124" spans="1:9" ht="12.75" customHeight="1" x14ac:dyDescent="0.2">
      <c r="A124" s="182" t="s">
        <v>89</v>
      </c>
      <c r="B124" s="182"/>
      <c r="C124" s="182"/>
      <c r="D124" s="182"/>
      <c r="E124" s="182"/>
      <c r="F124" s="182"/>
      <c r="G124" s="11">
        <v>116</v>
      </c>
      <c r="H124" s="18">
        <v>5937617</v>
      </c>
      <c r="I124" s="18">
        <v>7556072</v>
      </c>
    </row>
    <row r="125" spans="1:9" ht="12.75" customHeight="1" x14ac:dyDescent="0.2">
      <c r="A125" s="182" t="s">
        <v>90</v>
      </c>
      <c r="B125" s="182"/>
      <c r="C125" s="182"/>
      <c r="D125" s="182"/>
      <c r="E125" s="182"/>
      <c r="F125" s="182"/>
      <c r="G125" s="11">
        <v>117</v>
      </c>
      <c r="H125" s="18">
        <v>21671360</v>
      </c>
      <c r="I125" s="18">
        <v>16950397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1774895</v>
      </c>
      <c r="I127" s="18">
        <v>2486827</v>
      </c>
    </row>
    <row r="128" spans="1:9" x14ac:dyDescent="0.2">
      <c r="A128" s="182" t="s">
        <v>95</v>
      </c>
      <c r="B128" s="182"/>
      <c r="C128" s="182"/>
      <c r="D128" s="182"/>
      <c r="E128" s="182"/>
      <c r="F128" s="182"/>
      <c r="G128" s="11">
        <v>120</v>
      </c>
      <c r="H128" s="18">
        <v>2111310</v>
      </c>
      <c r="I128" s="18">
        <v>1520736</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2262209</v>
      </c>
      <c r="I131" s="18">
        <v>2200530</v>
      </c>
    </row>
    <row r="132" spans="1:9" ht="22.15" customHeight="1" x14ac:dyDescent="0.2">
      <c r="A132" s="183" t="s">
        <v>99</v>
      </c>
      <c r="B132" s="183"/>
      <c r="C132" s="183"/>
      <c r="D132" s="183"/>
      <c r="E132" s="183"/>
      <c r="F132" s="183"/>
      <c r="G132" s="11">
        <v>124</v>
      </c>
      <c r="H132" s="18">
        <v>786702</v>
      </c>
      <c r="I132" s="18">
        <v>515314</v>
      </c>
    </row>
    <row r="133" spans="1:9" ht="12.75" customHeight="1" x14ac:dyDescent="0.2">
      <c r="A133" s="184" t="s">
        <v>358</v>
      </c>
      <c r="B133" s="184"/>
      <c r="C133" s="184"/>
      <c r="D133" s="184"/>
      <c r="E133" s="184"/>
      <c r="F133" s="184"/>
      <c r="G133" s="12">
        <v>125</v>
      </c>
      <c r="H133" s="120">
        <f>H75+H98+H105+H117+H132</f>
        <v>180876749</v>
      </c>
      <c r="I133" s="120">
        <f>I75+I98+I105+I117+I132</f>
        <v>182786290</v>
      </c>
    </row>
    <row r="134" spans="1:9" x14ac:dyDescent="0.2">
      <c r="A134" s="183" t="s">
        <v>100</v>
      </c>
      <c r="B134" s="183"/>
      <c r="C134" s="183"/>
      <c r="D134" s="183"/>
      <c r="E134" s="183"/>
      <c r="F134" s="183"/>
      <c r="G134" s="11">
        <v>126</v>
      </c>
      <c r="H134" s="18">
        <v>9222292</v>
      </c>
      <c r="I134" s="18">
        <v>7743013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481</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479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42356965</v>
      </c>
      <c r="I8" s="52">
        <f>SUM(I9:I13)</f>
        <v>42356965</v>
      </c>
      <c r="J8" s="52">
        <f>SUM(J9:J13)</f>
        <v>35211292</v>
      </c>
      <c r="K8" s="52">
        <f>SUM(K9:K13)</f>
        <v>35211292</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41286553</v>
      </c>
      <c r="I10" s="53">
        <v>41286553</v>
      </c>
      <c r="J10" s="53">
        <v>34613639</v>
      </c>
      <c r="K10" s="53">
        <v>34613639</v>
      </c>
    </row>
    <row r="11" spans="1:11" ht="12.75" customHeight="1" x14ac:dyDescent="0.2">
      <c r="A11" s="182" t="s">
        <v>117</v>
      </c>
      <c r="B11" s="182"/>
      <c r="C11" s="182"/>
      <c r="D11" s="182"/>
      <c r="E11" s="182"/>
      <c r="F11" s="182"/>
      <c r="G11" s="11">
        <v>4</v>
      </c>
      <c r="H11" s="53">
        <v>19689</v>
      </c>
      <c r="I11" s="53">
        <v>19689</v>
      </c>
      <c r="J11" s="53">
        <v>7018</v>
      </c>
      <c r="K11" s="53">
        <v>7018</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1050723</v>
      </c>
      <c r="I13" s="53">
        <v>1050723</v>
      </c>
      <c r="J13" s="53">
        <v>590635</v>
      </c>
      <c r="K13" s="53">
        <v>590635</v>
      </c>
    </row>
    <row r="14" spans="1:11" ht="12.75" customHeight="1" x14ac:dyDescent="0.2">
      <c r="A14" s="213" t="s">
        <v>360</v>
      </c>
      <c r="B14" s="213"/>
      <c r="C14" s="213"/>
      <c r="D14" s="213"/>
      <c r="E14" s="213"/>
      <c r="F14" s="213"/>
      <c r="G14" s="12">
        <v>7</v>
      </c>
      <c r="H14" s="52">
        <f>H15+H16+H20+H24+H25+H26+H29+H36</f>
        <v>41120205</v>
      </c>
      <c r="I14" s="52">
        <f>I15+I16+I20+I24+I25+I26+I29+I36</f>
        <v>41120205</v>
      </c>
      <c r="J14" s="52">
        <f>J15+J16+J20+J24+J25+J26+J29+J36</f>
        <v>33661043</v>
      </c>
      <c r="K14" s="52">
        <f>K15+K16+K20+K24+K25+K26+K29+K36</f>
        <v>33661043</v>
      </c>
    </row>
    <row r="15" spans="1:11" ht="12.75" customHeight="1" x14ac:dyDescent="0.2">
      <c r="A15" s="182" t="s">
        <v>104</v>
      </c>
      <c r="B15" s="182"/>
      <c r="C15" s="182"/>
      <c r="D15" s="182"/>
      <c r="E15" s="182"/>
      <c r="F15" s="182"/>
      <c r="G15" s="11">
        <v>8</v>
      </c>
      <c r="H15" s="53">
        <v>279699</v>
      </c>
      <c r="I15" s="53">
        <v>279699</v>
      </c>
      <c r="J15" s="53">
        <v>279063</v>
      </c>
      <c r="K15" s="53">
        <v>279063</v>
      </c>
    </row>
    <row r="16" spans="1:11" ht="12.75" customHeight="1" x14ac:dyDescent="0.2">
      <c r="A16" s="186" t="s">
        <v>440</v>
      </c>
      <c r="B16" s="186"/>
      <c r="C16" s="186"/>
      <c r="D16" s="186"/>
      <c r="E16" s="186"/>
      <c r="F16" s="186"/>
      <c r="G16" s="12">
        <v>9</v>
      </c>
      <c r="H16" s="52">
        <f>SUM(H17:H19)</f>
        <v>28799425</v>
      </c>
      <c r="I16" s="52">
        <f>SUM(I17:I19)</f>
        <v>28799425</v>
      </c>
      <c r="J16" s="52">
        <f>SUM(J17:J19)</f>
        <v>20654814</v>
      </c>
      <c r="K16" s="52">
        <f>SUM(K17:K19)</f>
        <v>20654814</v>
      </c>
    </row>
    <row r="17" spans="1:11" ht="12.75" customHeight="1" x14ac:dyDescent="0.2">
      <c r="A17" s="216" t="s">
        <v>120</v>
      </c>
      <c r="B17" s="216"/>
      <c r="C17" s="216"/>
      <c r="D17" s="216"/>
      <c r="E17" s="216"/>
      <c r="F17" s="216"/>
      <c r="G17" s="11">
        <v>10</v>
      </c>
      <c r="H17" s="53">
        <v>16649018</v>
      </c>
      <c r="I17" s="53">
        <v>16649018</v>
      </c>
      <c r="J17" s="53">
        <v>16569739</v>
      </c>
      <c r="K17" s="53">
        <v>16569739</v>
      </c>
    </row>
    <row r="18" spans="1:11" ht="12.75" customHeight="1" x14ac:dyDescent="0.2">
      <c r="A18" s="216" t="s">
        <v>121</v>
      </c>
      <c r="B18" s="216"/>
      <c r="C18" s="216"/>
      <c r="D18" s="216"/>
      <c r="E18" s="216"/>
      <c r="F18" s="216"/>
      <c r="G18" s="11">
        <v>11</v>
      </c>
      <c r="H18" s="53">
        <v>9538012</v>
      </c>
      <c r="I18" s="53">
        <v>9538012</v>
      </c>
      <c r="J18" s="53">
        <v>1636205</v>
      </c>
      <c r="K18" s="53">
        <v>1636205</v>
      </c>
    </row>
    <row r="19" spans="1:11" ht="12.75" customHeight="1" x14ac:dyDescent="0.2">
      <c r="A19" s="216" t="s">
        <v>122</v>
      </c>
      <c r="B19" s="216"/>
      <c r="C19" s="216"/>
      <c r="D19" s="216"/>
      <c r="E19" s="216"/>
      <c r="F19" s="216"/>
      <c r="G19" s="11">
        <v>12</v>
      </c>
      <c r="H19" s="53">
        <v>2612395</v>
      </c>
      <c r="I19" s="53">
        <v>2612395</v>
      </c>
      <c r="J19" s="53">
        <v>2448870</v>
      </c>
      <c r="K19" s="53">
        <v>2448870</v>
      </c>
    </row>
    <row r="20" spans="1:11" ht="12.75" customHeight="1" x14ac:dyDescent="0.2">
      <c r="A20" s="186" t="s">
        <v>441</v>
      </c>
      <c r="B20" s="186"/>
      <c r="C20" s="186"/>
      <c r="D20" s="186"/>
      <c r="E20" s="186"/>
      <c r="F20" s="186"/>
      <c r="G20" s="12">
        <v>13</v>
      </c>
      <c r="H20" s="52">
        <f>SUM(H21:H23)</f>
        <v>7412290</v>
      </c>
      <c r="I20" s="52">
        <f>SUM(I21:I23)</f>
        <v>7412290</v>
      </c>
      <c r="J20" s="52">
        <f>SUM(J21:J23)</f>
        <v>8144280</v>
      </c>
      <c r="K20" s="52">
        <f>SUM(K21:K23)</f>
        <v>8144280</v>
      </c>
    </row>
    <row r="21" spans="1:11" ht="12.75" customHeight="1" x14ac:dyDescent="0.2">
      <c r="A21" s="216" t="s">
        <v>105</v>
      </c>
      <c r="B21" s="216"/>
      <c r="C21" s="216"/>
      <c r="D21" s="216"/>
      <c r="E21" s="216"/>
      <c r="F21" s="216"/>
      <c r="G21" s="11">
        <v>14</v>
      </c>
      <c r="H21" s="53">
        <v>4696801</v>
      </c>
      <c r="I21" s="53">
        <v>4696801</v>
      </c>
      <c r="J21" s="53">
        <v>5870281</v>
      </c>
      <c r="K21" s="53">
        <v>5870281</v>
      </c>
    </row>
    <row r="22" spans="1:11" ht="12.75" customHeight="1" x14ac:dyDescent="0.2">
      <c r="A22" s="216" t="s">
        <v>106</v>
      </c>
      <c r="B22" s="216"/>
      <c r="C22" s="216"/>
      <c r="D22" s="216"/>
      <c r="E22" s="216"/>
      <c r="F22" s="216"/>
      <c r="G22" s="11">
        <v>15</v>
      </c>
      <c r="H22" s="53">
        <v>1694624</v>
      </c>
      <c r="I22" s="53">
        <v>1694624</v>
      </c>
      <c r="J22" s="53">
        <v>1408223</v>
      </c>
      <c r="K22" s="53">
        <v>1408223</v>
      </c>
    </row>
    <row r="23" spans="1:11" ht="12.75" customHeight="1" x14ac:dyDescent="0.2">
      <c r="A23" s="216" t="s">
        <v>107</v>
      </c>
      <c r="B23" s="216"/>
      <c r="C23" s="216"/>
      <c r="D23" s="216"/>
      <c r="E23" s="216"/>
      <c r="F23" s="216"/>
      <c r="G23" s="11">
        <v>16</v>
      </c>
      <c r="H23" s="53">
        <v>1020865</v>
      </c>
      <c r="I23" s="53">
        <v>1020865</v>
      </c>
      <c r="J23" s="53">
        <v>865776</v>
      </c>
      <c r="K23" s="53">
        <v>865776</v>
      </c>
    </row>
    <row r="24" spans="1:11" ht="12.75" customHeight="1" x14ac:dyDescent="0.2">
      <c r="A24" s="182" t="s">
        <v>108</v>
      </c>
      <c r="B24" s="182"/>
      <c r="C24" s="182"/>
      <c r="D24" s="182"/>
      <c r="E24" s="182"/>
      <c r="F24" s="182"/>
      <c r="G24" s="11">
        <v>17</v>
      </c>
      <c r="H24" s="53">
        <v>2447411</v>
      </c>
      <c r="I24" s="53">
        <v>2447411</v>
      </c>
      <c r="J24" s="53">
        <v>2844310</v>
      </c>
      <c r="K24" s="53">
        <v>2844310</v>
      </c>
    </row>
    <row r="25" spans="1:11" ht="12.75" customHeight="1" x14ac:dyDescent="0.2">
      <c r="A25" s="182" t="s">
        <v>109</v>
      </c>
      <c r="B25" s="182"/>
      <c r="C25" s="182"/>
      <c r="D25" s="182"/>
      <c r="E25" s="182"/>
      <c r="F25" s="182"/>
      <c r="G25" s="11">
        <v>18</v>
      </c>
      <c r="H25" s="53">
        <v>1681245</v>
      </c>
      <c r="I25" s="53">
        <v>1681245</v>
      </c>
      <c r="J25" s="53">
        <v>1640630</v>
      </c>
      <c r="K25" s="53">
        <v>1640630</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230</v>
      </c>
      <c r="I29" s="52">
        <f>SUM(I30:I35)</f>
        <v>230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230</v>
      </c>
      <c r="I35" s="53">
        <v>230</v>
      </c>
      <c r="J35" s="53">
        <v>0</v>
      </c>
      <c r="K35" s="53">
        <v>0</v>
      </c>
    </row>
    <row r="36" spans="1:11" ht="12.75" customHeight="1" x14ac:dyDescent="0.2">
      <c r="A36" s="182" t="s">
        <v>110</v>
      </c>
      <c r="B36" s="182"/>
      <c r="C36" s="182"/>
      <c r="D36" s="182"/>
      <c r="E36" s="182"/>
      <c r="F36" s="182"/>
      <c r="G36" s="11">
        <v>29</v>
      </c>
      <c r="H36" s="53">
        <v>499905</v>
      </c>
      <c r="I36" s="53">
        <v>499905</v>
      </c>
      <c r="J36" s="53">
        <v>97946</v>
      </c>
      <c r="K36" s="53">
        <v>97946</v>
      </c>
    </row>
    <row r="37" spans="1:11" ht="12.75" customHeight="1" x14ac:dyDescent="0.2">
      <c r="A37" s="213" t="s">
        <v>361</v>
      </c>
      <c r="B37" s="213"/>
      <c r="C37" s="213"/>
      <c r="D37" s="213"/>
      <c r="E37" s="213"/>
      <c r="F37" s="213"/>
      <c r="G37" s="12">
        <v>30</v>
      </c>
      <c r="H37" s="52">
        <f>SUM(H38:H47)</f>
        <v>105543</v>
      </c>
      <c r="I37" s="52">
        <f>SUM(I38:I47)</f>
        <v>105543</v>
      </c>
      <c r="J37" s="52">
        <f>SUM(J38:J47)</f>
        <v>1024444</v>
      </c>
      <c r="K37" s="52">
        <f>SUM(K38:K47)</f>
        <v>1024444</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761244</v>
      </c>
      <c r="K42" s="53">
        <v>761244</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105543</v>
      </c>
      <c r="I44" s="53">
        <v>105543</v>
      </c>
      <c r="J44" s="53">
        <v>50834</v>
      </c>
      <c r="K44" s="53">
        <v>50834</v>
      </c>
    </row>
    <row r="45" spans="1:11" ht="12.75" customHeight="1" x14ac:dyDescent="0.2">
      <c r="A45" s="182" t="s">
        <v>138</v>
      </c>
      <c r="B45" s="182"/>
      <c r="C45" s="182"/>
      <c r="D45" s="182"/>
      <c r="E45" s="182"/>
      <c r="F45" s="182"/>
      <c r="G45" s="11">
        <v>38</v>
      </c>
      <c r="H45" s="53">
        <v>0</v>
      </c>
      <c r="I45" s="53">
        <v>0</v>
      </c>
      <c r="J45" s="53">
        <v>212366</v>
      </c>
      <c r="K45" s="53">
        <v>212366</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679934</v>
      </c>
      <c r="I48" s="52">
        <f>SUM(I49:I55)</f>
        <v>679934</v>
      </c>
      <c r="J48" s="52">
        <f>SUM(J49:J55)</f>
        <v>358997</v>
      </c>
      <c r="K48" s="52">
        <f>SUM(K49:K55)</f>
        <v>358997</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65046</v>
      </c>
      <c r="I50" s="53">
        <v>65046</v>
      </c>
      <c r="J50" s="53">
        <v>0</v>
      </c>
      <c r="K50" s="53">
        <v>0</v>
      </c>
    </row>
    <row r="51" spans="1:11" ht="12.75" customHeight="1" x14ac:dyDescent="0.2">
      <c r="A51" s="206" t="s">
        <v>143</v>
      </c>
      <c r="B51" s="206"/>
      <c r="C51" s="206"/>
      <c r="D51" s="206"/>
      <c r="E51" s="206"/>
      <c r="F51" s="206"/>
      <c r="G51" s="11">
        <v>44</v>
      </c>
      <c r="H51" s="53">
        <v>387590</v>
      </c>
      <c r="I51" s="53">
        <v>387590</v>
      </c>
      <c r="J51" s="53">
        <v>358997</v>
      </c>
      <c r="K51" s="53">
        <v>358997</v>
      </c>
    </row>
    <row r="52" spans="1:11" ht="12.75" customHeight="1" x14ac:dyDescent="0.2">
      <c r="A52" s="206" t="s">
        <v>144</v>
      </c>
      <c r="B52" s="206"/>
      <c r="C52" s="206"/>
      <c r="D52" s="206"/>
      <c r="E52" s="206"/>
      <c r="F52" s="206"/>
      <c r="G52" s="11">
        <v>45</v>
      </c>
      <c r="H52" s="53">
        <v>227298</v>
      </c>
      <c r="I52" s="53">
        <v>227298</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608130</v>
      </c>
      <c r="I56" s="53">
        <v>608130</v>
      </c>
      <c r="J56" s="53">
        <v>2189527</v>
      </c>
      <c r="K56" s="53">
        <v>2189527</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43070638</v>
      </c>
      <c r="I60" s="52">
        <f t="shared" ref="I60:K60" si="0">I8+I37+I56+I57</f>
        <v>43070638</v>
      </c>
      <c r="J60" s="52">
        <f t="shared" si="0"/>
        <v>38425263</v>
      </c>
      <c r="K60" s="52">
        <f t="shared" si="0"/>
        <v>38425263</v>
      </c>
    </row>
    <row r="61" spans="1:11" ht="12.75" customHeight="1" x14ac:dyDescent="0.2">
      <c r="A61" s="213" t="s">
        <v>364</v>
      </c>
      <c r="B61" s="213"/>
      <c r="C61" s="213"/>
      <c r="D61" s="213"/>
      <c r="E61" s="213"/>
      <c r="F61" s="213"/>
      <c r="G61" s="12">
        <v>54</v>
      </c>
      <c r="H61" s="52">
        <f>H14+H48+H58+H59</f>
        <v>41800139</v>
      </c>
      <c r="I61" s="52">
        <f t="shared" ref="I61:K61" si="1">I14+I48+I58+I59</f>
        <v>41800139</v>
      </c>
      <c r="J61" s="52">
        <f t="shared" si="1"/>
        <v>34020040</v>
      </c>
      <c r="K61" s="52">
        <f t="shared" si="1"/>
        <v>34020040</v>
      </c>
    </row>
    <row r="62" spans="1:11" ht="12.75" customHeight="1" x14ac:dyDescent="0.2">
      <c r="A62" s="213" t="s">
        <v>365</v>
      </c>
      <c r="B62" s="213"/>
      <c r="C62" s="213"/>
      <c r="D62" s="213"/>
      <c r="E62" s="213"/>
      <c r="F62" s="213"/>
      <c r="G62" s="12">
        <v>55</v>
      </c>
      <c r="H62" s="52">
        <f>H60-H61</f>
        <v>1270499</v>
      </c>
      <c r="I62" s="52">
        <f t="shared" ref="I62:K62" si="2">I60-I61</f>
        <v>1270499</v>
      </c>
      <c r="J62" s="52">
        <f t="shared" si="2"/>
        <v>4405223</v>
      </c>
      <c r="K62" s="52">
        <f t="shared" si="2"/>
        <v>4405223</v>
      </c>
    </row>
    <row r="63" spans="1:11" ht="12.75" customHeight="1" x14ac:dyDescent="0.2">
      <c r="A63" s="214" t="s">
        <v>366</v>
      </c>
      <c r="B63" s="214"/>
      <c r="C63" s="214"/>
      <c r="D63" s="214"/>
      <c r="E63" s="214"/>
      <c r="F63" s="214"/>
      <c r="G63" s="12">
        <v>56</v>
      </c>
      <c r="H63" s="52">
        <f>+IF((H60-H61)&gt;0,(H60-H61),0)</f>
        <v>1270499</v>
      </c>
      <c r="I63" s="52">
        <f t="shared" ref="I63:K63" si="3">+IF((I60-I61)&gt;0,(I60-I61),0)</f>
        <v>1270499</v>
      </c>
      <c r="J63" s="52">
        <f t="shared" si="3"/>
        <v>4405223</v>
      </c>
      <c r="K63" s="52">
        <f t="shared" si="3"/>
        <v>4405223</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202409</v>
      </c>
      <c r="I65" s="53">
        <v>202409</v>
      </c>
      <c r="J65" s="53">
        <v>441845</v>
      </c>
      <c r="K65" s="53">
        <v>441845</v>
      </c>
    </row>
    <row r="66" spans="1:11" ht="12.75" customHeight="1" x14ac:dyDescent="0.2">
      <c r="A66" s="213" t="s">
        <v>368</v>
      </c>
      <c r="B66" s="213"/>
      <c r="C66" s="213"/>
      <c r="D66" s="213"/>
      <c r="E66" s="213"/>
      <c r="F66" s="213"/>
      <c r="G66" s="12">
        <v>59</v>
      </c>
      <c r="H66" s="52">
        <f>H62-H65</f>
        <v>1068090</v>
      </c>
      <c r="I66" s="52">
        <f t="shared" ref="I66:K66" si="5">I62-I65</f>
        <v>1068090</v>
      </c>
      <c r="J66" s="52">
        <f t="shared" si="5"/>
        <v>3963378</v>
      </c>
      <c r="K66" s="52">
        <f t="shared" si="5"/>
        <v>3963378</v>
      </c>
    </row>
    <row r="67" spans="1:11" ht="12.75" customHeight="1" x14ac:dyDescent="0.2">
      <c r="A67" s="214" t="s">
        <v>369</v>
      </c>
      <c r="B67" s="214"/>
      <c r="C67" s="214"/>
      <c r="D67" s="214"/>
      <c r="E67" s="214"/>
      <c r="F67" s="214"/>
      <c r="G67" s="12">
        <v>60</v>
      </c>
      <c r="H67" s="52">
        <f>+IF((H62-H65)&gt;0,(H62-H65),0)</f>
        <v>1068090</v>
      </c>
      <c r="I67" s="52">
        <f t="shared" ref="I67:K67" si="6">+IF((I62-I65)&gt;0,(I62-I65),0)</f>
        <v>1068090</v>
      </c>
      <c r="J67" s="52">
        <f t="shared" si="6"/>
        <v>3963378</v>
      </c>
      <c r="K67" s="52">
        <f t="shared" si="6"/>
        <v>3963378</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1068090</v>
      </c>
      <c r="I85" s="55">
        <f>I86+I87</f>
        <v>1068090</v>
      </c>
      <c r="J85" s="55">
        <f>J86+J87</f>
        <v>3963378</v>
      </c>
      <c r="K85" s="55">
        <f>K86+K87</f>
        <v>3963378</v>
      </c>
    </row>
    <row r="86" spans="1:11" ht="12.75" customHeight="1" x14ac:dyDescent="0.2">
      <c r="A86" s="203" t="s">
        <v>157</v>
      </c>
      <c r="B86" s="203"/>
      <c r="C86" s="203"/>
      <c r="D86" s="203"/>
      <c r="E86" s="203"/>
      <c r="F86" s="203"/>
      <c r="G86" s="11">
        <v>76</v>
      </c>
      <c r="H86" s="56">
        <v>1068090</v>
      </c>
      <c r="I86" s="56">
        <v>1068090</v>
      </c>
      <c r="J86" s="56">
        <v>3963378</v>
      </c>
      <c r="K86" s="56">
        <v>3963378</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1068090</v>
      </c>
      <c r="I89" s="56">
        <v>1068090</v>
      </c>
      <c r="J89" s="56">
        <v>3963378</v>
      </c>
      <c r="K89" s="56">
        <v>3963378</v>
      </c>
    </row>
    <row r="90" spans="1:11" ht="24" customHeight="1" x14ac:dyDescent="0.2">
      <c r="A90" s="184" t="s">
        <v>437</v>
      </c>
      <c r="B90" s="184"/>
      <c r="C90" s="184"/>
      <c r="D90" s="184"/>
      <c r="E90" s="184"/>
      <c r="F90" s="184"/>
      <c r="G90" s="12">
        <v>79</v>
      </c>
      <c r="H90" s="73">
        <f>H91+H98</f>
        <v>-162951</v>
      </c>
      <c r="I90" s="73">
        <f>I91+I98</f>
        <v>-162951</v>
      </c>
      <c r="J90" s="73">
        <f t="shared" ref="J90:K90" si="8">J91+J98</f>
        <v>2206528</v>
      </c>
      <c r="K90" s="73">
        <f t="shared" si="8"/>
        <v>2206528</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-162951</v>
      </c>
      <c r="I98" s="73">
        <f>SUM(I99:I106)</f>
        <v>-162951</v>
      </c>
      <c r="J98" s="73">
        <f t="shared" ref="J98:K98" si="10">SUM(J99:J106)</f>
        <v>2206528</v>
      </c>
      <c r="K98" s="73">
        <f t="shared" si="10"/>
        <v>2206528</v>
      </c>
    </row>
    <row r="99" spans="1:11" x14ac:dyDescent="0.2">
      <c r="A99" s="205" t="s">
        <v>160</v>
      </c>
      <c r="B99" s="205"/>
      <c r="C99" s="205"/>
      <c r="D99" s="205"/>
      <c r="E99" s="205"/>
      <c r="F99" s="205"/>
      <c r="G99" s="11">
        <v>88</v>
      </c>
      <c r="H99" s="56">
        <v>-162951</v>
      </c>
      <c r="I99" s="56">
        <v>-162951</v>
      </c>
      <c r="J99" s="56">
        <v>2206528</v>
      </c>
      <c r="K99" s="56">
        <v>2206528</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-162951</v>
      </c>
      <c r="I108" s="73">
        <f>I91+I98-I107-I97</f>
        <v>-162951</v>
      </c>
      <c r="J108" s="73">
        <f t="shared" ref="J108:K108" si="11">J91+J98-J107-J97</f>
        <v>2206528</v>
      </c>
      <c r="K108" s="73">
        <f t="shared" si="11"/>
        <v>2206528</v>
      </c>
    </row>
    <row r="109" spans="1:11" ht="12.75" customHeight="1" x14ac:dyDescent="0.2">
      <c r="A109" s="184" t="s">
        <v>393</v>
      </c>
      <c r="B109" s="184"/>
      <c r="C109" s="184"/>
      <c r="D109" s="184"/>
      <c r="E109" s="184"/>
      <c r="F109" s="184"/>
      <c r="G109" s="12">
        <v>98</v>
      </c>
      <c r="H109" s="55">
        <f>H89+H108</f>
        <v>905139</v>
      </c>
      <c r="I109" s="55">
        <f>I89+I108</f>
        <v>905139</v>
      </c>
      <c r="J109" s="55">
        <f t="shared" ref="J109:K109" si="12">J89+J108</f>
        <v>6169906</v>
      </c>
      <c r="K109" s="55">
        <f t="shared" si="12"/>
        <v>6169906</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905139</v>
      </c>
      <c r="I111" s="55">
        <f>I112+I113</f>
        <v>905139</v>
      </c>
      <c r="J111" s="55">
        <f>J112+J113</f>
        <v>6169906</v>
      </c>
      <c r="K111" s="55">
        <f>K112+K113</f>
        <v>6169906</v>
      </c>
    </row>
    <row r="112" spans="1:11" ht="12.75" customHeight="1" x14ac:dyDescent="0.2">
      <c r="A112" s="203" t="s">
        <v>113</v>
      </c>
      <c r="B112" s="203"/>
      <c r="C112" s="203"/>
      <c r="D112" s="203"/>
      <c r="E112" s="203"/>
      <c r="F112" s="203"/>
      <c r="G112" s="11">
        <v>100</v>
      </c>
      <c r="H112" s="56">
        <v>905139</v>
      </c>
      <c r="I112" s="56">
        <v>905139</v>
      </c>
      <c r="J112" s="56">
        <v>6169906</v>
      </c>
      <c r="K112" s="56">
        <v>6169906</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482</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479</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1270499</v>
      </c>
      <c r="I8" s="68">
        <v>4405223</v>
      </c>
    </row>
    <row r="9" spans="1:9" ht="12.75" customHeight="1" x14ac:dyDescent="0.2">
      <c r="A9" s="237" t="s">
        <v>171</v>
      </c>
      <c r="B9" s="237"/>
      <c r="C9" s="237"/>
      <c r="D9" s="237"/>
      <c r="E9" s="237"/>
      <c r="F9" s="237"/>
      <c r="G9" s="69">
        <v>2</v>
      </c>
      <c r="H9" s="70">
        <f>H10+H11+H12+H13+H14+H15+H16+H17</f>
        <v>10252537</v>
      </c>
      <c r="I9" s="70">
        <f>I10+I11+I12+I13+I14+I15+I16+I17</f>
        <v>-229045</v>
      </c>
    </row>
    <row r="10" spans="1:9" ht="12.75" customHeight="1" x14ac:dyDescent="0.2">
      <c r="A10" s="216" t="s">
        <v>172</v>
      </c>
      <c r="B10" s="216"/>
      <c r="C10" s="216"/>
      <c r="D10" s="216"/>
      <c r="E10" s="216"/>
      <c r="F10" s="216"/>
      <c r="G10" s="67">
        <v>3</v>
      </c>
      <c r="H10" s="68">
        <v>2447411</v>
      </c>
      <c r="I10" s="68">
        <v>2844310</v>
      </c>
    </row>
    <row r="11" spans="1:9" ht="22.15" customHeight="1" x14ac:dyDescent="0.2">
      <c r="A11" s="216" t="s">
        <v>173</v>
      </c>
      <c r="B11" s="216"/>
      <c r="C11" s="216"/>
      <c r="D11" s="216"/>
      <c r="E11" s="216"/>
      <c r="F11" s="216"/>
      <c r="G11" s="67">
        <v>4</v>
      </c>
      <c r="H11" s="68">
        <v>-182246</v>
      </c>
      <c r="I11" s="68">
        <v>-419037</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-105543</v>
      </c>
      <c r="I13" s="68">
        <v>-50834</v>
      </c>
    </row>
    <row r="14" spans="1:9" ht="12.75" customHeight="1" x14ac:dyDescent="0.2">
      <c r="A14" s="216" t="s">
        <v>176</v>
      </c>
      <c r="B14" s="216"/>
      <c r="C14" s="216"/>
      <c r="D14" s="216"/>
      <c r="E14" s="216"/>
      <c r="F14" s="216"/>
      <c r="G14" s="67">
        <v>7</v>
      </c>
      <c r="H14" s="68">
        <v>387590</v>
      </c>
      <c r="I14" s="68">
        <v>358997</v>
      </c>
    </row>
    <row r="15" spans="1:9" ht="12.75" customHeight="1" x14ac:dyDescent="0.2">
      <c r="A15" s="216" t="s">
        <v>177</v>
      </c>
      <c r="B15" s="216"/>
      <c r="C15" s="216"/>
      <c r="D15" s="216"/>
      <c r="E15" s="216"/>
      <c r="F15" s="216"/>
      <c r="G15" s="67">
        <v>8</v>
      </c>
      <c r="H15" s="68">
        <v>0</v>
      </c>
      <c r="I15" s="68">
        <v>-66870</v>
      </c>
    </row>
    <row r="16" spans="1:9" ht="12.75" customHeight="1" x14ac:dyDescent="0.2">
      <c r="A16" s="216" t="s">
        <v>178</v>
      </c>
      <c r="B16" s="216"/>
      <c r="C16" s="216"/>
      <c r="D16" s="216"/>
      <c r="E16" s="216"/>
      <c r="F16" s="216"/>
      <c r="G16" s="67">
        <v>9</v>
      </c>
      <c r="H16" s="68">
        <v>146397</v>
      </c>
      <c r="I16" s="68">
        <v>-706085</v>
      </c>
    </row>
    <row r="17" spans="1:9" ht="25.15" customHeight="1" x14ac:dyDescent="0.2">
      <c r="A17" s="216" t="s">
        <v>179</v>
      </c>
      <c r="B17" s="216"/>
      <c r="C17" s="216"/>
      <c r="D17" s="216"/>
      <c r="E17" s="216"/>
      <c r="F17" s="216"/>
      <c r="G17" s="67">
        <v>10</v>
      </c>
      <c r="H17" s="68">
        <v>7558928</v>
      </c>
      <c r="I17" s="68">
        <v>-2189526</v>
      </c>
    </row>
    <row r="18" spans="1:9" ht="28.15" customHeight="1" x14ac:dyDescent="0.2">
      <c r="A18" s="233" t="s">
        <v>306</v>
      </c>
      <c r="B18" s="233"/>
      <c r="C18" s="233"/>
      <c r="D18" s="233"/>
      <c r="E18" s="233"/>
      <c r="F18" s="233"/>
      <c r="G18" s="69">
        <v>11</v>
      </c>
      <c r="H18" s="70">
        <f>H8+H9</f>
        <v>11523036</v>
      </c>
      <c r="I18" s="70">
        <f>I8+I9</f>
        <v>4176178</v>
      </c>
    </row>
    <row r="19" spans="1:9" ht="12.75" customHeight="1" x14ac:dyDescent="0.2">
      <c r="A19" s="237" t="s">
        <v>180</v>
      </c>
      <c r="B19" s="237"/>
      <c r="C19" s="237"/>
      <c r="D19" s="237"/>
      <c r="E19" s="237"/>
      <c r="F19" s="237"/>
      <c r="G19" s="69">
        <v>12</v>
      </c>
      <c r="H19" s="70">
        <f>H20+H21+H22+H23</f>
        <v>-7698839</v>
      </c>
      <c r="I19" s="70">
        <f>I20+I21+I22+I23</f>
        <v>-3243398</v>
      </c>
    </row>
    <row r="20" spans="1:9" ht="12.75" customHeight="1" x14ac:dyDescent="0.2">
      <c r="A20" s="216" t="s">
        <v>181</v>
      </c>
      <c r="B20" s="216"/>
      <c r="C20" s="216"/>
      <c r="D20" s="216"/>
      <c r="E20" s="216"/>
      <c r="F20" s="216"/>
      <c r="G20" s="67">
        <v>13</v>
      </c>
      <c r="H20" s="68">
        <v>-2056637</v>
      </c>
      <c r="I20" s="68">
        <v>-2879045</v>
      </c>
    </row>
    <row r="21" spans="1:9" ht="12.75" customHeight="1" x14ac:dyDescent="0.2">
      <c r="A21" s="216" t="s">
        <v>182</v>
      </c>
      <c r="B21" s="216"/>
      <c r="C21" s="216"/>
      <c r="D21" s="216"/>
      <c r="E21" s="216"/>
      <c r="F21" s="216"/>
      <c r="G21" s="67">
        <v>14</v>
      </c>
      <c r="H21" s="68">
        <v>-5619469</v>
      </c>
      <c r="I21" s="68">
        <v>-1377747</v>
      </c>
    </row>
    <row r="22" spans="1:9" ht="12.75" customHeight="1" x14ac:dyDescent="0.2">
      <c r="A22" s="216" t="s">
        <v>183</v>
      </c>
      <c r="B22" s="216"/>
      <c r="C22" s="216"/>
      <c r="D22" s="216"/>
      <c r="E22" s="216"/>
      <c r="F22" s="216"/>
      <c r="G22" s="67">
        <v>15</v>
      </c>
      <c r="H22" s="68">
        <v>-22733</v>
      </c>
      <c r="I22" s="68">
        <v>802958</v>
      </c>
    </row>
    <row r="23" spans="1:9" ht="12.75" customHeight="1" x14ac:dyDescent="0.2">
      <c r="A23" s="216" t="s">
        <v>184</v>
      </c>
      <c r="B23" s="216"/>
      <c r="C23" s="216"/>
      <c r="D23" s="216"/>
      <c r="E23" s="216"/>
      <c r="F23" s="216"/>
      <c r="G23" s="67">
        <v>16</v>
      </c>
      <c r="H23" s="68">
        <v>0</v>
      </c>
      <c r="I23" s="68">
        <v>210436</v>
      </c>
    </row>
    <row r="24" spans="1:9" ht="12.75" customHeight="1" x14ac:dyDescent="0.2">
      <c r="A24" s="233" t="s">
        <v>185</v>
      </c>
      <c r="B24" s="233"/>
      <c r="C24" s="233"/>
      <c r="D24" s="233"/>
      <c r="E24" s="233"/>
      <c r="F24" s="233"/>
      <c r="G24" s="69">
        <v>17</v>
      </c>
      <c r="H24" s="70">
        <f>H18+H19</f>
        <v>3824197</v>
      </c>
      <c r="I24" s="70">
        <f>I18+I19</f>
        <v>932780</v>
      </c>
    </row>
    <row r="25" spans="1:9" ht="12.75" customHeight="1" x14ac:dyDescent="0.2">
      <c r="A25" s="182" t="s">
        <v>186</v>
      </c>
      <c r="B25" s="182"/>
      <c r="C25" s="182"/>
      <c r="D25" s="182"/>
      <c r="E25" s="182"/>
      <c r="F25" s="182"/>
      <c r="G25" s="67">
        <v>18</v>
      </c>
      <c r="H25" s="68">
        <v>-379523</v>
      </c>
      <c r="I25" s="68">
        <v>-392526</v>
      </c>
    </row>
    <row r="26" spans="1:9" ht="12.75" customHeight="1" x14ac:dyDescent="0.2">
      <c r="A26" s="182" t="s">
        <v>187</v>
      </c>
      <c r="B26" s="182"/>
      <c r="C26" s="182"/>
      <c r="D26" s="182"/>
      <c r="E26" s="182"/>
      <c r="F26" s="182"/>
      <c r="G26" s="67">
        <v>19</v>
      </c>
      <c r="H26" s="68">
        <v>0</v>
      </c>
      <c r="I26" s="68">
        <v>-53828</v>
      </c>
    </row>
    <row r="27" spans="1:9" ht="25.9" customHeight="1" x14ac:dyDescent="0.2">
      <c r="A27" s="234" t="s">
        <v>188</v>
      </c>
      <c r="B27" s="234"/>
      <c r="C27" s="234"/>
      <c r="D27" s="234"/>
      <c r="E27" s="234"/>
      <c r="F27" s="234"/>
      <c r="G27" s="69">
        <v>20</v>
      </c>
      <c r="H27" s="70">
        <f>H24+H25+H26</f>
        <v>3444674</v>
      </c>
      <c r="I27" s="70">
        <f>I24+I25+I26</f>
        <v>486426</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-596978</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102762</v>
      </c>
      <c r="I31" s="71">
        <v>52557</v>
      </c>
    </row>
    <row r="32" spans="1:9" ht="12.75" customHeight="1" x14ac:dyDescent="0.2">
      <c r="A32" s="182" t="s">
        <v>193</v>
      </c>
      <c r="B32" s="182"/>
      <c r="C32" s="182"/>
      <c r="D32" s="182"/>
      <c r="E32" s="182"/>
      <c r="F32" s="182"/>
      <c r="G32" s="67">
        <v>24</v>
      </c>
      <c r="H32" s="71">
        <v>0</v>
      </c>
      <c r="I32" s="71">
        <v>1732996</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-494216</v>
      </c>
      <c r="I35" s="72">
        <f>I29+I30+I31+I32+I33+I34</f>
        <v>1785553</v>
      </c>
    </row>
    <row r="36" spans="1:9" ht="22.9" customHeight="1" x14ac:dyDescent="0.2">
      <c r="A36" s="182" t="s">
        <v>197</v>
      </c>
      <c r="B36" s="182"/>
      <c r="C36" s="182"/>
      <c r="D36" s="182"/>
      <c r="E36" s="182"/>
      <c r="F36" s="182"/>
      <c r="G36" s="67">
        <v>28</v>
      </c>
      <c r="H36" s="71">
        <v>-2400824</v>
      </c>
      <c r="I36" s="71">
        <v>-765726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-2400824</v>
      </c>
      <c r="I41" s="72">
        <f>I36+I37+I38+I39+I40</f>
        <v>-765726</v>
      </c>
    </row>
    <row r="42" spans="1:9" ht="29.45" customHeight="1" x14ac:dyDescent="0.2">
      <c r="A42" s="234" t="s">
        <v>203</v>
      </c>
      <c r="B42" s="234"/>
      <c r="C42" s="234"/>
      <c r="D42" s="234"/>
      <c r="E42" s="234"/>
      <c r="F42" s="234"/>
      <c r="G42" s="69">
        <v>34</v>
      </c>
      <c r="H42" s="72">
        <f>H35+H41</f>
        <v>-2895040</v>
      </c>
      <c r="I42" s="72">
        <f>I35+I41</f>
        <v>1019827</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4898231</v>
      </c>
      <c r="I46" s="71">
        <v>2200000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4898231</v>
      </c>
      <c r="I48" s="72">
        <f>I44+I45+I46+I47</f>
        <v>2200000</v>
      </c>
    </row>
    <row r="49" spans="1:9" ht="24.6" customHeight="1" x14ac:dyDescent="0.2">
      <c r="A49" s="182" t="s">
        <v>305</v>
      </c>
      <c r="B49" s="182"/>
      <c r="C49" s="182"/>
      <c r="D49" s="182"/>
      <c r="E49" s="182"/>
      <c r="F49" s="182"/>
      <c r="G49" s="67">
        <v>40</v>
      </c>
      <c r="H49" s="71">
        <v>-7107452</v>
      </c>
      <c r="I49" s="71">
        <v>-4734153</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-135904</v>
      </c>
      <c r="I51" s="71">
        <v>-278972</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-7243356</v>
      </c>
      <c r="I54" s="72">
        <f>I49+I50+I51+I52+I53</f>
        <v>-5013125</v>
      </c>
    </row>
    <row r="55" spans="1:9" ht="29.45" customHeight="1" x14ac:dyDescent="0.2">
      <c r="A55" s="234" t="s">
        <v>215</v>
      </c>
      <c r="B55" s="234"/>
      <c r="C55" s="234"/>
      <c r="D55" s="234"/>
      <c r="E55" s="234"/>
      <c r="F55" s="234"/>
      <c r="G55" s="69">
        <v>46</v>
      </c>
      <c r="H55" s="72">
        <f>H48+H54</f>
        <v>-2345125</v>
      </c>
      <c r="I55" s="72">
        <f>I48+I54</f>
        <v>-2813125</v>
      </c>
    </row>
    <row r="56" spans="1:9" x14ac:dyDescent="0.2">
      <c r="A56" s="182" t="s">
        <v>216</v>
      </c>
      <c r="B56" s="182"/>
      <c r="C56" s="182"/>
      <c r="D56" s="182"/>
      <c r="E56" s="182"/>
      <c r="F56" s="182"/>
      <c r="G56" s="67">
        <v>47</v>
      </c>
      <c r="H56" s="71">
        <v>-3833</v>
      </c>
      <c r="I56" s="71">
        <v>16320</v>
      </c>
    </row>
    <row r="57" spans="1:9" ht="26.45" customHeight="1" x14ac:dyDescent="0.2">
      <c r="A57" s="234" t="s">
        <v>217</v>
      </c>
      <c r="B57" s="234"/>
      <c r="C57" s="234"/>
      <c r="D57" s="234"/>
      <c r="E57" s="234"/>
      <c r="F57" s="234"/>
      <c r="G57" s="69">
        <v>48</v>
      </c>
      <c r="H57" s="72">
        <f>H27+H42+H55+H56</f>
        <v>-1799324</v>
      </c>
      <c r="I57" s="72">
        <f>I27+I42+I55+I56</f>
        <v>-1290552</v>
      </c>
    </row>
    <row r="58" spans="1:9" x14ac:dyDescent="0.2">
      <c r="A58" s="236" t="s">
        <v>218</v>
      </c>
      <c r="B58" s="236"/>
      <c r="C58" s="236"/>
      <c r="D58" s="236"/>
      <c r="E58" s="236"/>
      <c r="F58" s="236"/>
      <c r="G58" s="67">
        <v>49</v>
      </c>
      <c r="H58" s="71">
        <v>3249551</v>
      </c>
      <c r="I58" s="71">
        <v>3043875</v>
      </c>
    </row>
    <row r="59" spans="1:9" ht="31.15" customHeight="1" x14ac:dyDescent="0.2">
      <c r="A59" s="234" t="s">
        <v>219</v>
      </c>
      <c r="B59" s="234"/>
      <c r="C59" s="234"/>
      <c r="D59" s="234"/>
      <c r="E59" s="234"/>
      <c r="F59" s="234"/>
      <c r="G59" s="69">
        <v>50</v>
      </c>
      <c r="H59" s="72">
        <f>H57+H58</f>
        <v>1450227</v>
      </c>
      <c r="I59" s="72">
        <f>I57+I58</f>
        <v>1753323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45747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54594592</v>
      </c>
      <c r="I7" s="33">
        <v>25938305</v>
      </c>
      <c r="J7" s="33">
        <v>885798</v>
      </c>
      <c r="K7" s="33">
        <v>2772641</v>
      </c>
      <c r="L7" s="33">
        <v>871127</v>
      </c>
      <c r="M7" s="33">
        <v>16639</v>
      </c>
      <c r="N7" s="33">
        <v>6880988</v>
      </c>
      <c r="O7" s="33">
        <v>-3796100</v>
      </c>
      <c r="P7" s="33">
        <v>0</v>
      </c>
      <c r="Q7" s="33">
        <v>0</v>
      </c>
      <c r="R7" s="33">
        <v>0</v>
      </c>
      <c r="S7" s="33">
        <v>0</v>
      </c>
      <c r="T7" s="33">
        <v>-6626452</v>
      </c>
      <c r="U7" s="33">
        <v>19939404</v>
      </c>
      <c r="V7" s="33">
        <v>-1271328</v>
      </c>
      <c r="W7" s="34">
        <f>H7+I7+J7+K7-L7+M7+N7+O7+P7+Q7+R7+U7+V7+S7+T7</f>
        <v>98463360</v>
      </c>
      <c r="X7" s="33">
        <v>0</v>
      </c>
      <c r="Y7" s="34">
        <f>W7+X7</f>
        <v>98463360</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54594592</v>
      </c>
      <c r="I10" s="34">
        <f t="shared" ref="I10:Y10" si="2">I7+I8+I9</f>
        <v>25938305</v>
      </c>
      <c r="J10" s="34">
        <f t="shared" si="2"/>
        <v>885798</v>
      </c>
      <c r="K10" s="34">
        <f>K7+K8+K9</f>
        <v>2772641</v>
      </c>
      <c r="L10" s="34">
        <f t="shared" si="2"/>
        <v>871127</v>
      </c>
      <c r="M10" s="34">
        <f t="shared" si="2"/>
        <v>16639</v>
      </c>
      <c r="N10" s="34">
        <f t="shared" si="2"/>
        <v>6880988</v>
      </c>
      <c r="O10" s="34">
        <f t="shared" si="2"/>
        <v>-3796100</v>
      </c>
      <c r="P10" s="34">
        <f t="shared" si="2"/>
        <v>0</v>
      </c>
      <c r="Q10" s="34">
        <f t="shared" si="2"/>
        <v>0</v>
      </c>
      <c r="R10" s="34">
        <f t="shared" si="2"/>
        <v>0</v>
      </c>
      <c r="S10" s="34">
        <f t="shared" si="2"/>
        <v>0</v>
      </c>
      <c r="T10" s="34">
        <f t="shared" si="2"/>
        <v>-6626452</v>
      </c>
      <c r="U10" s="34">
        <f t="shared" si="2"/>
        <v>19939404</v>
      </c>
      <c r="V10" s="34">
        <f t="shared" si="2"/>
        <v>-1271328</v>
      </c>
      <c r="W10" s="34">
        <f t="shared" si="2"/>
        <v>98463360</v>
      </c>
      <c r="X10" s="34">
        <f t="shared" si="2"/>
        <v>0</v>
      </c>
      <c r="Y10" s="34">
        <f t="shared" si="2"/>
        <v>98463360</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1068090</v>
      </c>
      <c r="W11" s="34">
        <f t="shared" ref="W11:W29" si="3">H11+I11+J11+K11-L11+M11+N11+O11+P11+Q11+R11+U11+V11+S11+T11</f>
        <v>1068090</v>
      </c>
      <c r="X11" s="33">
        <v>0</v>
      </c>
      <c r="Y11" s="34">
        <f t="shared" ref="Y11:Y29" si="4">W11+X11</f>
        <v>1068090</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-131587</v>
      </c>
      <c r="U12" s="35">
        <v>0</v>
      </c>
      <c r="V12" s="35">
        <v>0</v>
      </c>
      <c r="W12" s="34">
        <f t="shared" si="3"/>
        <v>-131587</v>
      </c>
      <c r="X12" s="33">
        <v>0</v>
      </c>
      <c r="Y12" s="34">
        <f t="shared" si="4"/>
        <v>-131587</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-38249</v>
      </c>
      <c r="P19" s="33">
        <v>0</v>
      </c>
      <c r="Q19" s="33">
        <v>0</v>
      </c>
      <c r="R19" s="33">
        <v>0</v>
      </c>
      <c r="S19" s="33">
        <v>0</v>
      </c>
      <c r="T19" s="33">
        <v>0</v>
      </c>
      <c r="U19" s="33">
        <v>0</v>
      </c>
      <c r="V19" s="33">
        <v>0</v>
      </c>
      <c r="W19" s="34">
        <f t="shared" si="3"/>
        <v>-38249</v>
      </c>
      <c r="X19" s="33">
        <v>0</v>
      </c>
      <c r="Y19" s="34">
        <f t="shared" si="4"/>
        <v>-38249</v>
      </c>
    </row>
    <row r="20" spans="1:25" x14ac:dyDescent="0.2">
      <c r="A20" s="269" t="s">
        <v>275</v>
      </c>
      <c r="B20" s="269"/>
      <c r="C20" s="269"/>
      <c r="D20" s="269"/>
      <c r="E20" s="269"/>
      <c r="F20" s="269"/>
      <c r="G20" s="6">
        <v>14</v>
      </c>
      <c r="H20" s="35">
        <v>0</v>
      </c>
      <c r="I20" s="35">
        <v>0</v>
      </c>
      <c r="J20" s="35">
        <v>0</v>
      </c>
      <c r="K20" s="35">
        <v>0</v>
      </c>
      <c r="L20" s="35">
        <v>0</v>
      </c>
      <c r="M20" s="35">
        <v>0</v>
      </c>
      <c r="N20" s="33">
        <v>0</v>
      </c>
      <c r="O20" s="33">
        <v>6885</v>
      </c>
      <c r="P20" s="33">
        <v>0</v>
      </c>
      <c r="Q20" s="33">
        <v>0</v>
      </c>
      <c r="R20" s="33">
        <v>0</v>
      </c>
      <c r="S20" s="33">
        <v>0</v>
      </c>
      <c r="T20" s="33">
        <v>0</v>
      </c>
      <c r="U20" s="33">
        <v>0</v>
      </c>
      <c r="V20" s="33">
        <v>0</v>
      </c>
      <c r="W20" s="34">
        <f t="shared" si="3"/>
        <v>6885</v>
      </c>
      <c r="X20" s="33">
        <v>0</v>
      </c>
      <c r="Y20" s="34">
        <f t="shared" si="4"/>
        <v>6885</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109238</v>
      </c>
      <c r="P27" s="33">
        <v>0</v>
      </c>
      <c r="Q27" s="33">
        <v>0</v>
      </c>
      <c r="R27" s="33">
        <v>0</v>
      </c>
      <c r="S27" s="33">
        <v>0</v>
      </c>
      <c r="T27" s="33">
        <v>0</v>
      </c>
      <c r="U27" s="33">
        <v>-110677</v>
      </c>
      <c r="V27" s="33">
        <v>0</v>
      </c>
      <c r="W27" s="34">
        <f t="shared" si="3"/>
        <v>-1439</v>
      </c>
      <c r="X27" s="33">
        <v>0</v>
      </c>
      <c r="Y27" s="34">
        <f t="shared" si="4"/>
        <v>-1439</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-1271328</v>
      </c>
      <c r="V28" s="33">
        <v>1271328</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54594592</v>
      </c>
      <c r="I30" s="36">
        <f t="shared" ref="I30:Y30" si="5">SUM(I10:I29)</f>
        <v>25938305</v>
      </c>
      <c r="J30" s="36">
        <f t="shared" si="5"/>
        <v>885798</v>
      </c>
      <c r="K30" s="36">
        <f t="shared" si="5"/>
        <v>2772641</v>
      </c>
      <c r="L30" s="36">
        <f t="shared" si="5"/>
        <v>871127</v>
      </c>
      <c r="M30" s="36">
        <f t="shared" si="5"/>
        <v>16639</v>
      </c>
      <c r="N30" s="36">
        <f t="shared" si="5"/>
        <v>6880988</v>
      </c>
      <c r="O30" s="36">
        <f t="shared" si="5"/>
        <v>-3718226</v>
      </c>
      <c r="P30" s="36">
        <f t="shared" si="5"/>
        <v>0</v>
      </c>
      <c r="Q30" s="36">
        <f t="shared" si="5"/>
        <v>0</v>
      </c>
      <c r="R30" s="36">
        <f t="shared" si="5"/>
        <v>0</v>
      </c>
      <c r="S30" s="36">
        <f t="shared" si="5"/>
        <v>0</v>
      </c>
      <c r="T30" s="36">
        <f t="shared" si="5"/>
        <v>-6758039</v>
      </c>
      <c r="U30" s="36">
        <f t="shared" si="5"/>
        <v>18557399</v>
      </c>
      <c r="V30" s="36">
        <f t="shared" si="5"/>
        <v>1068090</v>
      </c>
      <c r="W30" s="36">
        <f t="shared" si="5"/>
        <v>99367060</v>
      </c>
      <c r="X30" s="36">
        <f t="shared" si="5"/>
        <v>0</v>
      </c>
      <c r="Y30" s="36">
        <f t="shared" si="5"/>
        <v>99367060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-31364</v>
      </c>
      <c r="P32" s="34">
        <f t="shared" si="6"/>
        <v>0</v>
      </c>
      <c r="Q32" s="34">
        <f t="shared" si="6"/>
        <v>0</v>
      </c>
      <c r="R32" s="34">
        <f t="shared" si="6"/>
        <v>0</v>
      </c>
      <c r="S32" s="34">
        <f t="shared" ref="S32:T32" si="7">SUM(S12:S20)</f>
        <v>0</v>
      </c>
      <c r="T32" s="34">
        <f t="shared" si="7"/>
        <v>-131587</v>
      </c>
      <c r="U32" s="34">
        <f t="shared" si="6"/>
        <v>0</v>
      </c>
      <c r="V32" s="34">
        <f t="shared" si="6"/>
        <v>0</v>
      </c>
      <c r="W32" s="34">
        <f t="shared" si="6"/>
        <v>-162951</v>
      </c>
      <c r="X32" s="34">
        <f t="shared" si="6"/>
        <v>0</v>
      </c>
      <c r="Y32" s="34">
        <f t="shared" si="6"/>
        <v>-162951</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-31364</v>
      </c>
      <c r="P33" s="34">
        <f t="shared" si="8"/>
        <v>0</v>
      </c>
      <c r="Q33" s="34">
        <f t="shared" si="8"/>
        <v>0</v>
      </c>
      <c r="R33" s="34">
        <f t="shared" si="8"/>
        <v>0</v>
      </c>
      <c r="S33" s="34">
        <f t="shared" ref="S33:T33" si="9">S11+S32</f>
        <v>0</v>
      </c>
      <c r="T33" s="34">
        <f t="shared" si="9"/>
        <v>-131587</v>
      </c>
      <c r="U33" s="34">
        <f t="shared" si="8"/>
        <v>0</v>
      </c>
      <c r="V33" s="34">
        <f t="shared" si="8"/>
        <v>1068090</v>
      </c>
      <c r="W33" s="34">
        <f t="shared" si="8"/>
        <v>905139</v>
      </c>
      <c r="X33" s="34">
        <f t="shared" si="8"/>
        <v>0</v>
      </c>
      <c r="Y33" s="34">
        <f t="shared" si="8"/>
        <v>905139</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109238</v>
      </c>
      <c r="P34" s="36">
        <f t="shared" si="10"/>
        <v>0</v>
      </c>
      <c r="Q34" s="36">
        <f t="shared" si="10"/>
        <v>0</v>
      </c>
      <c r="R34" s="36">
        <f t="shared" si="10"/>
        <v>0</v>
      </c>
      <c r="S34" s="36">
        <f t="shared" ref="S34:T34" si="11">SUM(S21:S29)</f>
        <v>0</v>
      </c>
      <c r="T34" s="36">
        <f t="shared" si="11"/>
        <v>0</v>
      </c>
      <c r="U34" s="36">
        <f t="shared" si="10"/>
        <v>-1382005</v>
      </c>
      <c r="V34" s="36">
        <f t="shared" si="10"/>
        <v>1271328</v>
      </c>
      <c r="W34" s="36">
        <f t="shared" si="10"/>
        <v>-1439</v>
      </c>
      <c r="X34" s="36">
        <f t="shared" si="10"/>
        <v>0</v>
      </c>
      <c r="Y34" s="36">
        <f t="shared" si="10"/>
        <v>-1439</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25893236</v>
      </c>
      <c r="J36" s="33">
        <v>885798</v>
      </c>
      <c r="K36" s="33">
        <v>793595</v>
      </c>
      <c r="L36" s="33">
        <v>793595</v>
      </c>
      <c r="M36" s="33">
        <v>16639</v>
      </c>
      <c r="N36" s="33">
        <v>9109602</v>
      </c>
      <c r="O36" s="33">
        <v>-4060866</v>
      </c>
      <c r="P36" s="33">
        <v>0</v>
      </c>
      <c r="Q36" s="33">
        <v>0</v>
      </c>
      <c r="R36" s="33">
        <v>0</v>
      </c>
      <c r="S36" s="33">
        <v>0</v>
      </c>
      <c r="T36" s="33">
        <v>-7725738</v>
      </c>
      <c r="U36" s="33">
        <v>18062299</v>
      </c>
      <c r="V36" s="33">
        <v>2131791</v>
      </c>
      <c r="W36" s="37">
        <f>H36+I36+J36+K36-L36+M36+N36+O36+P36+Q36+R36+U36+V36+S36+T36</f>
        <v>98907353</v>
      </c>
      <c r="X36" s="33">
        <v>0</v>
      </c>
      <c r="Y36" s="37">
        <f t="shared" ref="Y36:Y38" si="12">W36+X36</f>
        <v>98907353</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25893236</v>
      </c>
      <c r="J39" s="34">
        <f t="shared" si="14"/>
        <v>885798</v>
      </c>
      <c r="K39" s="34">
        <f t="shared" si="14"/>
        <v>793595</v>
      </c>
      <c r="L39" s="34">
        <f t="shared" si="14"/>
        <v>793595</v>
      </c>
      <c r="M39" s="34">
        <f t="shared" si="14"/>
        <v>16639</v>
      </c>
      <c r="N39" s="34">
        <f t="shared" si="14"/>
        <v>9109602</v>
      </c>
      <c r="O39" s="34">
        <f t="shared" si="14"/>
        <v>-4060866</v>
      </c>
      <c r="P39" s="34">
        <f t="shared" si="14"/>
        <v>0</v>
      </c>
      <c r="Q39" s="34">
        <f t="shared" si="14"/>
        <v>0</v>
      </c>
      <c r="R39" s="34">
        <f t="shared" si="14"/>
        <v>0</v>
      </c>
      <c r="S39" s="34">
        <f t="shared" si="14"/>
        <v>0</v>
      </c>
      <c r="T39" s="34">
        <f t="shared" si="14"/>
        <v>-7725738</v>
      </c>
      <c r="U39" s="34">
        <f t="shared" si="14"/>
        <v>18062299</v>
      </c>
      <c r="V39" s="34">
        <f t="shared" si="14"/>
        <v>2131791</v>
      </c>
      <c r="W39" s="34">
        <f t="shared" si="14"/>
        <v>98907353</v>
      </c>
      <c r="X39" s="34">
        <f t="shared" si="14"/>
        <v>0</v>
      </c>
      <c r="Y39" s="34">
        <f t="shared" si="14"/>
        <v>98907353</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3963378</v>
      </c>
      <c r="W40" s="37">
        <f t="shared" ref="W40:W58" si="15">H40+I40+J40+K40-L40+M40+N40+O40+P40+Q40+R40+U40+V40+S40+T40</f>
        <v>3963378</v>
      </c>
      <c r="X40" s="33">
        <v>0</v>
      </c>
      <c r="Y40" s="37">
        <f t="shared" ref="Y40:Y58" si="16">W40+X40</f>
        <v>3963378</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723993</v>
      </c>
      <c r="U41" s="35">
        <v>0</v>
      </c>
      <c r="V41" s="35">
        <v>0</v>
      </c>
      <c r="W41" s="37">
        <f t="shared" si="15"/>
        <v>723993</v>
      </c>
      <c r="X41" s="33">
        <v>0</v>
      </c>
      <c r="Y41" s="37">
        <f t="shared" si="16"/>
        <v>723993</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1807969</v>
      </c>
      <c r="P48" s="33">
        <v>0</v>
      </c>
      <c r="Q48" s="33">
        <v>0</v>
      </c>
      <c r="R48" s="33">
        <v>0</v>
      </c>
      <c r="S48" s="33">
        <v>0</v>
      </c>
      <c r="T48" s="33">
        <v>0</v>
      </c>
      <c r="U48" s="33">
        <v>0</v>
      </c>
      <c r="V48" s="33">
        <v>0</v>
      </c>
      <c r="W48" s="37">
        <f t="shared" si="15"/>
        <v>1807969</v>
      </c>
      <c r="X48" s="33">
        <v>0</v>
      </c>
      <c r="Y48" s="37">
        <f t="shared" si="16"/>
        <v>1807969</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-325434</v>
      </c>
      <c r="P49" s="33">
        <v>0</v>
      </c>
      <c r="Q49" s="33">
        <v>0</v>
      </c>
      <c r="R49" s="33">
        <v>0</v>
      </c>
      <c r="S49" s="33">
        <v>0</v>
      </c>
      <c r="T49" s="33">
        <v>0</v>
      </c>
      <c r="U49" s="33">
        <v>0</v>
      </c>
      <c r="V49" s="33">
        <v>0</v>
      </c>
      <c r="W49" s="37">
        <f t="shared" si="15"/>
        <v>-325434</v>
      </c>
      <c r="X49" s="33">
        <v>0</v>
      </c>
      <c r="Y49" s="37">
        <f t="shared" si="16"/>
        <v>-325434</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128469</v>
      </c>
      <c r="P56" s="33">
        <v>0</v>
      </c>
      <c r="Q56" s="33">
        <v>0</v>
      </c>
      <c r="R56" s="33">
        <v>0</v>
      </c>
      <c r="S56" s="33">
        <v>0</v>
      </c>
      <c r="T56" s="33">
        <v>0</v>
      </c>
      <c r="U56" s="33">
        <v>-127425</v>
      </c>
      <c r="V56" s="33">
        <v>0</v>
      </c>
      <c r="W56" s="37">
        <f t="shared" si="15"/>
        <v>1044</v>
      </c>
      <c r="X56" s="33">
        <v>0</v>
      </c>
      <c r="Y56" s="37">
        <f t="shared" si="16"/>
        <v>1044</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2131791</v>
      </c>
      <c r="V57" s="33">
        <v>-2131791</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25893236</v>
      </c>
      <c r="J59" s="36">
        <f t="shared" si="17"/>
        <v>885798</v>
      </c>
      <c r="K59" s="36">
        <f t="shared" si="17"/>
        <v>793595</v>
      </c>
      <c r="L59" s="36">
        <f t="shared" si="17"/>
        <v>793595</v>
      </c>
      <c r="M59" s="36">
        <f t="shared" si="17"/>
        <v>16639</v>
      </c>
      <c r="N59" s="36">
        <f t="shared" si="17"/>
        <v>9109602</v>
      </c>
      <c r="O59" s="36">
        <f t="shared" si="17"/>
        <v>-2449862</v>
      </c>
      <c r="P59" s="36">
        <f t="shared" si="17"/>
        <v>0</v>
      </c>
      <c r="Q59" s="36">
        <f t="shared" si="17"/>
        <v>0</v>
      </c>
      <c r="R59" s="36">
        <f t="shared" si="17"/>
        <v>0</v>
      </c>
      <c r="S59" s="36">
        <f t="shared" si="17"/>
        <v>0</v>
      </c>
      <c r="T59" s="36">
        <f t="shared" si="17"/>
        <v>-7001745</v>
      </c>
      <c r="U59" s="36">
        <f t="shared" si="17"/>
        <v>20066665</v>
      </c>
      <c r="V59" s="36">
        <f t="shared" si="17"/>
        <v>3963378</v>
      </c>
      <c r="W59" s="36">
        <f t="shared" si="17"/>
        <v>105078303</v>
      </c>
      <c r="X59" s="36">
        <f t="shared" si="17"/>
        <v>0</v>
      </c>
      <c r="Y59" s="36">
        <f t="shared" si="17"/>
        <v>105078303</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1482535</v>
      </c>
      <c r="P61" s="37">
        <f t="shared" si="18"/>
        <v>0</v>
      </c>
      <c r="Q61" s="37">
        <f t="shared" si="18"/>
        <v>0</v>
      </c>
      <c r="R61" s="37">
        <f t="shared" si="18"/>
        <v>0</v>
      </c>
      <c r="S61" s="37">
        <f t="shared" ref="S61:T61" si="19">SUM(S41:S49)</f>
        <v>0</v>
      </c>
      <c r="T61" s="37">
        <f t="shared" si="19"/>
        <v>723993</v>
      </c>
      <c r="U61" s="37">
        <f t="shared" si="18"/>
        <v>0</v>
      </c>
      <c r="V61" s="37">
        <f t="shared" si="18"/>
        <v>0</v>
      </c>
      <c r="W61" s="37">
        <f t="shared" si="18"/>
        <v>2206528</v>
      </c>
      <c r="X61" s="37">
        <f t="shared" si="18"/>
        <v>0</v>
      </c>
      <c r="Y61" s="37">
        <f t="shared" si="18"/>
        <v>2206528</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1482535</v>
      </c>
      <c r="P62" s="37">
        <f t="shared" si="20"/>
        <v>0</v>
      </c>
      <c r="Q62" s="37">
        <f t="shared" si="20"/>
        <v>0</v>
      </c>
      <c r="R62" s="37">
        <f t="shared" si="20"/>
        <v>0</v>
      </c>
      <c r="S62" s="37">
        <f t="shared" ref="S62:T62" si="21">S40+S61</f>
        <v>0</v>
      </c>
      <c r="T62" s="37">
        <f t="shared" si="21"/>
        <v>723993</v>
      </c>
      <c r="U62" s="37">
        <f t="shared" si="20"/>
        <v>0</v>
      </c>
      <c r="V62" s="37">
        <f t="shared" si="20"/>
        <v>3963378</v>
      </c>
      <c r="W62" s="37">
        <f t="shared" si="20"/>
        <v>6169906</v>
      </c>
      <c r="X62" s="37">
        <f t="shared" si="20"/>
        <v>0</v>
      </c>
      <c r="Y62" s="37">
        <f t="shared" si="20"/>
        <v>6169906</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128469</v>
      </c>
      <c r="P63" s="38">
        <f t="shared" si="22"/>
        <v>0</v>
      </c>
      <c r="Q63" s="38">
        <f t="shared" si="22"/>
        <v>0</v>
      </c>
      <c r="R63" s="38">
        <f t="shared" si="22"/>
        <v>0</v>
      </c>
      <c r="S63" s="38">
        <f t="shared" ref="S63:T63" si="23">SUM(S50:S58)</f>
        <v>0</v>
      </c>
      <c r="T63" s="38">
        <f t="shared" si="23"/>
        <v>0</v>
      </c>
      <c r="U63" s="38">
        <f t="shared" si="22"/>
        <v>2004366</v>
      </c>
      <c r="V63" s="38">
        <f t="shared" si="22"/>
        <v>-2131791</v>
      </c>
      <c r="W63" s="38">
        <f t="shared" si="22"/>
        <v>1044</v>
      </c>
      <c r="X63" s="38">
        <f t="shared" si="22"/>
        <v>0</v>
      </c>
      <c r="Y63" s="38">
        <f t="shared" si="22"/>
        <v>1044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ht="12.75" customHeight="1" x14ac:dyDescent="0.2">
      <c r="A1" s="294" t="s">
        <v>483</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2023-04-21T13:51:26Z</cp:lastPrinted>
  <dcterms:created xsi:type="dcterms:W3CDTF">2008-10-17T11:51:54Z</dcterms:created>
  <dcterms:modified xsi:type="dcterms:W3CDTF">2025-04-28T11:29:49Z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