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362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42" i="20" l="1"/>
  <c r="H47" i="21"/>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I55" i="20" l="1"/>
  <c r="I24" i="20"/>
  <c r="I27" i="20" s="1"/>
  <c r="K60" i="19"/>
  <c r="K14" i="19"/>
  <c r="K61" i="19" s="1"/>
  <c r="K63" i="19" s="1"/>
  <c r="W61" i="22"/>
  <c r="I75" i="18"/>
  <c r="I131" i="18" s="1"/>
  <c r="I44" i="18"/>
  <c r="I47" i="21"/>
  <c r="I49" i="21" s="1"/>
  <c r="I51" i="21" s="1"/>
  <c r="I14" i="19"/>
  <c r="I61" i="19" s="1"/>
  <c r="I63" i="19" s="1"/>
  <c r="H61" i="19"/>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6" i="19" s="1"/>
  <c r="K64" i="19"/>
  <c r="I72" i="18"/>
  <c r="I64" i="19"/>
  <c r="I62" i="19"/>
  <c r="I66" i="19" s="1"/>
  <c r="H64" i="19"/>
  <c r="H62" i="19"/>
  <c r="H68" i="19" s="1"/>
  <c r="H63" i="19"/>
  <c r="J62" i="19"/>
  <c r="J66" i="19" s="1"/>
  <c r="J64" i="19"/>
  <c r="K68" i="19" l="1"/>
  <c r="K67" i="19"/>
  <c r="I67" i="19"/>
  <c r="I68" i="19"/>
  <c r="H67" i="19"/>
  <c r="H66"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<sst xmlns="http://schemas.openxmlformats.org/spreadsheetml/2006/main" count="517" uniqueCount="452">
  <si>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</si>
  <si>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</si>
  <si>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</si>
  <si>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</si>
  <si>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</si>
  <si>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</si>
  <si>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</si>
  <si>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</si>
  <si>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</si>
  <si>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</si>
  <si>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</si>
  <si>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</si>
  <si>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</si>
  <si>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</si>
  <si>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</si>
  <si>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</si>
  <si>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</si>
  <si>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</si>
  <si>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</si>
  <si>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</si>
  <si>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</si>
  <si>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</si>
  <si>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</si>
  <si>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</si>
  <si>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</si>
  <si>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</si>
  <si>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</si>
  <si>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</si>
  <si>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</si>
  <si>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</si>
  <si>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</si>
  <si>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</si>
  <si>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</si>
  <si>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</si>
  <si>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</si>
  <si>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</si>
  <si>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</si>
  <si>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</si>
  <si>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</si>
  <si>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</si>
  <si>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</si>
  <si>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</si>
  <si>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</si>
  <si>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</si>
  <si>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</si>
  <si>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</si>
  <si>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</si>
  <si>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</si>
  <si>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</si>
  <si>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</si>
  <si>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</si>
  <si>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</si>
  <si>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</si>
  <si>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</si>
  <si>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</si>
  <si>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</si>
  <si>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</si>
  <si>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</si>
  <si>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</si>
  <si>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</si>
  <si>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</si>
  <si>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</si>
  <si>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</si>
  <si>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</si>
  <si>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</si>
  <si>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</si>
  <si>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</si>
  <si>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</si>
  <si>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</si>
  <si>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</si>
  <si>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</si>
  <si>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</si>
  <si>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</si>
  <si>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</si>
  <si>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</si>
  <si>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</si>
  <si>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</si>
  <si>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</si>
  <si>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</si>
  <si>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</si>
  <si>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</si>
  <si>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</si>
  <si>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</si>
  <si>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</si>
  <si>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</si>
  <si>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</si>
  <si>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</si>
  <si>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</si>
  <si>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</si>
  <si>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</si>
  <si>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</si>
  <si>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</si>
  <si>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</si>
  <si>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</si>
  <si>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</si>
  <si>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</si>
  <si>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</si>
  <si>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</si>
  <si>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</si>
  <si>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</si>
  <si>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</si>
  <si>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</si>
  <si>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</si>
  <si>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</si>
  <si>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</si>
  <si>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</si>
  <si>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</si>
  <si>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</si>
  <si>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</si>
  <si>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</si>
  <si>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</si>
  <si>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</si>
  <si>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</si>
  <si>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</si>
  <si>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</si>
  <si>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</si>
  <si>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</si>
  <si>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</si>
  <si>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</si>
  <si>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</si>
  <si>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</si>
  <si>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</si>
  <si>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</si>
  <si>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</si>
  <si>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</si>
  <si>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</si>
  <si>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</si>
  <si>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</si>
  <si>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</si>
  <si>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</si>
  <si>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</si>
  <si>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</si>
  <si>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</si>
  <si>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</si>
  <si>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</si>
  <si>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</si>
  <si>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</si>
  <si>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</si>
  <si>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</si>
  <si>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</si>
  <si>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</si>
  <si>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</si>
  <si>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</si>
  <si>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</si>
  <si>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</si>
  <si>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</si>
  <si>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</si>
  <si>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</si>
  <si>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</si>
  <si>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</si>
  <si>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</si>
  <si>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</si>
  <si>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</si>
  <si>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</si>
  <si>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</si>
  <si>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</si>
  <si>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</si>
  <si>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</si>
  <si>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</si>
  <si>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</si>
  <si>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</si>
  <si>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</si>
  <si>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</si>
  <si>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</si>
  <si>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</si>
  <si>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</si>
  <si>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</si>
  <si>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</si>
  <si>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</si>
  <si>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</si>
  <si>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</si>
  <si>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</si>
  <si>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</si>
  <si>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</si>
  <si>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</si>
  <si>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</si>
  <si>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</si>
  <si>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</si>
  <si>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</si>
  <si>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</si>
  <si>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</si>
  <si>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</si>
  <si>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</si>
  <si>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</si>
  <si>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</si>
  <si>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</si>
  <si>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</si>
  <si>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</si>
  <si>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</si>
  <si>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</si>
  <si>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</si>
  <si>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</si>
  <si>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</si>
  <si>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</si>
  <si>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</si>
  <si>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</si>
  <si>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</si>
  <si>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</si>
  <si>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</si>
  <si>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</si>
  <si>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</si>
  <si>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</si>
  <si>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</si>
  <si>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</si>
  <si>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</si>
  <si>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</si>
  <si>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</si>
  <si>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</si>
  <si>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</si>
  <si>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</si>
  <si>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</si>
  <si>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</si>
  <si>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</si>
  <si>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</si>
  <si>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</si>
  <si>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</si>
  <si>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</si>
  <si>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</si>
  <si>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</si>
  <si>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</si>
  <si>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</si>
  <si>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</si>
  <si>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</si>
  <si>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</si>
  <si>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</si>
  <si>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</si>
  <si>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</si>
  <si>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</si>
  <si>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</si>
  <si>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</si>
  <si>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</si>
  <si>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</si>
  <si>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</si>
  <si>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</si>
  <si>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</si>
  <si>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</si>
  <si>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</si>
  <si>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</si>
  <si>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</si>
  <si>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</si>
  <si>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</si>
  <si>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</si>
  <si>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</si>
  <si>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</si>
  <si>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</si>
  <si>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</si>
  <si>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</si>
  <si>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</si>
  <si>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</si>
  <si>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</si>
  <si>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</si>
  <si>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</si>
  <si>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</si>
  <si>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</si>
  <si>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</si>
  <si>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</si>
  <si>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</si>
  <si>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</si>
  <si>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</si>
  <si>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</si>
  <si>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</si>
  <si>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</si>
  <si>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</si>
  <si>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</si>
  <si>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</si>
  <si>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</si>
  <si>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</si>
  <si>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</si>
  <si>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</si>
  <si>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</si>
  <si>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</si>
  <si>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</si>
  <si>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</si>
  <si>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</si>
  <si>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</si>
  <si>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</si>
  <si>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</si>
  <si>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</si>
  <si>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</si>
  <si>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</si>
  <si>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</si>
  <si>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</si>
  <si>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</si>
  <si>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</si>
  <si>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</si>
  <si>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</si>
  <si>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</si>
  <si>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</si>
  <si>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</si>
  <si>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</si>
  <si>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</si>
  <si>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</si>
  <si>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</si>
  <si>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</si>
  <si>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</si>
  <si>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</si>
  <si>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</si>
  <si>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</si>
  <si>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</si>
  <si>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</si>
  <si>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</si>
  <si>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</si>
  <si>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</si>
  <si>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</si>
  <si>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</si>
  <si>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</si>
  <si>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</si>
  <si>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</si>
  <si>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</si>
  <si>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</si>
  <si>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</si>
  <si>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</si>
  <si>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</si>
  <si>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</si>
  <si>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</si>
  <si>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</si>
  <si>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</si>
  <si>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</si>
  <si>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</si>
  <si>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</si>
  <si>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</si>
  <si>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</si>
  <si>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</si>
  <si>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</si>
  <si>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</si>
  <si>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</si>
  <si>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</si>
  <si>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</si>
  <si>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</si>
  <si>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</si>
  <si>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</si>
  <si>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</si>
  <si>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</si>
  <si>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</si>
  <si>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</si>
  <si>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</si>
  <si>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</si>
  <si>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</si>
  <si>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</si>
  <si>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</si>
  <si>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</si>
  <si>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</si>
  <si>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</si>
  <si>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</si>
  <si>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</si>
  <si>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</si>
  <si>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</si>
  <si>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</si>
  <si>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</si>
  <si>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</si>
  <si>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</si>
  <si>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</si>
  <si>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</si>
  <si>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</si>
  <si>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</si>
  <si>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</si>
  <si>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</si>
  <si>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</si>
  <si>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</si>
  <si>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</si>
  <si>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</si>
  <si>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</si>
  <si>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</si>
  <si>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</si>
  <si>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</si>
  <si>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</si>
  <si>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</si>
  <si>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</si>
  <si>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</si>
  <si>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</si>
  <si>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</si>
  <si>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</si>
  <si>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</si>
  <si>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</si>
  <si>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</si>
  <si>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</si>
  <si>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</si>
  <si>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</si>
  <si>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</si>
  <si>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</si>
  <si>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</si>
  <si>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</si>
  <si>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</si>
  <si>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</si>
  <si>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</si>
  <si>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</si>
  <si>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</si>
  <si>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</si>
  <si>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</si>
  <si>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</si>
  <si>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</si>
  <si>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</si>
  <si>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</si>
  <si>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</si>
  <si>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</si>
  <si>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</si>
  <si>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</si>
  <si>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</si>
  <si>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</si>
  <si>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</si>
  <si>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</si>
  <si>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</si>
  <si>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</si>
  <si>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</si>
  <si>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</si>
  <si>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</si>
  <si>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</si>
  <si>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</si>
  <si>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</si>
  <si>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</si>
  <si>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</si>
  <si>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</si>
  <si>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</si>
  <si>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</si>
  <si>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</si>
  <si>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</si>
  <si>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</si>
  <si>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</si>
  <si>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</si>
  <si>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</si>
  <si>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</si>
  <si>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</si>
  <si>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</si>
  <si>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</si>
  <si>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</si>
  <si>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</si>
  <si>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</si>
  <si>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</si>
  <si>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</si>
  <si>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</si>
  <si>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</si>
  <si>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</si>
  <si>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</si>
  <si>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</si>
  <si>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</si>
  <si>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</si>
  <si>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</si>
  <si>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</si>
  <si>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</si>
  <si>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</si>
  <si>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</si>
  <si>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</si>
  <si>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</si>
  <si>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</si>
  <si>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</si>
  <si>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</si>
  <si>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 xml:space="preserve">stanje na dan 30.06.2019 </t>
  </si>
  <si>
    <t>Obveznik: Arena Hospitality Group d.d.</t>
  </si>
  <si>
    <t>u razdoblju 01.01.2019 do 30.06.2019</t>
  </si>
  <si>
    <t>u razdoblju 01.01.2019. do 30.06.2019.</t>
  </si>
  <si>
    <t>Obveznik: Arena Hospitality Group d.d</t>
  </si>
  <si>
    <t xml:space="preserve">BILJEŠKE UZ FINANCIJSKE IZVJEŠTAJE - TFI
(sastavljaju se za tromjesečna izvještajna razdoblja)
Naziv izdavatelja:   Arena Hospitality Group d.d
OIB:   47625429199
Izvještajno razdoblje: 01.01.2019. - 30.06.2019.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</si>
</sst>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4"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7"/>
    <cellStyle name="Normal 2" xfId="3"/>
    <cellStyle name="Normal 3" xfId="4"/>
    <cellStyle name="Normalno" xfId="0" builtinId="0"/>
    <cellStyle name="Normalno 2" xfId="6"/>
    <cellStyle name="Obično_Knjiga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32" t="s">
        <v>391</v>
      </c>
      <c r="B1" s="133"/>
      <c r="C1" s="133"/>
      <c r="D1" s="71"/>
      <c r="E1" s="71"/>
      <c r="F1" s="71"/>
      <c r="G1" s="71"/>
      <c r="H1" s="71"/>
      <c r="I1" s="71"/>
      <c r="J1" s="72"/>
    </row>
    <row r="2" spans="1:20" ht="14.45" customHeight="1" x14ac:dyDescent="0.25">
      <c r="A2" s="134" t="s">
        <v>407</v>
      </c>
      <c r="B2" s="135"/>
      <c r="C2" s="135"/>
      <c r="D2" s="135"/>
      <c r="E2" s="135"/>
      <c r="F2" s="135"/>
      <c r="G2" s="135"/>
      <c r="H2" s="135"/>
      <c r="I2" s="135"/>
      <c r="J2" s="136"/>
      <c r="N2" s="123">
        <v>1</v>
      </c>
    </row>
    <row r="3" spans="1:20" x14ac:dyDescent="0.25">
      <c r="A3" s="74"/>
      <c r="B3" s="75"/>
      <c r="C3" s="75"/>
      <c r="D3" s="75"/>
      <c r="E3" s="75"/>
      <c r="F3" s="75"/>
      <c r="G3" s="75"/>
      <c r="H3" s="75"/>
      <c r="I3" s="75"/>
      <c r="J3" s="76"/>
      <c r="N3" s="123">
        <v>2</v>
      </c>
    </row>
    <row r="4" spans="1:20" ht="33.6" customHeight="1" x14ac:dyDescent="0.25">
      <c r="A4" s="137" t="s">
        <v>392</v>
      </c>
      <c r="B4" s="138"/>
      <c r="C4" s="138"/>
      <c r="D4" s="138"/>
      <c r="E4" s="139">
        <v>43466</v>
      </c>
      <c r="F4" s="140"/>
      <c r="G4" s="77" t="s">
        <v>0</v>
      </c>
      <c r="H4" s="139">
        <v>43646</v>
      </c>
      <c r="I4" s="140"/>
      <c r="J4" s="78"/>
      <c r="N4" s="123">
        <v>3</v>
      </c>
    </row>
    <row r="5" spans="1:20" s="79" customFormat="1" ht="10.15" customHeight="1" x14ac:dyDescent="0.25">
      <c r="A5" s="141"/>
      <c r="B5" s="142"/>
      <c r="C5" s="142"/>
      <c r="D5" s="142"/>
      <c r="E5" s="142"/>
      <c r="F5" s="142"/>
      <c r="G5" s="142"/>
      <c r="H5" s="142"/>
      <c r="I5" s="142"/>
      <c r="J5" s="143"/>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51" t="s">
        <v>414</v>
      </c>
      <c r="B10" s="152"/>
      <c r="C10" s="152"/>
      <c r="D10" s="152"/>
      <c r="E10" s="152"/>
      <c r="F10" s="152"/>
      <c r="G10" s="152"/>
      <c r="H10" s="152"/>
      <c r="I10" s="152"/>
      <c r="J10" s="90"/>
    </row>
    <row r="11" spans="1:20" ht="24.6" customHeight="1" x14ac:dyDescent="0.25">
      <c r="A11" s="153" t="s">
        <v>393</v>
      </c>
      <c r="B11" s="154"/>
      <c r="C11" s="146" t="s">
        <v>432</v>
      </c>
      <c r="D11" s="147"/>
      <c r="E11" s="91"/>
      <c r="F11" s="155" t="s">
        <v>415</v>
      </c>
      <c r="G11" s="145"/>
      <c r="H11" s="156" t="s">
        <v>436</v>
      </c>
      <c r="I11" s="157"/>
      <c r="J11" s="92"/>
    </row>
    <row r="12" spans="1:20" ht="14.45" customHeight="1" x14ac:dyDescent="0.25">
      <c r="A12" s="93"/>
      <c r="B12" s="94"/>
      <c r="C12" s="94"/>
      <c r="D12" s="94"/>
      <c r="E12" s="149"/>
      <c r="F12" s="149"/>
      <c r="G12" s="149"/>
      <c r="H12" s="149"/>
      <c r="I12" s="95"/>
      <c r="J12" s="92"/>
    </row>
    <row r="13" spans="1:20" ht="21" customHeight="1" x14ac:dyDescent="0.25">
      <c r="A13" s="144" t="s">
        <v>408</v>
      </c>
      <c r="B13" s="145"/>
      <c r="C13" s="146" t="s">
        <v>433</v>
      </c>
      <c r="D13" s="147"/>
      <c r="E13" s="148"/>
      <c r="F13" s="149"/>
      <c r="G13" s="149"/>
      <c r="H13" s="149"/>
      <c r="I13" s="95"/>
      <c r="J13" s="92"/>
    </row>
    <row r="14" spans="1:20" ht="10.9" customHeight="1" x14ac:dyDescent="0.25">
      <c r="A14" s="91"/>
      <c r="B14" s="95"/>
      <c r="C14" s="94"/>
      <c r="D14" s="94"/>
      <c r="E14" s="150"/>
      <c r="F14" s="150"/>
      <c r="G14" s="150"/>
      <c r="H14" s="150"/>
      <c r="I14" s="94"/>
      <c r="J14" s="96"/>
    </row>
    <row r="15" spans="1:20" ht="22.9" customHeight="1" x14ac:dyDescent="0.25">
      <c r="A15" s="144" t="s">
        <v>394</v>
      </c>
      <c r="B15" s="145"/>
      <c r="C15" s="146" t="s">
        <v>434</v>
      </c>
      <c r="D15" s="147"/>
      <c r="E15" s="164"/>
      <c r="F15" s="165"/>
      <c r="G15" s="97" t="s">
        <v>416</v>
      </c>
      <c r="H15" s="156" t="s">
        <v>437</v>
      </c>
      <c r="I15" s="157"/>
      <c r="J15" s="98"/>
    </row>
    <row r="16" spans="1:20" ht="10.9" customHeight="1" x14ac:dyDescent="0.25">
      <c r="A16" s="91"/>
      <c r="B16" s="95"/>
      <c r="C16" s="94"/>
      <c r="D16" s="94"/>
      <c r="E16" s="150"/>
      <c r="F16" s="150"/>
      <c r="G16" s="150"/>
      <c r="H16" s="150"/>
      <c r="I16" s="94"/>
      <c r="J16" s="96"/>
    </row>
    <row r="17" spans="1:10" ht="22.9" customHeight="1" x14ac:dyDescent="0.25">
      <c r="A17" s="99"/>
      <c r="B17" s="97" t="s">
        <v>417</v>
      </c>
      <c r="C17" s="146" t="s">
        <v>435</v>
      </c>
      <c r="D17" s="147"/>
      <c r="E17" s="100"/>
      <c r="F17" s="100"/>
      <c r="G17" s="100"/>
      <c r="H17" s="100"/>
      <c r="I17" s="100"/>
      <c r="J17" s="98"/>
    </row>
    <row r="18" spans="1:10" x14ac:dyDescent="0.25">
      <c r="A18" s="158"/>
      <c r="B18" s="159"/>
      <c r="C18" s="150"/>
      <c r="D18" s="150"/>
      <c r="E18" s="150"/>
      <c r="F18" s="150"/>
      <c r="G18" s="150"/>
      <c r="H18" s="150"/>
      <c r="I18" s="94"/>
      <c r="J18" s="96"/>
    </row>
    <row r="19" spans="1:10" x14ac:dyDescent="0.25">
      <c r="A19" s="153" t="s">
        <v>395</v>
      </c>
      <c r="B19" s="160"/>
      <c r="C19" s="161" t="s">
        <v>438</v>
      </c>
      <c r="D19" s="162"/>
      <c r="E19" s="162"/>
      <c r="F19" s="162"/>
      <c r="G19" s="162"/>
      <c r="H19" s="162"/>
      <c r="I19" s="162"/>
      <c r="J19" s="163"/>
    </row>
    <row r="20" spans="1:10" x14ac:dyDescent="0.25">
      <c r="A20" s="93"/>
      <c r="B20" s="94"/>
      <c r="C20" s="101"/>
      <c r="D20" s="94"/>
      <c r="E20" s="150"/>
      <c r="F20" s="150"/>
      <c r="G20" s="150"/>
      <c r="H20" s="150"/>
      <c r="I20" s="94"/>
      <c r="J20" s="96"/>
    </row>
    <row r="21" spans="1:10" x14ac:dyDescent="0.25">
      <c r="A21" s="153" t="s">
        <v>396</v>
      </c>
      <c r="B21" s="160"/>
      <c r="C21" s="156">
        <v>52100</v>
      </c>
      <c r="D21" s="157"/>
      <c r="E21" s="150"/>
      <c r="F21" s="150"/>
      <c r="G21" s="161" t="s">
        <v>439</v>
      </c>
      <c r="H21" s="162"/>
      <c r="I21" s="162"/>
      <c r="J21" s="163"/>
    </row>
    <row r="22" spans="1:10" x14ac:dyDescent="0.25">
      <c r="A22" s="93"/>
      <c r="B22" s="94"/>
      <c r="C22" s="94"/>
      <c r="D22" s="94"/>
      <c r="E22" s="150"/>
      <c r="F22" s="150"/>
      <c r="G22" s="150"/>
      <c r="H22" s="150"/>
      <c r="I22" s="94"/>
      <c r="J22" s="96"/>
    </row>
    <row r="23" spans="1:10" x14ac:dyDescent="0.25">
      <c r="A23" s="153" t="s">
        <v>397</v>
      </c>
      <c r="B23" s="160"/>
      <c r="C23" s="161" t="s">
        <v>440</v>
      </c>
      <c r="D23" s="162"/>
      <c r="E23" s="162"/>
      <c r="F23" s="162"/>
      <c r="G23" s="162"/>
      <c r="H23" s="162"/>
      <c r="I23" s="162"/>
      <c r="J23" s="163"/>
    </row>
    <row r="24" spans="1:10" x14ac:dyDescent="0.25">
      <c r="A24" s="93"/>
      <c r="B24" s="94"/>
      <c r="C24" s="94"/>
      <c r="D24" s="94"/>
      <c r="E24" s="150"/>
      <c r="F24" s="150"/>
      <c r="G24" s="150"/>
      <c r="H24" s="150"/>
      <c r="I24" s="94"/>
      <c r="J24" s="96"/>
    </row>
    <row r="25" spans="1:10" x14ac:dyDescent="0.25">
      <c r="A25" s="153" t="s">
        <v>398</v>
      </c>
      <c r="B25" s="160"/>
      <c r="C25" s="167" t="s">
        <v>441</v>
      </c>
      <c r="D25" s="168"/>
      <c r="E25" s="168"/>
      <c r="F25" s="168"/>
      <c r="G25" s="168"/>
      <c r="H25" s="168"/>
      <c r="I25" s="168"/>
      <c r="J25" s="169"/>
    </row>
    <row r="26" spans="1:10" x14ac:dyDescent="0.25">
      <c r="A26" s="93"/>
      <c r="B26" s="94"/>
      <c r="C26" s="101"/>
      <c r="D26" s="94"/>
      <c r="E26" s="150"/>
      <c r="F26" s="150"/>
      <c r="G26" s="150"/>
      <c r="H26" s="150"/>
      <c r="I26" s="94"/>
      <c r="J26" s="96"/>
    </row>
    <row r="27" spans="1:10" x14ac:dyDescent="0.25">
      <c r="A27" s="153" t="s">
        <v>399</v>
      </c>
      <c r="B27" s="160"/>
      <c r="C27" s="167" t="s">
        <v>442</v>
      </c>
      <c r="D27" s="168"/>
      <c r="E27" s="168"/>
      <c r="F27" s="168"/>
      <c r="G27" s="168"/>
      <c r="H27" s="168"/>
      <c r="I27" s="168"/>
      <c r="J27" s="169"/>
    </row>
    <row r="28" spans="1:10" ht="13.9" customHeight="1" x14ac:dyDescent="0.25">
      <c r="A28" s="93"/>
      <c r="B28" s="94"/>
      <c r="C28" s="101"/>
      <c r="D28" s="94"/>
      <c r="E28" s="150"/>
      <c r="F28" s="150"/>
      <c r="G28" s="150"/>
      <c r="H28" s="150"/>
      <c r="I28" s="94"/>
      <c r="J28" s="96"/>
    </row>
    <row r="29" spans="1:10" ht="22.9" customHeight="1" x14ac:dyDescent="0.25">
      <c r="A29" s="144" t="s">
        <v>409</v>
      </c>
      <c r="B29" s="160"/>
      <c r="C29" s="102">
        <v>1135</v>
      </c>
      <c r="D29" s="103"/>
      <c r="E29" s="166"/>
      <c r="F29" s="166"/>
      <c r="G29" s="166"/>
      <c r="H29" s="166"/>
      <c r="I29" s="104"/>
      <c r="J29" s="105"/>
    </row>
    <row r="30" spans="1:10" x14ac:dyDescent="0.25">
      <c r="A30" s="93"/>
      <c r="B30" s="94"/>
      <c r="C30" s="94"/>
      <c r="D30" s="94"/>
      <c r="E30" s="150"/>
      <c r="F30" s="150"/>
      <c r="G30" s="150"/>
      <c r="H30" s="150"/>
      <c r="I30" s="104"/>
      <c r="J30" s="105"/>
    </row>
    <row r="31" spans="1:10" x14ac:dyDescent="0.25">
      <c r="A31" s="153" t="s">
        <v>400</v>
      </c>
      <c r="B31" s="160"/>
      <c r="C31" s="118" t="s">
        <v>419</v>
      </c>
      <c r="D31" s="170" t="s">
        <v>418</v>
      </c>
      <c r="E31" s="171"/>
      <c r="F31" s="171"/>
      <c r="G31" s="171"/>
      <c r="H31" s="106"/>
      <c r="I31" s="107" t="s">
        <v>419</v>
      </c>
      <c r="J31" s="108" t="s">
        <v>420</v>
      </c>
    </row>
    <row r="32" spans="1:10" x14ac:dyDescent="0.25">
      <c r="A32" s="153"/>
      <c r="B32" s="160"/>
      <c r="C32" s="109"/>
      <c r="D32" s="77"/>
      <c r="E32" s="165"/>
      <c r="F32" s="165"/>
      <c r="G32" s="165"/>
      <c r="H32" s="165"/>
      <c r="I32" s="104"/>
      <c r="J32" s="105"/>
    </row>
    <row r="33" spans="1:10" x14ac:dyDescent="0.25">
      <c r="A33" s="153" t="s">
        <v>410</v>
      </c>
      <c r="B33" s="160"/>
      <c r="C33" s="102" t="s">
        <v>422</v>
      </c>
      <c r="D33" s="170" t="s">
        <v>421</v>
      </c>
      <c r="E33" s="171"/>
      <c r="F33" s="171"/>
      <c r="G33" s="171"/>
      <c r="H33" s="100"/>
      <c r="I33" s="107" t="s">
        <v>422</v>
      </c>
      <c r="J33" s="108" t="s">
        <v>423</v>
      </c>
    </row>
    <row r="34" spans="1:10" x14ac:dyDescent="0.25">
      <c r="A34" s="93"/>
      <c r="B34" s="94"/>
      <c r="C34" s="94"/>
      <c r="D34" s="94"/>
      <c r="E34" s="150"/>
      <c r="F34" s="150"/>
      <c r="G34" s="150"/>
      <c r="H34" s="150"/>
      <c r="I34" s="94"/>
      <c r="J34" s="96"/>
    </row>
    <row r="35" spans="1:10" x14ac:dyDescent="0.25">
      <c r="A35" s="170" t="s">
        <v>411</v>
      </c>
      <c r="B35" s="171"/>
      <c r="C35" s="171"/>
      <c r="D35" s="171"/>
      <c r="E35" s="171" t="s">
        <v>401</v>
      </c>
      <c r="F35" s="171"/>
      <c r="G35" s="171"/>
      <c r="H35" s="171"/>
      <c r="I35" s="171"/>
      <c r="J35" s="110" t="s">
        <v>402</v>
      </c>
    </row>
    <row r="36" spans="1:10" x14ac:dyDescent="0.25">
      <c r="A36" s="93"/>
      <c r="B36" s="94"/>
      <c r="C36" s="94"/>
      <c r="D36" s="94"/>
      <c r="E36" s="150"/>
      <c r="F36" s="150"/>
      <c r="G36" s="150"/>
      <c r="H36" s="150"/>
      <c r="I36" s="94"/>
      <c r="J36" s="105"/>
    </row>
    <row r="37" spans="1:10" x14ac:dyDescent="0.25">
      <c r="A37" s="172"/>
      <c r="B37" s="173"/>
      <c r="C37" s="173"/>
      <c r="D37" s="173"/>
      <c r="E37" s="172"/>
      <c r="F37" s="173"/>
      <c r="G37" s="173"/>
      <c r="H37" s="173"/>
      <c r="I37" s="174"/>
      <c r="J37" s="111"/>
    </row>
    <row r="38" spans="1:10" x14ac:dyDescent="0.25">
      <c r="A38" s="93"/>
      <c r="B38" s="94"/>
      <c r="C38" s="101"/>
      <c r="D38" s="175"/>
      <c r="E38" s="175"/>
      <c r="F38" s="175"/>
      <c r="G38" s="175"/>
      <c r="H38" s="175"/>
      <c r="I38" s="175"/>
      <c r="J38" s="96"/>
    </row>
    <row r="39" spans="1:10" x14ac:dyDescent="0.25">
      <c r="A39" s="172"/>
      <c r="B39" s="173"/>
      <c r="C39" s="173"/>
      <c r="D39" s="174"/>
      <c r="E39" s="172"/>
      <c r="F39" s="173"/>
      <c r="G39" s="173"/>
      <c r="H39" s="173"/>
      <c r="I39" s="174"/>
      <c r="J39" s="102"/>
    </row>
    <row r="40" spans="1:10" x14ac:dyDescent="0.25">
      <c r="A40" s="93"/>
      <c r="B40" s="94"/>
      <c r="C40" s="101"/>
      <c r="D40" s="112"/>
      <c r="E40" s="175"/>
      <c r="F40" s="175"/>
      <c r="G40" s="175"/>
      <c r="H40" s="175"/>
      <c r="I40" s="95"/>
      <c r="J40" s="96"/>
    </row>
    <row r="41" spans="1:10" x14ac:dyDescent="0.25">
      <c r="A41" s="172"/>
      <c r="B41" s="173"/>
      <c r="C41" s="173"/>
      <c r="D41" s="174"/>
      <c r="E41" s="172"/>
      <c r="F41" s="173"/>
      <c r="G41" s="173"/>
      <c r="H41" s="173"/>
      <c r="I41" s="174"/>
      <c r="J41" s="102"/>
    </row>
    <row r="42" spans="1:10" x14ac:dyDescent="0.25">
      <c r="A42" s="93"/>
      <c r="B42" s="94"/>
      <c r="C42" s="101"/>
      <c r="D42" s="112"/>
      <c r="E42" s="175"/>
      <c r="F42" s="175"/>
      <c r="G42" s="175"/>
      <c r="H42" s="175"/>
      <c r="I42" s="95"/>
      <c r="J42" s="96"/>
    </row>
    <row r="43" spans="1:10" x14ac:dyDescent="0.25">
      <c r="A43" s="172"/>
      <c r="B43" s="173"/>
      <c r="C43" s="173"/>
      <c r="D43" s="174"/>
      <c r="E43" s="172"/>
      <c r="F43" s="173"/>
      <c r="G43" s="173"/>
      <c r="H43" s="173"/>
      <c r="I43" s="174"/>
      <c r="J43" s="102"/>
    </row>
    <row r="44" spans="1:10" x14ac:dyDescent="0.25">
      <c r="A44" s="113"/>
      <c r="B44" s="101"/>
      <c r="C44" s="176"/>
      <c r="D44" s="176"/>
      <c r="E44" s="150"/>
      <c r="F44" s="150"/>
      <c r="G44" s="176"/>
      <c r="H44" s="176"/>
      <c r="I44" s="176"/>
      <c r="J44" s="96"/>
    </row>
    <row r="45" spans="1:10" x14ac:dyDescent="0.25">
      <c r="A45" s="172"/>
      <c r="B45" s="173"/>
      <c r="C45" s="173"/>
      <c r="D45" s="174"/>
      <c r="E45" s="172"/>
      <c r="F45" s="173"/>
      <c r="G45" s="173"/>
      <c r="H45" s="173"/>
      <c r="I45" s="174"/>
      <c r="J45" s="102"/>
    </row>
    <row r="46" spans="1:10" x14ac:dyDescent="0.25">
      <c r="A46" s="113"/>
      <c r="B46" s="101"/>
      <c r="C46" s="101"/>
      <c r="D46" s="94"/>
      <c r="E46" s="177"/>
      <c r="F46" s="177"/>
      <c r="G46" s="176"/>
      <c r="H46" s="176"/>
      <c r="I46" s="94"/>
      <c r="J46" s="96"/>
    </row>
    <row r="47" spans="1:10" x14ac:dyDescent="0.25">
      <c r="A47" s="172"/>
      <c r="B47" s="173"/>
      <c r="C47" s="173"/>
      <c r="D47" s="174"/>
      <c r="E47" s="172"/>
      <c r="F47" s="173"/>
      <c r="G47" s="173"/>
      <c r="H47" s="173"/>
      <c r="I47" s="174"/>
      <c r="J47" s="102"/>
    </row>
    <row r="48" spans="1:10" x14ac:dyDescent="0.25">
      <c r="A48" s="113"/>
      <c r="B48" s="101"/>
      <c r="C48" s="101"/>
      <c r="D48" s="94"/>
      <c r="E48" s="150"/>
      <c r="F48" s="150"/>
      <c r="G48" s="176"/>
      <c r="H48" s="176"/>
      <c r="I48" s="94"/>
      <c r="J48" s="114" t="s">
        <v>424</v>
      </c>
    </row>
    <row r="49" spans="1:10" x14ac:dyDescent="0.25">
      <c r="A49" s="113"/>
      <c r="B49" s="101"/>
      <c r="C49" s="101"/>
      <c r="D49" s="94"/>
      <c r="E49" s="150"/>
      <c r="F49" s="150"/>
      <c r="G49" s="176"/>
      <c r="H49" s="176"/>
      <c r="I49" s="94"/>
      <c r="J49" s="114" t="s">
        <v>425</v>
      </c>
    </row>
    <row r="50" spans="1:10" ht="14.45" customHeight="1" x14ac:dyDescent="0.25">
      <c r="A50" s="144" t="s">
        <v>403</v>
      </c>
      <c r="B50" s="155"/>
      <c r="C50" s="156" t="s">
        <v>425</v>
      </c>
      <c r="D50" s="157"/>
      <c r="E50" s="182" t="s">
        <v>426</v>
      </c>
      <c r="F50" s="183"/>
      <c r="G50" s="161"/>
      <c r="H50" s="162"/>
      <c r="I50" s="162"/>
      <c r="J50" s="163"/>
    </row>
    <row r="51" spans="1:10" x14ac:dyDescent="0.25">
      <c r="A51" s="113"/>
      <c r="B51" s="101"/>
      <c r="C51" s="176"/>
      <c r="D51" s="176"/>
      <c r="E51" s="150"/>
      <c r="F51" s="150"/>
      <c r="G51" s="184" t="s">
        <v>427</v>
      </c>
      <c r="H51" s="184"/>
      <c r="I51" s="184"/>
      <c r="J51" s="85"/>
    </row>
    <row r="52" spans="1:10" ht="13.9" customHeight="1" x14ac:dyDescent="0.25">
      <c r="A52" s="144" t="s">
        <v>404</v>
      </c>
      <c r="B52" s="155"/>
      <c r="C52" s="161" t="s">
        <v>443</v>
      </c>
      <c r="D52" s="162"/>
      <c r="E52" s="162"/>
      <c r="F52" s="162"/>
      <c r="G52" s="162"/>
      <c r="H52" s="162"/>
      <c r="I52" s="162"/>
      <c r="J52" s="163"/>
    </row>
    <row r="53" spans="1:10" x14ac:dyDescent="0.25">
      <c r="A53" s="93"/>
      <c r="B53" s="94"/>
      <c r="C53" s="166" t="s">
        <v>405</v>
      </c>
      <c r="D53" s="166"/>
      <c r="E53" s="166"/>
      <c r="F53" s="166"/>
      <c r="G53" s="166"/>
      <c r="H53" s="166"/>
      <c r="I53" s="166"/>
      <c r="J53" s="96"/>
    </row>
    <row r="54" spans="1:10" x14ac:dyDescent="0.25">
      <c r="A54" s="144" t="s">
        <v>406</v>
      </c>
      <c r="B54" s="155"/>
      <c r="C54" s="178" t="s">
        <v>444</v>
      </c>
      <c r="D54" s="179"/>
      <c r="E54" s="180"/>
      <c r="F54" s="150"/>
      <c r="G54" s="150"/>
      <c r="H54" s="171"/>
      <c r="I54" s="171"/>
      <c r="J54" s="181"/>
    </row>
    <row r="55" spans="1:10" x14ac:dyDescent="0.25">
      <c r="A55" s="93"/>
      <c r="B55" s="94"/>
      <c r="C55" s="101"/>
      <c r="D55" s="94"/>
      <c r="E55" s="150"/>
      <c r="F55" s="150"/>
      <c r="G55" s="150"/>
      <c r="H55" s="150"/>
      <c r="I55" s="94"/>
      <c r="J55" s="96"/>
    </row>
    <row r="56" spans="1:10" ht="14.45" customHeight="1" x14ac:dyDescent="0.25">
      <c r="A56" s="144" t="s">
        <v>398</v>
      </c>
      <c r="B56" s="155"/>
      <c r="C56" s="185" t="s">
        <v>445</v>
      </c>
      <c r="D56" s="186"/>
      <c r="E56" s="186"/>
      <c r="F56" s="186"/>
      <c r="G56" s="186"/>
      <c r="H56" s="186"/>
      <c r="I56" s="186"/>
      <c r="J56" s="187"/>
    </row>
    <row r="57" spans="1:10" x14ac:dyDescent="0.25">
      <c r="A57" s="93"/>
      <c r="B57" s="94"/>
      <c r="C57" s="94"/>
      <c r="D57" s="94"/>
      <c r="E57" s="150"/>
      <c r="F57" s="150"/>
      <c r="G57" s="150"/>
      <c r="H57" s="150"/>
      <c r="I57" s="94"/>
      <c r="J57" s="96"/>
    </row>
    <row r="58" spans="1:10" x14ac:dyDescent="0.25">
      <c r="A58" s="144" t="s">
        <v>428</v>
      </c>
      <c r="B58" s="155"/>
      <c r="C58" s="185"/>
      <c r="D58" s="186"/>
      <c r="E58" s="186"/>
      <c r="F58" s="186"/>
      <c r="G58" s="186"/>
      <c r="H58" s="186"/>
      <c r="I58" s="186"/>
      <c r="J58" s="187"/>
    </row>
    <row r="59" spans="1:10" ht="14.45" customHeight="1" x14ac:dyDescent="0.25">
      <c r="A59" s="93"/>
      <c r="B59" s="94"/>
      <c r="C59" s="188" t="s">
        <v>429</v>
      </c>
      <c r="D59" s="188"/>
      <c r="E59" s="188"/>
      <c r="F59" s="188"/>
      <c r="G59" s="94"/>
      <c r="H59" s="94"/>
      <c r="I59" s="94"/>
      <c r="J59" s="96"/>
    </row>
    <row r="60" spans="1:10" x14ac:dyDescent="0.25">
      <c r="A60" s="144" t="s">
        <v>430</v>
      </c>
      <c r="B60" s="155"/>
      <c r="C60" s="185"/>
      <c r="D60" s="186"/>
      <c r="E60" s="186"/>
      <c r="F60" s="186"/>
      <c r="G60" s="186"/>
      <c r="H60" s="186"/>
      <c r="I60" s="186"/>
      <c r="J60" s="187"/>
    </row>
    <row r="61" spans="1:10" ht="14.45" customHeight="1" x14ac:dyDescent="0.25">
      <c r="A61" s="115"/>
      <c r="B61" s="116"/>
      <c r="C61" s="189" t="s">
        <v>431</v>
      </c>
      <c r="D61" s="189"/>
      <c r="E61" s="189"/>
      <c r="F61" s="189"/>
      <c r="G61" s="189"/>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4" zoomScale="110" zoomScaleNormal="100" zoomScaleSheetLayoutView="110" workbookViewId="0">
      <selection activeCell="H126" sqref="H12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446</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447</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1927723396</v>
      </c>
      <c r="I9" s="34">
        <f>I10+I17+I27+I38+I43</f>
        <v>2062700196</v>
      </c>
    </row>
    <row r="10" spans="1:9" ht="12.75" customHeight="1" x14ac:dyDescent="0.2">
      <c r="A10" s="191" t="s">
        <v>5</v>
      </c>
      <c r="B10" s="191"/>
      <c r="C10" s="191"/>
      <c r="D10" s="191"/>
      <c r="E10" s="191"/>
      <c r="F10" s="191"/>
      <c r="G10" s="16">
        <v>3</v>
      </c>
      <c r="H10" s="34">
        <f>H11+H12+H13+H14+H15+H16</f>
        <v>1369414</v>
      </c>
      <c r="I10" s="34">
        <f>I11+I12+I13+I14+I15+I16</f>
        <v>1421924</v>
      </c>
    </row>
    <row r="11" spans="1:9" ht="12.75" customHeight="1" x14ac:dyDescent="0.2">
      <c r="A11" s="190" t="s">
        <v>6</v>
      </c>
      <c r="B11" s="190"/>
      <c r="C11" s="190"/>
      <c r="D11" s="190"/>
      <c r="E11" s="190"/>
      <c r="F11" s="190"/>
      <c r="G11" s="15">
        <v>4</v>
      </c>
      <c r="H11" s="33">
        <v>0</v>
      </c>
      <c r="I11" s="33">
        <v>864155</v>
      </c>
    </row>
    <row r="12" spans="1:9" ht="22.9" customHeight="1" x14ac:dyDescent="0.2">
      <c r="A12" s="190" t="s">
        <v>7</v>
      </c>
      <c r="B12" s="190"/>
      <c r="C12" s="190"/>
      <c r="D12" s="190"/>
      <c r="E12" s="190"/>
      <c r="F12" s="190"/>
      <c r="G12" s="15">
        <v>5</v>
      </c>
      <c r="H12" s="33">
        <v>811645</v>
      </c>
      <c r="I12" s="33">
        <v>0</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557769</v>
      </c>
      <c r="I15" s="33">
        <v>557769</v>
      </c>
    </row>
    <row r="16" spans="1:9" ht="12.75" customHeight="1" x14ac:dyDescent="0.2">
      <c r="A16" s="190" t="s">
        <v>11</v>
      </c>
      <c r="B16" s="190"/>
      <c r="C16" s="190"/>
      <c r="D16" s="190"/>
      <c r="E16" s="190"/>
      <c r="F16" s="190"/>
      <c r="G16" s="15">
        <v>9</v>
      </c>
      <c r="H16" s="33">
        <v>0</v>
      </c>
      <c r="I16" s="33">
        <v>0</v>
      </c>
    </row>
    <row r="17" spans="1:9" ht="12.75" customHeight="1" x14ac:dyDescent="0.2">
      <c r="A17" s="191" t="s">
        <v>12</v>
      </c>
      <c r="B17" s="191"/>
      <c r="C17" s="191"/>
      <c r="D17" s="191"/>
      <c r="E17" s="191"/>
      <c r="F17" s="191"/>
      <c r="G17" s="16">
        <v>10</v>
      </c>
      <c r="H17" s="34">
        <f>H18+H19+H20+H21+H22+H23+H24+H25+H26</f>
        <v>1211189629</v>
      </c>
      <c r="I17" s="34">
        <f>I18+I19+I20+I21+I22+I23+I24+I25+I26</f>
        <v>1352433633</v>
      </c>
    </row>
    <row r="18" spans="1:9" ht="12.75" customHeight="1" x14ac:dyDescent="0.2">
      <c r="A18" s="190" t="s">
        <v>13</v>
      </c>
      <c r="B18" s="190"/>
      <c r="C18" s="190"/>
      <c r="D18" s="190"/>
      <c r="E18" s="190"/>
      <c r="F18" s="190"/>
      <c r="G18" s="15">
        <v>11</v>
      </c>
      <c r="H18" s="33">
        <v>223836997</v>
      </c>
      <c r="I18" s="33">
        <v>235405012</v>
      </c>
    </row>
    <row r="19" spans="1:9" ht="12.75" customHeight="1" x14ac:dyDescent="0.2">
      <c r="A19" s="190" t="s">
        <v>14</v>
      </c>
      <c r="B19" s="190"/>
      <c r="C19" s="190"/>
      <c r="D19" s="190"/>
      <c r="E19" s="190"/>
      <c r="F19" s="190"/>
      <c r="G19" s="15">
        <v>12</v>
      </c>
      <c r="H19" s="33">
        <v>854101285</v>
      </c>
      <c r="I19" s="33">
        <v>974495383</v>
      </c>
    </row>
    <row r="20" spans="1:9" ht="12.75" customHeight="1" x14ac:dyDescent="0.2">
      <c r="A20" s="190" t="s">
        <v>15</v>
      </c>
      <c r="B20" s="190"/>
      <c r="C20" s="190"/>
      <c r="D20" s="190"/>
      <c r="E20" s="190"/>
      <c r="F20" s="190"/>
      <c r="G20" s="15">
        <v>13</v>
      </c>
      <c r="H20" s="33">
        <v>73543059</v>
      </c>
      <c r="I20" s="33">
        <v>76187575</v>
      </c>
    </row>
    <row r="21" spans="1:9" ht="12.75" customHeight="1" x14ac:dyDescent="0.2">
      <c r="A21" s="190" t="s">
        <v>16</v>
      </c>
      <c r="B21" s="190"/>
      <c r="C21" s="190"/>
      <c r="D21" s="190"/>
      <c r="E21" s="190"/>
      <c r="F21" s="190"/>
      <c r="G21" s="15">
        <v>14</v>
      </c>
      <c r="H21" s="33">
        <v>5660501</v>
      </c>
      <c r="I21" s="33">
        <v>5204042</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10878077</v>
      </c>
      <c r="I23" s="33">
        <v>4698052</v>
      </c>
    </row>
    <row r="24" spans="1:9" ht="12.75" customHeight="1" x14ac:dyDescent="0.2">
      <c r="A24" s="190" t="s">
        <v>19</v>
      </c>
      <c r="B24" s="190"/>
      <c r="C24" s="190"/>
      <c r="D24" s="190"/>
      <c r="E24" s="190"/>
      <c r="F24" s="190"/>
      <c r="G24" s="15">
        <v>17</v>
      </c>
      <c r="H24" s="33">
        <v>34583484</v>
      </c>
      <c r="I24" s="33">
        <v>47136128</v>
      </c>
    </row>
    <row r="25" spans="1:9" ht="12.75" customHeight="1" x14ac:dyDescent="0.2">
      <c r="A25" s="190" t="s">
        <v>20</v>
      </c>
      <c r="B25" s="190"/>
      <c r="C25" s="190"/>
      <c r="D25" s="190"/>
      <c r="E25" s="190"/>
      <c r="F25" s="190"/>
      <c r="G25" s="15">
        <v>18</v>
      </c>
      <c r="H25" s="33">
        <v>8586226</v>
      </c>
      <c r="I25" s="33">
        <v>9307441</v>
      </c>
    </row>
    <row r="26" spans="1:9" ht="12.75" customHeight="1" x14ac:dyDescent="0.2">
      <c r="A26" s="190" t="s">
        <v>21</v>
      </c>
      <c r="B26" s="190"/>
      <c r="C26" s="190"/>
      <c r="D26" s="190"/>
      <c r="E26" s="190"/>
      <c r="F26" s="190"/>
      <c r="G26" s="15">
        <v>19</v>
      </c>
      <c r="H26" s="33">
        <v>0</v>
      </c>
      <c r="I26" s="33">
        <v>0</v>
      </c>
    </row>
    <row r="27" spans="1:9" ht="12.75" customHeight="1" x14ac:dyDescent="0.2">
      <c r="A27" s="191" t="s">
        <v>22</v>
      </c>
      <c r="B27" s="191"/>
      <c r="C27" s="191"/>
      <c r="D27" s="191"/>
      <c r="E27" s="191"/>
      <c r="F27" s="191"/>
      <c r="G27" s="16">
        <v>20</v>
      </c>
      <c r="H27" s="34">
        <f>SUM(H28:H37)</f>
        <v>691677906</v>
      </c>
      <c r="I27" s="34">
        <f>SUM(I28:I37)</f>
        <v>679948898</v>
      </c>
    </row>
    <row r="28" spans="1:9" ht="12.75" customHeight="1" x14ac:dyDescent="0.2">
      <c r="A28" s="190" t="s">
        <v>23</v>
      </c>
      <c r="B28" s="190"/>
      <c r="C28" s="190"/>
      <c r="D28" s="190"/>
      <c r="E28" s="190"/>
      <c r="F28" s="190"/>
      <c r="G28" s="15">
        <v>21</v>
      </c>
      <c r="H28" s="33">
        <v>528552622</v>
      </c>
      <c r="I28" s="33">
        <v>524180803</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151521392</v>
      </c>
      <c r="I30" s="33">
        <v>144148086</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11567009</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11603892</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53000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0</v>
      </c>
      <c r="I42" s="33">
        <v>0</v>
      </c>
    </row>
    <row r="43" spans="1:9" ht="12.75" customHeight="1" x14ac:dyDescent="0.2">
      <c r="A43" s="190" t="s">
        <v>38</v>
      </c>
      <c r="B43" s="190"/>
      <c r="C43" s="190"/>
      <c r="D43" s="190"/>
      <c r="E43" s="190"/>
      <c r="F43" s="190"/>
      <c r="G43" s="15">
        <v>36</v>
      </c>
      <c r="H43" s="33">
        <v>23486447</v>
      </c>
      <c r="I43" s="33">
        <v>28895741</v>
      </c>
    </row>
    <row r="44" spans="1:9" ht="12.75" customHeight="1" x14ac:dyDescent="0.2">
      <c r="A44" s="192" t="s">
        <v>382</v>
      </c>
      <c r="B44" s="192"/>
      <c r="C44" s="192"/>
      <c r="D44" s="192"/>
      <c r="E44" s="192"/>
      <c r="F44" s="192"/>
      <c r="G44" s="16">
        <v>37</v>
      </c>
      <c r="H44" s="34">
        <f>H45+H53+H60+H70</f>
        <v>696534505</v>
      </c>
      <c r="I44" s="34">
        <f>I45+I53+I60+I70</f>
        <v>579456273</v>
      </c>
    </row>
    <row r="45" spans="1:9" ht="12.75" customHeight="1" x14ac:dyDescent="0.2">
      <c r="A45" s="191" t="s">
        <v>39</v>
      </c>
      <c r="B45" s="191"/>
      <c r="C45" s="191"/>
      <c r="D45" s="191"/>
      <c r="E45" s="191"/>
      <c r="F45" s="191"/>
      <c r="G45" s="16">
        <v>38</v>
      </c>
      <c r="H45" s="34">
        <f>SUM(H46:H52)</f>
        <v>2055030</v>
      </c>
      <c r="I45" s="34">
        <f>SUM(I46:I52)</f>
        <v>4060586</v>
      </c>
    </row>
    <row r="46" spans="1:9" ht="12.75" customHeight="1" x14ac:dyDescent="0.2">
      <c r="A46" s="190" t="s">
        <v>40</v>
      </c>
      <c r="B46" s="190"/>
      <c r="C46" s="190"/>
      <c r="D46" s="190"/>
      <c r="E46" s="190"/>
      <c r="F46" s="190"/>
      <c r="G46" s="15">
        <v>39</v>
      </c>
      <c r="H46" s="33">
        <v>1691903</v>
      </c>
      <c r="I46" s="33">
        <v>3866637</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0</v>
      </c>
      <c r="I48" s="33">
        <v>0</v>
      </c>
    </row>
    <row r="49" spans="1:9" ht="12.75" customHeight="1" x14ac:dyDescent="0.2">
      <c r="A49" s="190" t="s">
        <v>43</v>
      </c>
      <c r="B49" s="190"/>
      <c r="C49" s="190"/>
      <c r="D49" s="190"/>
      <c r="E49" s="190"/>
      <c r="F49" s="190"/>
      <c r="G49" s="15">
        <v>42</v>
      </c>
      <c r="H49" s="33">
        <v>39542</v>
      </c>
      <c r="I49" s="33">
        <v>92742</v>
      </c>
    </row>
    <row r="50" spans="1:9" ht="12.75" customHeight="1" x14ac:dyDescent="0.2">
      <c r="A50" s="190" t="s">
        <v>44</v>
      </c>
      <c r="B50" s="190"/>
      <c r="C50" s="190"/>
      <c r="D50" s="190"/>
      <c r="E50" s="190"/>
      <c r="F50" s="190"/>
      <c r="G50" s="15">
        <v>43</v>
      </c>
      <c r="H50" s="33">
        <v>323585</v>
      </c>
      <c r="I50" s="33">
        <v>101207</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11895993</v>
      </c>
      <c r="I53" s="34">
        <f>SUM(I54:I59)</f>
        <v>63014940</v>
      </c>
    </row>
    <row r="54" spans="1:9" ht="12.75" customHeight="1" x14ac:dyDescent="0.2">
      <c r="A54" s="190" t="s">
        <v>48</v>
      </c>
      <c r="B54" s="190"/>
      <c r="C54" s="190"/>
      <c r="D54" s="190"/>
      <c r="E54" s="190"/>
      <c r="F54" s="190"/>
      <c r="G54" s="15">
        <v>47</v>
      </c>
      <c r="H54" s="33">
        <v>3919114</v>
      </c>
      <c r="I54" s="33">
        <v>4680130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5537874</v>
      </c>
      <c r="I56" s="33">
        <v>54139004</v>
      </c>
    </row>
    <row r="57" spans="1:9" ht="12.75" customHeight="1" x14ac:dyDescent="0.2">
      <c r="A57" s="190" t="s">
        <v>51</v>
      </c>
      <c r="B57" s="190"/>
      <c r="C57" s="190"/>
      <c r="D57" s="190"/>
      <c r="E57" s="190"/>
      <c r="F57" s="190"/>
      <c r="G57" s="15">
        <v>50</v>
      </c>
      <c r="H57" s="33">
        <v>95954</v>
      </c>
      <c r="I57" s="33">
        <v>35683</v>
      </c>
    </row>
    <row r="58" spans="1:9" ht="12.75" customHeight="1" x14ac:dyDescent="0.2">
      <c r="A58" s="190" t="s">
        <v>52</v>
      </c>
      <c r="B58" s="190"/>
      <c r="C58" s="190"/>
      <c r="D58" s="190"/>
      <c r="E58" s="190"/>
      <c r="F58" s="190"/>
      <c r="G58" s="15">
        <v>51</v>
      </c>
      <c r="H58" s="33">
        <v>524327</v>
      </c>
      <c r="I58" s="33">
        <v>3444406</v>
      </c>
    </row>
    <row r="59" spans="1:9" ht="12.75" customHeight="1" x14ac:dyDescent="0.2">
      <c r="A59" s="190" t="s">
        <v>53</v>
      </c>
      <c r="B59" s="190"/>
      <c r="C59" s="190"/>
      <c r="D59" s="190"/>
      <c r="E59" s="190"/>
      <c r="F59" s="190"/>
      <c r="G59" s="15">
        <v>52</v>
      </c>
      <c r="H59" s="33">
        <v>1818724</v>
      </c>
      <c r="I59" s="33">
        <v>715717</v>
      </c>
    </row>
    <row r="60" spans="1:9" ht="12.75" customHeight="1" x14ac:dyDescent="0.2">
      <c r="A60" s="191" t="s">
        <v>54</v>
      </c>
      <c r="B60" s="191"/>
      <c r="C60" s="191"/>
      <c r="D60" s="191"/>
      <c r="E60" s="191"/>
      <c r="F60" s="191"/>
      <c r="G60" s="16">
        <v>53</v>
      </c>
      <c r="H60" s="34">
        <f>SUM(H61:H69)</f>
        <v>198775</v>
      </c>
      <c r="I60" s="34">
        <f>SUM(I61:I69)</f>
        <v>219475</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198775</v>
      </c>
      <c r="I67" s="33">
        <v>198775</v>
      </c>
    </row>
    <row r="68" spans="1:9" ht="12.75" customHeight="1" x14ac:dyDescent="0.2">
      <c r="A68" s="190" t="s">
        <v>30</v>
      </c>
      <c r="B68" s="190"/>
      <c r="C68" s="190"/>
      <c r="D68" s="190"/>
      <c r="E68" s="190"/>
      <c r="F68" s="190"/>
      <c r="G68" s="15">
        <v>61</v>
      </c>
      <c r="H68" s="33">
        <v>0</v>
      </c>
      <c r="I68" s="33">
        <v>20700</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682384707</v>
      </c>
      <c r="I70" s="33">
        <v>512161272</v>
      </c>
    </row>
    <row r="71" spans="1:9" ht="12.75" customHeight="1" x14ac:dyDescent="0.2">
      <c r="A71" s="207" t="s">
        <v>58</v>
      </c>
      <c r="B71" s="207"/>
      <c r="C71" s="207"/>
      <c r="D71" s="207"/>
      <c r="E71" s="207"/>
      <c r="F71" s="207"/>
      <c r="G71" s="15">
        <v>64</v>
      </c>
      <c r="H71" s="33">
        <v>0</v>
      </c>
      <c r="I71" s="33">
        <v>0</v>
      </c>
    </row>
    <row r="72" spans="1:9" ht="12.75" customHeight="1" x14ac:dyDescent="0.2">
      <c r="A72" s="192" t="s">
        <v>383</v>
      </c>
      <c r="B72" s="192"/>
      <c r="C72" s="192"/>
      <c r="D72" s="192"/>
      <c r="E72" s="192"/>
      <c r="F72" s="192"/>
      <c r="G72" s="16">
        <v>65</v>
      </c>
      <c r="H72" s="34">
        <f>H8+H9+H44+H71</f>
        <v>2624257901</v>
      </c>
      <c r="I72" s="34">
        <f>I8+I9+I44+I71</f>
        <v>2642156469</v>
      </c>
    </row>
    <row r="73" spans="1:9" ht="12.75" customHeight="1" x14ac:dyDescent="0.2">
      <c r="A73" s="207" t="s">
        <v>59</v>
      </c>
      <c r="B73" s="207"/>
      <c r="C73" s="207"/>
      <c r="D73" s="207"/>
      <c r="E73" s="207"/>
      <c r="F73" s="207"/>
      <c r="G73" s="15">
        <v>66</v>
      </c>
      <c r="H73" s="33">
        <v>0</v>
      </c>
      <c r="I73" s="33">
        <v>0</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1950663284</v>
      </c>
      <c r="I75" s="34">
        <f>I76+I77+I78+I84+I85+I89+I92+I95</f>
        <v>1911778672</v>
      </c>
    </row>
    <row r="76" spans="1:9" ht="12.75" customHeight="1" x14ac:dyDescent="0.2">
      <c r="A76" s="190" t="s">
        <v>61</v>
      </c>
      <c r="B76" s="190"/>
      <c r="C76" s="190"/>
      <c r="D76" s="190"/>
      <c r="E76" s="190"/>
      <c r="F76" s="190"/>
      <c r="G76" s="15">
        <v>68</v>
      </c>
      <c r="H76" s="33">
        <v>102574420</v>
      </c>
      <c r="I76" s="33">
        <v>102574420</v>
      </c>
    </row>
    <row r="77" spans="1:9" ht="12.75" customHeight="1" x14ac:dyDescent="0.2">
      <c r="A77" s="190" t="s">
        <v>62</v>
      </c>
      <c r="B77" s="190"/>
      <c r="C77" s="190"/>
      <c r="D77" s="190"/>
      <c r="E77" s="190"/>
      <c r="F77" s="190"/>
      <c r="G77" s="15">
        <v>69</v>
      </c>
      <c r="H77" s="33">
        <v>1142738633</v>
      </c>
      <c r="I77" s="33">
        <v>1142742013</v>
      </c>
    </row>
    <row r="78" spans="1:9" ht="12.75" customHeight="1" x14ac:dyDescent="0.2">
      <c r="A78" s="191" t="s">
        <v>63</v>
      </c>
      <c r="B78" s="191"/>
      <c r="C78" s="191"/>
      <c r="D78" s="191"/>
      <c r="E78" s="191"/>
      <c r="F78" s="191"/>
      <c r="G78" s="16">
        <v>70</v>
      </c>
      <c r="H78" s="34">
        <f>SUM(H79:H83)</f>
        <v>572817249</v>
      </c>
      <c r="I78" s="34">
        <f>SUM(I79:I83)</f>
        <v>572813868</v>
      </c>
    </row>
    <row r="79" spans="1:9" ht="12.75" customHeight="1" x14ac:dyDescent="0.2">
      <c r="A79" s="190" t="s">
        <v>64</v>
      </c>
      <c r="B79" s="190"/>
      <c r="C79" s="190"/>
      <c r="D79" s="190"/>
      <c r="E79" s="190"/>
      <c r="F79" s="190"/>
      <c r="G79" s="15">
        <v>71</v>
      </c>
      <c r="H79" s="33">
        <v>5128721</v>
      </c>
      <c r="I79" s="33">
        <v>5128721</v>
      </c>
    </row>
    <row r="80" spans="1:9" ht="12.75" customHeight="1" x14ac:dyDescent="0.2">
      <c r="A80" s="190" t="s">
        <v>65</v>
      </c>
      <c r="B80" s="190"/>
      <c r="C80" s="190"/>
      <c r="D80" s="190"/>
      <c r="E80" s="190"/>
      <c r="F80" s="190"/>
      <c r="G80" s="15">
        <v>72</v>
      </c>
      <c r="H80" s="33">
        <v>3380</v>
      </c>
      <c r="I80" s="33">
        <v>3380</v>
      </c>
    </row>
    <row r="81" spans="1:9" ht="12.75" customHeight="1" x14ac:dyDescent="0.2">
      <c r="A81" s="190" t="s">
        <v>66</v>
      </c>
      <c r="B81" s="190"/>
      <c r="C81" s="190"/>
      <c r="D81" s="190"/>
      <c r="E81" s="190"/>
      <c r="F81" s="190"/>
      <c r="G81" s="15">
        <v>73</v>
      </c>
      <c r="H81" s="33">
        <v>-3380</v>
      </c>
      <c r="I81" s="33">
        <v>-3380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567688528</v>
      </c>
      <c r="I83" s="33">
        <v>567685147</v>
      </c>
    </row>
    <row r="84" spans="1:9" ht="12.75" customHeight="1" x14ac:dyDescent="0.2">
      <c r="A84" s="208" t="s">
        <v>69</v>
      </c>
      <c r="B84" s="208"/>
      <c r="C84" s="208"/>
      <c r="D84" s="208"/>
      <c r="E84" s="208"/>
      <c r="F84" s="208"/>
      <c r="G84" s="119">
        <v>76</v>
      </c>
      <c r="H84" s="120">
        <v>0</v>
      </c>
      <c r="I84" s="120">
        <v>0</v>
      </c>
    </row>
    <row r="85" spans="1:9" ht="12.75" customHeight="1" x14ac:dyDescent="0.2">
      <c r="A85" s="191" t="s">
        <v>70</v>
      </c>
      <c r="B85" s="191"/>
      <c r="C85" s="191"/>
      <c r="D85" s="191"/>
      <c r="E85" s="191"/>
      <c r="F85" s="191"/>
      <c r="G85" s="16">
        <v>77</v>
      </c>
      <c r="H85" s="34">
        <f>H86+H87+H88</f>
        <v>105120</v>
      </c>
      <c r="I85" s="34">
        <f>I86+I87+I88</f>
        <v>105120</v>
      </c>
    </row>
    <row r="86" spans="1:9" ht="12.75" customHeight="1" x14ac:dyDescent="0.2">
      <c r="A86" s="190" t="s">
        <v>71</v>
      </c>
      <c r="B86" s="190"/>
      <c r="C86" s="190"/>
      <c r="D86" s="190"/>
      <c r="E86" s="190"/>
      <c r="F86" s="190"/>
      <c r="G86" s="15">
        <v>78</v>
      </c>
      <c r="H86" s="33">
        <v>105120</v>
      </c>
      <c r="I86" s="33">
        <v>105120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65877455</v>
      </c>
      <c r="I89" s="34">
        <f>I90-I91</f>
        <v>106785103</v>
      </c>
    </row>
    <row r="90" spans="1:9" ht="12.75" customHeight="1" x14ac:dyDescent="0.2">
      <c r="A90" s="190" t="s">
        <v>75</v>
      </c>
      <c r="B90" s="190"/>
      <c r="C90" s="190"/>
      <c r="D90" s="190"/>
      <c r="E90" s="190"/>
      <c r="F90" s="190"/>
      <c r="G90" s="15">
        <v>82</v>
      </c>
      <c r="H90" s="33">
        <v>65877455</v>
      </c>
      <c r="I90" s="33">
        <v>106785103</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66550407</v>
      </c>
      <c r="I92" s="34">
        <f>I93-I94</f>
        <v>-13241852</v>
      </c>
    </row>
    <row r="93" spans="1:9" ht="12.75" customHeight="1" x14ac:dyDescent="0.2">
      <c r="A93" s="190" t="s">
        <v>78</v>
      </c>
      <c r="B93" s="190"/>
      <c r="C93" s="190"/>
      <c r="D93" s="190"/>
      <c r="E93" s="190"/>
      <c r="F93" s="190"/>
      <c r="G93" s="15">
        <v>85</v>
      </c>
      <c r="H93" s="33">
        <v>66550407</v>
      </c>
      <c r="I93" s="33">
        <v>0</v>
      </c>
    </row>
    <row r="94" spans="1:9" ht="12.75" customHeight="1" x14ac:dyDescent="0.2">
      <c r="A94" s="190" t="s">
        <v>79</v>
      </c>
      <c r="B94" s="190"/>
      <c r="C94" s="190"/>
      <c r="D94" s="190"/>
      <c r="E94" s="190"/>
      <c r="F94" s="190"/>
      <c r="G94" s="15">
        <v>86</v>
      </c>
      <c r="H94" s="33">
        <v>0</v>
      </c>
      <c r="I94" s="33">
        <v>13241852</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69393988</v>
      </c>
      <c r="I96" s="34">
        <f>SUM(I97:I102)</f>
        <v>47553877</v>
      </c>
    </row>
    <row r="97" spans="1:9" ht="12.75" customHeight="1" x14ac:dyDescent="0.2">
      <c r="A97" s="190" t="s">
        <v>81</v>
      </c>
      <c r="B97" s="190"/>
      <c r="C97" s="190"/>
      <c r="D97" s="190"/>
      <c r="E97" s="190"/>
      <c r="F97" s="190"/>
      <c r="G97" s="15">
        <v>89</v>
      </c>
      <c r="H97" s="33">
        <v>1576054</v>
      </c>
      <c r="I97" s="33">
        <v>1576054</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32019890</v>
      </c>
      <c r="I99" s="33">
        <v>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35798044</v>
      </c>
      <c r="I102" s="33">
        <v>45977823</v>
      </c>
    </row>
    <row r="103" spans="1:9" ht="12.75" customHeight="1" x14ac:dyDescent="0.2">
      <c r="A103" s="192" t="s">
        <v>386</v>
      </c>
      <c r="B103" s="192"/>
      <c r="C103" s="192"/>
      <c r="D103" s="192"/>
      <c r="E103" s="192"/>
      <c r="F103" s="192"/>
      <c r="G103" s="16">
        <v>95</v>
      </c>
      <c r="H103" s="34">
        <f>SUM(H104:H114)</f>
        <v>527207950</v>
      </c>
      <c r="I103" s="34">
        <f>SUM(I104:I114)</f>
        <v>509423291</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527207950</v>
      </c>
      <c r="I109" s="33">
        <v>509423291</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0</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76992679</v>
      </c>
      <c r="I115" s="34">
        <f>SUM(I116:I129)</f>
        <v>173400629</v>
      </c>
    </row>
    <row r="116" spans="1:9" ht="12.75" customHeight="1" x14ac:dyDescent="0.2">
      <c r="A116" s="190" t="s">
        <v>87</v>
      </c>
      <c r="B116" s="190"/>
      <c r="C116" s="190"/>
      <c r="D116" s="190"/>
      <c r="E116" s="190"/>
      <c r="F116" s="190"/>
      <c r="G116" s="15">
        <v>108</v>
      </c>
      <c r="H116" s="33">
        <v>4669615</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0</v>
      </c>
    </row>
    <row r="121" spans="1:9" ht="12.75" customHeight="1" x14ac:dyDescent="0.2">
      <c r="A121" s="190" t="s">
        <v>92</v>
      </c>
      <c r="B121" s="190"/>
      <c r="C121" s="190"/>
      <c r="D121" s="190"/>
      <c r="E121" s="190"/>
      <c r="F121" s="190"/>
      <c r="G121" s="15">
        <v>113</v>
      </c>
      <c r="H121" s="33">
        <v>38340412</v>
      </c>
      <c r="I121" s="33">
        <v>38499958</v>
      </c>
    </row>
    <row r="122" spans="1:9" ht="12.75" customHeight="1" x14ac:dyDescent="0.2">
      <c r="A122" s="190" t="s">
        <v>93</v>
      </c>
      <c r="B122" s="190"/>
      <c r="C122" s="190"/>
      <c r="D122" s="190"/>
      <c r="E122" s="190"/>
      <c r="F122" s="190"/>
      <c r="G122" s="15">
        <v>114</v>
      </c>
      <c r="H122" s="33">
        <v>4198773</v>
      </c>
      <c r="I122" s="33">
        <v>33088027</v>
      </c>
    </row>
    <row r="123" spans="1:9" ht="12.75" customHeight="1" x14ac:dyDescent="0.2">
      <c r="A123" s="190" t="s">
        <v>94</v>
      </c>
      <c r="B123" s="190"/>
      <c r="C123" s="190"/>
      <c r="D123" s="190"/>
      <c r="E123" s="190"/>
      <c r="F123" s="190"/>
      <c r="G123" s="15">
        <v>115</v>
      </c>
      <c r="H123" s="33">
        <v>5833751</v>
      </c>
      <c r="I123" s="33">
        <v>67970938</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12756938</v>
      </c>
      <c r="I125" s="33">
        <v>17142045</v>
      </c>
    </row>
    <row r="126" spans="1:9" x14ac:dyDescent="0.2">
      <c r="A126" s="190" t="s">
        <v>99</v>
      </c>
      <c r="B126" s="190"/>
      <c r="C126" s="190"/>
      <c r="D126" s="190"/>
      <c r="E126" s="190"/>
      <c r="F126" s="190"/>
      <c r="G126" s="15">
        <v>118</v>
      </c>
      <c r="H126" s="33">
        <v>6967141</v>
      </c>
      <c r="I126" s="33">
        <v>10783548</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4226049</v>
      </c>
      <c r="I129" s="33">
        <v>5916113</v>
      </c>
    </row>
    <row r="130" spans="1:9" ht="22.15" customHeight="1" x14ac:dyDescent="0.2">
      <c r="A130" s="207" t="s">
        <v>103</v>
      </c>
      <c r="B130" s="207"/>
      <c r="C130" s="207"/>
      <c r="D130" s="207"/>
      <c r="E130" s="207"/>
      <c r="F130" s="207"/>
      <c r="G130" s="15">
        <v>122</v>
      </c>
      <c r="H130" s="33">
        <v>0</v>
      </c>
      <c r="I130" s="33">
        <v>0</v>
      </c>
    </row>
    <row r="131" spans="1:9" x14ac:dyDescent="0.2">
      <c r="A131" s="192" t="s">
        <v>388</v>
      </c>
      <c r="B131" s="192"/>
      <c r="C131" s="192"/>
      <c r="D131" s="192"/>
      <c r="E131" s="192"/>
      <c r="F131" s="192"/>
      <c r="G131" s="16">
        <v>123</v>
      </c>
      <c r="H131" s="34">
        <f>H75+H96+H103+H115+H130</f>
        <v>2624257901</v>
      </c>
      <c r="I131" s="34">
        <f>I75+I96+I103+I115+I130</f>
        <v>2642156469</v>
      </c>
    </row>
    <row r="132" spans="1:9" x14ac:dyDescent="0.2">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4"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9" zoomScaleNormal="100" zoomScaleSheetLayoutView="110" workbookViewId="0">
      <selection activeCell="K40" sqref="K4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1"/>
      <c r="K1" s="121"/>
    </row>
    <row r="2" spans="1:11" x14ac:dyDescent="0.2">
      <c r="A2" s="229" t="s">
        <v>448</v>
      </c>
      <c r="B2" s="196"/>
      <c r="C2" s="196"/>
      <c r="D2" s="196"/>
      <c r="E2" s="196"/>
      <c r="F2" s="196"/>
      <c r="G2" s="196"/>
      <c r="H2" s="196"/>
      <c r="I2" s="196"/>
      <c r="J2" s="121"/>
      <c r="K2" s="121"/>
    </row>
    <row r="3" spans="1:11" x14ac:dyDescent="0.2">
      <c r="A3" s="217" t="s">
        <v>355</v>
      </c>
      <c r="B3" s="218"/>
      <c r="C3" s="218"/>
      <c r="D3" s="218"/>
      <c r="E3" s="218"/>
      <c r="F3" s="218"/>
      <c r="G3" s="218"/>
      <c r="H3" s="218"/>
      <c r="I3" s="218"/>
      <c r="J3" s="219"/>
      <c r="K3" s="219"/>
    </row>
    <row r="4" spans="1:11" x14ac:dyDescent="0.2">
      <c r="A4" s="220" t="s">
        <v>447</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141342451</v>
      </c>
      <c r="I8" s="37">
        <f>SUM(I9:I13)</f>
        <v>123361033</v>
      </c>
      <c r="J8" s="37">
        <f>SUM(J9:J13)</f>
        <v>153626178</v>
      </c>
      <c r="K8" s="37">
        <f>SUM(K9:K13)</f>
        <v>138981187</v>
      </c>
    </row>
    <row r="9" spans="1:11" x14ac:dyDescent="0.2">
      <c r="A9" s="190" t="s">
        <v>121</v>
      </c>
      <c r="B9" s="190"/>
      <c r="C9" s="190"/>
      <c r="D9" s="190"/>
      <c r="E9" s="190"/>
      <c r="F9" s="190"/>
      <c r="G9" s="15">
        <v>126</v>
      </c>
      <c r="H9" s="131">
        <v>3527969</v>
      </c>
      <c r="I9" s="129">
        <v>1743352</v>
      </c>
      <c r="J9" s="33">
        <v>3403968</v>
      </c>
      <c r="K9" s="33">
        <v>1681238</v>
      </c>
    </row>
    <row r="10" spans="1:11" x14ac:dyDescent="0.2">
      <c r="A10" s="190" t="s">
        <v>122</v>
      </c>
      <c r="B10" s="190"/>
      <c r="C10" s="190"/>
      <c r="D10" s="190"/>
      <c r="E10" s="190"/>
      <c r="F10" s="190"/>
      <c r="G10" s="15">
        <v>127</v>
      </c>
      <c r="H10" s="33">
        <v>136854013</v>
      </c>
      <c r="I10" s="33">
        <v>121223994</v>
      </c>
      <c r="J10" s="33">
        <v>142467810</v>
      </c>
      <c r="K10" s="33">
        <v>129722886</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128">
        <v>960469</v>
      </c>
      <c r="I13" s="130">
        <v>393687</v>
      </c>
      <c r="J13" s="33">
        <v>7754400</v>
      </c>
      <c r="K13" s="33">
        <v>7577063</v>
      </c>
    </row>
    <row r="14" spans="1:11" x14ac:dyDescent="0.2">
      <c r="A14" s="226" t="s">
        <v>126</v>
      </c>
      <c r="B14" s="226"/>
      <c r="C14" s="226"/>
      <c r="D14" s="226"/>
      <c r="E14" s="226"/>
      <c r="F14" s="226"/>
      <c r="G14" s="20">
        <v>131</v>
      </c>
      <c r="H14" s="37">
        <f>H15+H16+H20+H24+H25+H26+H29+H36</f>
        <v>170898493</v>
      </c>
      <c r="I14" s="37">
        <f>I15+I16+I20+I24+I25+I26+I29+I36</f>
        <v>111869723</v>
      </c>
      <c r="J14" s="37">
        <f>J15+J16+J20+J24+J25+J26+J29+J36</f>
        <v>179541951</v>
      </c>
      <c r="K14" s="37">
        <f>K15+K16+K20+K24+K25+K26+K29+K36</f>
        <v>119751498</v>
      </c>
    </row>
    <row r="15" spans="1:11" x14ac:dyDescent="0.2">
      <c r="A15" s="190" t="s">
        <v>108</v>
      </c>
      <c r="B15" s="190"/>
      <c r="C15" s="190"/>
      <c r="D15" s="190"/>
      <c r="E15" s="190"/>
      <c r="F15" s="190"/>
      <c r="G15" s="15">
        <v>132</v>
      </c>
      <c r="H15" s="33">
        <v>0</v>
      </c>
      <c r="I15" s="33">
        <v>0</v>
      </c>
      <c r="J15" s="33">
        <v>0</v>
      </c>
      <c r="K15" s="33">
        <v>0</v>
      </c>
    </row>
    <row r="16" spans="1:11" x14ac:dyDescent="0.2">
      <c r="A16" s="235" t="s">
        <v>127</v>
      </c>
      <c r="B16" s="235"/>
      <c r="C16" s="235"/>
      <c r="D16" s="235"/>
      <c r="E16" s="235"/>
      <c r="F16" s="235"/>
      <c r="G16" s="20">
        <v>133</v>
      </c>
      <c r="H16" s="37">
        <f>SUM(H17:H19)</f>
        <v>64299267</v>
      </c>
      <c r="I16" s="37">
        <f>SUM(I17:I19)</f>
        <v>47923092</v>
      </c>
      <c r="J16" s="37">
        <f>SUM(J17:J19)</f>
        <v>69075910</v>
      </c>
      <c r="K16" s="37">
        <f>SUM(K17:K19)</f>
        <v>52573017</v>
      </c>
    </row>
    <row r="17" spans="1:11" x14ac:dyDescent="0.2">
      <c r="A17" s="232" t="s">
        <v>128</v>
      </c>
      <c r="B17" s="232"/>
      <c r="C17" s="232"/>
      <c r="D17" s="232"/>
      <c r="E17" s="232"/>
      <c r="F17" s="232"/>
      <c r="G17" s="15">
        <v>134</v>
      </c>
      <c r="H17" s="33">
        <v>31897889</v>
      </c>
      <c r="I17" s="33">
        <v>23758484</v>
      </c>
      <c r="J17" s="33">
        <v>34194966</v>
      </c>
      <c r="K17" s="33">
        <v>26185345</v>
      </c>
    </row>
    <row r="18" spans="1:11" x14ac:dyDescent="0.2">
      <c r="A18" s="232" t="s">
        <v>129</v>
      </c>
      <c r="B18" s="232"/>
      <c r="C18" s="232"/>
      <c r="D18" s="232"/>
      <c r="E18" s="232"/>
      <c r="F18" s="232"/>
      <c r="G18" s="15">
        <v>135</v>
      </c>
      <c r="H18" s="33">
        <v>31559</v>
      </c>
      <c r="I18" s="33">
        <v>31559</v>
      </c>
      <c r="J18" s="33">
        <v>63927</v>
      </c>
      <c r="K18" s="33">
        <v>61327</v>
      </c>
    </row>
    <row r="19" spans="1:11" x14ac:dyDescent="0.2">
      <c r="A19" s="232" t="s">
        <v>130</v>
      </c>
      <c r="B19" s="232"/>
      <c r="C19" s="232"/>
      <c r="D19" s="232"/>
      <c r="E19" s="232"/>
      <c r="F19" s="232"/>
      <c r="G19" s="15">
        <v>136</v>
      </c>
      <c r="H19" s="33">
        <v>32369819</v>
      </c>
      <c r="I19" s="33">
        <v>24133049</v>
      </c>
      <c r="J19" s="33">
        <v>34817017</v>
      </c>
      <c r="K19" s="33">
        <v>26326345</v>
      </c>
    </row>
    <row r="20" spans="1:11" x14ac:dyDescent="0.2">
      <c r="A20" s="235" t="s">
        <v>131</v>
      </c>
      <c r="B20" s="235"/>
      <c r="C20" s="235"/>
      <c r="D20" s="235"/>
      <c r="E20" s="235"/>
      <c r="F20" s="235"/>
      <c r="G20" s="20">
        <v>137</v>
      </c>
      <c r="H20" s="37">
        <f>SUM(H21:H23)</f>
        <v>64836783</v>
      </c>
      <c r="I20" s="37">
        <f>SUM(I21:I23)</f>
        <v>40974338</v>
      </c>
      <c r="J20" s="37">
        <f>SUM(J21:J23)</f>
        <v>67022286</v>
      </c>
      <c r="K20" s="37">
        <f>SUM(K21:K23)</f>
        <v>43375107</v>
      </c>
    </row>
    <row r="21" spans="1:11" x14ac:dyDescent="0.2">
      <c r="A21" s="232" t="s">
        <v>109</v>
      </c>
      <c r="B21" s="232"/>
      <c r="C21" s="232"/>
      <c r="D21" s="232"/>
      <c r="E21" s="232"/>
      <c r="F21" s="232"/>
      <c r="G21" s="15">
        <v>138</v>
      </c>
      <c r="H21" s="33">
        <v>40191695</v>
      </c>
      <c r="I21" s="33">
        <v>25468102</v>
      </c>
      <c r="J21" s="33">
        <v>42587753</v>
      </c>
      <c r="K21" s="33">
        <v>27573005</v>
      </c>
    </row>
    <row r="22" spans="1:11" x14ac:dyDescent="0.2">
      <c r="A22" s="232" t="s">
        <v>110</v>
      </c>
      <c r="B22" s="232"/>
      <c r="C22" s="232"/>
      <c r="D22" s="232"/>
      <c r="E22" s="232"/>
      <c r="F22" s="232"/>
      <c r="G22" s="15">
        <v>139</v>
      </c>
      <c r="H22" s="33">
        <v>16249143</v>
      </c>
      <c r="I22" s="33">
        <v>10128235</v>
      </c>
      <c r="J22" s="33">
        <v>16426081</v>
      </c>
      <c r="K22" s="33">
        <v>10528317</v>
      </c>
    </row>
    <row r="23" spans="1:11" x14ac:dyDescent="0.2">
      <c r="A23" s="232" t="s">
        <v>111</v>
      </c>
      <c r="B23" s="232"/>
      <c r="C23" s="232"/>
      <c r="D23" s="232"/>
      <c r="E23" s="232"/>
      <c r="F23" s="232"/>
      <c r="G23" s="15">
        <v>140</v>
      </c>
      <c r="H23" s="33">
        <v>8395945</v>
      </c>
      <c r="I23" s="33">
        <v>5378001</v>
      </c>
      <c r="J23" s="33">
        <v>8008452</v>
      </c>
      <c r="K23" s="33">
        <v>5273785</v>
      </c>
    </row>
    <row r="24" spans="1:11" x14ac:dyDescent="0.2">
      <c r="A24" s="190" t="s">
        <v>112</v>
      </c>
      <c r="B24" s="190"/>
      <c r="C24" s="190"/>
      <c r="D24" s="190"/>
      <c r="E24" s="190"/>
      <c r="F24" s="190"/>
      <c r="G24" s="15">
        <v>141</v>
      </c>
      <c r="H24" s="33">
        <v>24730316</v>
      </c>
      <c r="I24" s="33">
        <v>12365936</v>
      </c>
      <c r="J24" s="33">
        <v>27679217</v>
      </c>
      <c r="K24" s="33">
        <v>13816161</v>
      </c>
    </row>
    <row r="25" spans="1:11" x14ac:dyDescent="0.2">
      <c r="A25" s="190" t="s">
        <v>113</v>
      </c>
      <c r="B25" s="190"/>
      <c r="C25" s="190"/>
      <c r="D25" s="190"/>
      <c r="E25" s="190"/>
      <c r="F25" s="190"/>
      <c r="G25" s="15">
        <v>142</v>
      </c>
      <c r="H25" s="33">
        <v>0</v>
      </c>
      <c r="I25" s="33">
        <v>0</v>
      </c>
      <c r="J25" s="33">
        <v>0</v>
      </c>
      <c r="K25" s="33">
        <v>0</v>
      </c>
    </row>
    <row r="26" spans="1:11" x14ac:dyDescent="0.2">
      <c r="A26" s="235" t="s">
        <v>132</v>
      </c>
      <c r="B26" s="235"/>
      <c r="C26" s="235"/>
      <c r="D26" s="235"/>
      <c r="E26" s="235"/>
      <c r="F26" s="235"/>
      <c r="G26" s="20">
        <v>143</v>
      </c>
      <c r="H26" s="37">
        <f>H27+H28</f>
        <v>0</v>
      </c>
      <c r="I26" s="37">
        <f>I27+I28</f>
        <v>0</v>
      </c>
      <c r="J26" s="37">
        <f>J27+J28</f>
        <v>0</v>
      </c>
      <c r="K26" s="37">
        <f>K27+K28</f>
        <v>0</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0</v>
      </c>
      <c r="I28" s="33">
        <v>0</v>
      </c>
      <c r="J28" s="33">
        <v>0</v>
      </c>
      <c r="K28" s="33">
        <v>0</v>
      </c>
    </row>
    <row r="29" spans="1:11" x14ac:dyDescent="0.2">
      <c r="A29" s="235" t="s">
        <v>135</v>
      </c>
      <c r="B29" s="235"/>
      <c r="C29" s="235"/>
      <c r="D29" s="235"/>
      <c r="E29" s="235"/>
      <c r="F29" s="235"/>
      <c r="G29" s="20">
        <v>146</v>
      </c>
      <c r="H29" s="37">
        <f>SUM(H30:H35)</f>
        <v>519858</v>
      </c>
      <c r="I29" s="37">
        <f>SUM(I30:I35)</f>
        <v>261365</v>
      </c>
      <c r="J29" s="37">
        <f>SUM(J30:J35)</f>
        <v>242853</v>
      </c>
      <c r="K29" s="37">
        <f>SUM(K30:K35)</f>
        <v>0</v>
      </c>
    </row>
    <row r="30" spans="1:11" x14ac:dyDescent="0.2">
      <c r="A30" s="232" t="s">
        <v>136</v>
      </c>
      <c r="B30" s="232"/>
      <c r="C30" s="232"/>
      <c r="D30" s="232"/>
      <c r="E30" s="232"/>
      <c r="F30" s="232"/>
      <c r="G30" s="15">
        <v>147</v>
      </c>
      <c r="H30" s="33">
        <v>0</v>
      </c>
      <c r="I30" s="33">
        <v>0</v>
      </c>
      <c r="J30" s="33">
        <v>0</v>
      </c>
      <c r="K30" s="33">
        <v>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519858</v>
      </c>
      <c r="I32" s="33">
        <v>261365</v>
      </c>
      <c r="J32" s="33">
        <v>242853</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16512269</v>
      </c>
      <c r="I36" s="33">
        <v>10344992</v>
      </c>
      <c r="J36" s="33">
        <v>15521685</v>
      </c>
      <c r="K36" s="33">
        <v>9987213</v>
      </c>
    </row>
    <row r="37" spans="1:11" x14ac:dyDescent="0.2">
      <c r="A37" s="226" t="s">
        <v>142</v>
      </c>
      <c r="B37" s="226"/>
      <c r="C37" s="226"/>
      <c r="D37" s="226"/>
      <c r="E37" s="226"/>
      <c r="F37" s="226"/>
      <c r="G37" s="20">
        <v>154</v>
      </c>
      <c r="H37" s="37">
        <f>SUM(H38:H47)</f>
        <v>2279882</v>
      </c>
      <c r="I37" s="37">
        <f>SUM(I38:I47)</f>
        <v>1142727</v>
      </c>
      <c r="J37" s="37">
        <f>SUM(J38:J47)</f>
        <v>2899858</v>
      </c>
      <c r="K37" s="37">
        <f>SUM(K38:K47)</f>
        <v>1444642</v>
      </c>
    </row>
    <row r="38" spans="1:11" x14ac:dyDescent="0.2">
      <c r="A38" s="190" t="s">
        <v>143</v>
      </c>
      <c r="B38" s="190"/>
      <c r="C38" s="190"/>
      <c r="D38" s="190"/>
      <c r="E38" s="190"/>
      <c r="F38" s="190"/>
      <c r="G38" s="15">
        <v>155</v>
      </c>
      <c r="H38" s="33">
        <v>0</v>
      </c>
      <c r="I38" s="33">
        <v>0</v>
      </c>
      <c r="J38" s="33">
        <v>15895</v>
      </c>
      <c r="K38" s="33">
        <v>15895</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2267401</v>
      </c>
      <c r="I41" s="33">
        <v>1142727</v>
      </c>
      <c r="J41" s="33">
        <v>2883448</v>
      </c>
      <c r="K41" s="33">
        <v>1428232</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12481</v>
      </c>
      <c r="I44" s="33">
        <v>0</v>
      </c>
      <c r="J44" s="33">
        <v>515</v>
      </c>
      <c r="K44" s="33">
        <v>515</v>
      </c>
    </row>
    <row r="45" spans="1:11" x14ac:dyDescent="0.2">
      <c r="A45" s="190" t="s">
        <v>150</v>
      </c>
      <c r="B45" s="190"/>
      <c r="C45" s="190"/>
      <c r="D45" s="190"/>
      <c r="E45" s="190"/>
      <c r="F45" s="190"/>
      <c r="G45" s="15">
        <v>162</v>
      </c>
      <c r="H45" s="33">
        <v>0</v>
      </c>
      <c r="I45" s="33">
        <v>0</v>
      </c>
      <c r="J45" s="33">
        <v>0</v>
      </c>
      <c r="K45" s="33">
        <v>0</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0</v>
      </c>
      <c r="I47" s="33">
        <v>0</v>
      </c>
      <c r="J47" s="33">
        <v>0</v>
      </c>
      <c r="K47" s="33">
        <v>0</v>
      </c>
    </row>
    <row r="48" spans="1:11" x14ac:dyDescent="0.2">
      <c r="A48" s="226" t="s">
        <v>153</v>
      </c>
      <c r="B48" s="226"/>
      <c r="C48" s="226"/>
      <c r="D48" s="226"/>
      <c r="E48" s="226"/>
      <c r="F48" s="226"/>
      <c r="G48" s="20">
        <v>165</v>
      </c>
      <c r="H48" s="37">
        <f>SUM(H49:H55)</f>
        <v>6229182</v>
      </c>
      <c r="I48" s="37">
        <f>SUM(I49:I55)</f>
        <v>3409572</v>
      </c>
      <c r="J48" s="37">
        <f>SUM(J49:J55)</f>
        <v>7409703</v>
      </c>
      <c r="K48" s="37">
        <f>SUM(K49:K55)</f>
        <v>3752915</v>
      </c>
    </row>
    <row r="49" spans="1:11" ht="25.15" customHeight="1" x14ac:dyDescent="0.2">
      <c r="A49" s="190" t="s">
        <v>154</v>
      </c>
      <c r="B49" s="190"/>
      <c r="C49" s="190"/>
      <c r="D49" s="190"/>
      <c r="E49" s="190"/>
      <c r="F49" s="190"/>
      <c r="G49" s="15">
        <v>166</v>
      </c>
      <c r="H49" s="33">
        <v>126166</v>
      </c>
      <c r="I49" s="33">
        <v>111873</v>
      </c>
      <c r="J49" s="33">
        <v>7321</v>
      </c>
      <c r="K49" s="33">
        <v>564</v>
      </c>
    </row>
    <row r="50" spans="1:11" x14ac:dyDescent="0.2">
      <c r="A50" s="227" t="s">
        <v>155</v>
      </c>
      <c r="B50" s="227"/>
      <c r="C50" s="227"/>
      <c r="D50" s="227"/>
      <c r="E50" s="227"/>
      <c r="F50" s="227"/>
      <c r="G50" s="15">
        <v>167</v>
      </c>
      <c r="H50" s="33">
        <v>0</v>
      </c>
      <c r="I50" s="33">
        <v>0</v>
      </c>
      <c r="J50" s="33">
        <v>0</v>
      </c>
      <c r="K50" s="33">
        <v>0</v>
      </c>
    </row>
    <row r="51" spans="1:11" x14ac:dyDescent="0.2">
      <c r="A51" s="227" t="s">
        <v>156</v>
      </c>
      <c r="B51" s="227"/>
      <c r="C51" s="227"/>
      <c r="D51" s="227"/>
      <c r="E51" s="227"/>
      <c r="F51" s="227"/>
      <c r="G51" s="15">
        <v>168</v>
      </c>
      <c r="H51" s="33">
        <v>6100851</v>
      </c>
      <c r="I51" s="33">
        <v>3297699</v>
      </c>
      <c r="J51" s="33">
        <v>6768596</v>
      </c>
      <c r="K51" s="33">
        <v>3384788</v>
      </c>
    </row>
    <row r="52" spans="1:11" x14ac:dyDescent="0.2">
      <c r="A52" s="227" t="s">
        <v>157</v>
      </c>
      <c r="B52" s="227"/>
      <c r="C52" s="227"/>
      <c r="D52" s="227"/>
      <c r="E52" s="227"/>
      <c r="F52" s="227"/>
      <c r="G52" s="15">
        <v>169</v>
      </c>
      <c r="H52" s="33">
        <v>0</v>
      </c>
      <c r="I52" s="33">
        <v>0</v>
      </c>
      <c r="J52" s="33">
        <v>0</v>
      </c>
      <c r="K52" s="33">
        <v>0</v>
      </c>
    </row>
    <row r="53" spans="1:11" x14ac:dyDescent="0.2">
      <c r="A53" s="227" t="s">
        <v>158</v>
      </c>
      <c r="B53" s="227"/>
      <c r="C53" s="227"/>
      <c r="D53" s="227"/>
      <c r="E53" s="227"/>
      <c r="F53" s="227"/>
      <c r="G53" s="15">
        <v>170</v>
      </c>
      <c r="H53" s="33">
        <v>0</v>
      </c>
      <c r="I53" s="33">
        <v>0</v>
      </c>
      <c r="J53" s="33">
        <v>0</v>
      </c>
      <c r="K53" s="33">
        <v>0</v>
      </c>
    </row>
    <row r="54" spans="1:11" x14ac:dyDescent="0.2">
      <c r="A54" s="227" t="s">
        <v>159</v>
      </c>
      <c r="B54" s="227"/>
      <c r="C54" s="227"/>
      <c r="D54" s="227"/>
      <c r="E54" s="227"/>
      <c r="F54" s="227"/>
      <c r="G54" s="15">
        <v>171</v>
      </c>
      <c r="H54" s="33">
        <v>0</v>
      </c>
      <c r="I54" s="33">
        <v>0</v>
      </c>
      <c r="J54" s="33">
        <v>0</v>
      </c>
      <c r="K54" s="33">
        <v>0</v>
      </c>
    </row>
    <row r="55" spans="1:11" x14ac:dyDescent="0.2">
      <c r="A55" s="227" t="s">
        <v>160</v>
      </c>
      <c r="B55" s="227"/>
      <c r="C55" s="227"/>
      <c r="D55" s="227"/>
      <c r="E55" s="227"/>
      <c r="F55" s="227"/>
      <c r="G55" s="15">
        <v>172</v>
      </c>
      <c r="H55" s="33">
        <v>2165</v>
      </c>
      <c r="I55" s="33">
        <v>0</v>
      </c>
      <c r="J55" s="33">
        <v>633786</v>
      </c>
      <c r="K55" s="33">
        <v>367563</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143622333</v>
      </c>
      <c r="I60" s="37">
        <f t="shared" ref="I60:K60" si="0">I8+I37+I56+I57</f>
        <v>124503760</v>
      </c>
      <c r="J60" s="37">
        <f t="shared" si="0"/>
        <v>156526036</v>
      </c>
      <c r="K60" s="37">
        <f t="shared" si="0"/>
        <v>140425829</v>
      </c>
    </row>
    <row r="61" spans="1:11" x14ac:dyDescent="0.2">
      <c r="A61" s="226" t="s">
        <v>166</v>
      </c>
      <c r="B61" s="226"/>
      <c r="C61" s="226"/>
      <c r="D61" s="226"/>
      <c r="E61" s="226"/>
      <c r="F61" s="226"/>
      <c r="G61" s="20">
        <v>178</v>
      </c>
      <c r="H61" s="37">
        <f>H14+H48+H58+H59</f>
        <v>177127675</v>
      </c>
      <c r="I61" s="37">
        <f t="shared" ref="I61:K61" si="1">I14+I48+I58+I59</f>
        <v>115279295</v>
      </c>
      <c r="J61" s="37">
        <f t="shared" si="1"/>
        <v>186951654</v>
      </c>
      <c r="K61" s="37">
        <f t="shared" si="1"/>
        <v>123504413</v>
      </c>
    </row>
    <row r="62" spans="1:11" x14ac:dyDescent="0.2">
      <c r="A62" s="226" t="s">
        <v>167</v>
      </c>
      <c r="B62" s="226"/>
      <c r="C62" s="226"/>
      <c r="D62" s="226"/>
      <c r="E62" s="226"/>
      <c r="F62" s="226"/>
      <c r="G62" s="20">
        <v>179</v>
      </c>
      <c r="H62" s="37">
        <f>H60-H61</f>
        <v>-33505342</v>
      </c>
      <c r="I62" s="37">
        <f t="shared" ref="I62:K62" si="2">I60-I61</f>
        <v>9224465</v>
      </c>
      <c r="J62" s="37">
        <f t="shared" si="2"/>
        <v>-30425618</v>
      </c>
      <c r="K62" s="37">
        <f t="shared" si="2"/>
        <v>16921416</v>
      </c>
    </row>
    <row r="63" spans="1:11" x14ac:dyDescent="0.2">
      <c r="A63" s="213" t="s">
        <v>168</v>
      </c>
      <c r="B63" s="213"/>
      <c r="C63" s="213"/>
      <c r="D63" s="213"/>
      <c r="E63" s="213"/>
      <c r="F63" s="213"/>
      <c r="G63" s="20">
        <v>180</v>
      </c>
      <c r="H63" s="37">
        <f>+IF((H60-H61)&gt;0,(H60-H61),0)</f>
        <v>0</v>
      </c>
      <c r="I63" s="37">
        <f t="shared" ref="I63:K63" si="3">+IF((I60-I61)&gt;0,(I60-I61),0)</f>
        <v>9224465</v>
      </c>
      <c r="J63" s="37">
        <f t="shared" si="3"/>
        <v>0</v>
      </c>
      <c r="K63" s="37">
        <f t="shared" si="3"/>
        <v>16921416</v>
      </c>
    </row>
    <row r="64" spans="1:11" x14ac:dyDescent="0.2">
      <c r="A64" s="213" t="s">
        <v>169</v>
      </c>
      <c r="B64" s="213"/>
      <c r="C64" s="213"/>
      <c r="D64" s="213"/>
      <c r="E64" s="213"/>
      <c r="F64" s="213"/>
      <c r="G64" s="20">
        <v>181</v>
      </c>
      <c r="H64" s="37">
        <f>+IF((H60-H61)&lt;0,(H60-H61),0)</f>
        <v>-33505342</v>
      </c>
      <c r="I64" s="37">
        <f t="shared" ref="I64:K64" si="4">+IF((I60-I61)&lt;0,(I60-I61),0)</f>
        <v>0</v>
      </c>
      <c r="J64" s="37">
        <f t="shared" si="4"/>
        <v>-30425618</v>
      </c>
      <c r="K64" s="37">
        <f t="shared" si="4"/>
        <v>0</v>
      </c>
    </row>
    <row r="65" spans="1:11" x14ac:dyDescent="0.2">
      <c r="A65" s="228" t="s">
        <v>115</v>
      </c>
      <c r="B65" s="228"/>
      <c r="C65" s="228"/>
      <c r="D65" s="228"/>
      <c r="E65" s="228"/>
      <c r="F65" s="228"/>
      <c r="G65" s="15">
        <v>182</v>
      </c>
      <c r="H65" s="33">
        <v>-5953377</v>
      </c>
      <c r="I65" s="33">
        <v>1713758</v>
      </c>
      <c r="J65" s="33">
        <v>-17183766</v>
      </c>
      <c r="K65" s="33">
        <v>-8693314</v>
      </c>
    </row>
    <row r="66" spans="1:11" x14ac:dyDescent="0.2">
      <c r="A66" s="226" t="s">
        <v>170</v>
      </c>
      <c r="B66" s="226"/>
      <c r="C66" s="226"/>
      <c r="D66" s="226"/>
      <c r="E66" s="226"/>
      <c r="F66" s="226"/>
      <c r="G66" s="20">
        <v>183</v>
      </c>
      <c r="H66" s="37">
        <f>H62-H65</f>
        <v>-27551965</v>
      </c>
      <c r="I66" s="37">
        <f t="shared" ref="I66:K66" si="5">I62-I65</f>
        <v>7510707</v>
      </c>
      <c r="J66" s="37">
        <f t="shared" si="5"/>
        <v>-13241852</v>
      </c>
      <c r="K66" s="37">
        <f t="shared" si="5"/>
        <v>25614730</v>
      </c>
    </row>
    <row r="67" spans="1:11" x14ac:dyDescent="0.2">
      <c r="A67" s="213" t="s">
        <v>171</v>
      </c>
      <c r="B67" s="213"/>
      <c r="C67" s="213"/>
      <c r="D67" s="213"/>
      <c r="E67" s="213"/>
      <c r="F67" s="213"/>
      <c r="G67" s="20">
        <v>184</v>
      </c>
      <c r="H67" s="37">
        <f>+IF((H62-H65)&gt;0,(H62-H65),0)</f>
        <v>0</v>
      </c>
      <c r="I67" s="37">
        <f t="shared" ref="I67:K67" si="6">+IF((I62-I65)&gt;0,(I62-I65),0)</f>
        <v>7510707</v>
      </c>
      <c r="J67" s="37">
        <f t="shared" si="6"/>
        <v>0</v>
      </c>
      <c r="K67" s="37">
        <f t="shared" si="6"/>
        <v>25614730</v>
      </c>
    </row>
    <row r="68" spans="1:11" x14ac:dyDescent="0.2">
      <c r="A68" s="213" t="s">
        <v>172</v>
      </c>
      <c r="B68" s="213"/>
      <c r="C68" s="213"/>
      <c r="D68" s="213"/>
      <c r="E68" s="213"/>
      <c r="F68" s="213"/>
      <c r="G68" s="20">
        <v>185</v>
      </c>
      <c r="H68" s="37">
        <f>+IF((H62-H65)&lt;0,(H62-H65),0)</f>
        <v>-27551965</v>
      </c>
      <c r="I68" s="37">
        <f t="shared" ref="I68:K68" si="7">+IF((I62-I65)&lt;0,(I62-I65),0)</f>
        <v>0</v>
      </c>
      <c r="J68" s="37">
        <f t="shared" si="7"/>
        <v>-13241852</v>
      </c>
      <c r="K68" s="37">
        <f t="shared" si="7"/>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2">
        <v>0</v>
      </c>
      <c r="I77" s="122">
        <v>0</v>
      </c>
      <c r="J77" s="122">
        <v>0</v>
      </c>
      <c r="K77" s="122">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2">
        <v>0</v>
      </c>
      <c r="I80" s="122">
        <v>0</v>
      </c>
      <c r="J80" s="122">
        <v>0</v>
      </c>
      <c r="K80" s="122">
        <v>0</v>
      </c>
    </row>
    <row r="81" spans="1:11" x14ac:dyDescent="0.2">
      <c r="A81" s="226" t="s">
        <v>185</v>
      </c>
      <c r="B81" s="226"/>
      <c r="C81" s="226"/>
      <c r="D81" s="226"/>
      <c r="E81" s="226"/>
      <c r="F81" s="226"/>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40">
        <v>0</v>
      </c>
      <c r="J86" s="40">
        <v>0</v>
      </c>
      <c r="K86" s="40">
        <v>0</v>
      </c>
    </row>
    <row r="87" spans="1:11" x14ac:dyDescent="0.2">
      <c r="A87" s="212" t="s">
        <v>190</v>
      </c>
      <c r="B87" s="212"/>
      <c r="C87" s="212"/>
      <c r="D87" s="212"/>
      <c r="E87" s="212"/>
      <c r="F87" s="212"/>
      <c r="G87" s="15">
        <v>201</v>
      </c>
      <c r="H87" s="40">
        <v>0</v>
      </c>
      <c r="I87" s="40">
        <v>0</v>
      </c>
      <c r="J87" s="40">
        <v>0</v>
      </c>
      <c r="K87" s="40">
        <v>0</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v>0</v>
      </c>
      <c r="I89" s="40">
        <v>0</v>
      </c>
      <c r="J89" s="40">
        <v>0</v>
      </c>
      <c r="K89" s="40">
        <v>0</v>
      </c>
    </row>
    <row r="90" spans="1:11" ht="24" customHeight="1" x14ac:dyDescent="0.2">
      <c r="A90" s="236" t="s">
        <v>192</v>
      </c>
      <c r="B90" s="236"/>
      <c r="C90" s="236"/>
      <c r="D90" s="236"/>
      <c r="E90" s="236"/>
      <c r="F90" s="236"/>
      <c r="G90" s="20">
        <v>203</v>
      </c>
      <c r="H90" s="39">
        <f>SUM(H91:H98)</f>
        <v>0</v>
      </c>
      <c r="I90" s="39">
        <f>SUM(I91:I98)</f>
        <v>0</v>
      </c>
      <c r="J90" s="39">
        <f>SUM(J91:J98)</f>
        <v>0</v>
      </c>
      <c r="K90" s="39">
        <f>SUM(K91:K98)</f>
        <v>0</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0</v>
      </c>
      <c r="I100" s="39">
        <f>I90-I99</f>
        <v>0</v>
      </c>
      <c r="J100" s="39">
        <f>J90-J99</f>
        <v>0</v>
      </c>
      <c r="K100" s="39">
        <f>K90-K99</f>
        <v>0</v>
      </c>
    </row>
    <row r="101" spans="1:11" x14ac:dyDescent="0.2">
      <c r="A101" s="236" t="s">
        <v>202</v>
      </c>
      <c r="B101" s="236"/>
      <c r="C101" s="236"/>
      <c r="D101" s="236"/>
      <c r="E101" s="236"/>
      <c r="F101" s="236"/>
      <c r="G101" s="20">
        <v>214</v>
      </c>
      <c r="H101" s="39">
        <f>H89+H100</f>
        <v>0</v>
      </c>
      <c r="I101" s="39">
        <f>I89+I100</f>
        <v>0</v>
      </c>
      <c r="J101" s="39">
        <f>J89+J100</f>
        <v>0</v>
      </c>
      <c r="K101" s="39">
        <f>K89+K100</f>
        <v>0</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40">
        <v>0</v>
      </c>
      <c r="J104" s="40">
        <v>0</v>
      </c>
      <c r="K104" s="40">
        <v>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activeCell="K59" sqref="K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449</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450</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-33505342</v>
      </c>
      <c r="I8" s="43">
        <v>-30425618</v>
      </c>
    </row>
    <row r="9" spans="1:9" ht="12.75" customHeight="1" x14ac:dyDescent="0.2">
      <c r="A9" s="251" t="s">
        <v>211</v>
      </c>
      <c r="B9" s="252"/>
      <c r="C9" s="252"/>
      <c r="D9" s="252"/>
      <c r="E9" s="252"/>
      <c r="F9" s="253"/>
      <c r="G9" s="25">
        <v>2</v>
      </c>
      <c r="H9" s="44">
        <f>H10+H11+H12+H13+H14+H15+H16+H17</f>
        <v>25246134</v>
      </c>
      <c r="I9" s="44">
        <f>I10+I11+I12+I13+I14+I15+I16+I17</f>
        <v>26323615</v>
      </c>
    </row>
    <row r="10" spans="1:9" ht="12.75" customHeight="1" x14ac:dyDescent="0.2">
      <c r="A10" s="243" t="s">
        <v>212</v>
      </c>
      <c r="B10" s="244"/>
      <c r="C10" s="244"/>
      <c r="D10" s="244"/>
      <c r="E10" s="244"/>
      <c r="F10" s="245"/>
      <c r="G10" s="26">
        <v>3</v>
      </c>
      <c r="H10" s="45">
        <v>24730316</v>
      </c>
      <c r="I10" s="45">
        <v>27679217</v>
      </c>
    </row>
    <row r="11" spans="1:9" ht="22.15" customHeight="1" x14ac:dyDescent="0.2">
      <c r="A11" s="243" t="s">
        <v>213</v>
      </c>
      <c r="B11" s="244"/>
      <c r="C11" s="244"/>
      <c r="D11" s="244"/>
      <c r="E11" s="244"/>
      <c r="F11" s="245"/>
      <c r="G11" s="26">
        <v>4</v>
      </c>
      <c r="H11" s="45">
        <v>372213</v>
      </c>
      <c r="I11" s="45">
        <v>143515</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-2256230</v>
      </c>
      <c r="I13" s="45">
        <v>-2883449</v>
      </c>
    </row>
    <row r="14" spans="1:9" ht="12.75" customHeight="1" x14ac:dyDescent="0.2">
      <c r="A14" s="243" t="s">
        <v>216</v>
      </c>
      <c r="B14" s="244"/>
      <c r="C14" s="244"/>
      <c r="D14" s="244"/>
      <c r="E14" s="244"/>
      <c r="F14" s="245"/>
      <c r="G14" s="26">
        <v>7</v>
      </c>
      <c r="H14" s="45">
        <v>6514982</v>
      </c>
      <c r="I14" s="45">
        <v>7018770</v>
      </c>
    </row>
    <row r="15" spans="1:9" ht="12.75" customHeight="1" x14ac:dyDescent="0.2">
      <c r="A15" s="243" t="s">
        <v>217</v>
      </c>
      <c r="B15" s="244"/>
      <c r="C15" s="244"/>
      <c r="D15" s="244"/>
      <c r="E15" s="244"/>
      <c r="F15" s="245"/>
      <c r="G15" s="26">
        <v>8</v>
      </c>
      <c r="H15" s="45">
        <v>3213053</v>
      </c>
      <c r="I15" s="45">
        <v>-4339800</v>
      </c>
    </row>
    <row r="16" spans="1:9" ht="12.75" customHeight="1" x14ac:dyDescent="0.2">
      <c r="A16" s="243" t="s">
        <v>218</v>
      </c>
      <c r="B16" s="244"/>
      <c r="C16" s="244"/>
      <c r="D16" s="244"/>
      <c r="E16" s="244"/>
      <c r="F16" s="245"/>
      <c r="G16" s="26">
        <v>9</v>
      </c>
      <c r="H16" s="45">
        <v>-7328200</v>
      </c>
      <c r="I16" s="45">
        <v>-1294638</v>
      </c>
    </row>
    <row r="17" spans="1:9" ht="25.15" customHeight="1" x14ac:dyDescent="0.2">
      <c r="A17" s="243" t="s">
        <v>219</v>
      </c>
      <c r="B17" s="244"/>
      <c r="C17" s="244"/>
      <c r="D17" s="244"/>
      <c r="E17" s="244"/>
      <c r="F17" s="245"/>
      <c r="G17" s="26">
        <v>10</v>
      </c>
      <c r="H17" s="45">
        <v>0</v>
      </c>
      <c r="I17" s="45">
        <v>0</v>
      </c>
    </row>
    <row r="18" spans="1:9" ht="28.15" customHeight="1" x14ac:dyDescent="0.2">
      <c r="A18" s="248" t="s">
        <v>390</v>
      </c>
      <c r="B18" s="249"/>
      <c r="C18" s="249"/>
      <c r="D18" s="249"/>
      <c r="E18" s="249"/>
      <c r="F18" s="250"/>
      <c r="G18" s="25">
        <v>11</v>
      </c>
      <c r="H18" s="44">
        <f>H8+H9</f>
        <v>-8259208</v>
      </c>
      <c r="I18" s="44">
        <f>I8+I9</f>
        <v>-4102003</v>
      </c>
    </row>
    <row r="19" spans="1:9" ht="12.75" customHeight="1" x14ac:dyDescent="0.2">
      <c r="A19" s="251" t="s">
        <v>220</v>
      </c>
      <c r="B19" s="252"/>
      <c r="C19" s="252"/>
      <c r="D19" s="252"/>
      <c r="E19" s="252"/>
      <c r="F19" s="253"/>
      <c r="G19" s="25">
        <v>12</v>
      </c>
      <c r="H19" s="44">
        <f>H20+H21+H22+H23</f>
        <v>1256200</v>
      </c>
      <c r="I19" s="44">
        <f>I20+I21+I22+I23</f>
        <v>752057</v>
      </c>
    </row>
    <row r="20" spans="1:9" ht="12.75" customHeight="1" x14ac:dyDescent="0.2">
      <c r="A20" s="243" t="s">
        <v>221</v>
      </c>
      <c r="B20" s="244"/>
      <c r="C20" s="244"/>
      <c r="D20" s="244"/>
      <c r="E20" s="244"/>
      <c r="F20" s="245"/>
      <c r="G20" s="26">
        <v>13</v>
      </c>
      <c r="H20" s="45">
        <v>57639123</v>
      </c>
      <c r="I20" s="45">
        <v>59684083</v>
      </c>
    </row>
    <row r="21" spans="1:9" ht="12.75" customHeight="1" x14ac:dyDescent="0.2">
      <c r="A21" s="243" t="s">
        <v>222</v>
      </c>
      <c r="B21" s="244"/>
      <c r="C21" s="244"/>
      <c r="D21" s="244"/>
      <c r="E21" s="244"/>
      <c r="F21" s="245"/>
      <c r="G21" s="26">
        <v>14</v>
      </c>
      <c r="H21" s="45">
        <v>-53301125</v>
      </c>
      <c r="I21" s="45">
        <v>-47584907</v>
      </c>
    </row>
    <row r="22" spans="1:9" ht="12.75" customHeight="1" x14ac:dyDescent="0.2">
      <c r="A22" s="243" t="s">
        <v>223</v>
      </c>
      <c r="B22" s="244"/>
      <c r="C22" s="244"/>
      <c r="D22" s="244"/>
      <c r="E22" s="244"/>
      <c r="F22" s="245"/>
      <c r="G22" s="26">
        <v>15</v>
      </c>
      <c r="H22" s="45">
        <v>-3081798</v>
      </c>
      <c r="I22" s="45">
        <v>-2641963</v>
      </c>
    </row>
    <row r="23" spans="1:9" ht="12.75" customHeight="1" x14ac:dyDescent="0.2">
      <c r="A23" s="243" t="s">
        <v>224</v>
      </c>
      <c r="B23" s="244"/>
      <c r="C23" s="244"/>
      <c r="D23" s="244"/>
      <c r="E23" s="244"/>
      <c r="F23" s="245"/>
      <c r="G23" s="26">
        <v>16</v>
      </c>
      <c r="H23" s="45">
        <v>0</v>
      </c>
      <c r="I23" s="45">
        <v>-8705156</v>
      </c>
    </row>
    <row r="24" spans="1:9" ht="12.75" customHeight="1" x14ac:dyDescent="0.2">
      <c r="A24" s="248" t="s">
        <v>225</v>
      </c>
      <c r="B24" s="249"/>
      <c r="C24" s="249"/>
      <c r="D24" s="249"/>
      <c r="E24" s="249"/>
      <c r="F24" s="250"/>
      <c r="G24" s="25">
        <v>17</v>
      </c>
      <c r="H24" s="44">
        <f>H18+H19</f>
        <v>-7003008</v>
      </c>
      <c r="I24" s="44">
        <f>I18+I19</f>
        <v>-3349946</v>
      </c>
    </row>
    <row r="25" spans="1:9" ht="12.75" customHeight="1" x14ac:dyDescent="0.2">
      <c r="A25" s="239" t="s">
        <v>226</v>
      </c>
      <c r="B25" s="240"/>
      <c r="C25" s="240"/>
      <c r="D25" s="240"/>
      <c r="E25" s="240"/>
      <c r="F25" s="241"/>
      <c r="G25" s="26">
        <v>18</v>
      </c>
      <c r="H25" s="45">
        <v>-6514982</v>
      </c>
      <c r="I25" s="45">
        <v>-6743814</v>
      </c>
    </row>
    <row r="26" spans="1:9" ht="12.75" customHeight="1" x14ac:dyDescent="0.2">
      <c r="A26" s="239" t="s">
        <v>227</v>
      </c>
      <c r="B26" s="240"/>
      <c r="C26" s="240"/>
      <c r="D26" s="240"/>
      <c r="E26" s="240"/>
      <c r="F26" s="241"/>
      <c r="G26" s="26">
        <v>19</v>
      </c>
      <c r="H26" s="45">
        <v>-14202836</v>
      </c>
      <c r="I26" s="45">
        <v>6296069</v>
      </c>
    </row>
    <row r="27" spans="1:9" ht="25.9" customHeight="1" x14ac:dyDescent="0.2">
      <c r="A27" s="266" t="s">
        <v>228</v>
      </c>
      <c r="B27" s="267"/>
      <c r="C27" s="267"/>
      <c r="D27" s="267"/>
      <c r="E27" s="267"/>
      <c r="F27" s="268"/>
      <c r="G27" s="27">
        <v>20</v>
      </c>
      <c r="H27" s="46">
        <f>H24+H25+H26</f>
        <v>-27720826</v>
      </c>
      <c r="I27" s="46">
        <f>I24+I25+I26</f>
        <v>-3797691</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0</v>
      </c>
      <c r="I29" s="47">
        <v>0</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4333314</v>
      </c>
      <c r="I31" s="48">
        <v>4238917</v>
      </c>
    </row>
    <row r="32" spans="1:9" ht="12.75" customHeight="1" x14ac:dyDescent="0.2">
      <c r="A32" s="239" t="s">
        <v>233</v>
      </c>
      <c r="B32" s="240"/>
      <c r="C32" s="240"/>
      <c r="D32" s="240"/>
      <c r="E32" s="240"/>
      <c r="F32" s="241"/>
      <c r="G32" s="26">
        <v>24</v>
      </c>
      <c r="H32" s="48">
        <v>0</v>
      </c>
      <c r="I32" s="48">
        <v>0</v>
      </c>
    </row>
    <row r="33" spans="1:9" ht="12.75" customHeight="1" x14ac:dyDescent="0.2">
      <c r="A33" s="239" t="s">
        <v>234</v>
      </c>
      <c r="B33" s="240"/>
      <c r="C33" s="240"/>
      <c r="D33" s="240"/>
      <c r="E33" s="240"/>
      <c r="F33" s="241"/>
      <c r="G33" s="26">
        <v>25</v>
      </c>
      <c r="H33" s="48">
        <v>0</v>
      </c>
      <c r="I33" s="48">
        <v>6906712</v>
      </c>
    </row>
    <row r="34" spans="1:9" ht="12.75" customHeight="1" x14ac:dyDescent="0.2">
      <c r="A34" s="239" t="s">
        <v>235</v>
      </c>
      <c r="B34" s="240"/>
      <c r="C34" s="240"/>
      <c r="D34" s="240"/>
      <c r="E34" s="240"/>
      <c r="F34" s="241"/>
      <c r="G34" s="26">
        <v>26</v>
      </c>
      <c r="H34" s="48">
        <v>0</v>
      </c>
      <c r="I34" s="48">
        <v>4371818</v>
      </c>
    </row>
    <row r="35" spans="1:9" ht="26.45" customHeight="1" x14ac:dyDescent="0.2">
      <c r="A35" s="248" t="s">
        <v>236</v>
      </c>
      <c r="B35" s="249"/>
      <c r="C35" s="249"/>
      <c r="D35" s="249"/>
      <c r="E35" s="249"/>
      <c r="F35" s="250"/>
      <c r="G35" s="25">
        <v>27</v>
      </c>
      <c r="H35" s="49">
        <f>H29+H30+H31+H32+H33+H34</f>
        <v>4333314</v>
      </c>
      <c r="I35" s="49">
        <f>I29+I30+I31+I32+I33+I34</f>
        <v>15517447</v>
      </c>
    </row>
    <row r="36" spans="1:9" ht="22.9" customHeight="1" x14ac:dyDescent="0.2">
      <c r="A36" s="239" t="s">
        <v>237</v>
      </c>
      <c r="B36" s="240"/>
      <c r="C36" s="240"/>
      <c r="D36" s="240"/>
      <c r="E36" s="240"/>
      <c r="F36" s="241"/>
      <c r="G36" s="26">
        <v>28</v>
      </c>
      <c r="H36" s="48">
        <v>-76889416</v>
      </c>
      <c r="I36" s="48">
        <v>-140156726</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-2422097</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-503080</v>
      </c>
      <c r="I40" s="48">
        <v>-53000</v>
      </c>
    </row>
    <row r="41" spans="1:9" ht="24" customHeight="1" x14ac:dyDescent="0.2">
      <c r="A41" s="248" t="s">
        <v>242</v>
      </c>
      <c r="B41" s="249"/>
      <c r="C41" s="249"/>
      <c r="D41" s="249"/>
      <c r="E41" s="249"/>
      <c r="F41" s="250"/>
      <c r="G41" s="25">
        <v>33</v>
      </c>
      <c r="H41" s="49">
        <f>H36+H37+H38+H39+H40</f>
        <v>-79814593</v>
      </c>
      <c r="I41" s="49">
        <f>I36+I37+I38+I39+I40</f>
        <v>-140209726</v>
      </c>
    </row>
    <row r="42" spans="1:9" ht="29.45" customHeight="1" x14ac:dyDescent="0.2">
      <c r="A42" s="266" t="s">
        <v>243</v>
      </c>
      <c r="B42" s="267"/>
      <c r="C42" s="267"/>
      <c r="D42" s="267"/>
      <c r="E42" s="267"/>
      <c r="F42" s="268"/>
      <c r="G42" s="27">
        <v>34</v>
      </c>
      <c r="H42" s="50">
        <f>H35+H41</f>
        <v>-75481279</v>
      </c>
      <c r="I42" s="50">
        <f>I35+I41</f>
        <v>-124692279</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22140000</v>
      </c>
      <c r="I46" s="48">
        <v>0</v>
      </c>
    </row>
    <row r="47" spans="1:9" ht="12.75" customHeight="1" x14ac:dyDescent="0.2">
      <c r="A47" s="239" t="s">
        <v>248</v>
      </c>
      <c r="B47" s="240"/>
      <c r="C47" s="240"/>
      <c r="D47" s="240"/>
      <c r="E47" s="240"/>
      <c r="F47" s="241"/>
      <c r="G47" s="26">
        <v>38</v>
      </c>
      <c r="H47" s="48">
        <v>0</v>
      </c>
      <c r="I47" s="48">
        <v>0</v>
      </c>
    </row>
    <row r="48" spans="1:9" ht="22.15" customHeight="1" x14ac:dyDescent="0.2">
      <c r="A48" s="248" t="s">
        <v>249</v>
      </c>
      <c r="B48" s="249"/>
      <c r="C48" s="249"/>
      <c r="D48" s="249"/>
      <c r="E48" s="249"/>
      <c r="F48" s="250"/>
      <c r="G48" s="25">
        <v>39</v>
      </c>
      <c r="H48" s="49">
        <f>H44+H45+H46+H47</f>
        <v>22140000</v>
      </c>
      <c r="I48" s="49">
        <f>I44+I45+I46+I47</f>
        <v>0</v>
      </c>
    </row>
    <row r="49" spans="1:9" ht="24.6" customHeight="1" x14ac:dyDescent="0.2">
      <c r="A49" s="239" t="s">
        <v>389</v>
      </c>
      <c r="B49" s="240"/>
      <c r="C49" s="240"/>
      <c r="D49" s="240"/>
      <c r="E49" s="240"/>
      <c r="F49" s="241"/>
      <c r="G49" s="26">
        <v>40</v>
      </c>
      <c r="H49" s="48">
        <v>-12297706</v>
      </c>
      <c r="I49" s="48">
        <v>-16090704</v>
      </c>
    </row>
    <row r="50" spans="1:9" ht="12.75" customHeight="1" x14ac:dyDescent="0.2">
      <c r="A50" s="239" t="s">
        <v>250</v>
      </c>
      <c r="B50" s="240"/>
      <c r="C50" s="240"/>
      <c r="D50" s="240"/>
      <c r="E50" s="240"/>
      <c r="F50" s="241"/>
      <c r="G50" s="26">
        <v>41</v>
      </c>
      <c r="H50" s="48">
        <v>0</v>
      </c>
      <c r="I50" s="48">
        <v>0</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-57680</v>
      </c>
      <c r="I53" s="48">
        <v>-25642760</v>
      </c>
    </row>
    <row r="54" spans="1:9" ht="30.6" customHeight="1" x14ac:dyDescent="0.2">
      <c r="A54" s="248" t="s">
        <v>254</v>
      </c>
      <c r="B54" s="249"/>
      <c r="C54" s="249"/>
      <c r="D54" s="249"/>
      <c r="E54" s="249"/>
      <c r="F54" s="250"/>
      <c r="G54" s="25">
        <v>45</v>
      </c>
      <c r="H54" s="49">
        <f>H49+H50+H51+H52+H53</f>
        <v>-12355386</v>
      </c>
      <c r="I54" s="49">
        <f>I49+I50+I51+I52+I53</f>
        <v>-41733464</v>
      </c>
    </row>
    <row r="55" spans="1:9" ht="29.45" customHeight="1" x14ac:dyDescent="0.2">
      <c r="A55" s="269" t="s">
        <v>255</v>
      </c>
      <c r="B55" s="270"/>
      <c r="C55" s="270"/>
      <c r="D55" s="270"/>
      <c r="E55" s="270"/>
      <c r="F55" s="271"/>
      <c r="G55" s="25">
        <v>46</v>
      </c>
      <c r="H55" s="49">
        <f>H48+H54</f>
        <v>9784614</v>
      </c>
      <c r="I55" s="49">
        <f>I48+I54</f>
        <v>-41733464</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-93417491</v>
      </c>
      <c r="I57" s="49">
        <f>I27+I42+I55+I56</f>
        <v>-170223434</v>
      </c>
    </row>
    <row r="58" spans="1:9" x14ac:dyDescent="0.2">
      <c r="A58" s="272" t="s">
        <v>258</v>
      </c>
      <c r="B58" s="273"/>
      <c r="C58" s="273"/>
      <c r="D58" s="273"/>
      <c r="E58" s="273"/>
      <c r="F58" s="274"/>
      <c r="G58" s="26">
        <v>49</v>
      </c>
      <c r="H58" s="48">
        <v>716410908</v>
      </c>
      <c r="I58" s="48">
        <v>682384706</v>
      </c>
    </row>
    <row r="59" spans="1:9" ht="31.15" customHeight="1" x14ac:dyDescent="0.2">
      <c r="A59" s="266" t="s">
        <v>259</v>
      </c>
      <c r="B59" s="267"/>
      <c r="C59" s="267"/>
      <c r="D59" s="267"/>
      <c r="E59" s="267"/>
      <c r="F59" s="268"/>
      <c r="G59" s="27">
        <v>50</v>
      </c>
      <c r="H59" s="50">
        <f>H57+H58</f>
        <v>622993417</v>
      </c>
      <c r="I59" s="50">
        <f>I57+I58</f>
        <v>512161272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5"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448</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450</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O37" zoomScaleNormal="100" zoomScaleSheetLayoutView="80" workbookViewId="0">
      <selection activeCell="T49" sqref="T49"/>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43466</v>
      </c>
      <c r="F2" s="4" t="s">
        <v>0</v>
      </c>
      <c r="G2" s="10">
        <v>43646</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102574420</v>
      </c>
      <c r="I7" s="65">
        <v>1142738633</v>
      </c>
      <c r="J7" s="65">
        <v>2182500</v>
      </c>
      <c r="K7" s="65">
        <v>3380</v>
      </c>
      <c r="L7" s="65">
        <v>3380</v>
      </c>
      <c r="M7" s="65">
        <v>0</v>
      </c>
      <c r="N7" s="65">
        <v>568595447</v>
      </c>
      <c r="O7" s="65">
        <v>0</v>
      </c>
      <c r="P7" s="65">
        <v>111690</v>
      </c>
      <c r="Q7" s="65">
        <v>0</v>
      </c>
      <c r="R7" s="65">
        <v>0</v>
      </c>
      <c r="S7" s="65">
        <v>0</v>
      </c>
      <c r="T7" s="65">
        <v>68823676</v>
      </c>
      <c r="U7" s="66">
        <f>H7+I7+J7+K7-L7+M7+N7+O7+P7+Q7+R7+S7+T7</f>
        <v>1885026366</v>
      </c>
      <c r="V7" s="65">
        <v>0</v>
      </c>
      <c r="W7" s="66">
        <f>U7+V7</f>
        <v>1885026366</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102574420</v>
      </c>
      <c r="I10" s="66">
        <f t="shared" ref="I10:W10" si="2">I7+I8+I9</f>
        <v>1142738633</v>
      </c>
      <c r="J10" s="66">
        <f t="shared" si="2"/>
        <v>2182500</v>
      </c>
      <c r="K10" s="66">
        <f>K7+K8+K9</f>
        <v>3380</v>
      </c>
      <c r="L10" s="66">
        <f t="shared" si="2"/>
        <v>3380</v>
      </c>
      <c r="M10" s="66">
        <f t="shared" si="2"/>
        <v>0</v>
      </c>
      <c r="N10" s="66">
        <f t="shared" si="2"/>
        <v>568595447</v>
      </c>
      <c r="O10" s="66">
        <f t="shared" si="2"/>
        <v>0</v>
      </c>
      <c r="P10" s="66">
        <f t="shared" si="2"/>
        <v>111690</v>
      </c>
      <c r="Q10" s="66">
        <f t="shared" si="2"/>
        <v>0</v>
      </c>
      <c r="R10" s="66">
        <f t="shared" si="2"/>
        <v>0</v>
      </c>
      <c r="S10" s="66">
        <f t="shared" si="2"/>
        <v>0</v>
      </c>
      <c r="T10" s="66">
        <f t="shared" si="2"/>
        <v>68823676</v>
      </c>
      <c r="U10" s="66">
        <f t="shared" si="2"/>
        <v>1885026366</v>
      </c>
      <c r="V10" s="66">
        <f t="shared" si="2"/>
        <v>0</v>
      </c>
      <c r="W10" s="66">
        <f t="shared" si="2"/>
        <v>1885026366</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-27551965</v>
      </c>
      <c r="U11" s="66">
        <f>H11+I11+J11+K11-L11+M11+N11+O11+P11+Q11+R11+S11+T11</f>
        <v>-27551965</v>
      </c>
      <c r="V11" s="65">
        <v>0</v>
      </c>
      <c r="W11" s="66">
        <f t="shared" ref="W11:W28" si="3">U11+V11</f>
        <v>-27551965</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0</v>
      </c>
      <c r="K19" s="65">
        <v>0</v>
      </c>
      <c r="L19" s="65">
        <v>0</v>
      </c>
      <c r="M19" s="65">
        <v>0</v>
      </c>
      <c r="N19" s="65">
        <v>-57680</v>
      </c>
      <c r="O19" s="65">
        <v>0</v>
      </c>
      <c r="P19" s="65">
        <v>0</v>
      </c>
      <c r="Q19" s="65">
        <v>0</v>
      </c>
      <c r="R19" s="65">
        <v>0</v>
      </c>
      <c r="S19" s="65">
        <v>0</v>
      </c>
      <c r="T19" s="65">
        <v>0</v>
      </c>
      <c r="U19" s="66">
        <f t="shared" si="4"/>
        <v>-57680</v>
      </c>
      <c r="V19" s="65">
        <v>0</v>
      </c>
      <c r="W19" s="66">
        <f t="shared" si="3"/>
        <v>-57680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2946221</v>
      </c>
      <c r="K27" s="65">
        <v>0</v>
      </c>
      <c r="L27" s="65">
        <v>0</v>
      </c>
      <c r="M27" s="65">
        <v>0</v>
      </c>
      <c r="N27" s="65">
        <v>0</v>
      </c>
      <c r="O27" s="65">
        <v>0</v>
      </c>
      <c r="P27" s="65">
        <v>0</v>
      </c>
      <c r="Q27" s="65">
        <v>0</v>
      </c>
      <c r="R27" s="65">
        <v>0</v>
      </c>
      <c r="S27" s="65">
        <v>65877455</v>
      </c>
      <c r="T27" s="65">
        <v>-68823676</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102574420</v>
      </c>
      <c r="I29" s="68">
        <f t="shared" ref="I29:W29" si="5">SUM(I10:I28)</f>
        <v>1142738633</v>
      </c>
      <c r="J29" s="68">
        <f t="shared" si="5"/>
        <v>5128721</v>
      </c>
      <c r="K29" s="68">
        <f t="shared" si="5"/>
        <v>3380</v>
      </c>
      <c r="L29" s="68">
        <f t="shared" si="5"/>
        <v>3380</v>
      </c>
      <c r="M29" s="68">
        <f t="shared" si="5"/>
        <v>0</v>
      </c>
      <c r="N29" s="68">
        <f t="shared" si="5"/>
        <v>568537767</v>
      </c>
      <c r="O29" s="68">
        <f t="shared" si="5"/>
        <v>0</v>
      </c>
      <c r="P29" s="68">
        <f t="shared" si="5"/>
        <v>111690</v>
      </c>
      <c r="Q29" s="68">
        <f t="shared" si="5"/>
        <v>0</v>
      </c>
      <c r="R29" s="68">
        <f t="shared" si="5"/>
        <v>0</v>
      </c>
      <c r="S29" s="68">
        <f t="shared" si="5"/>
        <v>65877455</v>
      </c>
      <c r="T29" s="68">
        <f t="shared" si="5"/>
        <v>-27551965</v>
      </c>
      <c r="U29" s="68">
        <f t="shared" si="5"/>
        <v>1857416721</v>
      </c>
      <c r="V29" s="68">
        <f t="shared" si="5"/>
        <v>0</v>
      </c>
      <c r="W29" s="68">
        <f t="shared" si="5"/>
        <v>1857416721</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-57680</v>
      </c>
      <c r="O31" s="66">
        <f t="shared" si="6"/>
        <v>0</v>
      </c>
      <c r="P31" s="66">
        <f t="shared" si="6"/>
        <v>0</v>
      </c>
      <c r="Q31" s="66">
        <f t="shared" si="6"/>
        <v>0</v>
      </c>
      <c r="R31" s="66">
        <f t="shared" si="6"/>
        <v>0</v>
      </c>
      <c r="S31" s="66">
        <f t="shared" si="6"/>
        <v>0</v>
      </c>
      <c r="T31" s="66">
        <f t="shared" si="6"/>
        <v>0</v>
      </c>
      <c r="U31" s="66">
        <f t="shared" si="6"/>
        <v>-57680</v>
      </c>
      <c r="V31" s="66">
        <f t="shared" si="6"/>
        <v>0</v>
      </c>
      <c r="W31" s="66">
        <f t="shared" si="6"/>
        <v>-57680</v>
      </c>
    </row>
    <row r="32" spans="1:23" ht="31.5" customHeight="1" x14ac:dyDescent="0.2">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-57680</v>
      </c>
      <c r="O32" s="66">
        <f t="shared" si="7"/>
        <v>0</v>
      </c>
      <c r="P32" s="66">
        <f t="shared" si="7"/>
        <v>0</v>
      </c>
      <c r="Q32" s="66">
        <f t="shared" si="7"/>
        <v>0</v>
      </c>
      <c r="R32" s="66">
        <f t="shared" si="7"/>
        <v>0</v>
      </c>
      <c r="S32" s="66">
        <f t="shared" si="7"/>
        <v>0</v>
      </c>
      <c r="T32" s="66">
        <f t="shared" si="7"/>
        <v>-27551965</v>
      </c>
      <c r="U32" s="66">
        <f t="shared" si="7"/>
        <v>-27609645</v>
      </c>
      <c r="V32" s="66">
        <f t="shared" si="7"/>
        <v>0</v>
      </c>
      <c r="W32" s="66">
        <f t="shared" si="7"/>
        <v>-27609645</v>
      </c>
    </row>
    <row r="33" spans="1:23" ht="30.75" customHeight="1" x14ac:dyDescent="0.2">
      <c r="A33" s="313" t="s">
        <v>346</v>
      </c>
      <c r="B33" s="313"/>
      <c r="C33" s="313"/>
      <c r="D33" s="313"/>
      <c r="E33" s="313"/>
      <c r="F33" s="313"/>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65877455</v>
      </c>
      <c r="T33" s="68">
        <f t="shared" si="8"/>
        <v>-68823676</v>
      </c>
      <c r="U33" s="68">
        <f t="shared" si="8"/>
        <v>0</v>
      </c>
      <c r="V33" s="68">
        <f t="shared" si="8"/>
        <v>0</v>
      </c>
      <c r="W33" s="68">
        <f t="shared" si="8"/>
        <v>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102574420</v>
      </c>
      <c r="I35" s="65">
        <v>1142742013</v>
      </c>
      <c r="J35" s="65">
        <v>5128721</v>
      </c>
      <c r="K35" s="65">
        <v>3380</v>
      </c>
      <c r="L35" s="65">
        <v>3380</v>
      </c>
      <c r="M35" s="65">
        <v>0</v>
      </c>
      <c r="N35" s="65">
        <v>567685147</v>
      </c>
      <c r="O35" s="65">
        <v>0</v>
      </c>
      <c r="P35" s="65">
        <v>105120</v>
      </c>
      <c r="Q35" s="65">
        <v>0</v>
      </c>
      <c r="R35" s="65">
        <v>0</v>
      </c>
      <c r="S35" s="65">
        <v>65877455</v>
      </c>
      <c r="T35" s="65">
        <v>66550407</v>
      </c>
      <c r="U35" s="69">
        <f t="shared" ref="U35:U37" si="9">H35+I35+J35+K35-L35+M35+N35+O35+P35+Q35+R35+S35+T35</f>
        <v>1950663283</v>
      </c>
      <c r="V35" s="65">
        <v>0</v>
      </c>
      <c r="W35" s="69">
        <f t="shared" ref="W35:W37" si="10">U35+V35</f>
        <v>1950663283</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102574420</v>
      </c>
      <c r="I38" s="69">
        <f t="shared" ref="I38:W38" si="11">I35+I36+I37</f>
        <v>1142742013</v>
      </c>
      <c r="J38" s="69">
        <f t="shared" si="11"/>
        <v>5128721</v>
      </c>
      <c r="K38" s="69">
        <f t="shared" si="11"/>
        <v>3380</v>
      </c>
      <c r="L38" s="69">
        <f t="shared" si="11"/>
        <v>3380</v>
      </c>
      <c r="M38" s="69">
        <f t="shared" si="11"/>
        <v>0</v>
      </c>
      <c r="N38" s="69">
        <f t="shared" si="11"/>
        <v>567685147</v>
      </c>
      <c r="O38" s="69">
        <f t="shared" si="11"/>
        <v>0</v>
      </c>
      <c r="P38" s="69">
        <f t="shared" si="11"/>
        <v>105120</v>
      </c>
      <c r="Q38" s="69">
        <f t="shared" si="11"/>
        <v>0</v>
      </c>
      <c r="R38" s="69">
        <f t="shared" si="11"/>
        <v>0</v>
      </c>
      <c r="S38" s="69">
        <f t="shared" si="11"/>
        <v>65877455</v>
      </c>
      <c r="T38" s="69">
        <f t="shared" si="11"/>
        <v>66550407</v>
      </c>
      <c r="U38" s="69">
        <f t="shared" si="11"/>
        <v>1950663283</v>
      </c>
      <c r="V38" s="69">
        <f t="shared" si="11"/>
        <v>0</v>
      </c>
      <c r="W38" s="69">
        <f t="shared" si="11"/>
        <v>1950663283</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-13241852</v>
      </c>
      <c r="U39" s="69">
        <f t="shared" ref="U39:U56" si="12">H39+I39+J39+K39-L39+M39+N39+O39+P39+Q39+R39+S39+T39</f>
        <v>-13241852</v>
      </c>
      <c r="V39" s="65">
        <v>0</v>
      </c>
      <c r="W39" s="69">
        <f t="shared" ref="W39:W56" si="13">U39+V39</f>
        <v>-13241852</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-25642760</v>
      </c>
      <c r="T53" s="65">
        <v>0</v>
      </c>
      <c r="U53" s="69">
        <f t="shared" si="12"/>
        <v>-25642760</v>
      </c>
      <c r="V53" s="65">
        <v>0</v>
      </c>
      <c r="W53" s="69">
        <f t="shared" si="13"/>
        <v>-25642760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66550407</v>
      </c>
      <c r="T55" s="65">
        <v>-66550407</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102574420</v>
      </c>
      <c r="I57" s="70">
        <f t="shared" ref="I57:W57" si="14">SUM(I38:I56)</f>
        <v>1142742013</v>
      </c>
      <c r="J57" s="70">
        <f t="shared" si="14"/>
        <v>5128721</v>
      </c>
      <c r="K57" s="70">
        <f t="shared" si="14"/>
        <v>3380</v>
      </c>
      <c r="L57" s="70">
        <f t="shared" si="14"/>
        <v>3380</v>
      </c>
      <c r="M57" s="70">
        <f t="shared" si="14"/>
        <v>0</v>
      </c>
      <c r="N57" s="70">
        <f t="shared" si="14"/>
        <v>567685147</v>
      </c>
      <c r="O57" s="70">
        <f t="shared" si="14"/>
        <v>0</v>
      </c>
      <c r="P57" s="70">
        <f t="shared" si="14"/>
        <v>105120</v>
      </c>
      <c r="Q57" s="70">
        <f t="shared" si="14"/>
        <v>0</v>
      </c>
      <c r="R57" s="70">
        <f t="shared" si="14"/>
        <v>0</v>
      </c>
      <c r="S57" s="70">
        <f t="shared" si="14"/>
        <v>106785102</v>
      </c>
      <c r="T57" s="70">
        <f t="shared" si="14"/>
        <v>-13241852</v>
      </c>
      <c r="U57" s="70">
        <f t="shared" si="14"/>
        <v>1911778671</v>
      </c>
      <c r="V57" s="70">
        <f t="shared" si="14"/>
        <v>0</v>
      </c>
      <c r="W57" s="70">
        <f t="shared" si="14"/>
        <v>1911778671</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-13241852</v>
      </c>
      <c r="U60" s="69">
        <f t="shared" si="16"/>
        <v>-13241852</v>
      </c>
      <c r="V60" s="69">
        <f t="shared" si="16"/>
        <v>0</v>
      </c>
      <c r="W60" s="69">
        <f t="shared" si="16"/>
        <v>-13241852</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40907647</v>
      </c>
      <c r="T61" s="70">
        <f t="shared" si="17"/>
        <v>-66550407</v>
      </c>
      <c r="U61" s="70">
        <f t="shared" si="17"/>
        <v>-25642760</v>
      </c>
      <c r="V61" s="70">
        <f t="shared" si="17"/>
        <v>0</v>
      </c>
      <c r="W61" s="70">
        <f t="shared" si="17"/>
        <v>-25642760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8" t="s">
        <v>451</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2019-07-25T15:15:39Z</cp:lastPrinted>
  <dcterms:created xsi:type="dcterms:W3CDTF">2008-10-17T11:51:54Z</dcterms:created>
  <dcterms:modified xsi:type="dcterms:W3CDTF">2019-07-30T14:56:22Z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