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182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J89" i="19" l="1"/>
  <c r="I89" i="19"/>
  <c r="H89" i="19"/>
  <c r="I78" i="18" l="1"/>
  <c r="H78" i="18"/>
  <c r="H46" i="21" l="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47" i="21"/>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J60" i="19"/>
  <c r="I55" i="20"/>
  <c r="I24" i="20"/>
  <c r="I27" i="20" s="1"/>
  <c r="K60" i="19"/>
  <c r="K14" i="19"/>
  <c r="K61" i="19" s="1"/>
  <c r="W61" i="22"/>
  <c r="I75" i="18"/>
  <c r="I131" i="18" s="1"/>
  <c r="I44" i="18"/>
  <c r="I47" i="21"/>
  <c r="I49" i="21" s="1"/>
  <c r="I51" i="21" s="1"/>
  <c r="I14" i="19"/>
  <c r="I61" i="19" s="1"/>
  <c r="I63" i="19" s="1"/>
  <c r="H61" i="19"/>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K63" i="19" l="1"/>
  <c r="I57" i="20"/>
  <c r="I59" i="20" s="1"/>
  <c r="K62" i="19"/>
  <c r="K66" i="19" s="1"/>
  <c r="K64" i="19"/>
  <c r="I72" i="18"/>
  <c r="I64" i="19"/>
  <c r="I62" i="19"/>
  <c r="I66" i="19" s="1"/>
  <c r="H64" i="19"/>
  <c r="H62" i="19"/>
  <c r="H68" i="19" s="1"/>
  <c r="H63" i="19"/>
  <c r="J62" i="19"/>
  <c r="J66" i="19" s="1"/>
  <c r="J64" i="19"/>
  <c r="K68" i="19" l="1"/>
  <c r="K67" i="19"/>
  <c r="K89" i="19" s="1"/>
  <c r="K101" i="19" s="1"/>
  <c r="I67" i="19"/>
  <c r="I68" i="19"/>
  <c r="H67" i="19"/>
  <c r="H66"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<sst xmlns="http://schemas.openxmlformats.org/spreadsheetml/2006/main" count="517" uniqueCount="452">
  <si>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</si>
  <si>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</si>
  <si>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</si>
  <si>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</si>
  <si>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</si>
  <si>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</si>
  <si>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</si>
  <si>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</si>
  <si>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</si>
  <si>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</si>
  <si>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</si>
  <si>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</si>
  <si>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</si>
  <si>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</si>
  <si>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</si>
  <si>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</si>
  <si>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</si>
  <si>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</si>
  <si>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</si>
  <si>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</si>
  <si>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</si>
  <si>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</si>
  <si>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</si>
  <si>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</si>
  <si>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</si>
  <si>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</si>
  <si>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</si>
  <si>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</si>
  <si>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</si>
  <si>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</si>
  <si>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</si>
  <si>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</si>
  <si>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</si>
  <si>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</si>
  <si>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</si>
  <si>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</si>
  <si>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</si>
  <si>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</si>
  <si>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</si>
  <si>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</si>
  <si>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</si>
  <si>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</si>
  <si>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</si>
  <si>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</si>
  <si>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</si>
  <si>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</si>
  <si>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</si>
  <si>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</si>
  <si>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</si>
  <si>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</si>
  <si>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</si>
  <si>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</si>
  <si>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</si>
  <si>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</si>
  <si>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</si>
  <si>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</si>
  <si>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</si>
  <si>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</si>
  <si>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</si>
  <si>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</si>
  <si>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</si>
  <si>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</si>
  <si>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</si>
  <si>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</si>
  <si>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</si>
  <si>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</si>
  <si>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</si>
  <si>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</si>
  <si>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</si>
  <si>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</si>
  <si>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</si>
  <si>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</si>
  <si>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</si>
  <si>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</si>
  <si>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</si>
  <si>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</si>
  <si>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</si>
  <si>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</si>
  <si>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</si>
  <si>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</si>
  <si>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</si>
  <si>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</si>
  <si>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</si>
  <si>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</si>
  <si>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</si>
  <si>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</si>
  <si>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</si>
  <si>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</si>
  <si>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</si>
  <si>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</si>
  <si>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</si>
  <si>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</si>
  <si>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</si>
  <si>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</si>
  <si>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</si>
  <si>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</si>
  <si>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</si>
  <si>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</si>
  <si>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</si>
  <si>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</si>
  <si>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</si>
  <si>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</si>
  <si>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</si>
  <si>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</si>
  <si>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</si>
  <si>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</si>
  <si>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</si>
  <si>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</si>
  <si>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</si>
  <si>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</si>
  <si>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</si>
  <si>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</si>
  <si>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</si>
  <si>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</si>
  <si>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</si>
  <si>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</si>
  <si>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</si>
  <si>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</si>
  <si>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</si>
  <si>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</si>
  <si>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</si>
  <si>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</si>
  <si>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</si>
  <si>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</si>
  <si>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</si>
  <si>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</si>
  <si>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</si>
  <si>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</si>
  <si>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</si>
  <si>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</si>
  <si>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</si>
  <si>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</si>
  <si>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</si>
  <si>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</si>
  <si>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</si>
  <si>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</si>
  <si>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</si>
  <si>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</si>
  <si>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</si>
  <si>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</si>
  <si>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</si>
  <si>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</si>
  <si>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</si>
  <si>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</si>
  <si>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</si>
  <si>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</si>
  <si>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</si>
  <si>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</si>
  <si>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</si>
  <si>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</si>
  <si>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</si>
  <si>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</si>
  <si>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</si>
  <si>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</si>
  <si>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</si>
  <si>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</si>
  <si>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</si>
  <si>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</si>
  <si>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</si>
  <si>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</si>
  <si>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</si>
  <si>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</si>
  <si>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</si>
  <si>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</si>
  <si>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</si>
  <si>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</si>
  <si>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</si>
  <si>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</si>
  <si>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</si>
  <si>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</si>
  <si>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</si>
  <si>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</si>
  <si>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</si>
  <si>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</si>
  <si>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</si>
  <si>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</si>
  <si>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</si>
  <si>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</si>
  <si>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</si>
  <si>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</si>
  <si>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</si>
  <si>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</si>
  <si>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</si>
  <si>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</si>
  <si>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</si>
  <si>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</si>
  <si>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</si>
  <si>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</si>
  <si>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</si>
  <si>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</si>
  <si>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</si>
  <si>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</si>
  <si>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</si>
  <si>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</si>
  <si>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</si>
  <si>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</si>
  <si>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</si>
  <si>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</si>
  <si>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</si>
  <si>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</si>
  <si>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</si>
  <si>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</si>
  <si>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</si>
  <si>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</si>
  <si>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</si>
  <si>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</si>
  <si>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</si>
  <si>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</si>
  <si>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</si>
  <si>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</si>
  <si>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</si>
  <si>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</si>
  <si>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</si>
  <si>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</si>
  <si>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</si>
  <si>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</si>
  <si>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</si>
  <si>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</si>
  <si>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</si>
  <si>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</si>
  <si>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</si>
  <si>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</si>
  <si>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</si>
  <si>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</si>
  <si>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</si>
  <si>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</si>
  <si>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</si>
  <si>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</si>
  <si>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</si>
  <si>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</si>
  <si>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</si>
  <si>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</si>
  <si>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</si>
  <si>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</si>
  <si>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</si>
  <si>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</si>
  <si>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</si>
  <si>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</si>
  <si>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</si>
  <si>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</si>
  <si>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</si>
  <si>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</si>
  <si>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</si>
  <si>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</si>
  <si>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</si>
  <si>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</si>
  <si>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</si>
  <si>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</si>
  <si>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</si>
  <si>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</si>
  <si>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</si>
  <si>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</si>
  <si>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</si>
  <si>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</si>
  <si>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</si>
  <si>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</si>
  <si>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</si>
  <si>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</si>
  <si>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</si>
  <si>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</si>
  <si>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</si>
  <si>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</si>
  <si>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</si>
  <si>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</si>
  <si>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</si>
  <si>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</si>
  <si>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</si>
  <si>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</si>
  <si>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</si>
  <si>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</si>
  <si>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</si>
  <si>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</si>
  <si>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</si>
  <si>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</si>
  <si>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</si>
  <si>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</si>
  <si>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</si>
  <si>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</si>
  <si>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</si>
  <si>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</si>
  <si>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</si>
  <si>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</si>
  <si>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</si>
  <si>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</si>
  <si>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</si>
  <si>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</si>
  <si>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</si>
  <si>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</si>
  <si>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</si>
  <si>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</si>
  <si>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</si>
  <si>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</si>
  <si>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</si>
  <si>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</si>
  <si>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</si>
  <si>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</si>
  <si>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</si>
  <si>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</si>
  <si>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</si>
  <si>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</si>
  <si>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</si>
  <si>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</si>
  <si>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</si>
  <si>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</si>
  <si>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</si>
  <si>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</si>
  <si>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</si>
  <si>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</si>
  <si>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</si>
  <si>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</si>
  <si>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</si>
  <si>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</si>
  <si>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</si>
  <si>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</si>
  <si>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</si>
  <si>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</si>
  <si>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</si>
  <si>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</si>
  <si>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</si>
  <si>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</si>
  <si>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</si>
  <si>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</si>
  <si>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</si>
  <si>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</si>
  <si>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</si>
  <si>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</si>
  <si>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</si>
  <si>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</si>
  <si>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</si>
  <si>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</si>
  <si>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</si>
  <si>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</si>
  <si>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</si>
  <si>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</si>
  <si>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</si>
  <si>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</si>
  <si>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</si>
  <si>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</si>
  <si>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</si>
  <si>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</si>
  <si>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</si>
  <si>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</si>
  <si>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</si>
  <si>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</si>
  <si>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</si>
  <si>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</si>
  <si>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</si>
  <si>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</si>
  <si>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</si>
  <si>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</si>
  <si>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</si>
  <si>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</si>
  <si>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</si>
  <si>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</si>
  <si>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</si>
  <si>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</si>
  <si>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</si>
  <si>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</si>
  <si>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</si>
  <si>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</si>
  <si>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</si>
  <si>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</si>
  <si>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</si>
  <si>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</si>
  <si>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</si>
  <si>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</si>
  <si>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</si>
  <si>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</si>
  <si>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</si>
  <si>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</si>
  <si>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</si>
  <si>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</si>
  <si>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</si>
  <si>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</si>
  <si>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</si>
  <si>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</si>
  <si>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</si>
  <si>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</si>
  <si>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</si>
  <si>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</si>
  <si>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</si>
  <si>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</si>
  <si>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</si>
  <si>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</si>
  <si>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</si>
  <si>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</si>
  <si>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</si>
  <si>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</si>
  <si>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</si>
  <si>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</si>
  <si>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</si>
  <si>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</si>
  <si>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</si>
  <si>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</si>
  <si>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</si>
  <si>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</si>
  <si>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</si>
  <si>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</si>
  <si>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</si>
  <si>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</si>
  <si>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</si>
  <si>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</si>
  <si>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</si>
  <si>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</si>
  <si>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</si>
  <si>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</si>
  <si>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</si>
  <si>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</si>
  <si>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</si>
  <si>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</si>
  <si>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</si>
  <si>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</si>
  <si>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</si>
  <si>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</si>
  <si>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</si>
  <si>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</si>
  <si>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</si>
  <si>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</si>
  <si>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</si>
  <si>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</si>
  <si>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</si>
  <si>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</si>
  <si>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</si>
  <si>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</si>
  <si>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</si>
  <si>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</si>
  <si>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</si>
  <si>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</si>
  <si>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</si>
  <si>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</si>
  <si>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</si>
  <si>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</si>
  <si>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</si>
  <si>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</si>
  <si>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</si>
  <si>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</si>
  <si>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</si>
  <si>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</si>
  <si>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</si>
  <si>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</si>
  <si>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</si>
  <si>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</si>
  <si>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</si>
  <si>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</si>
  <si>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</si>
  <si>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</si>
  <si>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</si>
  <si>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Obveznik: Arena Hospitality Group d.d</t>
  </si>
  <si>
    <t xml:space="preserve">BILJEŠKE UZ FINANCIJSKE IZVJEŠTAJE - TFI
(sastavljaju se za tromjesečna izvještajna razdoblja)
Naziv izdavatelja:   Arena Hospitality Group d.d
OIB:   47625429199
Izvještajno razdoblje: 01.01.2019. - 30.06.2019.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</si>
  <si>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stanje na dan 30.09.2019 </t>
  </si>
  <si>
    <t>u razdoblju 01.01.2019 do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</si>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</sst>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4"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19" xfId="7"/>
    <cellStyle name="Normal 2" xfId="3"/>
    <cellStyle name="Normal 3" xfId="4"/>
    <cellStyle name="Normalno" xfId="0" builtinId="0"/>
    <cellStyle name="Normalno 2" xfId="6"/>
    <cellStyle name="Obično_Knjiga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180" r="S27" connectionId="0">
    <xmlCellPr id="1" uniqueName="P1082148">
      <xmlPr mapId="1" xpath="/TFI-IZD-POD/IPK-GFI-IZD-POD_1000380/P1082148"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43466</v>
      </c>
      <c r="F4" s="181"/>
      <c r="G4" s="77" t="s">
        <v>0</v>
      </c>
      <c r="H4" s="180">
        <v>43738</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414</v>
      </c>
      <c r="B10" s="170"/>
      <c r="C10" s="170"/>
      <c r="D10" s="170"/>
      <c r="E10" s="170"/>
      <c r="F10" s="170"/>
      <c r="G10" s="170"/>
      <c r="H10" s="170"/>
      <c r="I10" s="170"/>
      <c r="J10" s="90"/>
    </row>
    <row r="11" spans="1:20" ht="24.6" customHeight="1" x14ac:dyDescent="0.25">
      <c r="A11" s="157" t="s">
        <v>393</v>
      </c>
      <c r="B11" s="171"/>
      <c r="C11" s="163" t="s">
        <v>432</v>
      </c>
      <c r="D11" s="164"/>
      <c r="E11" s="91"/>
      <c r="F11" s="129" t="s">
        <v>415</v>
      </c>
      <c r="G11" s="167"/>
      <c r="H11" s="145" t="s">
        <v>436</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433</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434</v>
      </c>
      <c r="D15" s="164"/>
      <c r="E15" s="168"/>
      <c r="F15" s="159"/>
      <c r="G15" s="97" t="s">
        <v>416</v>
      </c>
      <c r="H15" s="145" t="s">
        <v>437</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417</v>
      </c>
      <c r="C17" s="163" t="s">
        <v>435</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438</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52100</v>
      </c>
      <c r="D21" s="146"/>
      <c r="E21" s="135"/>
      <c r="F21" s="135"/>
      <c r="G21" s="136" t="s">
        <v>439</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440</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441</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442</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1073</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419</v>
      </c>
      <c r="D31" s="156" t="s">
        <v>418</v>
      </c>
      <c r="E31" s="143"/>
      <c r="F31" s="143"/>
      <c r="G31" s="143"/>
      <c r="H31" s="106"/>
      <c r="I31" s="107" t="s">
        <v>419</v>
      </c>
      <c r="J31" s="108" t="s">
        <v>420</v>
      </c>
    </row>
    <row r="32" spans="1:10" x14ac:dyDescent="0.25">
      <c r="A32" s="157"/>
      <c r="B32" s="158"/>
      <c r="C32" s="109"/>
      <c r="D32" s="77"/>
      <c r="E32" s="159"/>
      <c r="F32" s="159"/>
      <c r="G32" s="159"/>
      <c r="H32" s="159"/>
      <c r="I32" s="104"/>
      <c r="J32" s="105"/>
    </row>
    <row r="33" spans="1:10" x14ac:dyDescent="0.25">
      <c r="A33" s="157" t="s">
        <v>410</v>
      </c>
      <c r="B33" s="158"/>
      <c r="C33" s="102" t="s">
        <v>422</v>
      </c>
      <c r="D33" s="156" t="s">
        <v>421</v>
      </c>
      <c r="E33" s="143"/>
      <c r="F33" s="143"/>
      <c r="G33" s="143"/>
      <c r="H33" s="100"/>
      <c r="I33" s="107" t="s">
        <v>422</v>
      </c>
      <c r="J33" s="108" t="s">
        <v>423</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424</v>
      </c>
    </row>
    <row r="49" spans="1:10" x14ac:dyDescent="0.25">
      <c r="A49" s="113"/>
      <c r="B49" s="101"/>
      <c r="C49" s="101"/>
      <c r="D49" s="94"/>
      <c r="E49" s="135"/>
      <c r="F49" s="135"/>
      <c r="G49" s="149"/>
      <c r="H49" s="149"/>
      <c r="I49" s="94"/>
      <c r="J49" s="114" t="s">
        <v>425</v>
      </c>
    </row>
    <row r="50" spans="1:10" ht="14.45" customHeight="1" x14ac:dyDescent="0.25">
      <c r="A50" s="128" t="s">
        <v>403</v>
      </c>
      <c r="B50" s="129"/>
      <c r="C50" s="145" t="s">
        <v>425</v>
      </c>
      <c r="D50" s="146"/>
      <c r="E50" s="147" t="s">
        <v>426</v>
      </c>
      <c r="F50" s="148"/>
      <c r="G50" s="136"/>
      <c r="H50" s="137"/>
      <c r="I50" s="137"/>
      <c r="J50" s="138"/>
    </row>
    <row r="51" spans="1:10" x14ac:dyDescent="0.25">
      <c r="A51" s="113"/>
      <c r="B51" s="101"/>
      <c r="C51" s="149"/>
      <c r="D51" s="149"/>
      <c r="E51" s="135"/>
      <c r="F51" s="135"/>
      <c r="G51" s="150" t="s">
        <v>427</v>
      </c>
      <c r="H51" s="150"/>
      <c r="I51" s="150"/>
      <c r="J51" s="85"/>
    </row>
    <row r="52" spans="1:10" ht="13.9" customHeight="1" x14ac:dyDescent="0.25">
      <c r="A52" s="128" t="s">
        <v>404</v>
      </c>
      <c r="B52" s="129"/>
      <c r="C52" s="136" t="s">
        <v>443</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444</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445</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428</v>
      </c>
      <c r="B58" s="129"/>
      <c r="C58" s="130"/>
      <c r="D58" s="131"/>
      <c r="E58" s="131"/>
      <c r="F58" s="131"/>
      <c r="G58" s="131"/>
      <c r="H58" s="131"/>
      <c r="I58" s="131"/>
      <c r="J58" s="132"/>
    </row>
    <row r="59" spans="1:10" ht="14.45" customHeight="1" x14ac:dyDescent="0.25">
      <c r="A59" s="93"/>
      <c r="B59" s="94"/>
      <c r="C59" s="133" t="s">
        <v>429</v>
      </c>
      <c r="D59" s="133"/>
      <c r="E59" s="133"/>
      <c r="F59" s="133"/>
      <c r="G59" s="94"/>
      <c r="H59" s="94"/>
      <c r="I59" s="94"/>
      <c r="J59" s="96"/>
    </row>
    <row r="60" spans="1:10" x14ac:dyDescent="0.25">
      <c r="A60" s="128" t="s">
        <v>430</v>
      </c>
      <c r="B60" s="129"/>
      <c r="C60" s="130"/>
      <c r="D60" s="131"/>
      <c r="E60" s="131"/>
      <c r="F60" s="131"/>
      <c r="G60" s="131"/>
      <c r="H60" s="131"/>
      <c r="I60" s="131"/>
      <c r="J60" s="132"/>
    </row>
    <row r="61" spans="1:10" ht="14.45" customHeight="1" x14ac:dyDescent="0.25">
      <c r="A61" s="115"/>
      <c r="B61" s="116"/>
      <c r="C61" s="134" t="s">
        <v>431</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activeCell="C30" sqref="C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449</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446</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1927723396</v>
      </c>
      <c r="I9" s="34">
        <f>I10+I17+I27+I38+I43</f>
        <v>2086377841</v>
      </c>
    </row>
    <row r="10" spans="1:9" ht="12.75" customHeight="1" x14ac:dyDescent="0.2">
      <c r="A10" s="190" t="s">
        <v>5</v>
      </c>
      <c r="B10" s="190"/>
      <c r="C10" s="190"/>
      <c r="D10" s="190"/>
      <c r="E10" s="190"/>
      <c r="F10" s="190"/>
      <c r="G10" s="16">
        <v>3</v>
      </c>
      <c r="H10" s="34">
        <f>H11+H12+H13+H14+H15+H16</f>
        <v>1369414</v>
      </c>
      <c r="I10" s="34">
        <f>I11+I12+I13+I14+I15+I16</f>
        <v>1688514</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811645</v>
      </c>
      <c r="I12" s="33">
        <v>1130745</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557769</v>
      </c>
      <c r="I15" s="33">
        <v>557769</v>
      </c>
    </row>
    <row r="16" spans="1:9" ht="12.75" customHeight="1" x14ac:dyDescent="0.2">
      <c r="A16" s="186" t="s">
        <v>11</v>
      </c>
      <c r="B16" s="186"/>
      <c r="C16" s="186"/>
      <c r="D16" s="186"/>
      <c r="E16" s="186"/>
      <c r="F16" s="186"/>
      <c r="G16" s="15">
        <v>9</v>
      </c>
      <c r="H16" s="33">
        <v>0</v>
      </c>
      <c r="I16" s="33">
        <v>0</v>
      </c>
    </row>
    <row r="17" spans="1:9" ht="12.75" customHeight="1" x14ac:dyDescent="0.2">
      <c r="A17" s="190" t="s">
        <v>12</v>
      </c>
      <c r="B17" s="190"/>
      <c r="C17" s="190"/>
      <c r="D17" s="190"/>
      <c r="E17" s="190"/>
      <c r="F17" s="190"/>
      <c r="G17" s="16">
        <v>10</v>
      </c>
      <c r="H17" s="34">
        <f>H18+H19+H20+H21+H22+H23+H24+H25+H26</f>
        <v>1211189629</v>
      </c>
      <c r="I17" s="34">
        <f>I18+I19+I20+I21+I22+I23+I24+I25+I26</f>
        <v>1364920063</v>
      </c>
    </row>
    <row r="18" spans="1:9" ht="12.75" customHeight="1" x14ac:dyDescent="0.2">
      <c r="A18" s="186" t="s">
        <v>13</v>
      </c>
      <c r="B18" s="186"/>
      <c r="C18" s="186"/>
      <c r="D18" s="186"/>
      <c r="E18" s="186"/>
      <c r="F18" s="186"/>
      <c r="G18" s="15">
        <v>11</v>
      </c>
      <c r="H18" s="33">
        <v>223836997</v>
      </c>
      <c r="I18" s="33">
        <v>235250602</v>
      </c>
    </row>
    <row r="19" spans="1:9" ht="12.75" customHeight="1" x14ac:dyDescent="0.2">
      <c r="A19" s="186" t="s">
        <v>14</v>
      </c>
      <c r="B19" s="186"/>
      <c r="C19" s="186"/>
      <c r="D19" s="186"/>
      <c r="E19" s="186"/>
      <c r="F19" s="186"/>
      <c r="G19" s="15">
        <v>12</v>
      </c>
      <c r="H19" s="33">
        <v>854101285</v>
      </c>
      <c r="I19" s="33">
        <v>996412468</v>
      </c>
    </row>
    <row r="20" spans="1:9" ht="12.75" customHeight="1" x14ac:dyDescent="0.2">
      <c r="A20" s="186" t="s">
        <v>15</v>
      </c>
      <c r="B20" s="186"/>
      <c r="C20" s="186"/>
      <c r="D20" s="186"/>
      <c r="E20" s="186"/>
      <c r="F20" s="186"/>
      <c r="G20" s="15">
        <v>13</v>
      </c>
      <c r="H20" s="33">
        <v>73543059</v>
      </c>
      <c r="I20" s="33">
        <v>83580912</v>
      </c>
    </row>
    <row r="21" spans="1:9" ht="12.75" customHeight="1" x14ac:dyDescent="0.2">
      <c r="A21" s="186" t="s">
        <v>16</v>
      </c>
      <c r="B21" s="186"/>
      <c r="C21" s="186"/>
      <c r="D21" s="186"/>
      <c r="E21" s="186"/>
      <c r="F21" s="186"/>
      <c r="G21" s="15">
        <v>14</v>
      </c>
      <c r="H21" s="33">
        <v>5660501</v>
      </c>
      <c r="I21" s="33">
        <v>6462250</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10878077</v>
      </c>
      <c r="I23" s="33">
        <v>556054</v>
      </c>
    </row>
    <row r="24" spans="1:9" ht="12.75" customHeight="1" x14ac:dyDescent="0.2">
      <c r="A24" s="186" t="s">
        <v>19</v>
      </c>
      <c r="B24" s="186"/>
      <c r="C24" s="186"/>
      <c r="D24" s="186"/>
      <c r="E24" s="186"/>
      <c r="F24" s="186"/>
      <c r="G24" s="15">
        <v>17</v>
      </c>
      <c r="H24" s="33">
        <v>34583484</v>
      </c>
      <c r="I24" s="33">
        <v>32113732</v>
      </c>
    </row>
    <row r="25" spans="1:9" ht="12.75" customHeight="1" x14ac:dyDescent="0.2">
      <c r="A25" s="186" t="s">
        <v>20</v>
      </c>
      <c r="B25" s="186"/>
      <c r="C25" s="186"/>
      <c r="D25" s="186"/>
      <c r="E25" s="186"/>
      <c r="F25" s="186"/>
      <c r="G25" s="15">
        <v>18</v>
      </c>
      <c r="H25" s="33">
        <v>8586226</v>
      </c>
      <c r="I25" s="33">
        <v>10544045</v>
      </c>
    </row>
    <row r="26" spans="1:9" ht="12.75" customHeight="1" x14ac:dyDescent="0.2">
      <c r="A26" s="186" t="s">
        <v>21</v>
      </c>
      <c r="B26" s="186"/>
      <c r="C26" s="186"/>
      <c r="D26" s="186"/>
      <c r="E26" s="186"/>
      <c r="F26" s="186"/>
      <c r="G26" s="15">
        <v>19</v>
      </c>
      <c r="H26" s="33">
        <v>0</v>
      </c>
      <c r="I26" s="33">
        <v>0</v>
      </c>
    </row>
    <row r="27" spans="1:9" ht="12.75" customHeight="1" x14ac:dyDescent="0.2">
      <c r="A27" s="190" t="s">
        <v>22</v>
      </c>
      <c r="B27" s="190"/>
      <c r="C27" s="190"/>
      <c r="D27" s="190"/>
      <c r="E27" s="190"/>
      <c r="F27" s="190"/>
      <c r="G27" s="16">
        <v>20</v>
      </c>
      <c r="H27" s="34">
        <f>SUM(H28:H37)</f>
        <v>691677906</v>
      </c>
      <c r="I27" s="34">
        <f>SUM(I28:I37)</f>
        <v>677695661</v>
      </c>
    </row>
    <row r="28" spans="1:9" ht="12.75" customHeight="1" x14ac:dyDescent="0.2">
      <c r="A28" s="186" t="s">
        <v>23</v>
      </c>
      <c r="B28" s="186"/>
      <c r="C28" s="186"/>
      <c r="D28" s="186"/>
      <c r="E28" s="186"/>
      <c r="F28" s="186"/>
      <c r="G28" s="15">
        <v>21</v>
      </c>
      <c r="H28" s="33">
        <v>528552622</v>
      </c>
      <c r="I28" s="33">
        <v>524180804</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151521392</v>
      </c>
      <c r="I30" s="33">
        <v>142021952</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11603892</v>
      </c>
      <c r="I35" s="33">
        <v>11439905</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53000</v>
      </c>
    </row>
    <row r="38" spans="1:9" ht="12.75" customHeight="1" x14ac:dyDescent="0.2">
      <c r="A38" s="190" t="s">
        <v>33</v>
      </c>
      <c r="B38" s="190"/>
      <c r="C38" s="190"/>
      <c r="D38" s="190"/>
      <c r="E38" s="190"/>
      <c r="F38" s="190"/>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23486447</v>
      </c>
      <c r="I43" s="33">
        <v>42073603</v>
      </c>
    </row>
    <row r="44" spans="1:9" ht="12.75" customHeight="1" x14ac:dyDescent="0.2">
      <c r="A44" s="188" t="s">
        <v>382</v>
      </c>
      <c r="B44" s="188"/>
      <c r="C44" s="188"/>
      <c r="D44" s="188"/>
      <c r="E44" s="188"/>
      <c r="F44" s="188"/>
      <c r="G44" s="16">
        <v>37</v>
      </c>
      <c r="H44" s="34">
        <f>H45+H53+H60+H70</f>
        <v>696534505</v>
      </c>
      <c r="I44" s="34">
        <f>I45+I53+I60+I70</f>
        <v>748468356</v>
      </c>
    </row>
    <row r="45" spans="1:9" ht="12.75" customHeight="1" x14ac:dyDescent="0.2">
      <c r="A45" s="190" t="s">
        <v>39</v>
      </c>
      <c r="B45" s="190"/>
      <c r="C45" s="190"/>
      <c r="D45" s="190"/>
      <c r="E45" s="190"/>
      <c r="F45" s="190"/>
      <c r="G45" s="16">
        <v>38</v>
      </c>
      <c r="H45" s="34">
        <f>SUM(H46:H52)</f>
        <v>2055030</v>
      </c>
      <c r="I45" s="34">
        <f>SUM(I46:I52)</f>
        <v>2778523</v>
      </c>
    </row>
    <row r="46" spans="1:9" ht="12.75" customHeight="1" x14ac:dyDescent="0.2">
      <c r="A46" s="186" t="s">
        <v>40</v>
      </c>
      <c r="B46" s="186"/>
      <c r="C46" s="186"/>
      <c r="D46" s="186"/>
      <c r="E46" s="186"/>
      <c r="F46" s="186"/>
      <c r="G46" s="15">
        <v>39</v>
      </c>
      <c r="H46" s="33">
        <v>1691903</v>
      </c>
      <c r="I46" s="33">
        <v>2671422</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39542</v>
      </c>
      <c r="I49" s="33">
        <v>107101</v>
      </c>
    </row>
    <row r="50" spans="1:9" ht="12.75" customHeight="1" x14ac:dyDescent="0.2">
      <c r="A50" s="186" t="s">
        <v>44</v>
      </c>
      <c r="B50" s="186"/>
      <c r="C50" s="186"/>
      <c r="D50" s="186"/>
      <c r="E50" s="186"/>
      <c r="F50" s="186"/>
      <c r="G50" s="15">
        <v>43</v>
      </c>
      <c r="H50" s="33">
        <v>323585</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11895993</v>
      </c>
      <c r="I53" s="34">
        <f>SUM(I54:I59)</f>
        <v>69652659</v>
      </c>
    </row>
    <row r="54" spans="1:9" ht="12.75" customHeight="1" x14ac:dyDescent="0.2">
      <c r="A54" s="186" t="s">
        <v>48</v>
      </c>
      <c r="B54" s="186"/>
      <c r="C54" s="186"/>
      <c r="D54" s="186"/>
      <c r="E54" s="186"/>
      <c r="F54" s="186"/>
      <c r="G54" s="15">
        <v>47</v>
      </c>
      <c r="H54" s="33">
        <v>3919114</v>
      </c>
      <c r="I54" s="33">
        <v>2593765</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5537874</v>
      </c>
      <c r="I56" s="33">
        <v>62154426</v>
      </c>
    </row>
    <row r="57" spans="1:9" ht="12.75" customHeight="1" x14ac:dyDescent="0.2">
      <c r="A57" s="186" t="s">
        <v>51</v>
      </c>
      <c r="B57" s="186"/>
      <c r="C57" s="186"/>
      <c r="D57" s="186"/>
      <c r="E57" s="186"/>
      <c r="F57" s="186"/>
      <c r="G57" s="15">
        <v>50</v>
      </c>
      <c r="H57" s="33">
        <v>95954</v>
      </c>
      <c r="I57" s="33">
        <v>80115</v>
      </c>
    </row>
    <row r="58" spans="1:9" ht="12.75" customHeight="1" x14ac:dyDescent="0.2">
      <c r="A58" s="186" t="s">
        <v>52</v>
      </c>
      <c r="B58" s="186"/>
      <c r="C58" s="186"/>
      <c r="D58" s="186"/>
      <c r="E58" s="186"/>
      <c r="F58" s="186"/>
      <c r="G58" s="15">
        <v>51</v>
      </c>
      <c r="H58" s="33">
        <v>524327</v>
      </c>
      <c r="I58" s="33">
        <v>3156442</v>
      </c>
    </row>
    <row r="59" spans="1:9" ht="12.75" customHeight="1" x14ac:dyDescent="0.2">
      <c r="A59" s="186" t="s">
        <v>53</v>
      </c>
      <c r="B59" s="186"/>
      <c r="C59" s="186"/>
      <c r="D59" s="186"/>
      <c r="E59" s="186"/>
      <c r="F59" s="186"/>
      <c r="G59" s="15">
        <v>52</v>
      </c>
      <c r="H59" s="33">
        <v>1818724</v>
      </c>
      <c r="I59" s="33">
        <v>1667911</v>
      </c>
    </row>
    <row r="60" spans="1:9" ht="12.75" customHeight="1" x14ac:dyDescent="0.2">
      <c r="A60" s="190" t="s">
        <v>54</v>
      </c>
      <c r="B60" s="190"/>
      <c r="C60" s="190"/>
      <c r="D60" s="190"/>
      <c r="E60" s="190"/>
      <c r="F60" s="190"/>
      <c r="G60" s="16">
        <v>53</v>
      </c>
      <c r="H60" s="34">
        <f>SUM(H61:H69)</f>
        <v>198775</v>
      </c>
      <c r="I60" s="34">
        <f>SUM(I61:I69)</f>
        <v>198775</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198775</v>
      </c>
      <c r="I67" s="33">
        <v>198775</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682384707</v>
      </c>
      <c r="I70" s="33">
        <v>675838399</v>
      </c>
    </row>
    <row r="71" spans="1:9" ht="12.75" customHeight="1" x14ac:dyDescent="0.2">
      <c r="A71" s="187" t="s">
        <v>58</v>
      </c>
      <c r="B71" s="187"/>
      <c r="C71" s="187"/>
      <c r="D71" s="187"/>
      <c r="E71" s="187"/>
      <c r="F71" s="187"/>
      <c r="G71" s="15">
        <v>64</v>
      </c>
      <c r="H71" s="33">
        <v>0</v>
      </c>
      <c r="I71" s="33">
        <v>0</v>
      </c>
    </row>
    <row r="72" spans="1:9" ht="12.75" customHeight="1" x14ac:dyDescent="0.2">
      <c r="A72" s="188" t="s">
        <v>383</v>
      </c>
      <c r="B72" s="188"/>
      <c r="C72" s="188"/>
      <c r="D72" s="188"/>
      <c r="E72" s="188"/>
      <c r="F72" s="188"/>
      <c r="G72" s="16">
        <v>65</v>
      </c>
      <c r="H72" s="34">
        <f>H8+H9+H44+H71</f>
        <v>2624257901</v>
      </c>
      <c r="I72" s="34">
        <f>I8+I9+I44+I71</f>
        <v>2834846197</v>
      </c>
    </row>
    <row r="73" spans="1:9" ht="12.75" customHeight="1" x14ac:dyDescent="0.2">
      <c r="A73" s="187" t="s">
        <v>59</v>
      </c>
      <c r="B73" s="187"/>
      <c r="C73" s="187"/>
      <c r="D73" s="187"/>
      <c r="E73" s="187"/>
      <c r="F73" s="187"/>
      <c r="G73" s="15">
        <v>66</v>
      </c>
      <c r="H73" s="33">
        <v>0</v>
      </c>
      <c r="I73" s="33">
        <v>0</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1950663284</v>
      </c>
      <c r="I75" s="34">
        <f>I76+I77+I78+I84+I85+I89+I92+I95</f>
        <v>2088774400</v>
      </c>
    </row>
    <row r="76" spans="1:9" ht="12.75" customHeight="1" x14ac:dyDescent="0.2">
      <c r="A76" s="186" t="s">
        <v>61</v>
      </c>
      <c r="B76" s="186"/>
      <c r="C76" s="186"/>
      <c r="D76" s="186"/>
      <c r="E76" s="186"/>
      <c r="F76" s="186"/>
      <c r="G76" s="15">
        <v>68</v>
      </c>
      <c r="H76" s="33">
        <v>102574420</v>
      </c>
      <c r="I76" s="33">
        <v>102574420</v>
      </c>
    </row>
    <row r="77" spans="1:9" ht="12.75" customHeight="1" x14ac:dyDescent="0.2">
      <c r="A77" s="186" t="s">
        <v>62</v>
      </c>
      <c r="B77" s="186"/>
      <c r="C77" s="186"/>
      <c r="D77" s="186"/>
      <c r="E77" s="186"/>
      <c r="F77" s="186"/>
      <c r="G77" s="15">
        <v>69</v>
      </c>
      <c r="H77" s="33">
        <v>1142738633</v>
      </c>
      <c r="I77" s="33">
        <v>1142738633</v>
      </c>
    </row>
    <row r="78" spans="1:9" ht="12.75" customHeight="1" x14ac:dyDescent="0.2">
      <c r="A78" s="190" t="s">
        <v>63</v>
      </c>
      <c r="B78" s="190"/>
      <c r="C78" s="190"/>
      <c r="D78" s="190"/>
      <c r="E78" s="190"/>
      <c r="F78" s="190"/>
      <c r="G78" s="16">
        <v>70</v>
      </c>
      <c r="H78" s="34">
        <f>SUM(H79:H83)</f>
        <v>572817249</v>
      </c>
      <c r="I78" s="34">
        <f>SUM(I79:I83)</f>
        <v>568724656</v>
      </c>
    </row>
    <row r="79" spans="1:9" ht="12.75" customHeight="1" x14ac:dyDescent="0.2">
      <c r="A79" s="186" t="s">
        <v>64</v>
      </c>
      <c r="B79" s="186"/>
      <c r="C79" s="186"/>
      <c r="D79" s="186"/>
      <c r="E79" s="186"/>
      <c r="F79" s="186"/>
      <c r="G79" s="15">
        <v>71</v>
      </c>
      <c r="H79" s="33">
        <v>5128721</v>
      </c>
      <c r="I79" s="33">
        <v>5128721</v>
      </c>
    </row>
    <row r="80" spans="1:9" ht="12.75" customHeight="1" x14ac:dyDescent="0.2">
      <c r="A80" s="186" t="s">
        <v>65</v>
      </c>
      <c r="B80" s="186"/>
      <c r="C80" s="186"/>
      <c r="D80" s="186"/>
      <c r="E80" s="186"/>
      <c r="F80" s="186"/>
      <c r="G80" s="15">
        <v>72</v>
      </c>
      <c r="H80" s="33">
        <v>3380</v>
      </c>
      <c r="I80" s="33">
        <v>4095973</v>
      </c>
    </row>
    <row r="81" spans="1:9" ht="12.75" customHeight="1" x14ac:dyDescent="0.2">
      <c r="A81" s="186" t="s">
        <v>66</v>
      </c>
      <c r="B81" s="186"/>
      <c r="C81" s="186"/>
      <c r="D81" s="186"/>
      <c r="E81" s="186"/>
      <c r="F81" s="186"/>
      <c r="G81" s="15">
        <v>73</v>
      </c>
      <c r="H81" s="33">
        <v>-3380</v>
      </c>
      <c r="I81" s="33">
        <v>-4095973</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567688528</v>
      </c>
      <c r="I83" s="33">
        <v>563595935</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105120</v>
      </c>
      <c r="I85" s="34">
        <f>I86+I87+I88</f>
        <v>105120</v>
      </c>
    </row>
    <row r="86" spans="1:9" ht="12.75" customHeight="1" x14ac:dyDescent="0.2">
      <c r="A86" s="186" t="s">
        <v>71</v>
      </c>
      <c r="B86" s="186"/>
      <c r="C86" s="186"/>
      <c r="D86" s="186"/>
      <c r="E86" s="186"/>
      <c r="F86" s="186"/>
      <c r="G86" s="15">
        <v>78</v>
      </c>
      <c r="H86" s="33">
        <v>105120</v>
      </c>
      <c r="I86" s="33">
        <v>105120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65877455</v>
      </c>
      <c r="I89" s="34">
        <f>I90-I91</f>
        <v>106785103</v>
      </c>
    </row>
    <row r="90" spans="1:9" ht="12.75" customHeight="1" x14ac:dyDescent="0.2">
      <c r="A90" s="186" t="s">
        <v>75</v>
      </c>
      <c r="B90" s="186"/>
      <c r="C90" s="186"/>
      <c r="D90" s="186"/>
      <c r="E90" s="186"/>
      <c r="F90" s="186"/>
      <c r="G90" s="15">
        <v>82</v>
      </c>
      <c r="H90" s="33">
        <v>65877455</v>
      </c>
      <c r="I90" s="33">
        <v>106785103</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66550407</v>
      </c>
      <c r="I92" s="34">
        <f>I93-I94</f>
        <v>167846468</v>
      </c>
    </row>
    <row r="93" spans="1:9" ht="12.75" customHeight="1" x14ac:dyDescent="0.2">
      <c r="A93" s="186" t="s">
        <v>78</v>
      </c>
      <c r="B93" s="186"/>
      <c r="C93" s="186"/>
      <c r="D93" s="186"/>
      <c r="E93" s="186"/>
      <c r="F93" s="186"/>
      <c r="G93" s="15">
        <v>85</v>
      </c>
      <c r="H93" s="33">
        <v>66550407</v>
      </c>
      <c r="I93" s="33">
        <v>167846468</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69393988</v>
      </c>
      <c r="I96" s="34">
        <f>SUM(I97:I102)</f>
        <v>41669951</v>
      </c>
    </row>
    <row r="97" spans="1:9" ht="12.75" customHeight="1" x14ac:dyDescent="0.2">
      <c r="A97" s="186" t="s">
        <v>81</v>
      </c>
      <c r="B97" s="186"/>
      <c r="C97" s="186"/>
      <c r="D97" s="186"/>
      <c r="E97" s="186"/>
      <c r="F97" s="186"/>
      <c r="G97" s="15">
        <v>89</v>
      </c>
      <c r="H97" s="33">
        <v>1576054</v>
      </c>
      <c r="I97" s="33">
        <v>1576054</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32019890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35798044</v>
      </c>
      <c r="I102" s="33">
        <v>40093897</v>
      </c>
    </row>
    <row r="103" spans="1:9" ht="12.75" customHeight="1" x14ac:dyDescent="0.2">
      <c r="A103" s="188" t="s">
        <v>386</v>
      </c>
      <c r="B103" s="188"/>
      <c r="C103" s="188"/>
      <c r="D103" s="188"/>
      <c r="E103" s="188"/>
      <c r="F103" s="188"/>
      <c r="G103" s="16">
        <v>95</v>
      </c>
      <c r="H103" s="34">
        <f>SUM(H104:H114)</f>
        <v>527207950</v>
      </c>
      <c r="I103" s="34">
        <f>SUM(I104:I114)</f>
        <v>583300382</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527207950</v>
      </c>
      <c r="I109" s="33">
        <v>583300382</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76992679</v>
      </c>
      <c r="I115" s="34">
        <f>SUM(I116:I129)</f>
        <v>121101464</v>
      </c>
    </row>
    <row r="116" spans="1:9" ht="12.75" customHeight="1" x14ac:dyDescent="0.2">
      <c r="A116" s="186" t="s">
        <v>87</v>
      </c>
      <c r="B116" s="186"/>
      <c r="C116" s="186"/>
      <c r="D116" s="186"/>
      <c r="E116" s="186"/>
      <c r="F116" s="186"/>
      <c r="G116" s="15">
        <v>108</v>
      </c>
      <c r="H116" s="33">
        <v>4669615</v>
      </c>
      <c r="I116" s="33">
        <v>14272454</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38340412</v>
      </c>
      <c r="I121" s="33">
        <v>36618900</v>
      </c>
    </row>
    <row r="122" spans="1:9" ht="12.75" customHeight="1" x14ac:dyDescent="0.2">
      <c r="A122" s="186" t="s">
        <v>93</v>
      </c>
      <c r="B122" s="186"/>
      <c r="C122" s="186"/>
      <c r="D122" s="186"/>
      <c r="E122" s="186"/>
      <c r="F122" s="186"/>
      <c r="G122" s="15">
        <v>114</v>
      </c>
      <c r="H122" s="33">
        <v>4198773</v>
      </c>
      <c r="I122" s="33">
        <v>5712953</v>
      </c>
    </row>
    <row r="123" spans="1:9" ht="12.75" customHeight="1" x14ac:dyDescent="0.2">
      <c r="A123" s="186" t="s">
        <v>94</v>
      </c>
      <c r="B123" s="186"/>
      <c r="C123" s="186"/>
      <c r="D123" s="186"/>
      <c r="E123" s="186"/>
      <c r="F123" s="186"/>
      <c r="G123" s="15">
        <v>115</v>
      </c>
      <c r="H123" s="33">
        <v>5833751</v>
      </c>
      <c r="I123" s="33">
        <v>25070448</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12756938</v>
      </c>
      <c r="I125" s="33">
        <v>23273651</v>
      </c>
    </row>
    <row r="126" spans="1:9" x14ac:dyDescent="0.2">
      <c r="A126" s="186" t="s">
        <v>99</v>
      </c>
      <c r="B126" s="186"/>
      <c r="C126" s="186"/>
      <c r="D126" s="186"/>
      <c r="E126" s="186"/>
      <c r="F126" s="186"/>
      <c r="G126" s="15">
        <v>118</v>
      </c>
      <c r="H126" s="33">
        <v>6967141</v>
      </c>
      <c r="I126" s="33">
        <v>10872992</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4226049</v>
      </c>
      <c r="I129" s="33">
        <v>5280066</v>
      </c>
    </row>
    <row r="130" spans="1:9" ht="22.15" customHeight="1" x14ac:dyDescent="0.2">
      <c r="A130" s="187" t="s">
        <v>103</v>
      </c>
      <c r="B130" s="187"/>
      <c r="C130" s="187"/>
      <c r="D130" s="187"/>
      <c r="E130" s="187"/>
      <c r="F130" s="187"/>
      <c r="G130" s="15">
        <v>122</v>
      </c>
      <c r="H130" s="33">
        <v>0</v>
      </c>
      <c r="I130" s="33">
        <v>0</v>
      </c>
    </row>
    <row r="131" spans="1:9" x14ac:dyDescent="0.2">
      <c r="A131" s="188" t="s">
        <v>388</v>
      </c>
      <c r="B131" s="188"/>
      <c r="C131" s="188"/>
      <c r="D131" s="188"/>
      <c r="E131" s="188"/>
      <c r="F131" s="188"/>
      <c r="G131" s="16">
        <v>123</v>
      </c>
      <c r="H131" s="34">
        <f>H75+H96+H103+H115+H130</f>
        <v>2624257901</v>
      </c>
      <c r="I131" s="34">
        <f>I75+I96+I103+I115+I130</f>
        <v>2834846197</v>
      </c>
    </row>
    <row r="132" spans="1:9" x14ac:dyDescent="0.2">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4"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9" zoomScaleNormal="100" zoomScaleSheetLayoutView="110" workbookViewId="0">
      <selection activeCell="C30" sqref="C3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450</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446</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497166929</v>
      </c>
      <c r="I8" s="37">
        <f>SUM(I9:I13)</f>
        <v>355824478</v>
      </c>
      <c r="J8" s="37">
        <f>SUM(J9:J13)</f>
        <v>515467011</v>
      </c>
      <c r="K8" s="37">
        <f>SUM(K9:K13)</f>
        <v>361840833</v>
      </c>
    </row>
    <row r="9" spans="1:11" x14ac:dyDescent="0.2">
      <c r="A9" s="186" t="s">
        <v>121</v>
      </c>
      <c r="B9" s="186"/>
      <c r="C9" s="186"/>
      <c r="D9" s="186"/>
      <c r="E9" s="186"/>
      <c r="F9" s="186"/>
      <c r="G9" s="15">
        <v>126</v>
      </c>
      <c r="H9" s="33">
        <v>5165316</v>
      </c>
      <c r="I9" s="33">
        <v>1637346</v>
      </c>
      <c r="J9" s="33">
        <v>5085206</v>
      </c>
      <c r="K9" s="33">
        <v>1681238</v>
      </c>
    </row>
    <row r="10" spans="1:11" x14ac:dyDescent="0.2">
      <c r="A10" s="186" t="s">
        <v>122</v>
      </c>
      <c r="B10" s="186"/>
      <c r="C10" s="186"/>
      <c r="D10" s="186"/>
      <c r="E10" s="186"/>
      <c r="F10" s="186"/>
      <c r="G10" s="15">
        <v>127</v>
      </c>
      <c r="H10" s="33">
        <v>489249469</v>
      </c>
      <c r="I10" s="33">
        <v>352395457</v>
      </c>
      <c r="J10" s="33">
        <v>500574609</v>
      </c>
      <c r="K10" s="33">
        <v>358106799</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2752144</v>
      </c>
      <c r="I13" s="33">
        <v>1791675</v>
      </c>
      <c r="J13" s="33">
        <v>9807196</v>
      </c>
      <c r="K13" s="33">
        <v>2052796</v>
      </c>
    </row>
    <row r="14" spans="1:11" x14ac:dyDescent="0.2">
      <c r="A14" s="214" t="s">
        <v>126</v>
      </c>
      <c r="B14" s="214"/>
      <c r="C14" s="214"/>
      <c r="D14" s="214"/>
      <c r="E14" s="214"/>
      <c r="F14" s="214"/>
      <c r="G14" s="20">
        <v>131</v>
      </c>
      <c r="H14" s="37">
        <f>H15+H16+H20+H24+H25+H26+H29+H36</f>
        <v>347268679</v>
      </c>
      <c r="I14" s="37">
        <f>I15+I16+I20+I24+I25+I26+I29+I36</f>
        <v>176890044</v>
      </c>
      <c r="J14" s="37">
        <f>J15+J16+J20+J24+J25+J26+J29+J36</f>
        <v>368365961</v>
      </c>
      <c r="K14" s="37">
        <f>K15+K16+K20+K24+K25+K26+K29+K36</f>
        <v>188824010</v>
      </c>
    </row>
    <row r="15" spans="1:11" x14ac:dyDescent="0.2">
      <c r="A15" s="186" t="s">
        <v>108</v>
      </c>
      <c r="B15" s="186"/>
      <c r="C15" s="186"/>
      <c r="D15" s="186"/>
      <c r="E15" s="186"/>
      <c r="F15" s="186"/>
      <c r="G15" s="15">
        <v>132</v>
      </c>
      <c r="H15" s="33">
        <v>0</v>
      </c>
      <c r="I15" s="33">
        <v>0</v>
      </c>
      <c r="J15" s="33">
        <v>0</v>
      </c>
      <c r="K15" s="33">
        <v>0</v>
      </c>
    </row>
    <row r="16" spans="1:11" x14ac:dyDescent="0.2">
      <c r="A16" s="215" t="s">
        <v>127</v>
      </c>
      <c r="B16" s="215"/>
      <c r="C16" s="215"/>
      <c r="D16" s="215"/>
      <c r="E16" s="215"/>
      <c r="F16" s="215"/>
      <c r="G16" s="20">
        <v>133</v>
      </c>
      <c r="H16" s="37">
        <f>SUM(H17:H19)</f>
        <v>160028492</v>
      </c>
      <c r="I16" s="37">
        <f>SUM(I17:I19)</f>
        <v>95729225</v>
      </c>
      <c r="J16" s="37">
        <f>SUM(J17:J19)</f>
        <v>167074158</v>
      </c>
      <c r="K16" s="37">
        <f>SUM(K17:K19)</f>
        <v>97998248</v>
      </c>
    </row>
    <row r="17" spans="1:11" x14ac:dyDescent="0.2">
      <c r="A17" s="216" t="s">
        <v>128</v>
      </c>
      <c r="B17" s="216"/>
      <c r="C17" s="216"/>
      <c r="D17" s="216"/>
      <c r="E17" s="216"/>
      <c r="F17" s="216"/>
      <c r="G17" s="15">
        <v>134</v>
      </c>
      <c r="H17" s="33">
        <v>66518959</v>
      </c>
      <c r="I17" s="33">
        <v>34621070</v>
      </c>
      <c r="J17" s="33">
        <v>69153834</v>
      </c>
      <c r="K17" s="33">
        <v>34958868</v>
      </c>
    </row>
    <row r="18" spans="1:11" x14ac:dyDescent="0.2">
      <c r="A18" s="216" t="s">
        <v>129</v>
      </c>
      <c r="B18" s="216"/>
      <c r="C18" s="216"/>
      <c r="D18" s="216"/>
      <c r="E18" s="216"/>
      <c r="F18" s="216"/>
      <c r="G18" s="15">
        <v>135</v>
      </c>
      <c r="H18" s="33">
        <v>128961</v>
      </c>
      <c r="I18" s="33">
        <v>97402</v>
      </c>
      <c r="J18" s="33">
        <v>159810</v>
      </c>
      <c r="K18" s="33">
        <v>95883</v>
      </c>
    </row>
    <row r="19" spans="1:11" x14ac:dyDescent="0.2">
      <c r="A19" s="216" t="s">
        <v>130</v>
      </c>
      <c r="B19" s="216"/>
      <c r="C19" s="216"/>
      <c r="D19" s="216"/>
      <c r="E19" s="216"/>
      <c r="F19" s="216"/>
      <c r="G19" s="15">
        <v>136</v>
      </c>
      <c r="H19" s="33">
        <v>93380572</v>
      </c>
      <c r="I19" s="33">
        <v>61010753</v>
      </c>
      <c r="J19" s="33">
        <v>97760514</v>
      </c>
      <c r="K19" s="33">
        <v>62943497</v>
      </c>
    </row>
    <row r="20" spans="1:11" x14ac:dyDescent="0.2">
      <c r="A20" s="215" t="s">
        <v>131</v>
      </c>
      <c r="B20" s="215"/>
      <c r="C20" s="215"/>
      <c r="D20" s="215"/>
      <c r="E20" s="215"/>
      <c r="F20" s="215"/>
      <c r="G20" s="20">
        <v>137</v>
      </c>
      <c r="H20" s="37">
        <f>SUM(H21:H23)</f>
        <v>109346975</v>
      </c>
      <c r="I20" s="37">
        <f>SUM(I21:I23)</f>
        <v>44510192</v>
      </c>
      <c r="J20" s="37">
        <f>SUM(J21:J23)</f>
        <v>118702914</v>
      </c>
      <c r="K20" s="37">
        <f>SUM(K21:K23)</f>
        <v>51680628</v>
      </c>
    </row>
    <row r="21" spans="1:11" x14ac:dyDescent="0.2">
      <c r="A21" s="216" t="s">
        <v>109</v>
      </c>
      <c r="B21" s="216"/>
      <c r="C21" s="216"/>
      <c r="D21" s="216"/>
      <c r="E21" s="216"/>
      <c r="F21" s="216"/>
      <c r="G21" s="15">
        <v>138</v>
      </c>
      <c r="H21" s="33">
        <v>68437478</v>
      </c>
      <c r="I21" s="33">
        <v>28245783</v>
      </c>
      <c r="J21" s="33">
        <v>76880441</v>
      </c>
      <c r="K21" s="33">
        <v>34292688</v>
      </c>
    </row>
    <row r="22" spans="1:11" x14ac:dyDescent="0.2">
      <c r="A22" s="216" t="s">
        <v>110</v>
      </c>
      <c r="B22" s="216"/>
      <c r="C22" s="216"/>
      <c r="D22" s="216"/>
      <c r="E22" s="216"/>
      <c r="F22" s="216"/>
      <c r="G22" s="15">
        <v>139</v>
      </c>
      <c r="H22" s="33">
        <v>26955403</v>
      </c>
      <c r="I22" s="33">
        <v>10706260</v>
      </c>
      <c r="J22" s="33">
        <v>28030614</v>
      </c>
      <c r="K22" s="33">
        <v>11604533</v>
      </c>
    </row>
    <row r="23" spans="1:11" x14ac:dyDescent="0.2">
      <c r="A23" s="216" t="s">
        <v>111</v>
      </c>
      <c r="B23" s="216"/>
      <c r="C23" s="216"/>
      <c r="D23" s="216"/>
      <c r="E23" s="216"/>
      <c r="F23" s="216"/>
      <c r="G23" s="15">
        <v>140</v>
      </c>
      <c r="H23" s="33">
        <v>13954094</v>
      </c>
      <c r="I23" s="33">
        <v>5558149</v>
      </c>
      <c r="J23" s="33">
        <v>13791859</v>
      </c>
      <c r="K23" s="33">
        <v>5783407</v>
      </c>
    </row>
    <row r="24" spans="1:11" x14ac:dyDescent="0.2">
      <c r="A24" s="186" t="s">
        <v>112</v>
      </c>
      <c r="B24" s="186"/>
      <c r="C24" s="186"/>
      <c r="D24" s="186"/>
      <c r="E24" s="186"/>
      <c r="F24" s="186"/>
      <c r="G24" s="15">
        <v>141</v>
      </c>
      <c r="H24" s="33">
        <v>38103741</v>
      </c>
      <c r="I24" s="33">
        <v>13373425</v>
      </c>
      <c r="J24" s="33">
        <v>43223804</v>
      </c>
      <c r="K24" s="33">
        <v>15544587</v>
      </c>
    </row>
    <row r="25" spans="1:11" x14ac:dyDescent="0.2">
      <c r="A25" s="186" t="s">
        <v>113</v>
      </c>
      <c r="B25" s="186"/>
      <c r="C25" s="186"/>
      <c r="D25" s="186"/>
      <c r="E25" s="186"/>
      <c r="F25" s="186"/>
      <c r="G25" s="15">
        <v>142</v>
      </c>
      <c r="H25" s="33">
        <v>0</v>
      </c>
      <c r="I25" s="33">
        <v>0</v>
      </c>
      <c r="J25" s="33">
        <v>0</v>
      </c>
      <c r="K25" s="33">
        <v>0</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242853</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242853</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39789471</v>
      </c>
      <c r="I36" s="33">
        <v>23277202</v>
      </c>
      <c r="J36" s="33">
        <v>39122232</v>
      </c>
      <c r="K36" s="33">
        <v>23600547</v>
      </c>
    </row>
    <row r="37" spans="1:11" x14ac:dyDescent="0.2">
      <c r="A37" s="214" t="s">
        <v>142</v>
      </c>
      <c r="B37" s="214"/>
      <c r="C37" s="214"/>
      <c r="D37" s="214"/>
      <c r="E37" s="214"/>
      <c r="F37" s="214"/>
      <c r="G37" s="20">
        <v>154</v>
      </c>
      <c r="H37" s="37">
        <f>SUM(H38:H47)</f>
        <v>2322736</v>
      </c>
      <c r="I37" s="37">
        <f>SUM(I38:I47)</f>
        <v>42854</v>
      </c>
      <c r="J37" s="37">
        <f>SUM(J38:J47)</f>
        <v>4337878</v>
      </c>
      <c r="K37" s="37">
        <f>SUM(K38:K47)</f>
        <v>1438020</v>
      </c>
    </row>
    <row r="38" spans="1:11" x14ac:dyDescent="0.2">
      <c r="A38" s="186" t="s">
        <v>143</v>
      </c>
      <c r="B38" s="186"/>
      <c r="C38" s="186"/>
      <c r="D38" s="186"/>
      <c r="E38" s="186"/>
      <c r="F38" s="186"/>
      <c r="G38" s="15">
        <v>155</v>
      </c>
      <c r="H38" s="33">
        <v>0</v>
      </c>
      <c r="I38" s="33">
        <v>0</v>
      </c>
      <c r="J38" s="33">
        <v>15895</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2308245</v>
      </c>
      <c r="I41" s="33">
        <v>40844</v>
      </c>
      <c r="J41" s="33">
        <v>4321386</v>
      </c>
      <c r="K41" s="33">
        <v>1437938</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14491</v>
      </c>
      <c r="I44" s="33">
        <v>2010</v>
      </c>
      <c r="J44" s="33">
        <v>597</v>
      </c>
      <c r="K44" s="33">
        <v>82</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12113558</v>
      </c>
      <c r="I48" s="37">
        <f>SUM(I49:I55)</f>
        <v>5364518</v>
      </c>
      <c r="J48" s="37">
        <f>SUM(J49:J55)</f>
        <v>13954088</v>
      </c>
      <c r="K48" s="37">
        <f>SUM(K49:K55)</f>
        <v>6544385</v>
      </c>
    </row>
    <row r="49" spans="1:11" ht="25.15" customHeight="1" x14ac:dyDescent="0.2">
      <c r="A49" s="186" t="s">
        <v>154</v>
      </c>
      <c r="B49" s="186"/>
      <c r="C49" s="186"/>
      <c r="D49" s="186"/>
      <c r="E49" s="186"/>
      <c r="F49" s="186"/>
      <c r="G49" s="15">
        <v>166</v>
      </c>
      <c r="H49" s="33">
        <v>126177</v>
      </c>
      <c r="I49" s="33">
        <v>11</v>
      </c>
      <c r="J49" s="33">
        <v>8364</v>
      </c>
      <c r="K49" s="33">
        <v>1043</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11208969</v>
      </c>
      <c r="I51" s="33">
        <v>5108118</v>
      </c>
      <c r="J51" s="33">
        <v>11112450</v>
      </c>
      <c r="K51" s="33">
        <v>4343854</v>
      </c>
    </row>
    <row r="52" spans="1:11" x14ac:dyDescent="0.2">
      <c r="A52" s="210" t="s">
        <v>157</v>
      </c>
      <c r="B52" s="210"/>
      <c r="C52" s="210"/>
      <c r="D52" s="210"/>
      <c r="E52" s="210"/>
      <c r="F52" s="210"/>
      <c r="G52" s="15">
        <v>169</v>
      </c>
      <c r="H52" s="33">
        <v>0</v>
      </c>
      <c r="I52" s="33">
        <v>0</v>
      </c>
      <c r="J52" s="33">
        <v>2833274</v>
      </c>
      <c r="K52" s="33">
        <v>2833274</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778412</v>
      </c>
      <c r="I55" s="33">
        <v>256389</v>
      </c>
      <c r="J55" s="33">
        <v>0</v>
      </c>
      <c r="K55" s="33">
        <v>-633786</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499489665</v>
      </c>
      <c r="I60" s="37">
        <f t="shared" ref="I60:K60" si="0">I8+I37+I56+I57</f>
        <v>355867332</v>
      </c>
      <c r="J60" s="37">
        <f t="shared" si="0"/>
        <v>519804889</v>
      </c>
      <c r="K60" s="37">
        <f t="shared" si="0"/>
        <v>363278853</v>
      </c>
    </row>
    <row r="61" spans="1:11" x14ac:dyDescent="0.2">
      <c r="A61" s="214" t="s">
        <v>166</v>
      </c>
      <c r="B61" s="214"/>
      <c r="C61" s="214"/>
      <c r="D61" s="214"/>
      <c r="E61" s="214"/>
      <c r="F61" s="214"/>
      <c r="G61" s="20">
        <v>178</v>
      </c>
      <c r="H61" s="37">
        <f>H14+H48+H58+H59</f>
        <v>359382237</v>
      </c>
      <c r="I61" s="37">
        <f t="shared" ref="I61:K61" si="1">I14+I48+I58+I59</f>
        <v>182254562</v>
      </c>
      <c r="J61" s="37">
        <f t="shared" si="1"/>
        <v>382320049</v>
      </c>
      <c r="K61" s="37">
        <f t="shared" si="1"/>
        <v>195368395</v>
      </c>
    </row>
    <row r="62" spans="1:11" x14ac:dyDescent="0.2">
      <c r="A62" s="214" t="s">
        <v>167</v>
      </c>
      <c r="B62" s="214"/>
      <c r="C62" s="214"/>
      <c r="D62" s="214"/>
      <c r="E62" s="214"/>
      <c r="F62" s="214"/>
      <c r="G62" s="20">
        <v>179</v>
      </c>
      <c r="H62" s="37">
        <f>H60-H61</f>
        <v>140107428</v>
      </c>
      <c r="I62" s="37">
        <f t="shared" ref="I62:K62" si="2">I60-I61</f>
        <v>173612770</v>
      </c>
      <c r="J62" s="37">
        <f t="shared" si="2"/>
        <v>137484840</v>
      </c>
      <c r="K62" s="37">
        <f t="shared" si="2"/>
        <v>167910458</v>
      </c>
    </row>
    <row r="63" spans="1:11" x14ac:dyDescent="0.2">
      <c r="A63" s="213" t="s">
        <v>168</v>
      </c>
      <c r="B63" s="213"/>
      <c r="C63" s="213"/>
      <c r="D63" s="213"/>
      <c r="E63" s="213"/>
      <c r="F63" s="213"/>
      <c r="G63" s="20">
        <v>180</v>
      </c>
      <c r="H63" s="37">
        <f>+IF((H60-H61)&gt;0,(H60-H61),0)</f>
        <v>140107428</v>
      </c>
      <c r="I63" s="37">
        <f t="shared" ref="I63:K63" si="3">+IF((I60-I61)&gt;0,(I60-I61),0)</f>
        <v>173612770</v>
      </c>
      <c r="J63" s="37">
        <f t="shared" si="3"/>
        <v>137484840</v>
      </c>
      <c r="K63" s="37">
        <f t="shared" si="3"/>
        <v>167910458</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25381988</v>
      </c>
      <c r="I65" s="33">
        <v>31335365</v>
      </c>
      <c r="J65" s="33">
        <v>-30361628</v>
      </c>
      <c r="K65" s="33">
        <v>-21668314</v>
      </c>
    </row>
    <row r="66" spans="1:11" x14ac:dyDescent="0.2">
      <c r="A66" s="214" t="s">
        <v>170</v>
      </c>
      <c r="B66" s="214"/>
      <c r="C66" s="214"/>
      <c r="D66" s="214"/>
      <c r="E66" s="214"/>
      <c r="F66" s="214"/>
      <c r="G66" s="20">
        <v>183</v>
      </c>
      <c r="H66" s="37">
        <f>H62-H65</f>
        <v>114725440</v>
      </c>
      <c r="I66" s="37">
        <f t="shared" ref="I66:K66" si="5">I62-I65</f>
        <v>142277405</v>
      </c>
      <c r="J66" s="37">
        <f t="shared" si="5"/>
        <v>167846468</v>
      </c>
      <c r="K66" s="37">
        <f t="shared" si="5"/>
        <v>189578772</v>
      </c>
    </row>
    <row r="67" spans="1:11" x14ac:dyDescent="0.2">
      <c r="A67" s="213" t="s">
        <v>171</v>
      </c>
      <c r="B67" s="213"/>
      <c r="C67" s="213"/>
      <c r="D67" s="213"/>
      <c r="E67" s="213"/>
      <c r="F67" s="213"/>
      <c r="G67" s="20">
        <v>184</v>
      </c>
      <c r="H67" s="37">
        <f>+IF((H62-H65)&gt;0,(H62-H65),0)</f>
        <v>114725440</v>
      </c>
      <c r="I67" s="37">
        <f t="shared" ref="I67:K67" si="6">+IF((I62-I65)&gt;0,(I62-I65),0)</f>
        <v>142277405</v>
      </c>
      <c r="J67" s="37">
        <f t="shared" si="6"/>
        <v>167846468</v>
      </c>
      <c r="K67" s="37">
        <f t="shared" si="6"/>
        <v>189578772</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f>H66</f>
        <v>114725440</v>
      </c>
      <c r="I89" s="40">
        <f>I67</f>
        <v>142277405</v>
      </c>
      <c r="J89" s="40">
        <f>J66</f>
        <v>167846468</v>
      </c>
      <c r="K89" s="40">
        <f>K67</f>
        <v>189578772</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114725440</v>
      </c>
      <c r="I101" s="39">
        <f>I89+I100</f>
        <v>142277405</v>
      </c>
      <c r="J101" s="39">
        <f>J89+J100</f>
        <v>167846468</v>
      </c>
      <c r="K101" s="39">
        <f>K89+K100</f>
        <v>189578772</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activeCell="A30" sqref="A30:F3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451</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447</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140107428</v>
      </c>
      <c r="I8" s="43">
        <v>137484840</v>
      </c>
    </row>
    <row r="9" spans="1:9" ht="12.75" customHeight="1" x14ac:dyDescent="0.2">
      <c r="A9" s="257" t="s">
        <v>211</v>
      </c>
      <c r="B9" s="258"/>
      <c r="C9" s="258"/>
      <c r="D9" s="258"/>
      <c r="E9" s="258"/>
      <c r="F9" s="259"/>
      <c r="G9" s="25">
        <v>2</v>
      </c>
      <c r="H9" s="44">
        <f>H10+H11+H12+H13+H14+H15+H16+H17</f>
        <v>45972611</v>
      </c>
      <c r="I9" s="44">
        <f>I10+I11+I12+I13+I14+I15+I16+I17</f>
        <v>45026071</v>
      </c>
    </row>
    <row r="10" spans="1:9" ht="12.75" customHeight="1" x14ac:dyDescent="0.2">
      <c r="A10" s="254" t="s">
        <v>212</v>
      </c>
      <c r="B10" s="255"/>
      <c r="C10" s="255"/>
      <c r="D10" s="255"/>
      <c r="E10" s="255"/>
      <c r="F10" s="256"/>
      <c r="G10" s="26">
        <v>3</v>
      </c>
      <c r="H10" s="45">
        <v>38103741</v>
      </c>
      <c r="I10" s="45">
        <v>43223804</v>
      </c>
    </row>
    <row r="11" spans="1:9" ht="22.15" customHeight="1" x14ac:dyDescent="0.2">
      <c r="A11" s="254" t="s">
        <v>213</v>
      </c>
      <c r="B11" s="255"/>
      <c r="C11" s="255"/>
      <c r="D11" s="255"/>
      <c r="E11" s="255"/>
      <c r="F11" s="256"/>
      <c r="G11" s="26">
        <v>4</v>
      </c>
      <c r="H11" s="45">
        <v>450031</v>
      </c>
      <c r="I11" s="45">
        <v>-445413</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-2308245</v>
      </c>
      <c r="I13" s="45">
        <v>-4321386</v>
      </c>
    </row>
    <row r="14" spans="1:9" ht="12.75" customHeight="1" x14ac:dyDescent="0.2">
      <c r="A14" s="254" t="s">
        <v>216</v>
      </c>
      <c r="B14" s="255"/>
      <c r="C14" s="255"/>
      <c r="D14" s="255"/>
      <c r="E14" s="255"/>
      <c r="F14" s="256"/>
      <c r="G14" s="26">
        <v>7</v>
      </c>
      <c r="H14" s="45">
        <v>9776344</v>
      </c>
      <c r="I14" s="45">
        <v>11363668</v>
      </c>
    </row>
    <row r="15" spans="1:9" ht="12.75" customHeight="1" x14ac:dyDescent="0.2">
      <c r="A15" s="254" t="s">
        <v>217</v>
      </c>
      <c r="B15" s="255"/>
      <c r="C15" s="255"/>
      <c r="D15" s="255"/>
      <c r="E15" s="255"/>
      <c r="F15" s="256"/>
      <c r="G15" s="26">
        <v>8</v>
      </c>
      <c r="H15" s="45">
        <v>4816037</v>
      </c>
      <c r="I15" s="45">
        <v>-4210714</v>
      </c>
    </row>
    <row r="16" spans="1:9" ht="12.75" customHeight="1" x14ac:dyDescent="0.2">
      <c r="A16" s="254" t="s">
        <v>218</v>
      </c>
      <c r="B16" s="255"/>
      <c r="C16" s="255"/>
      <c r="D16" s="255"/>
      <c r="E16" s="255"/>
      <c r="F16" s="256"/>
      <c r="G16" s="26">
        <v>9</v>
      </c>
      <c r="H16" s="45">
        <v>-4865297</v>
      </c>
      <c r="I16" s="45">
        <v>-583888</v>
      </c>
    </row>
    <row r="17" spans="1:9" ht="25.15" customHeight="1" x14ac:dyDescent="0.2">
      <c r="A17" s="254" t="s">
        <v>219</v>
      </c>
      <c r="B17" s="255"/>
      <c r="C17" s="255"/>
      <c r="D17" s="255"/>
      <c r="E17" s="255"/>
      <c r="F17" s="256"/>
      <c r="G17" s="26">
        <v>10</v>
      </c>
      <c r="H17" s="45">
        <v>0</v>
      </c>
      <c r="I17" s="45">
        <v>0</v>
      </c>
    </row>
    <row r="18" spans="1:9" ht="28.15" customHeight="1" x14ac:dyDescent="0.2">
      <c r="A18" s="233" t="s">
        <v>390</v>
      </c>
      <c r="B18" s="234"/>
      <c r="C18" s="234"/>
      <c r="D18" s="234"/>
      <c r="E18" s="234"/>
      <c r="F18" s="235"/>
      <c r="G18" s="25">
        <v>11</v>
      </c>
      <c r="H18" s="44">
        <f>H8+H9</f>
        <v>186080039</v>
      </c>
      <c r="I18" s="44">
        <f>I8+I9</f>
        <v>182510911</v>
      </c>
    </row>
    <row r="19" spans="1:9" ht="12.75" customHeight="1" x14ac:dyDescent="0.2">
      <c r="A19" s="257" t="s">
        <v>220</v>
      </c>
      <c r="B19" s="258"/>
      <c r="C19" s="258"/>
      <c r="D19" s="258"/>
      <c r="E19" s="258"/>
      <c r="F19" s="259"/>
      <c r="G19" s="25">
        <v>12</v>
      </c>
      <c r="H19" s="44">
        <f>H20+H21+H22+H23</f>
        <v>-22664884</v>
      </c>
      <c r="I19" s="44">
        <f>I20+I21+I22+I23</f>
        <v>-36419552</v>
      </c>
    </row>
    <row r="20" spans="1:9" ht="12.75" customHeight="1" x14ac:dyDescent="0.2">
      <c r="A20" s="254" t="s">
        <v>221</v>
      </c>
      <c r="B20" s="255"/>
      <c r="C20" s="255"/>
      <c r="D20" s="255"/>
      <c r="E20" s="255"/>
      <c r="F20" s="256"/>
      <c r="G20" s="26">
        <v>13</v>
      </c>
      <c r="H20" s="45">
        <v>35153034</v>
      </c>
      <c r="I20" s="45">
        <v>45916249</v>
      </c>
    </row>
    <row r="21" spans="1:9" ht="12.75" customHeight="1" x14ac:dyDescent="0.2">
      <c r="A21" s="254" t="s">
        <v>222</v>
      </c>
      <c r="B21" s="255"/>
      <c r="C21" s="255"/>
      <c r="D21" s="255"/>
      <c r="E21" s="255"/>
      <c r="F21" s="256"/>
      <c r="G21" s="26">
        <v>14</v>
      </c>
      <c r="H21" s="45">
        <v>-56974816</v>
      </c>
      <c r="I21" s="45">
        <v>-56141168</v>
      </c>
    </row>
    <row r="22" spans="1:9" ht="12.75" customHeight="1" x14ac:dyDescent="0.2">
      <c r="A22" s="254" t="s">
        <v>223</v>
      </c>
      <c r="B22" s="255"/>
      <c r="C22" s="255"/>
      <c r="D22" s="255"/>
      <c r="E22" s="255"/>
      <c r="F22" s="256"/>
      <c r="G22" s="26">
        <v>15</v>
      </c>
      <c r="H22" s="45">
        <v>-843102</v>
      </c>
      <c r="I22" s="45">
        <v>-2681310</v>
      </c>
    </row>
    <row r="23" spans="1:9" ht="12.75" customHeight="1" x14ac:dyDescent="0.2">
      <c r="A23" s="254" t="s">
        <v>224</v>
      </c>
      <c r="B23" s="255"/>
      <c r="C23" s="255"/>
      <c r="D23" s="255"/>
      <c r="E23" s="255"/>
      <c r="F23" s="256"/>
      <c r="G23" s="26">
        <v>16</v>
      </c>
      <c r="H23" s="45">
        <v>0</v>
      </c>
      <c r="I23" s="45">
        <v>-23513323</v>
      </c>
    </row>
    <row r="24" spans="1:9" ht="12.75" customHeight="1" x14ac:dyDescent="0.2">
      <c r="A24" s="233" t="s">
        <v>225</v>
      </c>
      <c r="B24" s="234"/>
      <c r="C24" s="234"/>
      <c r="D24" s="234"/>
      <c r="E24" s="234"/>
      <c r="F24" s="235"/>
      <c r="G24" s="25">
        <v>17</v>
      </c>
      <c r="H24" s="44">
        <f>H18+H19</f>
        <v>163415155</v>
      </c>
      <c r="I24" s="44">
        <f>I18+I19</f>
        <v>146091359</v>
      </c>
    </row>
    <row r="25" spans="1:9" ht="12.75" customHeight="1" x14ac:dyDescent="0.2">
      <c r="A25" s="245" t="s">
        <v>226</v>
      </c>
      <c r="B25" s="246"/>
      <c r="C25" s="246"/>
      <c r="D25" s="246"/>
      <c r="E25" s="246"/>
      <c r="F25" s="247"/>
      <c r="G25" s="26">
        <v>18</v>
      </c>
      <c r="H25" s="45">
        <v>-6893475</v>
      </c>
      <c r="I25" s="45">
        <v>-12868898</v>
      </c>
    </row>
    <row r="26" spans="1:9" ht="12.75" customHeight="1" x14ac:dyDescent="0.2">
      <c r="A26" s="245" t="s">
        <v>227</v>
      </c>
      <c r="B26" s="246"/>
      <c r="C26" s="246"/>
      <c r="D26" s="246"/>
      <c r="E26" s="246"/>
      <c r="F26" s="247"/>
      <c r="G26" s="26">
        <v>19</v>
      </c>
      <c r="H26" s="45">
        <v>-17337034</v>
      </c>
      <c r="I26" s="45">
        <v>6296069</v>
      </c>
    </row>
    <row r="27" spans="1:9" ht="25.9" customHeight="1" x14ac:dyDescent="0.2">
      <c r="A27" s="236" t="s">
        <v>228</v>
      </c>
      <c r="B27" s="237"/>
      <c r="C27" s="237"/>
      <c r="D27" s="237"/>
      <c r="E27" s="237"/>
      <c r="F27" s="238"/>
      <c r="G27" s="27">
        <v>20</v>
      </c>
      <c r="H27" s="46">
        <f>H24+H25+H26</f>
        <v>139184646</v>
      </c>
      <c r="I27" s="46">
        <f>I24+I25+I26</f>
        <v>139518530</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0</v>
      </c>
      <c r="I29" s="47">
        <v>785099</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4388425</v>
      </c>
      <c r="I31" s="48">
        <v>5673006</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2422097</v>
      </c>
      <c r="I33" s="48">
        <v>9201118</v>
      </c>
    </row>
    <row r="34" spans="1:9" ht="12.75" customHeight="1" x14ac:dyDescent="0.2">
      <c r="A34" s="245" t="s">
        <v>235</v>
      </c>
      <c r="B34" s="246"/>
      <c r="C34" s="246"/>
      <c r="D34" s="246"/>
      <c r="E34" s="246"/>
      <c r="F34" s="247"/>
      <c r="G34" s="26">
        <v>26</v>
      </c>
      <c r="H34" s="48">
        <v>0</v>
      </c>
      <c r="I34" s="48">
        <v>4371818</v>
      </c>
    </row>
    <row r="35" spans="1:9" ht="26.45" customHeight="1" x14ac:dyDescent="0.2">
      <c r="A35" s="233" t="s">
        <v>236</v>
      </c>
      <c r="B35" s="234"/>
      <c r="C35" s="234"/>
      <c r="D35" s="234"/>
      <c r="E35" s="234"/>
      <c r="F35" s="235"/>
      <c r="G35" s="25">
        <v>27</v>
      </c>
      <c r="H35" s="49">
        <f>H29+H30+H31+H32+H33+H34</f>
        <v>6810522</v>
      </c>
      <c r="I35" s="49">
        <f>I29+I30+I31+I32+I33+I34</f>
        <v>20031041</v>
      </c>
    </row>
    <row r="36" spans="1:9" ht="22.9" customHeight="1" x14ac:dyDescent="0.2">
      <c r="A36" s="245" t="s">
        <v>237</v>
      </c>
      <c r="B36" s="246"/>
      <c r="C36" s="246"/>
      <c r="D36" s="246"/>
      <c r="E36" s="246"/>
      <c r="F36" s="247"/>
      <c r="G36" s="26">
        <v>28</v>
      </c>
      <c r="H36" s="48">
        <v>-112416767</v>
      </c>
      <c r="I36" s="48">
        <v>-193379543</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-2422097</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-504881</v>
      </c>
      <c r="I40" s="48">
        <v>-53000</v>
      </c>
    </row>
    <row r="41" spans="1:9" ht="24" customHeight="1" x14ac:dyDescent="0.2">
      <c r="A41" s="233" t="s">
        <v>242</v>
      </c>
      <c r="B41" s="234"/>
      <c r="C41" s="234"/>
      <c r="D41" s="234"/>
      <c r="E41" s="234"/>
      <c r="F41" s="235"/>
      <c r="G41" s="25">
        <v>33</v>
      </c>
      <c r="H41" s="49">
        <f>H36+H37+H38+H39+H40</f>
        <v>-115343745</v>
      </c>
      <c r="I41" s="49">
        <f>I36+I37+I38+I39+I40</f>
        <v>-193432543</v>
      </c>
    </row>
    <row r="42" spans="1:9" ht="29.45" customHeight="1" x14ac:dyDescent="0.2">
      <c r="A42" s="236" t="s">
        <v>243</v>
      </c>
      <c r="B42" s="237"/>
      <c r="C42" s="237"/>
      <c r="D42" s="237"/>
      <c r="E42" s="237"/>
      <c r="F42" s="238"/>
      <c r="G42" s="27">
        <v>34</v>
      </c>
      <c r="H42" s="50">
        <f>H35+H41</f>
        <v>-108533223</v>
      </c>
      <c r="I42" s="50">
        <f>I35+I41</f>
        <v>-173401502</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36970000</v>
      </c>
      <c r="I46" s="48">
        <v>75379078</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36970000</v>
      </c>
      <c r="I48" s="49">
        <f>I44+I45+I46+I47</f>
        <v>75379078</v>
      </c>
    </row>
    <row r="49" spans="1:9" ht="24.6" customHeight="1" x14ac:dyDescent="0.2">
      <c r="A49" s="245" t="s">
        <v>389</v>
      </c>
      <c r="B49" s="246"/>
      <c r="C49" s="246"/>
      <c r="D49" s="246"/>
      <c r="E49" s="246"/>
      <c r="F49" s="247"/>
      <c r="G49" s="26">
        <v>40</v>
      </c>
      <c r="H49" s="48">
        <v>-12297707</v>
      </c>
      <c r="I49" s="48">
        <v>-18307060</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0</v>
      </c>
      <c r="I51" s="48">
        <v>0</v>
      </c>
    </row>
    <row r="52" spans="1:9" ht="22.9" customHeight="1" x14ac:dyDescent="0.2">
      <c r="A52" s="245" t="s">
        <v>252</v>
      </c>
      <c r="B52" s="246"/>
      <c r="C52" s="246"/>
      <c r="D52" s="246"/>
      <c r="E52" s="246"/>
      <c r="F52" s="247"/>
      <c r="G52" s="26">
        <v>43</v>
      </c>
      <c r="H52" s="48">
        <v>0</v>
      </c>
      <c r="I52" s="48">
        <v>-4092593</v>
      </c>
    </row>
    <row r="53" spans="1:9" ht="12.75" customHeight="1" x14ac:dyDescent="0.2">
      <c r="A53" s="245" t="s">
        <v>253</v>
      </c>
      <c r="B53" s="246"/>
      <c r="C53" s="246"/>
      <c r="D53" s="246"/>
      <c r="E53" s="246"/>
      <c r="F53" s="247"/>
      <c r="G53" s="26">
        <v>44</v>
      </c>
      <c r="H53" s="48">
        <v>0</v>
      </c>
      <c r="I53" s="48">
        <v>-25642760</v>
      </c>
    </row>
    <row r="54" spans="1:9" ht="30.6" customHeight="1" x14ac:dyDescent="0.2">
      <c r="A54" s="233" t="s">
        <v>254</v>
      </c>
      <c r="B54" s="234"/>
      <c r="C54" s="234"/>
      <c r="D54" s="234"/>
      <c r="E54" s="234"/>
      <c r="F54" s="235"/>
      <c r="G54" s="25">
        <v>45</v>
      </c>
      <c r="H54" s="49">
        <f>H49+H50+H51+H52+H53</f>
        <v>-12297707</v>
      </c>
      <c r="I54" s="49">
        <f>I49+I50+I51+I52+I53</f>
        <v>-48042413</v>
      </c>
    </row>
    <row r="55" spans="1:9" ht="29.45" customHeight="1" x14ac:dyDescent="0.2">
      <c r="A55" s="248" t="s">
        <v>255</v>
      </c>
      <c r="B55" s="249"/>
      <c r="C55" s="249"/>
      <c r="D55" s="249"/>
      <c r="E55" s="249"/>
      <c r="F55" s="250"/>
      <c r="G55" s="25">
        <v>46</v>
      </c>
      <c r="H55" s="49">
        <f>H48+H54</f>
        <v>24672293</v>
      </c>
      <c r="I55" s="49">
        <f>I48+I54</f>
        <v>27336665</v>
      </c>
    </row>
    <row r="56" spans="1:9" x14ac:dyDescent="0.2">
      <c r="A56" s="245" t="s">
        <v>256</v>
      </c>
      <c r="B56" s="246"/>
      <c r="C56" s="246"/>
      <c r="D56" s="246"/>
      <c r="E56" s="246"/>
      <c r="F56" s="247"/>
      <c r="G56" s="26">
        <v>47</v>
      </c>
      <c r="H56" s="48">
        <v>0</v>
      </c>
      <c r="I56" s="48">
        <v>0</v>
      </c>
    </row>
    <row r="57" spans="1:9" ht="26.45" customHeight="1" x14ac:dyDescent="0.2">
      <c r="A57" s="248" t="s">
        <v>257</v>
      </c>
      <c r="B57" s="249"/>
      <c r="C57" s="249"/>
      <c r="D57" s="249"/>
      <c r="E57" s="249"/>
      <c r="F57" s="250"/>
      <c r="G57" s="25">
        <v>48</v>
      </c>
      <c r="H57" s="49">
        <f>H27+H42+H55+H56</f>
        <v>55323716</v>
      </c>
      <c r="I57" s="49">
        <f>I27+I42+I55+I56</f>
        <v>-6546307</v>
      </c>
    </row>
    <row r="58" spans="1:9" x14ac:dyDescent="0.2">
      <c r="A58" s="251" t="s">
        <v>258</v>
      </c>
      <c r="B58" s="252"/>
      <c r="C58" s="252"/>
      <c r="D58" s="252"/>
      <c r="E58" s="252"/>
      <c r="F58" s="253"/>
      <c r="G58" s="26">
        <v>49</v>
      </c>
      <c r="H58" s="48">
        <v>716410908</v>
      </c>
      <c r="I58" s="48">
        <v>682384706</v>
      </c>
    </row>
    <row r="59" spans="1:9" ht="31.15" customHeight="1" x14ac:dyDescent="0.2">
      <c r="A59" s="236" t="s">
        <v>259</v>
      </c>
      <c r="B59" s="237"/>
      <c r="C59" s="237"/>
      <c r="D59" s="237"/>
      <c r="E59" s="237"/>
      <c r="F59" s="238"/>
      <c r="G59" s="27">
        <v>50</v>
      </c>
      <c r="H59" s="50">
        <f>H57+H58</f>
        <v>771734624</v>
      </c>
      <c r="I59" s="50">
        <f>I57+I58</f>
        <v>675838399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activeCell="A30" sqref="A30:F3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450</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447</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C1" zoomScaleNormal="100" zoomScaleSheetLayoutView="80" workbookViewId="0">
      <pane ySplit="5" topLeftCell="A6" activePane="bottomLeft" state="frozen"/>
      <selection activeCell="C30" sqref="C30"/>
      <selection pane="bottomLeft" activeCell="A30" sqref="A30:W30"/>
    </sheetView>
  </sheetViews>
  <sheetFormatPr defaultRowHeight="12.75" x14ac:dyDescent="0.2"/>
  <cols>
    <col min="1" max="4" width="9.140625" style="1"/>
    <col min="5" max="5" width="10.140625" style="1" bestFit="1" customWidth="1"/>
    <col min="6" max="6" width="9.140625" style="1"/>
    <col min="7" max="7" width="11.140625" style="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43738</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102574420</v>
      </c>
      <c r="I7" s="65">
        <v>1142738633</v>
      </c>
      <c r="J7" s="65">
        <v>2182500</v>
      </c>
      <c r="K7" s="65">
        <v>3380</v>
      </c>
      <c r="L7" s="65">
        <v>3380</v>
      </c>
      <c r="M7" s="65">
        <v>0</v>
      </c>
      <c r="N7" s="65">
        <v>568595447</v>
      </c>
      <c r="O7" s="65">
        <v>0</v>
      </c>
      <c r="P7" s="65">
        <v>111690</v>
      </c>
      <c r="Q7" s="65">
        <v>0</v>
      </c>
      <c r="R7" s="65">
        <v>0</v>
      </c>
      <c r="S7" s="65">
        <v>68823676</v>
      </c>
      <c r="T7" s="65">
        <v>0</v>
      </c>
      <c r="U7" s="66">
        <f>H7+I7+J7+K7-L7+M7+N7+O7+P7+Q7+R7+S7+T7</f>
        <v>1885026366</v>
      </c>
      <c r="V7" s="65">
        <v>0</v>
      </c>
      <c r="W7" s="66">
        <f>U7+V7</f>
        <v>1885026366</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102574420</v>
      </c>
      <c r="I10" s="66">
        <f t="shared" ref="I10:W10" si="2">I7+I8+I9</f>
        <v>1142738633</v>
      </c>
      <c r="J10" s="66">
        <f t="shared" si="2"/>
        <v>2182500</v>
      </c>
      <c r="K10" s="66">
        <f>K7+K8+K9</f>
        <v>3380</v>
      </c>
      <c r="L10" s="66">
        <f t="shared" si="2"/>
        <v>3380</v>
      </c>
      <c r="M10" s="66">
        <f t="shared" si="2"/>
        <v>0</v>
      </c>
      <c r="N10" s="66">
        <f t="shared" si="2"/>
        <v>568595447</v>
      </c>
      <c r="O10" s="66">
        <f t="shared" si="2"/>
        <v>0</v>
      </c>
      <c r="P10" s="66">
        <f t="shared" si="2"/>
        <v>111690</v>
      </c>
      <c r="Q10" s="66">
        <f t="shared" si="2"/>
        <v>0</v>
      </c>
      <c r="R10" s="66">
        <f t="shared" si="2"/>
        <v>0</v>
      </c>
      <c r="S10" s="66">
        <f t="shared" si="2"/>
        <v>68823676</v>
      </c>
      <c r="T10" s="66">
        <f t="shared" si="2"/>
        <v>0</v>
      </c>
      <c r="U10" s="66">
        <f t="shared" si="2"/>
        <v>1885026366</v>
      </c>
      <c r="V10" s="66">
        <f t="shared" si="2"/>
        <v>0</v>
      </c>
      <c r="W10" s="66">
        <f t="shared" si="2"/>
        <v>1885026366</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66550407</v>
      </c>
      <c r="U11" s="66">
        <f>H11+I11+J11+K11-L11+M11+N11+O11+P11+Q11+R11+S11+T11</f>
        <v>66550407</v>
      </c>
      <c r="V11" s="65">
        <v>0</v>
      </c>
      <c r="W11" s="66">
        <f t="shared" ref="W11:W28" si="3">U11+V11</f>
        <v>66550407</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-6570</v>
      </c>
      <c r="Q14" s="67">
        <v>0</v>
      </c>
      <c r="R14" s="67">
        <v>0</v>
      </c>
      <c r="S14" s="65">
        <v>0</v>
      </c>
      <c r="T14" s="65">
        <v>0</v>
      </c>
      <c r="U14" s="66">
        <f t="shared" si="4"/>
        <v>-6570</v>
      </c>
      <c r="V14" s="65">
        <v>0</v>
      </c>
      <c r="W14" s="66">
        <f t="shared" si="3"/>
        <v>-6570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-906919</v>
      </c>
      <c r="O19" s="65">
        <v>0</v>
      </c>
      <c r="P19" s="65">
        <v>0</v>
      </c>
      <c r="Q19" s="65">
        <v>0</v>
      </c>
      <c r="R19" s="65">
        <v>0</v>
      </c>
      <c r="S19" s="65">
        <v>0</v>
      </c>
      <c r="T19" s="65">
        <v>0</v>
      </c>
      <c r="U19" s="66">
        <f t="shared" si="4"/>
        <v>-906919</v>
      </c>
      <c r="V19" s="65">
        <v>0</v>
      </c>
      <c r="W19" s="66">
        <f t="shared" si="3"/>
        <v>-906919</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2946221</v>
      </c>
      <c r="K27" s="65">
        <v>0</v>
      </c>
      <c r="L27" s="65">
        <v>0</v>
      </c>
      <c r="M27" s="65">
        <v>0</v>
      </c>
      <c r="N27" s="65">
        <v>0</v>
      </c>
      <c r="O27" s="65">
        <v>0</v>
      </c>
      <c r="P27" s="65">
        <v>0</v>
      </c>
      <c r="Q27" s="65">
        <v>0</v>
      </c>
      <c r="R27" s="65">
        <v>0</v>
      </c>
      <c r="S27" s="65">
        <v>-2946221</v>
      </c>
      <c r="T27" s="65">
        <v>0</v>
      </c>
      <c r="U27" s="66">
        <f>H27+I27+J27+K27-L27+M27+N27+O27+P27+Q27+R27+S27+T27</f>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102574420</v>
      </c>
      <c r="I29" s="68">
        <f t="shared" ref="I29:W29" si="5">SUM(I10:I28)</f>
        <v>1142738633</v>
      </c>
      <c r="J29" s="68">
        <f t="shared" si="5"/>
        <v>5128721</v>
      </c>
      <c r="K29" s="68">
        <f t="shared" si="5"/>
        <v>3380</v>
      </c>
      <c r="L29" s="68">
        <f t="shared" si="5"/>
        <v>3380</v>
      </c>
      <c r="M29" s="68">
        <f t="shared" si="5"/>
        <v>0</v>
      </c>
      <c r="N29" s="68">
        <f t="shared" si="5"/>
        <v>567688528</v>
      </c>
      <c r="O29" s="68">
        <f t="shared" si="5"/>
        <v>0</v>
      </c>
      <c r="P29" s="68">
        <f t="shared" si="5"/>
        <v>105120</v>
      </c>
      <c r="Q29" s="68">
        <f t="shared" si="5"/>
        <v>0</v>
      </c>
      <c r="R29" s="68">
        <f t="shared" si="5"/>
        <v>0</v>
      </c>
      <c r="S29" s="68">
        <f t="shared" si="5"/>
        <v>65877455</v>
      </c>
      <c r="T29" s="68">
        <f t="shared" si="5"/>
        <v>66550407</v>
      </c>
      <c r="U29" s="68">
        <f t="shared" si="5"/>
        <v>1950663284</v>
      </c>
      <c r="V29" s="68">
        <f t="shared" si="5"/>
        <v>0</v>
      </c>
      <c r="W29" s="68">
        <f t="shared" si="5"/>
        <v>1950663284</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-906919</v>
      </c>
      <c r="O31" s="66">
        <f t="shared" si="6"/>
        <v>0</v>
      </c>
      <c r="P31" s="66">
        <f t="shared" si="6"/>
        <v>-6570</v>
      </c>
      <c r="Q31" s="66">
        <f t="shared" si="6"/>
        <v>0</v>
      </c>
      <c r="R31" s="66">
        <f t="shared" si="6"/>
        <v>0</v>
      </c>
      <c r="S31" s="66">
        <f t="shared" si="6"/>
        <v>0</v>
      </c>
      <c r="T31" s="66">
        <f t="shared" si="6"/>
        <v>0</v>
      </c>
      <c r="U31" s="66">
        <f t="shared" si="6"/>
        <v>-913489</v>
      </c>
      <c r="V31" s="66">
        <f t="shared" si="6"/>
        <v>0</v>
      </c>
      <c r="W31" s="66">
        <f t="shared" si="6"/>
        <v>-913489</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-906919</v>
      </c>
      <c r="O32" s="66">
        <f t="shared" si="7"/>
        <v>0</v>
      </c>
      <c r="P32" s="66">
        <f t="shared" si="7"/>
        <v>-6570</v>
      </c>
      <c r="Q32" s="66">
        <f t="shared" si="7"/>
        <v>0</v>
      </c>
      <c r="R32" s="66">
        <f t="shared" si="7"/>
        <v>0</v>
      </c>
      <c r="S32" s="66">
        <f t="shared" si="7"/>
        <v>0</v>
      </c>
      <c r="T32" s="66">
        <f t="shared" si="7"/>
        <v>66550407</v>
      </c>
      <c r="U32" s="66">
        <f t="shared" si="7"/>
        <v>65636918</v>
      </c>
      <c r="V32" s="66">
        <f t="shared" si="7"/>
        <v>0</v>
      </c>
      <c r="W32" s="66">
        <f t="shared" si="7"/>
        <v>65636918</v>
      </c>
    </row>
    <row r="33" spans="1:23" ht="30.75" customHeight="1" x14ac:dyDescent="0.2">
      <c r="A33" s="291" t="s">
        <v>346</v>
      </c>
      <c r="B33" s="291"/>
      <c r="C33" s="291"/>
      <c r="D33" s="291"/>
      <c r="E33" s="291"/>
      <c r="F33" s="291"/>
      <c r="G33" s="8">
        <v>26</v>
      </c>
      <c r="H33" s="68">
        <f>SUM(H21:H28)</f>
        <v>0</v>
      </c>
      <c r="I33" s="68">
        <f t="shared" ref="I33:W33" si="8">SUM(I21:I28)</f>
        <v>0</v>
      </c>
      <c r="J33" s="68">
        <f t="shared" si="8"/>
        <v>2946221</v>
      </c>
      <c r="K33" s="68">
        <f t="shared" si="8"/>
        <v>0</v>
      </c>
      <c r="L33" s="68">
        <f t="shared" si="8"/>
        <v>0</v>
      </c>
      <c r="M33" s="68">
        <f t="shared" si="8"/>
        <v>0</v>
      </c>
      <c r="N33" s="68">
        <f t="shared" si="8"/>
        <v>0</v>
      </c>
      <c r="O33" s="68">
        <f t="shared" si="8"/>
        <v>0</v>
      </c>
      <c r="P33" s="68">
        <f t="shared" si="8"/>
        <v>0</v>
      </c>
      <c r="Q33" s="68">
        <f t="shared" si="8"/>
        <v>0</v>
      </c>
      <c r="R33" s="68">
        <f t="shared" si="8"/>
        <v>0</v>
      </c>
      <c r="S33" s="68">
        <f t="shared" si="8"/>
        <v>-2946221</v>
      </c>
      <c r="T33" s="68">
        <f t="shared" si="8"/>
        <v>0</v>
      </c>
      <c r="U33" s="68">
        <f t="shared" si="8"/>
        <v>0</v>
      </c>
      <c r="V33" s="68">
        <f t="shared" si="8"/>
        <v>0</v>
      </c>
      <c r="W33" s="68">
        <f t="shared" si="8"/>
        <v>0</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102574420</v>
      </c>
      <c r="I35" s="65">
        <v>1142742013</v>
      </c>
      <c r="J35" s="65">
        <v>5128721</v>
      </c>
      <c r="K35" s="65">
        <v>3380</v>
      </c>
      <c r="L35" s="65">
        <v>3380</v>
      </c>
      <c r="M35" s="65">
        <v>0</v>
      </c>
      <c r="N35" s="65">
        <v>567685148</v>
      </c>
      <c r="O35" s="65">
        <v>0</v>
      </c>
      <c r="P35" s="65">
        <v>105120</v>
      </c>
      <c r="Q35" s="65">
        <v>0</v>
      </c>
      <c r="R35" s="65">
        <v>0</v>
      </c>
      <c r="S35" s="65">
        <v>65877455</v>
      </c>
      <c r="T35" s="65">
        <v>66550407</v>
      </c>
      <c r="U35" s="69">
        <f t="shared" ref="U35:U37" si="9">H35+I35+J35+K35-L35+M35+N35+O35+P35+Q35+R35+S35+T35</f>
        <v>1950663284</v>
      </c>
      <c r="V35" s="65">
        <v>0</v>
      </c>
      <c r="W35" s="69">
        <f t="shared" ref="W35:W37" si="10">U35+V35</f>
        <v>1950663284</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102574420</v>
      </c>
      <c r="I38" s="69">
        <f t="shared" ref="I38:W38" si="11">I35+I36+I37</f>
        <v>1142742013</v>
      </c>
      <c r="J38" s="69">
        <f t="shared" si="11"/>
        <v>5128721</v>
      </c>
      <c r="K38" s="69">
        <f t="shared" si="11"/>
        <v>3380</v>
      </c>
      <c r="L38" s="69">
        <f t="shared" si="11"/>
        <v>3380</v>
      </c>
      <c r="M38" s="69">
        <f t="shared" si="11"/>
        <v>0</v>
      </c>
      <c r="N38" s="69">
        <f t="shared" si="11"/>
        <v>567685148</v>
      </c>
      <c r="O38" s="69">
        <f t="shared" si="11"/>
        <v>0</v>
      </c>
      <c r="P38" s="69">
        <f t="shared" si="11"/>
        <v>105120</v>
      </c>
      <c r="Q38" s="69">
        <f t="shared" si="11"/>
        <v>0</v>
      </c>
      <c r="R38" s="69">
        <f t="shared" si="11"/>
        <v>0</v>
      </c>
      <c r="S38" s="69">
        <f t="shared" si="11"/>
        <v>65877455</v>
      </c>
      <c r="T38" s="69">
        <f t="shared" si="11"/>
        <v>66550407</v>
      </c>
      <c r="U38" s="69">
        <f t="shared" si="11"/>
        <v>1950663284</v>
      </c>
      <c r="V38" s="69">
        <f t="shared" si="11"/>
        <v>0</v>
      </c>
      <c r="W38" s="69">
        <f t="shared" si="11"/>
        <v>1950663284</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167846468</v>
      </c>
      <c r="U39" s="69">
        <f t="shared" ref="U39:U56" si="12">H39+I39+J39+K39-L39+M39+N39+O39+P39+Q39+R39+S39+T39</f>
        <v>167846468</v>
      </c>
      <c r="V39" s="65">
        <v>0</v>
      </c>
      <c r="W39" s="69">
        <f t="shared" ref="W39:W56" si="13">U39+V39</f>
        <v>167846468</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4092593</v>
      </c>
      <c r="L52" s="65">
        <v>4092593</v>
      </c>
      <c r="M52" s="65">
        <v>0</v>
      </c>
      <c r="N52" s="65">
        <v>-4092593</v>
      </c>
      <c r="O52" s="65">
        <v>0</v>
      </c>
      <c r="P52" s="65">
        <v>0</v>
      </c>
      <c r="Q52" s="65">
        <v>0</v>
      </c>
      <c r="R52" s="65">
        <v>0</v>
      </c>
      <c r="S52" s="65">
        <v>0</v>
      </c>
      <c r="T52" s="65">
        <v>0</v>
      </c>
      <c r="U52" s="69">
        <f t="shared" si="12"/>
        <v>-4092593</v>
      </c>
      <c r="V52" s="65">
        <v>0</v>
      </c>
      <c r="W52" s="69">
        <f t="shared" si="13"/>
        <v>-4092593</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-25642759</v>
      </c>
      <c r="T53" s="65">
        <v>0</v>
      </c>
      <c r="U53" s="69">
        <f t="shared" si="12"/>
        <v>-25642759</v>
      </c>
      <c r="V53" s="65">
        <v>0</v>
      </c>
      <c r="W53" s="69">
        <f t="shared" si="13"/>
        <v>-25642759</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66550407</v>
      </c>
      <c r="T55" s="65">
        <v>-66550407</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102574420</v>
      </c>
      <c r="I57" s="70">
        <f t="shared" ref="I57:W57" si="14">SUM(I38:I56)</f>
        <v>1142742013</v>
      </c>
      <c r="J57" s="70">
        <f t="shared" si="14"/>
        <v>5128721</v>
      </c>
      <c r="K57" s="70">
        <f t="shared" si="14"/>
        <v>4095973</v>
      </c>
      <c r="L57" s="70">
        <f t="shared" si="14"/>
        <v>4095973</v>
      </c>
      <c r="M57" s="70">
        <f t="shared" si="14"/>
        <v>0</v>
      </c>
      <c r="N57" s="70">
        <f t="shared" si="14"/>
        <v>563592555</v>
      </c>
      <c r="O57" s="70">
        <f t="shared" si="14"/>
        <v>0</v>
      </c>
      <c r="P57" s="70">
        <f t="shared" si="14"/>
        <v>105120</v>
      </c>
      <c r="Q57" s="70">
        <f t="shared" si="14"/>
        <v>0</v>
      </c>
      <c r="R57" s="70">
        <f t="shared" si="14"/>
        <v>0</v>
      </c>
      <c r="S57" s="70">
        <f t="shared" si="14"/>
        <v>106785103</v>
      </c>
      <c r="T57" s="70">
        <f t="shared" si="14"/>
        <v>167846468</v>
      </c>
      <c r="U57" s="70">
        <f t="shared" si="14"/>
        <v>2088774400</v>
      </c>
      <c r="V57" s="70">
        <f t="shared" si="14"/>
        <v>0</v>
      </c>
      <c r="W57" s="70">
        <f t="shared" si="14"/>
        <v>2088774400</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167846468</v>
      </c>
      <c r="U60" s="69">
        <f t="shared" si="16"/>
        <v>167846468</v>
      </c>
      <c r="V60" s="69">
        <f t="shared" si="16"/>
        <v>0</v>
      </c>
      <c r="W60" s="69">
        <f t="shared" si="16"/>
        <v>167846468</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4092593</v>
      </c>
      <c r="L61" s="70">
        <f t="shared" si="17"/>
        <v>4092593</v>
      </c>
      <c r="M61" s="70">
        <f t="shared" si="17"/>
        <v>0</v>
      </c>
      <c r="N61" s="70">
        <f t="shared" si="17"/>
        <v>-4092593</v>
      </c>
      <c r="O61" s="70">
        <f t="shared" si="17"/>
        <v>0</v>
      </c>
      <c r="P61" s="70">
        <f t="shared" si="17"/>
        <v>0</v>
      </c>
      <c r="Q61" s="70">
        <f t="shared" si="17"/>
        <v>0</v>
      </c>
      <c r="R61" s="70">
        <f t="shared" si="17"/>
        <v>0</v>
      </c>
      <c r="S61" s="70">
        <f t="shared" si="17"/>
        <v>40907648</v>
      </c>
      <c r="T61" s="70">
        <f t="shared" si="17"/>
        <v>-66550407</v>
      </c>
      <c r="U61" s="70">
        <f t="shared" si="17"/>
        <v>-29735352</v>
      </c>
      <c r="V61" s="70">
        <f t="shared" si="17"/>
        <v>0</v>
      </c>
      <c r="W61" s="70">
        <f t="shared" si="17"/>
        <v>-29735352</v>
      </c>
    </row>
  </sheetData>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activeCell="C30" sqref="C30"/>
    </sheetView>
  </sheetViews>
  <sheetFormatPr defaultRowHeight="12.75" x14ac:dyDescent="0.2"/>
  <sheetData>
    <row r="1" spans="1:9" x14ac:dyDescent="0.2">
      <c r="A1" s="314" t="s">
        <v>448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2019-10-23T07:42:41Z</cp:lastPrinted>
  <dcterms:created xsi:type="dcterms:W3CDTF">2008-10-17T11:51:54Z</dcterms:created>
  <dcterms:modified xsi:type="dcterms:W3CDTF">2019-10-31T06:53:39Z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