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2840"/>
  </bookViews>
  <sheets>
    <sheet name="Opći podaci" sheetId="23" r:id="rId1"/>
    <sheet name="Bilanca" sheetId="18" r:id="rId2"/>
    <sheet name="RDG" sheetId="19" r:id="rId3"/>
    <sheet name="NT_I" sheetId="20" r:id="rId4"/>
    <sheet name="NT_D" sheetId="21" r:id="rId5"/>
    <sheet name="PK" sheetId="22" r:id="rId6"/>
    <sheet name="Bilješke" sheetId="25"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103" i="19" l="1"/>
  <c r="I88" i="19"/>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I57" i="20"/>
  <c r="I59" i="20" s="1"/>
  <c r="H57" i="20"/>
  <c r="H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<sst xmlns="http://schemas.openxmlformats.org/spreadsheetml/2006/main" count="521" uniqueCount="455">
  <si>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</si>
  <si>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</si>
  <si>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</si>
  <si>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</si>
  <si>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</si>
  <si>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</si>
  <si>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</si>
  <si>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</si>
  <si>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</si>
  <si>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</si>
  <si>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</si>
  <si>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</si>
  <si>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</si>
  <si>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</si>
  <si>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</si>
  <si>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</si>
  <si>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</si>
  <si>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</si>
  <si>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</si>
  <si>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</si>
  <si>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</si>
  <si>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</si>
  <si>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</si>
  <si>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</si>
  <si>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</si>
  <si>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</si>
  <si>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</si>
  <si>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</si>
  <si>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</si>
  <si>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</si>
  <si>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</si>
  <si>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</si>
  <si>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</si>
  <si>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</si>
  <si>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</si>
  <si>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</si>
  <si>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</si>
  <si>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</si>
  <si>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</si>
  <si>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</si>
  <si>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</si>
  <si>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</si>
  <si>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</si>
  <si>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</si>
  <si>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</si>
  <si>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</si>
  <si>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</si>
  <si>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</si>
  <si>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</si>
  <si>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</si>
  <si>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</si>
  <si>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</si>
  <si>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</si>
  <si>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</si>
  <si>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</si>
  <si>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</si>
  <si>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</si>
  <si>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</si>
  <si>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</si>
  <si>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</si>
  <si>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</si>
  <si>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</si>
  <si>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</si>
  <si>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</si>
  <si>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</si>
  <si>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</si>
  <si>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</si>
  <si>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</si>
  <si>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</si>
  <si>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</si>
  <si>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</si>
  <si>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</si>
  <si>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</si>
  <si>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</si>
  <si>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</si>
  <si>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</si>
  <si>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</si>
  <si>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</si>
  <si>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</si>
  <si>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</si>
  <si>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</si>
  <si>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</si>
  <si>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</si>
  <si>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</si>
  <si>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</si>
  <si>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</si>
  <si>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</si>
  <si>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</si>
  <si>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</si>
  <si>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</si>
  <si>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</si>
  <si>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</si>
  <si>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</si>
  <si>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</si>
  <si>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</si>
  <si>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</si>
  <si>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</si>
  <si>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</si>
  <si>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</si>
  <si>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</si>
  <si>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</si>
  <si>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</si>
  <si>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</si>
  <si>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</si>
  <si>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</si>
  <si>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</si>
  <si>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</si>
  <si>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</si>
  <si>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</si>
  <si>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</si>
  <si>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</si>
  <si>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</si>
  <si>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</si>
  <si>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</si>
  <si>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</si>
  <si>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</si>
  <si>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</si>
  <si>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</si>
  <si>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</si>
  <si>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</si>
  <si>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</si>
  <si>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</si>
  <si>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</si>
  <si>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</si>
  <si>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</si>
  <si>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</si>
  <si>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</si>
  <si>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</si>
  <si>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</si>
  <si>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</si>
  <si>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</si>
  <si>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</si>
  <si>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</si>
  <si>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</si>
  <si>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</si>
  <si>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</si>
  <si>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</si>
  <si>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</si>
  <si>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</si>
  <si>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</si>
  <si>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</si>
  <si>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</si>
  <si>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</si>
  <si>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</si>
  <si>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</si>
  <si>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</si>
  <si>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</si>
  <si>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</si>
  <si>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</si>
  <si>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</si>
  <si>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</si>
  <si>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</si>
  <si>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</si>
  <si>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</si>
  <si>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</si>
  <si>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</si>
  <si>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</si>
  <si>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</si>
  <si>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</si>
  <si>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</si>
  <si>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</si>
  <si>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</si>
  <si>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</si>
  <si>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</si>
  <si>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</si>
  <si>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</si>
  <si>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</si>
  <si>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</si>
  <si>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</si>
  <si>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</si>
  <si>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</si>
  <si>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</si>
  <si>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</si>
  <si>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</si>
  <si>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</si>
  <si>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</si>
  <si>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</si>
  <si>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</si>
  <si>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</si>
  <si>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</si>
  <si>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</si>
  <si>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</si>
  <si>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</si>
  <si>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</si>
  <si>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</si>
  <si>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</si>
  <si>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</si>
  <si>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</si>
  <si>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</si>
  <si>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</si>
  <si>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</si>
  <si>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</si>
  <si>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</si>
  <si>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</si>
  <si>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</si>
  <si>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</si>
  <si>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</si>
  <si>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</si>
  <si>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</si>
  <si>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</si>
  <si>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</si>
  <si>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</si>
  <si>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</si>
  <si>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</si>
  <si>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</si>
  <si>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</si>
  <si>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</si>
  <si>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</si>
  <si>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</si>
  <si>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</si>
  <si>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</si>
  <si>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</si>
  <si>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</si>
  <si>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</si>
  <si>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</si>
  <si>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</si>
  <si>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</si>
  <si>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</si>
  <si>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</si>
  <si>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</si>
  <si>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</si>
  <si>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</si>
  <si>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</si>
  <si>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</si>
  <si>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</si>
  <si>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</si>
  <si>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</si>
  <si>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</si>
  <si>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</si>
  <si>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</si>
  <si>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</si>
  <si>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</si>
  <si>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</si>
  <si>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</si>
  <si>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</si>
  <si>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</si>
  <si>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</si>
  <si>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</si>
  <si>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</si>
  <si>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</si>
  <si>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</si>
  <si>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</si>
  <si>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</si>
  <si>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</si>
  <si>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</si>
  <si>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</si>
  <si>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</si>
  <si>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</si>
  <si>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</si>
  <si>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</si>
  <si>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</si>
  <si>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</si>
  <si>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</si>
  <si>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</si>
  <si>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</si>
  <si>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</si>
  <si>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</si>
  <si>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</si>
  <si>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</si>
  <si>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</si>
  <si>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</si>
  <si>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</si>
  <si>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</si>
  <si>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</si>
  <si>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</si>
  <si>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</si>
  <si>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</si>
  <si>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</si>
  <si>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</si>
  <si>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</si>
  <si>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</si>
  <si>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</si>
  <si>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</si>
  <si>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</si>
  <si>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</si>
  <si>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</si>
  <si>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</si>
  <si>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</si>
  <si>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</si>
  <si>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</si>
  <si>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</si>
  <si>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</si>
  <si>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</si>
  <si>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</si>
  <si>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</si>
  <si>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</si>
  <si>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</si>
  <si>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</si>
  <si>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</si>
  <si>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</si>
  <si>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</si>
  <si>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</si>
  <si>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</si>
  <si>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</si>
  <si>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</si>
  <si>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</si>
  <si>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</si>
  <si>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</si>
  <si>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</si>
  <si>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</si>
  <si>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</si>
  <si>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</si>
  <si>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</si>
  <si>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</si>
  <si>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</si>
  <si>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</si>
  <si>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</si>
  <si>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</si>
  <si>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</si>
  <si>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</si>
  <si>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</si>
  <si>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</si>
  <si>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</si>
  <si>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</si>
  <si>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</si>
  <si>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</si>
  <si>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</si>
  <si>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</si>
  <si>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</si>
  <si>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</si>
  <si>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</si>
  <si>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</si>
  <si>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</si>
  <si>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</si>
  <si>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</si>
  <si>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</si>
  <si>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</si>
  <si>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</si>
  <si>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</si>
  <si>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</si>
  <si>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</si>
  <si>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</si>
  <si>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</si>
  <si>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</si>
  <si>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</si>
  <si>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</si>
  <si>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</si>
  <si>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</si>
  <si>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</si>
  <si>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</si>
  <si>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</si>
  <si>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</si>
  <si>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</si>
  <si>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</si>
  <si>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</si>
  <si>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</si>
  <si>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</si>
  <si>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</si>
  <si>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</si>
  <si>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</si>
  <si>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</si>
  <si>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</si>
  <si>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</si>
  <si>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</si>
  <si>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</si>
  <si>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</si>
  <si>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</si>
  <si>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</si>
  <si>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</si>
  <si>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</si>
  <si>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</si>
  <si>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</si>
  <si>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</si>
  <si>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</si>
  <si>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</si>
  <si>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</si>
  <si>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</si>
  <si>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</si>
  <si>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</si>
  <si>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</si>
  <si>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</si>
  <si>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</si>
  <si>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</si>
  <si>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</si>
  <si>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</si>
  <si>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</si>
  <si>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</si>
  <si>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</si>
  <si>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</si>
  <si>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</si>
  <si>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</si>
  <si>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</si>
  <si>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</si>
  <si>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</si>
  <si>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</si>
  <si>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</si>
  <si>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</si>
  <si>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</si>
  <si>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</si>
  <si>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</si>
  <si>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</si>
  <si>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</si>
  <si>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</si>
  <si>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</si>
  <si>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</si>
  <si>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</si>
  <si>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</si>
  <si>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</si>
  <si>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</si>
  <si>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</si>
  <si>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</si>
  <si>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</si>
  <si>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</si>
  <si>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</si>
  <si>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</si>
  <si>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</si>
  <si>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</si>
  <si>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</si>
  <si>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</si>
  <si>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</si>
  <si>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</si>
  <si>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</si>
  <si>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</si>
  <si>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</si>
  <si>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</si>
  <si>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</si>
  <si>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</si>
  <si>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</si>
  <si>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</si>
  <si>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</si>
  <si>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</si>
  <si>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</si>
  <si>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</si>
  <si>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</si>
  <si>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</si>
  <si>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</si>
  <si>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</si>
  <si>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</si>
  <si>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</si>
  <si>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HR</t>
  </si>
  <si>
    <t>040022901</t>
  </si>
  <si>
    <t>47625429199</t>
  </si>
  <si>
    <t>1665</t>
  </si>
  <si>
    <t>74780000Z0PH7TFW3I85</t>
  </si>
  <si>
    <t>ARENA HOSPITALITY GROUP d.d.</t>
  </si>
  <si>
    <t>PULA</t>
  </si>
  <si>
    <t>Smareglina ulica 3</t>
  </si>
  <si>
    <t>uprava@arenahospitalitygroup.com</t>
  </si>
  <si>
    <t>www.arenahospitalitygroup.com</t>
  </si>
  <si>
    <t>Mažurana d.o.o.</t>
  </si>
  <si>
    <t>Ulika d.o.o.</t>
  </si>
  <si>
    <t>Sugarhill Investments B.V.</t>
  </si>
  <si>
    <t>Germany Real Estate B.V.</t>
  </si>
  <si>
    <t>Zagreb, Radnička cesta 80</t>
  </si>
  <si>
    <t>Nizozemska, Amesterdam, Claude Debussylaan 14, Vinoly Tower</t>
  </si>
  <si>
    <t>Neven Čale</t>
  </si>
  <si>
    <t>052/223-811</t>
  </si>
  <si>
    <t xml:space="preserve">ncale@arenahospitalitygroup.com </t>
  </si>
  <si>
    <t>Ernst and Young d.o.o.</t>
  </si>
  <si>
    <t>Berislav Horvat</t>
  </si>
  <si>
    <t xml:space="preserve">stanje na dan 31.12.2019 </t>
  </si>
  <si>
    <t>Obveznik: Arena Hospitality Group d.d.</t>
  </si>
  <si>
    <t>u razdoblju 01.01.2019 do 31.12.2019</t>
  </si>
  <si>
    <t>u razdoblju 01.01.2019. do 31.12.2019.</t>
  </si>
  <si>
    <r>
      <t xml:space="preserve">BILJEŠKE UZ FINANCIJSKE IZVJEŠTAJE - GFI
(sastavljaju se za tromjesečna izvještajna razdoblja)
Naziv izdavatelja:   ____Arena Hospitality Group d.d.__________________________
OIB:   ________47625429199_____________________________________________
Izvještajno razdoblje: _______01.01.2019 - 31.12.2019_________________________
</t>
    </r>
    <r>
      <rPr>
        <b/>
        <sz val="9"/>
        <rFont val="Arial"/>
        <family val="2"/>
        <charset val="238"/>
      </rPr>
      <t xml:space="preserve">
Primjena MSFI 16 po prvi put</t>
    </r>
    <r>
      <rPr>
        <sz val="9"/>
        <rFont val="Arial"/>
        <family val="2"/>
        <charset val="238"/>
      </rPr>
      <t xml:space="preserve">
Grupa je u toku godine prvi put primjenila MSFI 16. Primjena novog Standarda nastupila je sa 1.1.2019 godine. Usporedni podaci nisu korigirani, već su iskazani u skladu sa MRS 17 koji je u tom periodu bio u upotrebi. 
Primjena MSFI-a 16 rezultirala je priznavanjem imovine na 1.1.2019. godine (Pravo korištenja imovine u operativnom najmu) u iznosu od 236.468.624 kuna. Dugoročne obveze po operativnom najmu u isto vrijeme evidentirane su u iznosu 242.150.980 kuna. U periodu koji je završio 31.12.2019 Grupa je priznala iznos od 20.209.518 kuna troškova amortizacije imovine priznate u skladu sa MSFI 16, te iznos od 4.641.150 kuna kamata po osnovi najma.
Iznos obveze plaćene po operativnim najmovima koje su evidentirane kao smanjenje glavnice iskazan je u Izvještaju o novčanim tokovima na AOP 042 - Novčani izdaci za financijski najam i iznose 19.040.760 kune.
Zbog primjene MSFI 16 Grupa je iskazala manje operativnih troškova (troškovi najma) koji su u usporednom periodu bili evidentirani na AOP 136 - c) Ostali vanjski troškovi.
Knjigovodstvena vrijednost Prava korištenja imovine u operativnom najmu iskazana u bilanci na AOP 018 - Ostala materijalna imovina iznosi 215.020.806 kuna. Dugoročne obveze po operativnom najmu (iskazane u bilanci na AOP 101 - Obveze prema bankama i drugim financijskim institucijama) na datum bilance iznose 202.354.856 kuna, dok kratkoročne obveze po operativnom najmu (iskazane u bilanci na AOP 113 - Obveze prema bankama i drugim financijskim institucijama) na datum bilance iznose 19.626.326 kune.
</t>
    </r>
    <r>
      <rPr>
        <b/>
        <sz val="9"/>
        <rFont val="Arial"/>
        <family val="2"/>
        <charset val="238"/>
      </rPr>
      <t>Usklađenje Konsolidiranog financijskog izvještaja sa GFI-POD</t>
    </r>
    <r>
      <rPr>
        <sz val="9"/>
        <rFont val="Arial"/>
        <family val="2"/>
        <charset val="238"/>
      </rPr>
      <t xml:space="preserve">
</t>
    </r>
    <r>
      <rPr>
        <b/>
        <sz val="9"/>
        <rFont val="Arial"/>
        <family val="2"/>
        <charset val="238"/>
      </rPr>
      <t>Usklađenje stavaka Bilance:</t>
    </r>
    <r>
      <rPr>
        <sz val="9"/>
        <rFont val="Arial"/>
        <family val="2"/>
        <charset val="238"/>
      </rPr>
      <t xml:space="preserve">
Nekretnine, postrojenja i oprema u iznosu od 2.012.342 tisuća kuna uvećan za Zalihe (iskazane unutar Dugotrajne imovine) u iznosu od 9.097 tisuća kuna te Imovina s pravom upotrebe  u iznosu od 215.021 odgovara AOP poziciji 010. 
Ulaganja u zajedničke pothvate u iznosu od 38.718 tisuća kuna nalazi se na pozicijama AOP 024 i 026.
Ograničeni depoziti i novčana sredstva u iznosu od 11.324 tisuća kuna ze pozicija Ostala dugotrajna financijska imovina u iznosu od 3.247 tisuća kuna nalaze se na AOP 028. 
Ostala potraživanja i predujmovi u iznosu od 8.915 tisuća kuna, iskazana su na  AOP 047, 051, 052. 
Potraživanja od kupaca u iznosu od 14.738 tisuća kuna obuhvaćaju AOP 048 i 049.
Ostale rezerve u iznosu od 313.983 tisuća kuna sadrže AOP 071, 075 i 078.
Zadržana dobit/ (preneseni gubitak) u iznosu od 206.225 tisuća kuna nalazi se na AOP 084 i 088. Razlika od 3.148 tisuća kuna odnosi se na zadržanu dobit pripojenih društava u toku 2016 godine, koja je u Godišnjem izvješću iskazana unutar Zadržane dobiti  dok je u GFI-POD bila iskazana u Ostalim rezervama.
Ostale obveze i rezerviranja u iznosu od 46.959 tisuća kuna, unutar GFI je iskazan na AOP 158 i 161
Usklađenje stavaka Računa dobiti i gubitka:
Prihodi u iznosu od 778.104  uvećan za Ostali (rashodi)/prihodi u iznosu 6.665 tisuća kuna iskazani su na AOP 125, uz izuzetak što pozicija Ostali (rashodi)/prihodi sadrži i rashode u iznosu od 1.421 tisuće kuna koji su u Godišnjem izvještaju netirani unutar spomenute pozicije. 
Poslovni rashodi u iznosu od 534.800 tisuća kuna uvećani za Troškove najma i koncesijska naknada za zemljišta u iznosu od 13.802 tisuća kuna korespondiraju zbroju AOP pozicijama 133, 138, 139, 140 i 153, dok je razlika od 1.437 tisuća kuna iskazana unutar pozicije Ostali (rashodi)/prihodi.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</si>
</sst>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sz val="10"/>
      <color indexed="8"/>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7" fillId="0" borderId="0"/>
    <xf numFmtId="0" fontId="2" fillId="0" borderId="0"/>
    <xf numFmtId="0" fontId="1" fillId="0" borderId="0"/>
    <xf numFmtId="0" fontId="2" fillId="0" borderId="0"/>
    <xf numFmtId="0" fontId="5" fillId="0" borderId="0"/>
    <xf numFmtId="0" fontId="38" fillId="0" borderId="0">
      <alignment vertical="top"/>
    </xf>
  </cellStyleXfs>
  <cellXfs count="32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5" fillId="0" borderId="0" xfId="0" applyFont="1" applyAlignment="1">
      <alignment horizontal="left" vertical="top" wrapText="1"/>
    </xf>
    <xf numFmtId="0" fontId="2" fillId="0" borderId="0" xfId="0" applyFont="1" applyAlignment="1">
      <alignment vertical="top" wrapText="1"/>
    </xf>
    <xf numFmtId="0" fontId="5" fillId="0" borderId="0" xfId="0" applyFont="1" applyAlignment="1">
      <alignment vertical="top" wrapText="1"/>
    </xf>
  </cellXfs>
  <cellStyles count="10">
    <cellStyle name="Hyperlink 2" xfId="2"/>
    <cellStyle name="Normal 2" xfId="3"/>
    <cellStyle name="Normal 2 3" xfId="4"/>
    <cellStyle name="Normal 2 4" xfId="5"/>
    <cellStyle name="Normal 3" xfId="6"/>
    <cellStyle name="Normalno" xfId="0" builtinId="0"/>
    <cellStyle name="Normalno 2" xfId="7"/>
    <cellStyle name="Obično_Knjiga2" xfId="8"/>
    <cellStyle name="Style 1" xfId="1"/>
    <cellStyle name="Style 1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3.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4.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5.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topLeftCell="A19" workbookViewId="0">
      <selection activeCell="C28" sqref="C28"/>
    </sheetView>
  </sheetViews>
  <sheetFormatPr defaultRowHeight="12.75" x14ac:dyDescent="0.2"/>
  <cols>
    <col min="9" max="9" width="13.42578125" customWidth="1"/>
    <col min="10" max="10" width="10" bestFit="1"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43466</v>
      </c>
      <c r="F4" s="141"/>
      <c r="G4" s="94" t="s">
        <v>0</v>
      </c>
      <c r="H4" s="140">
        <v>43830</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409</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410</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428</v>
      </c>
      <c r="D10" s="152"/>
      <c r="E10" s="84"/>
      <c r="F10" s="153" t="s">
        <v>411</v>
      </c>
      <c r="G10" s="154"/>
      <c r="H10" s="155" t="s">
        <v>429</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430</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412</v>
      </c>
      <c r="H14" s="155" t="s">
        <v>433</v>
      </c>
      <c r="I14" s="156"/>
      <c r="J14" s="95"/>
    </row>
    <row r="15" spans="1:10" ht="14.45" customHeight="1" x14ac:dyDescent="0.2">
      <c r="A15" s="84"/>
      <c r="B15" s="85"/>
      <c r="C15" s="82"/>
      <c r="D15" s="82"/>
      <c r="E15" s="119"/>
      <c r="F15" s="119"/>
      <c r="G15" s="119"/>
      <c r="H15" s="119"/>
      <c r="I15" s="82"/>
      <c r="J15" s="35"/>
    </row>
    <row r="16" spans="1:10" ht="13.15" customHeight="1" x14ac:dyDescent="0.2">
      <c r="A16" s="120" t="s">
        <v>413</v>
      </c>
      <c r="B16" s="160"/>
      <c r="C16" s="151" t="s">
        <v>432</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434</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52100</v>
      </c>
      <c r="D20" s="156"/>
      <c r="E20" s="119"/>
      <c r="F20" s="119"/>
      <c r="G20" s="164" t="s">
        <v>435</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436</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437</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438</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904</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416</v>
      </c>
      <c r="D30" s="172" t="s">
        <v>414</v>
      </c>
      <c r="E30" s="131"/>
      <c r="F30" s="131"/>
      <c r="G30" s="131"/>
      <c r="H30" s="104" t="s">
        <v>415</v>
      </c>
      <c r="I30" s="105" t="s">
        <v>416</v>
      </c>
      <c r="J30" s="106"/>
    </row>
    <row r="31" spans="1:10" x14ac:dyDescent="0.2">
      <c r="A31" s="149"/>
      <c r="B31" s="150"/>
      <c r="C31" s="37"/>
      <c r="D31" s="94"/>
      <c r="E31" s="158"/>
      <c r="F31" s="158"/>
      <c r="G31" s="158"/>
      <c r="H31" s="158"/>
      <c r="I31" s="173"/>
      <c r="J31" s="174"/>
    </row>
    <row r="32" spans="1:10" x14ac:dyDescent="0.2">
      <c r="A32" s="149" t="s">
        <v>407</v>
      </c>
      <c r="B32" s="150"/>
      <c r="C32" s="62" t="s">
        <v>419</v>
      </c>
      <c r="D32" s="172" t="s">
        <v>417</v>
      </c>
      <c r="E32" s="131"/>
      <c r="F32" s="131"/>
      <c r="G32" s="131"/>
      <c r="H32" s="107" t="s">
        <v>418</v>
      </c>
      <c r="I32" s="108" t="s">
        <v>419</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t="s">
        <v>439</v>
      </c>
      <c r="B36" s="176"/>
      <c r="C36" s="176"/>
      <c r="D36" s="176"/>
      <c r="E36" s="175" t="s">
        <v>443</v>
      </c>
      <c r="F36" s="176"/>
      <c r="G36" s="176"/>
      <c r="H36" s="176"/>
      <c r="I36" s="178"/>
      <c r="J36" s="83">
        <v>80662589</v>
      </c>
    </row>
    <row r="37" spans="1:10" ht="14.25" x14ac:dyDescent="0.2">
      <c r="A37" s="33"/>
      <c r="B37" s="82"/>
      <c r="C37" s="97"/>
      <c r="D37" s="180"/>
      <c r="E37" s="180"/>
      <c r="F37" s="180"/>
      <c r="G37" s="180"/>
      <c r="H37" s="180"/>
      <c r="I37" s="180"/>
      <c r="J37" s="35"/>
    </row>
    <row r="38" spans="1:10" x14ac:dyDescent="0.2">
      <c r="A38" s="175" t="s">
        <v>440</v>
      </c>
      <c r="B38" s="176"/>
      <c r="C38" s="176"/>
      <c r="D38" s="178"/>
      <c r="E38" s="175" t="s">
        <v>443</v>
      </c>
      <c r="F38" s="176"/>
      <c r="G38" s="176"/>
      <c r="H38" s="176"/>
      <c r="I38" s="178"/>
      <c r="J38" s="62">
        <v>80662845</v>
      </c>
    </row>
    <row r="39" spans="1:10" ht="14.25" x14ac:dyDescent="0.2">
      <c r="A39" s="33"/>
      <c r="B39" s="82"/>
      <c r="C39" s="97"/>
      <c r="D39" s="96"/>
      <c r="E39" s="180"/>
      <c r="F39" s="180"/>
      <c r="G39" s="180"/>
      <c r="H39" s="180"/>
      <c r="I39" s="85"/>
      <c r="J39" s="35"/>
    </row>
    <row r="40" spans="1:10" x14ac:dyDescent="0.2">
      <c r="A40" s="175" t="s">
        <v>441</v>
      </c>
      <c r="B40" s="176"/>
      <c r="C40" s="176"/>
      <c r="D40" s="178"/>
      <c r="E40" s="175" t="s">
        <v>444</v>
      </c>
      <c r="F40" s="176"/>
      <c r="G40" s="176"/>
      <c r="H40" s="176"/>
      <c r="I40" s="178"/>
      <c r="J40" s="112">
        <v>320830051</v>
      </c>
    </row>
    <row r="41" spans="1:10" ht="14.25" x14ac:dyDescent="0.2">
      <c r="A41" s="33"/>
      <c r="B41" s="114"/>
      <c r="C41" s="113"/>
      <c r="D41" s="115"/>
      <c r="E41" s="115"/>
      <c r="F41" s="115"/>
      <c r="G41" s="115"/>
      <c r="H41" s="115"/>
      <c r="I41" s="116"/>
      <c r="J41" s="35"/>
    </row>
    <row r="42" spans="1:10" x14ac:dyDescent="0.2">
      <c r="A42" s="175" t="s">
        <v>442</v>
      </c>
      <c r="B42" s="176"/>
      <c r="C42" s="176"/>
      <c r="D42" s="178"/>
      <c r="E42" s="175" t="s">
        <v>444</v>
      </c>
      <c r="F42" s="176"/>
      <c r="G42" s="176"/>
      <c r="H42" s="176"/>
      <c r="I42" s="178"/>
      <c r="J42" s="62">
        <v>67278027</v>
      </c>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420</v>
      </c>
    </row>
    <row r="48" spans="1:10" ht="14.25" x14ac:dyDescent="0.2">
      <c r="A48" s="39"/>
      <c r="B48" s="97"/>
      <c r="C48" s="97"/>
      <c r="D48" s="82"/>
      <c r="E48" s="119"/>
      <c r="F48" s="119"/>
      <c r="G48" s="179"/>
      <c r="H48" s="179"/>
      <c r="I48" s="82"/>
      <c r="J48" s="110" t="s">
        <v>421</v>
      </c>
    </row>
    <row r="49" spans="1:10" ht="14.45" customHeight="1" x14ac:dyDescent="0.2">
      <c r="A49" s="120" t="s">
        <v>400</v>
      </c>
      <c r="B49" s="121"/>
      <c r="C49" s="155" t="s">
        <v>421</v>
      </c>
      <c r="D49" s="156"/>
      <c r="E49" s="181" t="s">
        <v>422</v>
      </c>
      <c r="F49" s="182"/>
      <c r="G49" s="164"/>
      <c r="H49" s="165"/>
      <c r="I49" s="165"/>
      <c r="J49" s="166"/>
    </row>
    <row r="50" spans="1:10" ht="14.25" x14ac:dyDescent="0.2">
      <c r="A50" s="39"/>
      <c r="B50" s="97"/>
      <c r="C50" s="179"/>
      <c r="D50" s="179"/>
      <c r="E50" s="119"/>
      <c r="F50" s="119"/>
      <c r="G50" s="125" t="s">
        <v>423</v>
      </c>
      <c r="H50" s="125"/>
      <c r="I50" s="125"/>
      <c r="J50" s="40"/>
    </row>
    <row r="51" spans="1:10" ht="13.9" customHeight="1" x14ac:dyDescent="0.2">
      <c r="A51" s="120" t="s">
        <v>401</v>
      </c>
      <c r="B51" s="121"/>
      <c r="C51" s="164" t="s">
        <v>445</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446</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447</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424</v>
      </c>
      <c r="B57" s="121"/>
      <c r="C57" s="122" t="s">
        <v>448</v>
      </c>
      <c r="D57" s="123"/>
      <c r="E57" s="123"/>
      <c r="F57" s="123"/>
      <c r="G57" s="123"/>
      <c r="H57" s="123"/>
      <c r="I57" s="123"/>
      <c r="J57" s="124"/>
    </row>
    <row r="58" spans="1:10" ht="14.45" customHeight="1" x14ac:dyDescent="0.2">
      <c r="A58" s="33"/>
      <c r="B58" s="82"/>
      <c r="C58" s="125" t="s">
        <v>425</v>
      </c>
      <c r="D58" s="125"/>
      <c r="E58" s="125"/>
      <c r="F58" s="125"/>
      <c r="G58" s="82"/>
      <c r="H58" s="82"/>
      <c r="I58" s="82"/>
      <c r="J58" s="35"/>
    </row>
    <row r="59" spans="1:10" ht="14.25" x14ac:dyDescent="0.2">
      <c r="A59" s="120" t="s">
        <v>426</v>
      </c>
      <c r="B59" s="121"/>
      <c r="C59" s="122" t="s">
        <v>449</v>
      </c>
      <c r="D59" s="123"/>
      <c r="E59" s="123"/>
      <c r="F59" s="123"/>
      <c r="G59" s="123"/>
      <c r="H59" s="123"/>
      <c r="I59" s="123"/>
      <c r="J59" s="124"/>
    </row>
    <row r="60" spans="1:10" ht="14.45" customHeight="1" x14ac:dyDescent="0.2">
      <c r="A60" s="41"/>
      <c r="B60" s="42"/>
      <c r="C60" s="126" t="s">
        <v>427</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4" zoomScale="110" zoomScaleNormal="100" workbookViewId="0">
      <selection activeCell="I82" sqref="I82"/>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450</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451</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1934026795</v>
      </c>
      <c r="I9" s="59">
        <f>I10+I17+I27+I38+I43</f>
        <v>2349464423</v>
      </c>
    </row>
    <row r="10" spans="1:9" ht="12.75" customHeight="1" x14ac:dyDescent="0.2">
      <c r="A10" s="212" t="s">
        <v>6</v>
      </c>
      <c r="B10" s="213"/>
      <c r="C10" s="213"/>
      <c r="D10" s="213"/>
      <c r="E10" s="213"/>
      <c r="F10" s="214"/>
      <c r="G10" s="17">
        <v>3</v>
      </c>
      <c r="H10" s="59">
        <f>H11+H12+H13+H14+H15+H16</f>
        <v>1369911</v>
      </c>
      <c r="I10" s="59">
        <f>I11+I12+I13+I14+I15+I16</f>
        <v>1065422</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812142</v>
      </c>
      <c r="I12" s="58">
        <v>1065422</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557769</v>
      </c>
      <c r="I15" s="58">
        <v>0</v>
      </c>
    </row>
    <row r="16" spans="1:9" ht="12.75" customHeight="1" x14ac:dyDescent="0.2">
      <c r="A16" s="203" t="s">
        <v>12</v>
      </c>
      <c r="B16" s="204"/>
      <c r="C16" s="204"/>
      <c r="D16" s="204"/>
      <c r="E16" s="204"/>
      <c r="F16" s="205"/>
      <c r="G16" s="16">
        <v>9</v>
      </c>
      <c r="H16" s="58">
        <v>0</v>
      </c>
      <c r="I16" s="58">
        <v>0</v>
      </c>
    </row>
    <row r="17" spans="1:9" ht="12.75" customHeight="1" x14ac:dyDescent="0.2">
      <c r="A17" s="212" t="s">
        <v>13</v>
      </c>
      <c r="B17" s="213"/>
      <c r="C17" s="213"/>
      <c r="D17" s="213"/>
      <c r="E17" s="213"/>
      <c r="F17" s="214"/>
      <c r="G17" s="17">
        <v>10</v>
      </c>
      <c r="H17" s="59">
        <f>H18+H19+H20+H21+H22+H23+H24+H25+H26</f>
        <v>1857787639</v>
      </c>
      <c r="I17" s="59">
        <f>I18+I19+I20+I21+I22+I23+I24+I25+I26</f>
        <v>2236459769</v>
      </c>
    </row>
    <row r="18" spans="1:9" ht="12.75" customHeight="1" x14ac:dyDescent="0.2">
      <c r="A18" s="203" t="s">
        <v>14</v>
      </c>
      <c r="B18" s="204"/>
      <c r="C18" s="204"/>
      <c r="D18" s="204"/>
      <c r="E18" s="204"/>
      <c r="F18" s="205"/>
      <c r="G18" s="16">
        <v>11</v>
      </c>
      <c r="H18" s="58">
        <v>320627860</v>
      </c>
      <c r="I18" s="58">
        <v>332183773</v>
      </c>
    </row>
    <row r="19" spans="1:9" ht="12.75" customHeight="1" x14ac:dyDescent="0.2">
      <c r="A19" s="203" t="s">
        <v>15</v>
      </c>
      <c r="B19" s="204"/>
      <c r="C19" s="204"/>
      <c r="D19" s="204"/>
      <c r="E19" s="204"/>
      <c r="F19" s="205"/>
      <c r="G19" s="16">
        <v>12</v>
      </c>
      <c r="H19" s="58">
        <v>1345848772</v>
      </c>
      <c r="I19" s="58">
        <v>1468292542</v>
      </c>
    </row>
    <row r="20" spans="1:9" ht="12.75" customHeight="1" x14ac:dyDescent="0.2">
      <c r="A20" s="203" t="s">
        <v>16</v>
      </c>
      <c r="B20" s="204"/>
      <c r="C20" s="204"/>
      <c r="D20" s="204"/>
      <c r="E20" s="204"/>
      <c r="F20" s="205"/>
      <c r="G20" s="16">
        <v>13</v>
      </c>
      <c r="H20" s="58">
        <v>131206562</v>
      </c>
      <c r="I20" s="58">
        <v>131567140</v>
      </c>
    </row>
    <row r="21" spans="1:9" ht="12.75" customHeight="1" x14ac:dyDescent="0.2">
      <c r="A21" s="203" t="s">
        <v>17</v>
      </c>
      <c r="B21" s="204"/>
      <c r="C21" s="204"/>
      <c r="D21" s="204"/>
      <c r="E21" s="204"/>
      <c r="F21" s="205"/>
      <c r="G21" s="16">
        <v>14</v>
      </c>
      <c r="H21" s="58">
        <v>5660501</v>
      </c>
      <c r="I21" s="58">
        <v>5952488</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10878077</v>
      </c>
      <c r="I23" s="58">
        <v>16019960</v>
      </c>
    </row>
    <row r="24" spans="1:9" ht="12.75" customHeight="1" x14ac:dyDescent="0.2">
      <c r="A24" s="203" t="s">
        <v>20</v>
      </c>
      <c r="B24" s="204"/>
      <c r="C24" s="204"/>
      <c r="D24" s="204"/>
      <c r="E24" s="204"/>
      <c r="F24" s="205"/>
      <c r="G24" s="16">
        <v>17</v>
      </c>
      <c r="H24" s="58">
        <v>34979642</v>
      </c>
      <c r="I24" s="58">
        <v>58325930</v>
      </c>
    </row>
    <row r="25" spans="1:9" ht="12.75" customHeight="1" x14ac:dyDescent="0.2">
      <c r="A25" s="203" t="s">
        <v>21</v>
      </c>
      <c r="B25" s="204"/>
      <c r="C25" s="204"/>
      <c r="D25" s="204"/>
      <c r="E25" s="204"/>
      <c r="F25" s="205"/>
      <c r="G25" s="16">
        <v>18</v>
      </c>
      <c r="H25" s="58">
        <v>8586225</v>
      </c>
      <c r="I25" s="58">
        <v>224117936</v>
      </c>
    </row>
    <row r="26" spans="1:9" ht="12.75" customHeight="1" x14ac:dyDescent="0.2">
      <c r="A26" s="203" t="s">
        <v>22</v>
      </c>
      <c r="B26" s="204"/>
      <c r="C26" s="204"/>
      <c r="D26" s="204"/>
      <c r="E26" s="204"/>
      <c r="F26" s="205"/>
      <c r="G26" s="16">
        <v>19</v>
      </c>
      <c r="H26" s="58">
        <v>0</v>
      </c>
      <c r="I26" s="58">
        <v>0</v>
      </c>
    </row>
    <row r="27" spans="1:9" ht="12.75" customHeight="1" x14ac:dyDescent="0.2">
      <c r="A27" s="212" t="s">
        <v>23</v>
      </c>
      <c r="B27" s="213"/>
      <c r="C27" s="213"/>
      <c r="D27" s="213"/>
      <c r="E27" s="213"/>
      <c r="F27" s="214"/>
      <c r="G27" s="17">
        <v>20</v>
      </c>
      <c r="H27" s="59">
        <f>SUM(H28:H37)</f>
        <v>50591045</v>
      </c>
      <c r="I27" s="59">
        <f>SUM(I28:I37)</f>
        <v>53288913</v>
      </c>
    </row>
    <row r="28" spans="1:9" ht="12.75" customHeight="1" x14ac:dyDescent="0.2">
      <c r="A28" s="203" t="s">
        <v>24</v>
      </c>
      <c r="B28" s="204"/>
      <c r="C28" s="204"/>
      <c r="D28" s="204"/>
      <c r="E28" s="204"/>
      <c r="F28" s="205"/>
      <c r="G28" s="16">
        <v>21</v>
      </c>
      <c r="H28" s="58">
        <v>0</v>
      </c>
      <c r="I28" s="58">
        <v>0</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0</v>
      </c>
      <c r="I30" s="58">
        <v>0</v>
      </c>
    </row>
    <row r="31" spans="1:9" ht="24.6" customHeight="1" x14ac:dyDescent="0.2">
      <c r="A31" s="203" t="s">
        <v>27</v>
      </c>
      <c r="B31" s="204"/>
      <c r="C31" s="204"/>
      <c r="D31" s="204"/>
      <c r="E31" s="204"/>
      <c r="F31" s="205"/>
      <c r="G31" s="16">
        <v>24</v>
      </c>
      <c r="H31" s="58">
        <v>1748203</v>
      </c>
      <c r="I31" s="58">
        <v>3607062</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34179550</v>
      </c>
      <c r="I33" s="58">
        <v>35110693</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14663292</v>
      </c>
      <c r="I35" s="58">
        <v>14571158</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24278200</v>
      </c>
      <c r="I43" s="58">
        <v>58650319</v>
      </c>
    </row>
    <row r="44" spans="1:9" ht="12.75" customHeight="1" x14ac:dyDescent="0.2">
      <c r="A44" s="195" t="s">
        <v>40</v>
      </c>
      <c r="B44" s="196"/>
      <c r="C44" s="196"/>
      <c r="D44" s="196"/>
      <c r="E44" s="196"/>
      <c r="F44" s="197"/>
      <c r="G44" s="17">
        <v>37</v>
      </c>
      <c r="H44" s="59">
        <f>H45+H53+H60+H70</f>
        <v>826801299</v>
      </c>
      <c r="I44" s="59">
        <f>I45+I53+I60+I70</f>
        <v>745869844</v>
      </c>
    </row>
    <row r="45" spans="1:9" ht="12.75" customHeight="1" x14ac:dyDescent="0.2">
      <c r="A45" s="212" t="s">
        <v>41</v>
      </c>
      <c r="B45" s="213"/>
      <c r="C45" s="213"/>
      <c r="D45" s="213"/>
      <c r="E45" s="213"/>
      <c r="F45" s="214"/>
      <c r="G45" s="17">
        <v>38</v>
      </c>
      <c r="H45" s="59">
        <f>SUM(H46:H52)</f>
        <v>3222669</v>
      </c>
      <c r="I45" s="59">
        <f>SUM(I46:I52)</f>
        <v>3104950</v>
      </c>
    </row>
    <row r="46" spans="1:9" ht="12.75" customHeight="1" x14ac:dyDescent="0.2">
      <c r="A46" s="203" t="s">
        <v>42</v>
      </c>
      <c r="B46" s="204"/>
      <c r="C46" s="204"/>
      <c r="D46" s="204"/>
      <c r="E46" s="204"/>
      <c r="F46" s="205"/>
      <c r="G46" s="16">
        <v>39</v>
      </c>
      <c r="H46" s="58">
        <v>2859542</v>
      </c>
      <c r="I46" s="58">
        <v>3056450</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0</v>
      </c>
      <c r="I48" s="58">
        <v>0</v>
      </c>
    </row>
    <row r="49" spans="1:9" ht="12.75" customHeight="1" x14ac:dyDescent="0.2">
      <c r="A49" s="203" t="s">
        <v>45</v>
      </c>
      <c r="B49" s="204"/>
      <c r="C49" s="204"/>
      <c r="D49" s="204"/>
      <c r="E49" s="204"/>
      <c r="F49" s="205"/>
      <c r="G49" s="16">
        <v>42</v>
      </c>
      <c r="H49" s="58">
        <v>39542</v>
      </c>
      <c r="I49" s="58">
        <v>48500</v>
      </c>
    </row>
    <row r="50" spans="1:9" ht="12.75" customHeight="1" x14ac:dyDescent="0.2">
      <c r="A50" s="203" t="s">
        <v>46</v>
      </c>
      <c r="B50" s="204"/>
      <c r="C50" s="204"/>
      <c r="D50" s="204"/>
      <c r="E50" s="204"/>
      <c r="F50" s="205"/>
      <c r="G50" s="16">
        <v>43</v>
      </c>
      <c r="H50" s="58">
        <v>323585</v>
      </c>
      <c r="I50" s="58">
        <v>0</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20865629</v>
      </c>
      <c r="I53" s="59">
        <f>SUM(I54:I59)</f>
        <v>23653585</v>
      </c>
    </row>
    <row r="54" spans="1:9" ht="12.75" customHeight="1" x14ac:dyDescent="0.2">
      <c r="A54" s="203" t="s">
        <v>50</v>
      </c>
      <c r="B54" s="204"/>
      <c r="C54" s="204"/>
      <c r="D54" s="204"/>
      <c r="E54" s="204"/>
      <c r="F54" s="205"/>
      <c r="G54" s="16">
        <v>47</v>
      </c>
      <c r="H54" s="58">
        <v>145140</v>
      </c>
      <c r="I54" s="58">
        <v>31422</v>
      </c>
    </row>
    <row r="55" spans="1:9" ht="12.75" customHeight="1" x14ac:dyDescent="0.2">
      <c r="A55" s="203" t="s">
        <v>51</v>
      </c>
      <c r="B55" s="204"/>
      <c r="C55" s="204"/>
      <c r="D55" s="204"/>
      <c r="E55" s="204"/>
      <c r="F55" s="205"/>
      <c r="G55" s="16">
        <v>48</v>
      </c>
      <c r="H55" s="58">
        <v>0</v>
      </c>
      <c r="I55" s="58">
        <v>709354</v>
      </c>
    </row>
    <row r="56" spans="1:9" ht="12.75" customHeight="1" x14ac:dyDescent="0.2">
      <c r="A56" s="203" t="s">
        <v>52</v>
      </c>
      <c r="B56" s="204"/>
      <c r="C56" s="204"/>
      <c r="D56" s="204"/>
      <c r="E56" s="204"/>
      <c r="F56" s="205"/>
      <c r="G56" s="16">
        <v>49</v>
      </c>
      <c r="H56" s="58">
        <v>13949121</v>
      </c>
      <c r="I56" s="58">
        <v>14029026</v>
      </c>
    </row>
    <row r="57" spans="1:9" ht="12.75" customHeight="1" x14ac:dyDescent="0.2">
      <c r="A57" s="203" t="s">
        <v>53</v>
      </c>
      <c r="B57" s="204"/>
      <c r="C57" s="204"/>
      <c r="D57" s="204"/>
      <c r="E57" s="204"/>
      <c r="F57" s="205"/>
      <c r="G57" s="16">
        <v>50</v>
      </c>
      <c r="H57" s="58">
        <v>0</v>
      </c>
      <c r="I57" s="58">
        <v>0</v>
      </c>
    </row>
    <row r="58" spans="1:9" ht="12.75" customHeight="1" x14ac:dyDescent="0.2">
      <c r="A58" s="203" t="s">
        <v>54</v>
      </c>
      <c r="B58" s="204"/>
      <c r="C58" s="204"/>
      <c r="D58" s="204"/>
      <c r="E58" s="204"/>
      <c r="F58" s="205"/>
      <c r="G58" s="16">
        <v>51</v>
      </c>
      <c r="H58" s="58">
        <v>1103950</v>
      </c>
      <c r="I58" s="58">
        <v>3121326</v>
      </c>
    </row>
    <row r="59" spans="1:9" ht="12.75" customHeight="1" x14ac:dyDescent="0.2">
      <c r="A59" s="203" t="s">
        <v>55</v>
      </c>
      <c r="B59" s="204"/>
      <c r="C59" s="204"/>
      <c r="D59" s="204"/>
      <c r="E59" s="204"/>
      <c r="F59" s="205"/>
      <c r="G59" s="16">
        <v>52</v>
      </c>
      <c r="H59" s="58">
        <v>5667418</v>
      </c>
      <c r="I59" s="58">
        <v>5762457</v>
      </c>
    </row>
    <row r="60" spans="1:9" ht="12.75" customHeight="1" x14ac:dyDescent="0.2">
      <c r="A60" s="212" t="s">
        <v>56</v>
      </c>
      <c r="B60" s="213"/>
      <c r="C60" s="213"/>
      <c r="D60" s="213"/>
      <c r="E60" s="213"/>
      <c r="F60" s="214"/>
      <c r="G60" s="17">
        <v>53</v>
      </c>
      <c r="H60" s="59">
        <f>SUM(H61:H69)</f>
        <v>198775</v>
      </c>
      <c r="I60" s="59">
        <f>SUM(I61:I69)</f>
        <v>220675</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0</v>
      </c>
      <c r="I63" s="58">
        <v>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198775</v>
      </c>
      <c r="I67" s="58">
        <v>220675</v>
      </c>
    </row>
    <row r="68" spans="1:9" ht="12.75" customHeight="1" x14ac:dyDescent="0.2">
      <c r="A68" s="203" t="s">
        <v>31</v>
      </c>
      <c r="B68" s="204"/>
      <c r="C68" s="204"/>
      <c r="D68" s="204"/>
      <c r="E68" s="204"/>
      <c r="F68" s="205"/>
      <c r="G68" s="16">
        <v>61</v>
      </c>
      <c r="H68" s="58">
        <v>0</v>
      </c>
      <c r="I68" s="58">
        <v>0</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802514226</v>
      </c>
      <c r="I70" s="58">
        <v>718890634</v>
      </c>
    </row>
    <row r="71" spans="1:9" ht="12.75" customHeight="1" x14ac:dyDescent="0.2">
      <c r="A71" s="190" t="s">
        <v>60</v>
      </c>
      <c r="B71" s="191"/>
      <c r="C71" s="191"/>
      <c r="D71" s="191"/>
      <c r="E71" s="191"/>
      <c r="F71" s="192"/>
      <c r="G71" s="16">
        <v>64</v>
      </c>
      <c r="H71" s="58">
        <v>0</v>
      </c>
      <c r="I71" s="58">
        <v>0</v>
      </c>
    </row>
    <row r="72" spans="1:9" ht="12.75" customHeight="1" x14ac:dyDescent="0.2">
      <c r="A72" s="195" t="s">
        <v>61</v>
      </c>
      <c r="B72" s="196"/>
      <c r="C72" s="196"/>
      <c r="D72" s="196"/>
      <c r="E72" s="196"/>
      <c r="F72" s="197"/>
      <c r="G72" s="17">
        <v>65</v>
      </c>
      <c r="H72" s="59">
        <f>H8+H9+H44+H71</f>
        <v>2760828094</v>
      </c>
      <c r="I72" s="59">
        <f>I8+I9+I44+I71</f>
        <v>3095334267</v>
      </c>
    </row>
    <row r="73" spans="1:9" ht="12.75" customHeight="1" x14ac:dyDescent="0.2">
      <c r="A73" s="198" t="s">
        <v>62</v>
      </c>
      <c r="B73" s="199"/>
      <c r="C73" s="199"/>
      <c r="D73" s="199"/>
      <c r="E73" s="199"/>
      <c r="F73" s="200"/>
      <c r="G73" s="19">
        <v>66</v>
      </c>
      <c r="H73" s="60">
        <v>0</v>
      </c>
      <c r="I73" s="60">
        <v>0</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1648303761</v>
      </c>
      <c r="I75" s="59">
        <f>I76+I77+I78+I84+I85+I89+I92+I95</f>
        <v>1756464457</v>
      </c>
    </row>
    <row r="76" spans="1:9" ht="12.75" customHeight="1" x14ac:dyDescent="0.2">
      <c r="A76" s="193" t="s">
        <v>65</v>
      </c>
      <c r="B76" s="193"/>
      <c r="C76" s="193"/>
      <c r="D76" s="193"/>
      <c r="E76" s="193"/>
      <c r="F76" s="193"/>
      <c r="G76" s="16">
        <v>68</v>
      </c>
      <c r="H76" s="44">
        <v>102574420</v>
      </c>
      <c r="I76" s="44">
        <v>102574420</v>
      </c>
    </row>
    <row r="77" spans="1:9" ht="12.75" customHeight="1" x14ac:dyDescent="0.2">
      <c r="A77" s="193" t="s">
        <v>66</v>
      </c>
      <c r="B77" s="193"/>
      <c r="C77" s="193"/>
      <c r="D77" s="193"/>
      <c r="E77" s="193"/>
      <c r="F77" s="193"/>
      <c r="G77" s="16">
        <v>69</v>
      </c>
      <c r="H77" s="44">
        <v>1142738633</v>
      </c>
      <c r="I77" s="44">
        <v>1142738633</v>
      </c>
    </row>
    <row r="78" spans="1:9" ht="12.75" customHeight="1" x14ac:dyDescent="0.2">
      <c r="A78" s="194" t="s">
        <v>67</v>
      </c>
      <c r="B78" s="194"/>
      <c r="C78" s="194"/>
      <c r="D78" s="194"/>
      <c r="E78" s="194"/>
      <c r="F78" s="194"/>
      <c r="G78" s="17">
        <v>70</v>
      </c>
      <c r="H78" s="59">
        <f>SUM(H79:H83)</f>
        <v>328617643</v>
      </c>
      <c r="I78" s="59">
        <f>SUM(I79:I83)</f>
        <v>317007442</v>
      </c>
    </row>
    <row r="79" spans="1:9" ht="12.75" customHeight="1" x14ac:dyDescent="0.2">
      <c r="A79" s="183" t="s">
        <v>68</v>
      </c>
      <c r="B79" s="183"/>
      <c r="C79" s="183"/>
      <c r="D79" s="183"/>
      <c r="E79" s="183"/>
      <c r="F79" s="183"/>
      <c r="G79" s="16">
        <v>71</v>
      </c>
      <c r="H79" s="44">
        <v>5128721</v>
      </c>
      <c r="I79" s="44">
        <v>5128721</v>
      </c>
    </row>
    <row r="80" spans="1:9" ht="12.75" customHeight="1" x14ac:dyDescent="0.2">
      <c r="A80" s="183" t="s">
        <v>69</v>
      </c>
      <c r="B80" s="183"/>
      <c r="C80" s="183"/>
      <c r="D80" s="183"/>
      <c r="E80" s="183"/>
      <c r="F80" s="183"/>
      <c r="G80" s="16">
        <v>72</v>
      </c>
      <c r="H80" s="44">
        <v>3380</v>
      </c>
      <c r="I80" s="44">
        <v>16334757</v>
      </c>
    </row>
    <row r="81" spans="1:9" ht="12.75" customHeight="1" x14ac:dyDescent="0.2">
      <c r="A81" s="183" t="s">
        <v>70</v>
      </c>
      <c r="B81" s="183"/>
      <c r="C81" s="183"/>
      <c r="D81" s="183"/>
      <c r="E81" s="183"/>
      <c r="F81" s="183"/>
      <c r="G81" s="16">
        <v>73</v>
      </c>
      <c r="H81" s="44">
        <v>-3380</v>
      </c>
      <c r="I81" s="44">
        <v>-16334757</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323488922</v>
      </c>
      <c r="I83" s="44">
        <v>311878721</v>
      </c>
    </row>
    <row r="84" spans="1:9" ht="12.75" customHeight="1" x14ac:dyDescent="0.2">
      <c r="A84" s="193" t="s">
        <v>73</v>
      </c>
      <c r="B84" s="193"/>
      <c r="C84" s="193"/>
      <c r="D84" s="193"/>
      <c r="E84" s="193"/>
      <c r="F84" s="193"/>
      <c r="G84" s="16">
        <v>76</v>
      </c>
      <c r="H84" s="44">
        <v>0</v>
      </c>
      <c r="I84" s="44">
        <v>0</v>
      </c>
    </row>
    <row r="85" spans="1:9" ht="12.75" customHeight="1" x14ac:dyDescent="0.2">
      <c r="A85" s="194" t="s">
        <v>74</v>
      </c>
      <c r="B85" s="194"/>
      <c r="C85" s="194"/>
      <c r="D85" s="194"/>
      <c r="E85" s="194"/>
      <c r="F85" s="194"/>
      <c r="G85" s="17">
        <v>77</v>
      </c>
      <c r="H85" s="59">
        <f>H86+H87+H88</f>
        <v>-5371416</v>
      </c>
      <c r="I85" s="59">
        <f>I86+I87+I88</f>
        <v>-8933796</v>
      </c>
    </row>
    <row r="86" spans="1:9" ht="12.75" customHeight="1" x14ac:dyDescent="0.2">
      <c r="A86" s="183" t="s">
        <v>75</v>
      </c>
      <c r="B86" s="183"/>
      <c r="C86" s="183"/>
      <c r="D86" s="183"/>
      <c r="E86" s="183"/>
      <c r="F86" s="183"/>
      <c r="G86" s="16">
        <v>78</v>
      </c>
      <c r="H86" s="58">
        <v>105120</v>
      </c>
      <c r="I86" s="58">
        <v>127020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-5476536</v>
      </c>
      <c r="I88" s="58">
        <v>-9060816</v>
      </c>
    </row>
    <row r="89" spans="1:9" ht="12.75" customHeight="1" x14ac:dyDescent="0.2">
      <c r="A89" s="194" t="s">
        <v>78</v>
      </c>
      <c r="B89" s="194"/>
      <c r="C89" s="194"/>
      <c r="D89" s="194"/>
      <c r="E89" s="194"/>
      <c r="F89" s="194"/>
      <c r="G89" s="17">
        <v>81</v>
      </c>
      <c r="H89" s="59">
        <f>H90-H91</f>
        <v>-8922546</v>
      </c>
      <c r="I89" s="59">
        <f>I90-I91</f>
        <v>54101721</v>
      </c>
    </row>
    <row r="90" spans="1:9" ht="12.75" customHeight="1" x14ac:dyDescent="0.2">
      <c r="A90" s="183" t="s">
        <v>79</v>
      </c>
      <c r="B90" s="183"/>
      <c r="C90" s="183"/>
      <c r="D90" s="183"/>
      <c r="E90" s="183"/>
      <c r="F90" s="183"/>
      <c r="G90" s="16">
        <v>82</v>
      </c>
      <c r="H90" s="44"/>
      <c r="I90" s="44">
        <v>54101721</v>
      </c>
    </row>
    <row r="91" spans="1:9" ht="12.75" customHeight="1" x14ac:dyDescent="0.2">
      <c r="A91" s="183" t="s">
        <v>80</v>
      </c>
      <c r="B91" s="183"/>
      <c r="C91" s="183"/>
      <c r="D91" s="183"/>
      <c r="E91" s="183"/>
      <c r="F91" s="183"/>
      <c r="G91" s="16">
        <v>83</v>
      </c>
      <c r="H91" s="44">
        <v>8922546</v>
      </c>
      <c r="I91" s="44">
        <v>0</v>
      </c>
    </row>
    <row r="92" spans="1:9" ht="12.75" customHeight="1" x14ac:dyDescent="0.2">
      <c r="A92" s="194" t="s">
        <v>81</v>
      </c>
      <c r="B92" s="194"/>
      <c r="C92" s="194"/>
      <c r="D92" s="194"/>
      <c r="E92" s="194"/>
      <c r="F92" s="194"/>
      <c r="G92" s="17">
        <v>84</v>
      </c>
      <c r="H92" s="59">
        <f>H93-H94</f>
        <v>88667027</v>
      </c>
      <c r="I92" s="59">
        <f>I93-I94</f>
        <v>148976037</v>
      </c>
    </row>
    <row r="93" spans="1:9" ht="12.75" customHeight="1" x14ac:dyDescent="0.2">
      <c r="A93" s="183" t="s">
        <v>82</v>
      </c>
      <c r="B93" s="183"/>
      <c r="C93" s="183"/>
      <c r="D93" s="183"/>
      <c r="E93" s="183"/>
      <c r="F93" s="183"/>
      <c r="G93" s="16">
        <v>85</v>
      </c>
      <c r="H93" s="44">
        <v>88667027</v>
      </c>
      <c r="I93" s="44">
        <v>148976037</v>
      </c>
    </row>
    <row r="94" spans="1:9" ht="12.75" customHeight="1" x14ac:dyDescent="0.2">
      <c r="A94" s="183" t="s">
        <v>83</v>
      </c>
      <c r="B94" s="183"/>
      <c r="C94" s="183"/>
      <c r="D94" s="183"/>
      <c r="E94" s="183"/>
      <c r="F94" s="183"/>
      <c r="G94" s="16">
        <v>86</v>
      </c>
      <c r="H94" s="44">
        <v>0</v>
      </c>
      <c r="I94" s="44">
        <v>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69395643</v>
      </c>
      <c r="I96" s="59">
        <f>SUM(I97:I102)</f>
        <v>42869091</v>
      </c>
    </row>
    <row r="97" spans="1:9" ht="12.75" customHeight="1" x14ac:dyDescent="0.2">
      <c r="A97" s="183" t="s">
        <v>86</v>
      </c>
      <c r="B97" s="183"/>
      <c r="C97" s="183"/>
      <c r="D97" s="183"/>
      <c r="E97" s="183"/>
      <c r="F97" s="183"/>
      <c r="G97" s="16">
        <v>89</v>
      </c>
      <c r="H97" s="44">
        <v>1576054</v>
      </c>
      <c r="I97" s="44">
        <v>1549812</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30443836</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37375753</v>
      </c>
      <c r="I102" s="58">
        <v>41319279</v>
      </c>
    </row>
    <row r="103" spans="1:9" ht="12.75" customHeight="1" x14ac:dyDescent="0.2">
      <c r="A103" s="185" t="s">
        <v>92</v>
      </c>
      <c r="B103" s="185"/>
      <c r="C103" s="185"/>
      <c r="D103" s="185"/>
      <c r="E103" s="185"/>
      <c r="F103" s="185"/>
      <c r="G103" s="17">
        <v>95</v>
      </c>
      <c r="H103" s="59">
        <f>SUM(H104:H114)</f>
        <v>894087998</v>
      </c>
      <c r="I103" s="59">
        <f>SUM(I104:I114)</f>
        <v>1128922744</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891590309</v>
      </c>
      <c r="I109" s="44">
        <v>1122480938</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2497689</v>
      </c>
      <c r="I113" s="58">
        <v>6441806</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149040692</v>
      </c>
      <c r="I115" s="59">
        <f>SUM(I116:I129)</f>
        <v>167077975</v>
      </c>
    </row>
    <row r="116" spans="1:9" ht="12.75" customHeight="1" x14ac:dyDescent="0.2">
      <c r="A116" s="183" t="s">
        <v>93</v>
      </c>
      <c r="B116" s="183"/>
      <c r="C116" s="183"/>
      <c r="D116" s="183"/>
      <c r="E116" s="183"/>
      <c r="F116" s="183"/>
      <c r="G116" s="16">
        <v>108</v>
      </c>
      <c r="H116" s="44">
        <v>12089598</v>
      </c>
      <c r="I116" s="44">
        <v>12110106</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46178883</v>
      </c>
      <c r="I121" s="44">
        <v>77889017</v>
      </c>
    </row>
    <row r="122" spans="1:9" ht="12.75" customHeight="1" x14ac:dyDescent="0.2">
      <c r="A122" s="183" t="s">
        <v>99</v>
      </c>
      <c r="B122" s="183"/>
      <c r="C122" s="183"/>
      <c r="D122" s="183"/>
      <c r="E122" s="183"/>
      <c r="F122" s="183"/>
      <c r="G122" s="16">
        <v>114</v>
      </c>
      <c r="H122" s="44">
        <v>15253106</v>
      </c>
      <c r="I122" s="44">
        <v>13984496</v>
      </c>
    </row>
    <row r="123" spans="1:9" ht="12.75" customHeight="1" x14ac:dyDescent="0.2">
      <c r="A123" s="183" t="s">
        <v>100</v>
      </c>
      <c r="B123" s="183"/>
      <c r="C123" s="183"/>
      <c r="D123" s="183"/>
      <c r="E123" s="183"/>
      <c r="F123" s="183"/>
      <c r="G123" s="16">
        <v>115</v>
      </c>
      <c r="H123" s="44">
        <v>19943233</v>
      </c>
      <c r="I123" s="44">
        <v>28757698</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16107935</v>
      </c>
      <c r="I125" s="44">
        <v>15942553</v>
      </c>
    </row>
    <row r="126" spans="1:9" x14ac:dyDescent="0.2">
      <c r="A126" s="183" t="s">
        <v>106</v>
      </c>
      <c r="B126" s="183"/>
      <c r="C126" s="183"/>
      <c r="D126" s="183"/>
      <c r="E126" s="183"/>
      <c r="F126" s="183"/>
      <c r="G126" s="16">
        <v>118</v>
      </c>
      <c r="H126" s="44">
        <v>16796473</v>
      </c>
      <c r="I126" s="44">
        <v>7642771</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22671464</v>
      </c>
      <c r="I129" s="58">
        <v>10751334</v>
      </c>
    </row>
    <row r="130" spans="1:9" ht="22.15" customHeight="1" x14ac:dyDescent="0.2">
      <c r="A130" s="184" t="s">
        <v>110</v>
      </c>
      <c r="B130" s="184"/>
      <c r="C130" s="184"/>
      <c r="D130" s="184"/>
      <c r="E130" s="184"/>
      <c r="F130" s="184"/>
      <c r="G130" s="16">
        <v>122</v>
      </c>
      <c r="H130" s="58">
        <v>0</v>
      </c>
      <c r="I130" s="58">
        <v>0</v>
      </c>
    </row>
    <row r="131" spans="1:9" x14ac:dyDescent="0.2">
      <c r="A131" s="185" t="s">
        <v>111</v>
      </c>
      <c r="B131" s="185"/>
      <c r="C131" s="185"/>
      <c r="D131" s="185"/>
      <c r="E131" s="185"/>
      <c r="F131" s="185"/>
      <c r="G131" s="17">
        <v>123</v>
      </c>
      <c r="H131" s="59">
        <f>H75+H96+H103+H115+H130</f>
        <v>2760828094</v>
      </c>
      <c r="I131" s="59">
        <f>I75+I96+I103+I115+I130</f>
        <v>3095334267</v>
      </c>
    </row>
    <row r="132" spans="1:9" x14ac:dyDescent="0.2">
      <c r="A132" s="186" t="s">
        <v>112</v>
      </c>
      <c r="B132" s="186"/>
      <c r="C132" s="186"/>
      <c r="D132" s="186"/>
      <c r="E132" s="186"/>
      <c r="F132" s="186"/>
      <c r="G132" s="19">
        <v>124</v>
      </c>
      <c r="H132" s="60">
        <v>0</v>
      </c>
      <c r="I132" s="60"/>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110:H114 H96:I109 H115: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7" zoomScaleNormal="100" zoomScaleSheetLayoutView="110" workbookViewId="0">
      <selection activeCell="H76" sqref="H76"/>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452</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451</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757712287</v>
      </c>
      <c r="I7" s="63">
        <f>SUM(I8:I12)</f>
        <v>786190359</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744702038</v>
      </c>
      <c r="I9" s="58">
        <v>774171542</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1637560</v>
      </c>
      <c r="I11" s="58">
        <v>0</v>
      </c>
    </row>
    <row r="12" spans="1:9" x14ac:dyDescent="0.2">
      <c r="A12" s="183" t="s">
        <v>133</v>
      </c>
      <c r="B12" s="183"/>
      <c r="C12" s="183"/>
      <c r="D12" s="183"/>
      <c r="E12" s="183"/>
      <c r="F12" s="183"/>
      <c r="G12" s="16">
        <v>130</v>
      </c>
      <c r="H12" s="58">
        <v>11372689</v>
      </c>
      <c r="I12" s="58">
        <v>12018817</v>
      </c>
    </row>
    <row r="13" spans="1:9" x14ac:dyDescent="0.2">
      <c r="A13" s="185" t="s">
        <v>134</v>
      </c>
      <c r="B13" s="185"/>
      <c r="C13" s="185"/>
      <c r="D13" s="185"/>
      <c r="E13" s="185"/>
      <c r="F13" s="185"/>
      <c r="G13" s="17">
        <v>131</v>
      </c>
      <c r="H13" s="59">
        <f>H14+H15+H19+H23+H24+H25+H28+H35</f>
        <v>615317278</v>
      </c>
      <c r="I13" s="59">
        <f>I14+I15+I19+I23+I24+I25+I28+I35</f>
        <v>649538203</v>
      </c>
    </row>
    <row r="14" spans="1:9" x14ac:dyDescent="0.2">
      <c r="A14" s="183" t="s">
        <v>116</v>
      </c>
      <c r="B14" s="183"/>
      <c r="C14" s="183"/>
      <c r="D14" s="183"/>
      <c r="E14" s="183"/>
      <c r="F14" s="183"/>
      <c r="G14" s="16">
        <v>132</v>
      </c>
      <c r="H14" s="58">
        <v>0</v>
      </c>
      <c r="I14" s="58">
        <v>0</v>
      </c>
    </row>
    <row r="15" spans="1:9" x14ac:dyDescent="0.2">
      <c r="A15" s="244" t="s">
        <v>135</v>
      </c>
      <c r="B15" s="244"/>
      <c r="C15" s="244"/>
      <c r="D15" s="244"/>
      <c r="E15" s="244"/>
      <c r="F15" s="244"/>
      <c r="G15" s="17">
        <v>133</v>
      </c>
      <c r="H15" s="59">
        <f>SUM(H16:H18)</f>
        <v>257595549</v>
      </c>
      <c r="I15" s="59">
        <f>SUM(I16:I18)</f>
        <v>244772057</v>
      </c>
    </row>
    <row r="16" spans="1:9" x14ac:dyDescent="0.2">
      <c r="A16" s="243" t="s">
        <v>136</v>
      </c>
      <c r="B16" s="243"/>
      <c r="C16" s="243"/>
      <c r="D16" s="243"/>
      <c r="E16" s="243"/>
      <c r="F16" s="243"/>
      <c r="G16" s="16">
        <v>134</v>
      </c>
      <c r="H16" s="58">
        <v>115250777</v>
      </c>
      <c r="I16" s="58">
        <v>119107675</v>
      </c>
    </row>
    <row r="17" spans="1:9" x14ac:dyDescent="0.2">
      <c r="A17" s="243" t="s">
        <v>137</v>
      </c>
      <c r="B17" s="243"/>
      <c r="C17" s="243"/>
      <c r="D17" s="243"/>
      <c r="E17" s="243"/>
      <c r="F17" s="243"/>
      <c r="G17" s="16">
        <v>135</v>
      </c>
      <c r="H17" s="58">
        <v>133895</v>
      </c>
      <c r="I17" s="58">
        <v>0</v>
      </c>
    </row>
    <row r="18" spans="1:9" x14ac:dyDescent="0.2">
      <c r="A18" s="243" t="s">
        <v>138</v>
      </c>
      <c r="B18" s="243"/>
      <c r="C18" s="243"/>
      <c r="D18" s="243"/>
      <c r="E18" s="243"/>
      <c r="F18" s="243"/>
      <c r="G18" s="16">
        <v>136</v>
      </c>
      <c r="H18" s="58">
        <v>142210877</v>
      </c>
      <c r="I18" s="58">
        <v>125664382</v>
      </c>
    </row>
    <row r="19" spans="1:9" x14ac:dyDescent="0.2">
      <c r="A19" s="244" t="s">
        <v>139</v>
      </c>
      <c r="B19" s="244"/>
      <c r="C19" s="244"/>
      <c r="D19" s="244"/>
      <c r="E19" s="244"/>
      <c r="F19" s="244"/>
      <c r="G19" s="17">
        <v>137</v>
      </c>
      <c r="H19" s="59">
        <f>SUM(H20:H22)</f>
        <v>233319083</v>
      </c>
      <c r="I19" s="59">
        <f>SUM(I20:I22)</f>
        <v>250834949</v>
      </c>
    </row>
    <row r="20" spans="1:9" x14ac:dyDescent="0.2">
      <c r="A20" s="243" t="s">
        <v>117</v>
      </c>
      <c r="B20" s="243"/>
      <c r="C20" s="243"/>
      <c r="D20" s="243"/>
      <c r="E20" s="243"/>
      <c r="F20" s="243"/>
      <c r="G20" s="16">
        <v>138</v>
      </c>
      <c r="H20" s="58">
        <v>154241762</v>
      </c>
      <c r="I20" s="58">
        <v>170350357</v>
      </c>
    </row>
    <row r="21" spans="1:9" x14ac:dyDescent="0.2">
      <c r="A21" s="243" t="s">
        <v>118</v>
      </c>
      <c r="B21" s="243"/>
      <c r="C21" s="243"/>
      <c r="D21" s="243"/>
      <c r="E21" s="243"/>
      <c r="F21" s="243"/>
      <c r="G21" s="16">
        <v>139</v>
      </c>
      <c r="H21" s="58">
        <v>51122963</v>
      </c>
      <c r="I21" s="58">
        <v>52835039</v>
      </c>
    </row>
    <row r="22" spans="1:9" x14ac:dyDescent="0.2">
      <c r="A22" s="243" t="s">
        <v>119</v>
      </c>
      <c r="B22" s="243"/>
      <c r="C22" s="243"/>
      <c r="D22" s="243"/>
      <c r="E22" s="243"/>
      <c r="F22" s="243"/>
      <c r="G22" s="16">
        <v>140</v>
      </c>
      <c r="H22" s="58">
        <v>27954358</v>
      </c>
      <c r="I22" s="58">
        <v>27649553</v>
      </c>
    </row>
    <row r="23" spans="1:9" x14ac:dyDescent="0.2">
      <c r="A23" s="183" t="s">
        <v>120</v>
      </c>
      <c r="B23" s="183"/>
      <c r="C23" s="183"/>
      <c r="D23" s="183"/>
      <c r="E23" s="183"/>
      <c r="F23" s="183"/>
      <c r="G23" s="16">
        <v>141</v>
      </c>
      <c r="H23" s="58">
        <v>69241874</v>
      </c>
      <c r="I23" s="58">
        <v>99499323</v>
      </c>
    </row>
    <row r="24" spans="1:9" x14ac:dyDescent="0.2">
      <c r="A24" s="183" t="s">
        <v>121</v>
      </c>
      <c r="B24" s="183"/>
      <c r="C24" s="183"/>
      <c r="D24" s="183"/>
      <c r="E24" s="183"/>
      <c r="F24" s="183"/>
      <c r="G24" s="16">
        <v>142</v>
      </c>
      <c r="H24" s="58">
        <v>0</v>
      </c>
      <c r="I24" s="58">
        <v>0</v>
      </c>
    </row>
    <row r="25" spans="1:9" x14ac:dyDescent="0.2">
      <c r="A25" s="244" t="s">
        <v>140</v>
      </c>
      <c r="B25" s="244"/>
      <c r="C25" s="244"/>
      <c r="D25" s="244"/>
      <c r="E25" s="244"/>
      <c r="F25" s="244"/>
      <c r="G25" s="17">
        <v>143</v>
      </c>
      <c r="H25" s="59">
        <f>H26+H27</f>
        <v>0</v>
      </c>
      <c r="I25" s="59">
        <f>I26+I27</f>
        <v>0</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0</v>
      </c>
    </row>
    <row r="28" spans="1:9" x14ac:dyDescent="0.2">
      <c r="A28" s="244" t="s">
        <v>143</v>
      </c>
      <c r="B28" s="244"/>
      <c r="C28" s="244"/>
      <c r="D28" s="244"/>
      <c r="E28" s="244"/>
      <c r="F28" s="244"/>
      <c r="G28" s="17">
        <v>146</v>
      </c>
      <c r="H28" s="59">
        <f>SUM(H29:H34)</f>
        <v>1032636</v>
      </c>
      <c r="I28" s="59">
        <f>SUM(I29:I34)</f>
        <v>0</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1032636</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54128136</v>
      </c>
      <c r="I35" s="58">
        <v>54431874</v>
      </c>
    </row>
    <row r="36" spans="1:9" x14ac:dyDescent="0.2">
      <c r="A36" s="185" t="s">
        <v>150</v>
      </c>
      <c r="B36" s="185"/>
      <c r="C36" s="185"/>
      <c r="D36" s="185"/>
      <c r="E36" s="185"/>
      <c r="F36" s="185"/>
      <c r="G36" s="17">
        <v>154</v>
      </c>
      <c r="H36" s="59">
        <f>SUM(H37:H46)</f>
        <v>823313</v>
      </c>
      <c r="I36" s="59">
        <f>SUM(I37:I46)</f>
        <v>848941</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823313</v>
      </c>
      <c r="I43" s="58">
        <v>848941</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5" t="s">
        <v>161</v>
      </c>
      <c r="B47" s="185"/>
      <c r="C47" s="185"/>
      <c r="D47" s="185"/>
      <c r="E47" s="185"/>
      <c r="F47" s="185"/>
      <c r="G47" s="17">
        <v>165</v>
      </c>
      <c r="H47" s="59">
        <f>SUM(H48:H54)</f>
        <v>30579637</v>
      </c>
      <c r="I47" s="59">
        <f>SUM(I48:I54)</f>
        <v>30238465</v>
      </c>
    </row>
    <row r="48" spans="1:9" ht="23.45" customHeight="1" x14ac:dyDescent="0.2">
      <c r="A48" s="183" t="s">
        <v>162</v>
      </c>
      <c r="B48" s="183"/>
      <c r="C48" s="183"/>
      <c r="D48" s="183"/>
      <c r="E48" s="183"/>
      <c r="F48" s="183"/>
      <c r="G48" s="16">
        <v>166</v>
      </c>
      <c r="H48" s="58">
        <v>385445</v>
      </c>
      <c r="I48" s="58">
        <v>0</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27519262</v>
      </c>
      <c r="I50" s="58">
        <v>28194044</v>
      </c>
    </row>
    <row r="51" spans="1:9" x14ac:dyDescent="0.2">
      <c r="A51" s="240" t="s">
        <v>165</v>
      </c>
      <c r="B51" s="240"/>
      <c r="C51" s="240"/>
      <c r="D51" s="240"/>
      <c r="E51" s="240"/>
      <c r="F51" s="240"/>
      <c r="G51" s="16">
        <v>169</v>
      </c>
      <c r="H51" s="58">
        <v>2672948</v>
      </c>
      <c r="I51" s="58">
        <v>1843061</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1982</v>
      </c>
      <c r="I54" s="58">
        <v>201360</v>
      </c>
    </row>
    <row r="55" spans="1:9" ht="30.6" customHeight="1" x14ac:dyDescent="0.2">
      <c r="A55" s="184" t="s">
        <v>169</v>
      </c>
      <c r="B55" s="184"/>
      <c r="C55" s="184"/>
      <c r="D55" s="184"/>
      <c r="E55" s="184"/>
      <c r="F55" s="184"/>
      <c r="G55" s="16">
        <v>173</v>
      </c>
      <c r="H55" s="58">
        <v>1205282</v>
      </c>
      <c r="I55" s="58">
        <v>1508774</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759740882</v>
      </c>
      <c r="I59" s="59">
        <f>I7+I36+I55+I56</f>
        <v>788548074</v>
      </c>
    </row>
    <row r="60" spans="1:9" x14ac:dyDescent="0.2">
      <c r="A60" s="185" t="s">
        <v>174</v>
      </c>
      <c r="B60" s="185"/>
      <c r="C60" s="185"/>
      <c r="D60" s="185"/>
      <c r="E60" s="185"/>
      <c r="F60" s="185"/>
      <c r="G60" s="17">
        <v>178</v>
      </c>
      <c r="H60" s="59">
        <f>H13+H47+H57+H58</f>
        <v>645896915</v>
      </c>
      <c r="I60" s="59">
        <f>I13+I47+I57+I58</f>
        <v>679776668</v>
      </c>
    </row>
    <row r="61" spans="1:9" x14ac:dyDescent="0.2">
      <c r="A61" s="185" t="s">
        <v>175</v>
      </c>
      <c r="B61" s="185"/>
      <c r="C61" s="185"/>
      <c r="D61" s="185"/>
      <c r="E61" s="185"/>
      <c r="F61" s="185"/>
      <c r="G61" s="17">
        <v>179</v>
      </c>
      <c r="H61" s="59">
        <f>H59-H60</f>
        <v>113843967</v>
      </c>
      <c r="I61" s="59">
        <f>I59-I60</f>
        <v>108771406</v>
      </c>
    </row>
    <row r="62" spans="1:9" x14ac:dyDescent="0.2">
      <c r="A62" s="242" t="s">
        <v>176</v>
      </c>
      <c r="B62" s="242"/>
      <c r="C62" s="242"/>
      <c r="D62" s="242"/>
      <c r="E62" s="242"/>
      <c r="F62" s="242"/>
      <c r="G62" s="17">
        <v>180</v>
      </c>
      <c r="H62" s="59">
        <f>+IF((H59-H60)&gt;0,(H59-H60),0)</f>
        <v>113843967</v>
      </c>
      <c r="I62" s="59">
        <f>+IF((I59-I60)&gt;0,(I59-I60),0)</f>
        <v>108771406</v>
      </c>
    </row>
    <row r="63" spans="1:9" x14ac:dyDescent="0.2">
      <c r="A63" s="242" t="s">
        <v>177</v>
      </c>
      <c r="B63" s="242"/>
      <c r="C63" s="242"/>
      <c r="D63" s="242"/>
      <c r="E63" s="242"/>
      <c r="F63" s="242"/>
      <c r="G63" s="17">
        <v>181</v>
      </c>
      <c r="H63" s="59">
        <f>+IF((H59-H60)&lt;0,(H59-H60),0)</f>
        <v>0</v>
      </c>
      <c r="I63" s="59">
        <f>+IF((I59-I60)&lt;0,(I59-I60),0)</f>
        <v>0</v>
      </c>
    </row>
    <row r="64" spans="1:9" x14ac:dyDescent="0.2">
      <c r="A64" s="184" t="s">
        <v>123</v>
      </c>
      <c r="B64" s="184"/>
      <c r="C64" s="184"/>
      <c r="D64" s="184"/>
      <c r="E64" s="184"/>
      <c r="F64" s="184"/>
      <c r="G64" s="16">
        <v>182</v>
      </c>
      <c r="H64" s="58">
        <v>25176940</v>
      </c>
      <c r="I64" s="58">
        <v>-40204631</v>
      </c>
    </row>
    <row r="65" spans="1:9" x14ac:dyDescent="0.2">
      <c r="A65" s="185" t="s">
        <v>178</v>
      </c>
      <c r="B65" s="185"/>
      <c r="C65" s="185"/>
      <c r="D65" s="185"/>
      <c r="E65" s="185"/>
      <c r="F65" s="185"/>
      <c r="G65" s="17">
        <v>183</v>
      </c>
      <c r="H65" s="59">
        <f>H61-H64</f>
        <v>88667027</v>
      </c>
      <c r="I65" s="59">
        <f>I61-I64</f>
        <v>148976037</v>
      </c>
    </row>
    <row r="66" spans="1:9" x14ac:dyDescent="0.2">
      <c r="A66" s="242" t="s">
        <v>179</v>
      </c>
      <c r="B66" s="242"/>
      <c r="C66" s="242"/>
      <c r="D66" s="242"/>
      <c r="E66" s="242"/>
      <c r="F66" s="242"/>
      <c r="G66" s="17">
        <v>184</v>
      </c>
      <c r="H66" s="59">
        <f>+IF((H61-H64)&gt;0,(H61-H64),0)</f>
        <v>88667027</v>
      </c>
      <c r="I66" s="59">
        <f>+IF((I61-I64)&gt;0,(I61-I64),0)</f>
        <v>148976037</v>
      </c>
    </row>
    <row r="67" spans="1:9" x14ac:dyDescent="0.2">
      <c r="A67" s="246" t="s">
        <v>180</v>
      </c>
      <c r="B67" s="246"/>
      <c r="C67" s="246"/>
      <c r="D67" s="246"/>
      <c r="E67" s="246"/>
      <c r="F67" s="246"/>
      <c r="G67" s="18">
        <v>185</v>
      </c>
      <c r="H67" s="64">
        <f>+IF((H61-H64)&lt;0,(H61-H64),0)</f>
        <v>0</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c r="I73" s="117"/>
    </row>
    <row r="74" spans="1:9" x14ac:dyDescent="0.2">
      <c r="A74" s="246" t="s">
        <v>187</v>
      </c>
      <c r="B74" s="246"/>
      <c r="C74" s="246"/>
      <c r="D74" s="246"/>
      <c r="E74" s="246"/>
      <c r="F74" s="246"/>
      <c r="G74" s="18">
        <v>191</v>
      </c>
      <c r="H74" s="118"/>
      <c r="I74" s="118"/>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c r="I76" s="117"/>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88667027</v>
      </c>
      <c r="I84" s="53">
        <f>I85+I86</f>
        <v>148976037</v>
      </c>
    </row>
    <row r="85" spans="1:9" x14ac:dyDescent="0.2">
      <c r="A85" s="235" t="s">
        <v>197</v>
      </c>
      <c r="B85" s="235"/>
      <c r="C85" s="235"/>
      <c r="D85" s="235"/>
      <c r="E85" s="235"/>
      <c r="F85" s="235"/>
      <c r="G85" s="16">
        <v>200</v>
      </c>
      <c r="H85" s="52">
        <v>88667027</v>
      </c>
      <c r="I85" s="52">
        <v>148976037</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88667027</v>
      </c>
      <c r="I88" s="52">
        <f>I84</f>
        <v>148976037</v>
      </c>
    </row>
    <row r="89" spans="1:9" ht="24.6" customHeight="1" x14ac:dyDescent="0.2">
      <c r="A89" s="231" t="s">
        <v>200</v>
      </c>
      <c r="B89" s="231"/>
      <c r="C89" s="231"/>
      <c r="D89" s="231"/>
      <c r="E89" s="231"/>
      <c r="F89" s="231"/>
      <c r="G89" s="17">
        <v>203</v>
      </c>
      <c r="H89" s="53">
        <f>SUM(H90:H97)</f>
        <v>-5008726</v>
      </c>
      <c r="I89" s="53">
        <f>SUM(I90:I97)</f>
        <v>-3213020</v>
      </c>
    </row>
    <row r="90" spans="1:9" x14ac:dyDescent="0.2">
      <c r="A90" s="240" t="s">
        <v>201</v>
      </c>
      <c r="B90" s="240"/>
      <c r="C90" s="240"/>
      <c r="D90" s="240"/>
      <c r="E90" s="240"/>
      <c r="F90" s="240"/>
      <c r="G90" s="16">
        <v>204</v>
      </c>
      <c r="H90" s="52">
        <v>-2842825</v>
      </c>
      <c r="I90" s="52">
        <v>349360</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-6570</v>
      </c>
      <c r="I92" s="52">
        <v>21900</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-2159331</v>
      </c>
      <c r="I94" s="52">
        <v>-3584280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-5008726</v>
      </c>
      <c r="I99" s="53">
        <f>I89-I98</f>
        <v>-3213020</v>
      </c>
    </row>
    <row r="100" spans="1:9" x14ac:dyDescent="0.2">
      <c r="A100" s="232" t="s">
        <v>210</v>
      </c>
      <c r="B100" s="232"/>
      <c r="C100" s="232"/>
      <c r="D100" s="232"/>
      <c r="E100" s="232"/>
      <c r="F100" s="232"/>
      <c r="G100" s="18">
        <v>214</v>
      </c>
      <c r="H100" s="54">
        <f>H88+H99</f>
        <v>83658301</v>
      </c>
      <c r="I100" s="54">
        <f>I88+I99</f>
        <v>145763017</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83658301</v>
      </c>
      <c r="I102" s="53">
        <f>I103+I104</f>
        <v>145763017</v>
      </c>
    </row>
    <row r="103" spans="1:9" x14ac:dyDescent="0.2">
      <c r="A103" s="235" t="s">
        <v>125</v>
      </c>
      <c r="B103" s="235"/>
      <c r="C103" s="235"/>
      <c r="D103" s="235"/>
      <c r="E103" s="235"/>
      <c r="F103" s="235"/>
      <c r="G103" s="16">
        <v>216</v>
      </c>
      <c r="H103" s="52">
        <v>83658301</v>
      </c>
      <c r="I103" s="52">
        <f>I100</f>
        <v>145763017</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I59" sqref="I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453</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451</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113843967</v>
      </c>
      <c r="I8" s="47">
        <v>108771406</v>
      </c>
    </row>
    <row r="9" spans="1:9" ht="12.75" customHeight="1" x14ac:dyDescent="0.2">
      <c r="A9" s="276" t="s">
        <v>219</v>
      </c>
      <c r="B9" s="277"/>
      <c r="C9" s="277"/>
      <c r="D9" s="277"/>
      <c r="E9" s="277"/>
      <c r="F9" s="278"/>
      <c r="G9" s="17">
        <v>2</v>
      </c>
      <c r="H9" s="48">
        <f>H10+H11+H12+H13+H14+H15+H16+H17</f>
        <v>95278327</v>
      </c>
      <c r="I9" s="48">
        <f>I10+I11+I12+I13+I14+I15+I16+I17</f>
        <v>122825688</v>
      </c>
    </row>
    <row r="10" spans="1:9" ht="12.75" customHeight="1" x14ac:dyDescent="0.2">
      <c r="A10" s="273" t="s">
        <v>220</v>
      </c>
      <c r="B10" s="274"/>
      <c r="C10" s="274"/>
      <c r="D10" s="274"/>
      <c r="E10" s="274"/>
      <c r="F10" s="275"/>
      <c r="G10" s="22">
        <v>3</v>
      </c>
      <c r="H10" s="49">
        <v>69241874</v>
      </c>
      <c r="I10" s="49">
        <v>99499323</v>
      </c>
    </row>
    <row r="11" spans="1:9" ht="31.15" customHeight="1" x14ac:dyDescent="0.2">
      <c r="A11" s="273" t="s">
        <v>385</v>
      </c>
      <c r="B11" s="274"/>
      <c r="C11" s="274"/>
      <c r="D11" s="274"/>
      <c r="E11" s="274"/>
      <c r="F11" s="275"/>
      <c r="G11" s="22">
        <v>4</v>
      </c>
      <c r="H11" s="49">
        <v>405790</v>
      </c>
      <c r="I11" s="49">
        <v>-875326</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-819986</v>
      </c>
      <c r="I13" s="49">
        <v>-848941</v>
      </c>
    </row>
    <row r="14" spans="1:9" ht="12.75" customHeight="1" x14ac:dyDescent="0.2">
      <c r="A14" s="273" t="s">
        <v>222</v>
      </c>
      <c r="B14" s="274"/>
      <c r="C14" s="274"/>
      <c r="D14" s="274"/>
      <c r="E14" s="274"/>
      <c r="F14" s="275"/>
      <c r="G14" s="22">
        <v>7</v>
      </c>
      <c r="H14" s="49">
        <v>27904706</v>
      </c>
      <c r="I14" s="49">
        <v>28194044</v>
      </c>
    </row>
    <row r="15" spans="1:9" ht="12.75" customHeight="1" x14ac:dyDescent="0.2">
      <c r="A15" s="273" t="s">
        <v>223</v>
      </c>
      <c r="B15" s="274"/>
      <c r="C15" s="274"/>
      <c r="D15" s="274"/>
      <c r="E15" s="274"/>
      <c r="F15" s="275"/>
      <c r="G15" s="22">
        <v>8</v>
      </c>
      <c r="H15" s="49">
        <v>6419021</v>
      </c>
      <c r="I15" s="49">
        <v>-2985341</v>
      </c>
    </row>
    <row r="16" spans="1:9" ht="12.75" customHeight="1" x14ac:dyDescent="0.2">
      <c r="A16" s="273" t="s">
        <v>224</v>
      </c>
      <c r="B16" s="274"/>
      <c r="C16" s="274"/>
      <c r="D16" s="274"/>
      <c r="E16" s="274"/>
      <c r="F16" s="275"/>
      <c r="G16" s="22">
        <v>9</v>
      </c>
      <c r="H16" s="49">
        <v>-6667796</v>
      </c>
      <c r="I16" s="49">
        <v>1350707</v>
      </c>
    </row>
    <row r="17" spans="1:9" ht="27.6" customHeight="1" x14ac:dyDescent="0.2">
      <c r="A17" s="273" t="s">
        <v>225</v>
      </c>
      <c r="B17" s="274"/>
      <c r="C17" s="274"/>
      <c r="D17" s="274"/>
      <c r="E17" s="274"/>
      <c r="F17" s="275"/>
      <c r="G17" s="22">
        <v>10</v>
      </c>
      <c r="H17" s="49">
        <v>-1205282</v>
      </c>
      <c r="I17" s="49">
        <v>-1508778</v>
      </c>
    </row>
    <row r="18" spans="1:9" ht="29.45" customHeight="1" x14ac:dyDescent="0.2">
      <c r="A18" s="252" t="s">
        <v>388</v>
      </c>
      <c r="B18" s="253"/>
      <c r="C18" s="253"/>
      <c r="D18" s="253"/>
      <c r="E18" s="253"/>
      <c r="F18" s="254"/>
      <c r="G18" s="17">
        <v>11</v>
      </c>
      <c r="H18" s="48">
        <f>H8+H9</f>
        <v>209122294</v>
      </c>
      <c r="I18" s="48">
        <f>I8+I9</f>
        <v>231597094</v>
      </c>
    </row>
    <row r="19" spans="1:9" ht="12.75" customHeight="1" x14ac:dyDescent="0.2">
      <c r="A19" s="276" t="s">
        <v>226</v>
      </c>
      <c r="B19" s="277"/>
      <c r="C19" s="277"/>
      <c r="D19" s="277"/>
      <c r="E19" s="277"/>
      <c r="F19" s="278"/>
      <c r="G19" s="17">
        <v>12</v>
      </c>
      <c r="H19" s="48">
        <f>H20+H21+H22+H23</f>
        <v>-8784113</v>
      </c>
      <c r="I19" s="48">
        <f>I20+I21+I22+I23</f>
        <v>-31688303</v>
      </c>
    </row>
    <row r="20" spans="1:9" ht="12.75" customHeight="1" x14ac:dyDescent="0.2">
      <c r="A20" s="273" t="s">
        <v>227</v>
      </c>
      <c r="B20" s="274"/>
      <c r="C20" s="274"/>
      <c r="D20" s="274"/>
      <c r="E20" s="274"/>
      <c r="F20" s="275"/>
      <c r="G20" s="22">
        <v>13</v>
      </c>
      <c r="H20" s="49">
        <v>-8342426</v>
      </c>
      <c r="I20" s="49">
        <v>-4963512</v>
      </c>
    </row>
    <row r="21" spans="1:9" ht="12.75" customHeight="1" x14ac:dyDescent="0.2">
      <c r="A21" s="273" t="s">
        <v>228</v>
      </c>
      <c r="B21" s="274"/>
      <c r="C21" s="274"/>
      <c r="D21" s="274"/>
      <c r="E21" s="274"/>
      <c r="F21" s="275"/>
      <c r="G21" s="22">
        <v>14</v>
      </c>
      <c r="H21" s="49">
        <v>-1569575</v>
      </c>
      <c r="I21" s="49">
        <v>-2812728</v>
      </c>
    </row>
    <row r="22" spans="1:9" ht="12.75" customHeight="1" x14ac:dyDescent="0.2">
      <c r="A22" s="273" t="s">
        <v>229</v>
      </c>
      <c r="B22" s="274"/>
      <c r="C22" s="274"/>
      <c r="D22" s="274"/>
      <c r="E22" s="274"/>
      <c r="F22" s="275"/>
      <c r="G22" s="22">
        <v>15</v>
      </c>
      <c r="H22" s="49">
        <v>1127888</v>
      </c>
      <c r="I22" s="49">
        <v>-398740</v>
      </c>
    </row>
    <row r="23" spans="1:9" ht="12.75" customHeight="1" x14ac:dyDescent="0.2">
      <c r="A23" s="273" t="s">
        <v>230</v>
      </c>
      <c r="B23" s="274"/>
      <c r="C23" s="274"/>
      <c r="D23" s="274"/>
      <c r="E23" s="274"/>
      <c r="F23" s="275"/>
      <c r="G23" s="22">
        <v>16</v>
      </c>
      <c r="H23" s="49">
        <v>0</v>
      </c>
      <c r="I23" s="49">
        <v>-23513323</v>
      </c>
    </row>
    <row r="24" spans="1:9" ht="12.75" customHeight="1" x14ac:dyDescent="0.2">
      <c r="A24" s="252" t="s">
        <v>231</v>
      </c>
      <c r="B24" s="253"/>
      <c r="C24" s="253"/>
      <c r="D24" s="253"/>
      <c r="E24" s="253"/>
      <c r="F24" s="254"/>
      <c r="G24" s="17">
        <v>17</v>
      </c>
      <c r="H24" s="48">
        <f>H18+H19</f>
        <v>200338181</v>
      </c>
      <c r="I24" s="48">
        <f>I18+I19</f>
        <v>199908791</v>
      </c>
    </row>
    <row r="25" spans="1:9" ht="12.75" customHeight="1" x14ac:dyDescent="0.2">
      <c r="A25" s="264" t="s">
        <v>232</v>
      </c>
      <c r="B25" s="265"/>
      <c r="C25" s="265"/>
      <c r="D25" s="265"/>
      <c r="E25" s="265"/>
      <c r="F25" s="266"/>
      <c r="G25" s="22">
        <v>18</v>
      </c>
      <c r="H25" s="49">
        <v>-24377065</v>
      </c>
      <c r="I25" s="49">
        <v>-27216359</v>
      </c>
    </row>
    <row r="26" spans="1:9" ht="12.75" customHeight="1" x14ac:dyDescent="0.2">
      <c r="A26" s="264" t="s">
        <v>233</v>
      </c>
      <c r="B26" s="265"/>
      <c r="C26" s="265"/>
      <c r="D26" s="265"/>
      <c r="E26" s="265"/>
      <c r="F26" s="266"/>
      <c r="G26" s="22">
        <v>19</v>
      </c>
      <c r="H26" s="49">
        <v>-32903496</v>
      </c>
      <c r="I26" s="49">
        <v>438003</v>
      </c>
    </row>
    <row r="27" spans="1:9" ht="28.9" customHeight="1" x14ac:dyDescent="0.2">
      <c r="A27" s="255" t="s">
        <v>234</v>
      </c>
      <c r="B27" s="256"/>
      <c r="C27" s="256"/>
      <c r="D27" s="256"/>
      <c r="E27" s="256"/>
      <c r="F27" s="257"/>
      <c r="G27" s="18">
        <v>20</v>
      </c>
      <c r="H27" s="50">
        <f>H24+H25+H26</f>
        <v>143057620</v>
      </c>
      <c r="I27" s="50">
        <f>I24+I25+I26</f>
        <v>173130435</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1124733</v>
      </c>
      <c r="I29" s="51">
        <v>2527174</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47324</v>
      </c>
      <c r="I31" s="52">
        <v>35866</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0</v>
      </c>
      <c r="I33" s="52">
        <v>0</v>
      </c>
    </row>
    <row r="34" spans="1:9" ht="12.75" customHeight="1" x14ac:dyDescent="0.2">
      <c r="A34" s="264" t="s">
        <v>241</v>
      </c>
      <c r="B34" s="265"/>
      <c r="C34" s="265"/>
      <c r="D34" s="265"/>
      <c r="E34" s="265"/>
      <c r="F34" s="266"/>
      <c r="G34" s="22">
        <v>26</v>
      </c>
      <c r="H34" s="52">
        <v>0</v>
      </c>
      <c r="I34" s="52">
        <v>4371818</v>
      </c>
    </row>
    <row r="35" spans="1:9" ht="27.6" customHeight="1" x14ac:dyDescent="0.2">
      <c r="A35" s="252" t="s">
        <v>242</v>
      </c>
      <c r="B35" s="253"/>
      <c r="C35" s="253"/>
      <c r="D35" s="253"/>
      <c r="E35" s="253"/>
      <c r="F35" s="254"/>
      <c r="G35" s="17">
        <v>27</v>
      </c>
      <c r="H35" s="53">
        <f>H29+H30+H31+H32+H33+H34</f>
        <v>1172057</v>
      </c>
      <c r="I35" s="53">
        <f>I29+I30+I31+I32+I33+I34</f>
        <v>6934858</v>
      </c>
    </row>
    <row r="36" spans="1:9" ht="26.45" customHeight="1" x14ac:dyDescent="0.2">
      <c r="A36" s="264" t="s">
        <v>243</v>
      </c>
      <c r="B36" s="265"/>
      <c r="C36" s="265"/>
      <c r="D36" s="265"/>
      <c r="E36" s="265"/>
      <c r="F36" s="266"/>
      <c r="G36" s="22">
        <v>28</v>
      </c>
      <c r="H36" s="52">
        <v>-150429101</v>
      </c>
      <c r="I36" s="52">
        <v>-233158059</v>
      </c>
    </row>
    <row r="37" spans="1:9" ht="12.75" customHeight="1" x14ac:dyDescent="0.2">
      <c r="A37" s="264" t="s">
        <v>244</v>
      </c>
      <c r="B37" s="265"/>
      <c r="C37" s="265"/>
      <c r="D37" s="265"/>
      <c r="E37" s="265"/>
      <c r="F37" s="266"/>
      <c r="G37" s="22">
        <v>29</v>
      </c>
      <c r="H37" s="52">
        <v>0</v>
      </c>
      <c r="I37" s="52">
        <v>0</v>
      </c>
    </row>
    <row r="38" spans="1:9" ht="12.75" customHeight="1" x14ac:dyDescent="0.2">
      <c r="A38" s="264" t="s">
        <v>245</v>
      </c>
      <c r="B38" s="265"/>
      <c r="C38" s="265"/>
      <c r="D38" s="265"/>
      <c r="E38" s="265"/>
      <c r="F38" s="266"/>
      <c r="G38" s="22">
        <v>30</v>
      </c>
      <c r="H38" s="52">
        <v>0</v>
      </c>
      <c r="I38" s="52">
        <v>0</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-11623598</v>
      </c>
      <c r="I40" s="52">
        <v>-2967</v>
      </c>
    </row>
    <row r="41" spans="1:9" ht="22.9" customHeight="1" x14ac:dyDescent="0.2">
      <c r="A41" s="252" t="s">
        <v>248</v>
      </c>
      <c r="B41" s="253"/>
      <c r="C41" s="253"/>
      <c r="D41" s="253"/>
      <c r="E41" s="253"/>
      <c r="F41" s="254"/>
      <c r="G41" s="17">
        <v>33</v>
      </c>
      <c r="H41" s="53">
        <f>H36+H37+H38+H39+H40</f>
        <v>-162052699</v>
      </c>
      <c r="I41" s="53">
        <f>I36+I37+I38+I39+I40</f>
        <v>-233161026</v>
      </c>
    </row>
    <row r="42" spans="1:9" ht="30.6" customHeight="1" x14ac:dyDescent="0.2">
      <c r="A42" s="255" t="s">
        <v>249</v>
      </c>
      <c r="B42" s="256"/>
      <c r="C42" s="256"/>
      <c r="D42" s="256"/>
      <c r="E42" s="256"/>
      <c r="F42" s="257"/>
      <c r="G42" s="18">
        <v>34</v>
      </c>
      <c r="H42" s="54">
        <f>H35+H41</f>
        <v>-160880642</v>
      </c>
      <c r="I42" s="54">
        <f>I35+I41</f>
        <v>-226226168</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143086971</v>
      </c>
      <c r="I46" s="52">
        <v>79498894</v>
      </c>
    </row>
    <row r="47" spans="1:9" ht="12.75" customHeight="1" x14ac:dyDescent="0.2">
      <c r="A47" s="264" t="s">
        <v>254</v>
      </c>
      <c r="B47" s="265"/>
      <c r="C47" s="265"/>
      <c r="D47" s="265"/>
      <c r="E47" s="265"/>
      <c r="F47" s="266"/>
      <c r="G47" s="22">
        <v>38</v>
      </c>
      <c r="H47" s="52">
        <v>0</v>
      </c>
      <c r="I47" s="52">
        <v>0</v>
      </c>
    </row>
    <row r="48" spans="1:9" ht="25.9" customHeight="1" x14ac:dyDescent="0.2">
      <c r="A48" s="252" t="s">
        <v>255</v>
      </c>
      <c r="B48" s="253"/>
      <c r="C48" s="253"/>
      <c r="D48" s="253"/>
      <c r="E48" s="253"/>
      <c r="F48" s="254"/>
      <c r="G48" s="17">
        <v>39</v>
      </c>
      <c r="H48" s="53">
        <f>H44+H45+H46+H47</f>
        <v>143086971</v>
      </c>
      <c r="I48" s="53">
        <f>I44+I45+I46+I47</f>
        <v>79498894</v>
      </c>
    </row>
    <row r="49" spans="1:9" ht="24.6" customHeight="1" x14ac:dyDescent="0.2">
      <c r="A49" s="264" t="s">
        <v>387</v>
      </c>
      <c r="B49" s="265"/>
      <c r="C49" s="265"/>
      <c r="D49" s="265"/>
      <c r="E49" s="265"/>
      <c r="F49" s="266"/>
      <c r="G49" s="22">
        <v>40</v>
      </c>
      <c r="H49" s="52">
        <v>-121590406</v>
      </c>
      <c r="I49" s="52">
        <v>-48380998</v>
      </c>
    </row>
    <row r="50" spans="1:9" ht="12.75" customHeight="1" x14ac:dyDescent="0.2">
      <c r="A50" s="264" t="s">
        <v>256</v>
      </c>
      <c r="B50" s="265"/>
      <c r="C50" s="265"/>
      <c r="D50" s="265"/>
      <c r="E50" s="265"/>
      <c r="F50" s="266"/>
      <c r="G50" s="22">
        <v>41</v>
      </c>
      <c r="H50" s="52">
        <v>0</v>
      </c>
      <c r="I50" s="52">
        <v>-25642760</v>
      </c>
    </row>
    <row r="51" spans="1:9" ht="12.75" customHeight="1" x14ac:dyDescent="0.2">
      <c r="A51" s="264" t="s">
        <v>257</v>
      </c>
      <c r="B51" s="265"/>
      <c r="C51" s="265"/>
      <c r="D51" s="265"/>
      <c r="E51" s="265"/>
      <c r="F51" s="266"/>
      <c r="G51" s="22">
        <v>42</v>
      </c>
      <c r="H51" s="52">
        <v>0</v>
      </c>
      <c r="I51" s="52">
        <v>-19040760</v>
      </c>
    </row>
    <row r="52" spans="1:9" ht="26.45" customHeight="1" x14ac:dyDescent="0.2">
      <c r="A52" s="264" t="s">
        <v>258</v>
      </c>
      <c r="B52" s="265"/>
      <c r="C52" s="265"/>
      <c r="D52" s="265"/>
      <c r="E52" s="265"/>
      <c r="F52" s="266"/>
      <c r="G52" s="22">
        <v>43</v>
      </c>
      <c r="H52" s="52">
        <v>0</v>
      </c>
      <c r="I52" s="52">
        <v>-16331377</v>
      </c>
    </row>
    <row r="53" spans="1:9" ht="12.75" customHeight="1" x14ac:dyDescent="0.2">
      <c r="A53" s="264" t="s">
        <v>259</v>
      </c>
      <c r="B53" s="265"/>
      <c r="C53" s="265"/>
      <c r="D53" s="265"/>
      <c r="E53" s="265"/>
      <c r="F53" s="266"/>
      <c r="G53" s="22">
        <v>44</v>
      </c>
      <c r="H53" s="52">
        <v>-906920</v>
      </c>
      <c r="I53" s="52">
        <v>0</v>
      </c>
    </row>
    <row r="54" spans="1:9" ht="27.6" customHeight="1" x14ac:dyDescent="0.2">
      <c r="A54" s="252" t="s">
        <v>260</v>
      </c>
      <c r="B54" s="253"/>
      <c r="C54" s="253"/>
      <c r="D54" s="253"/>
      <c r="E54" s="253"/>
      <c r="F54" s="254"/>
      <c r="G54" s="17">
        <v>45</v>
      </c>
      <c r="H54" s="53">
        <f>H49+H50+H51+H52+H53</f>
        <v>-122497326</v>
      </c>
      <c r="I54" s="53">
        <f>I49+I50+I51+I52+I53</f>
        <v>-109395895</v>
      </c>
    </row>
    <row r="55" spans="1:9" ht="27.6" customHeight="1" x14ac:dyDescent="0.2">
      <c r="A55" s="267" t="s">
        <v>261</v>
      </c>
      <c r="B55" s="268"/>
      <c r="C55" s="268"/>
      <c r="D55" s="268"/>
      <c r="E55" s="268"/>
      <c r="F55" s="269"/>
      <c r="G55" s="17">
        <v>46</v>
      </c>
      <c r="H55" s="53">
        <f>H48+H54</f>
        <v>20589645</v>
      </c>
      <c r="I55" s="53">
        <f>I48+I54</f>
        <v>-29897001</v>
      </c>
    </row>
    <row r="56" spans="1:9" x14ac:dyDescent="0.2">
      <c r="A56" s="203" t="s">
        <v>262</v>
      </c>
      <c r="B56" s="204"/>
      <c r="C56" s="204"/>
      <c r="D56" s="204"/>
      <c r="E56" s="204"/>
      <c r="F56" s="205"/>
      <c r="G56" s="22">
        <v>47</v>
      </c>
      <c r="H56" s="52">
        <v>-353121</v>
      </c>
      <c r="I56" s="52">
        <v>-630858</v>
      </c>
    </row>
    <row r="57" spans="1:9" ht="27" customHeight="1" x14ac:dyDescent="0.2">
      <c r="A57" s="267" t="s">
        <v>263</v>
      </c>
      <c r="B57" s="268"/>
      <c r="C57" s="268"/>
      <c r="D57" s="268"/>
      <c r="E57" s="268"/>
      <c r="F57" s="269"/>
      <c r="G57" s="17">
        <v>48</v>
      </c>
      <c r="H57" s="53">
        <f>H27+H42+H55+H56</f>
        <v>2413502</v>
      </c>
      <c r="I57" s="53">
        <f>I27+I42+I55+I56</f>
        <v>-83623592</v>
      </c>
    </row>
    <row r="58" spans="1:9" ht="15.6" customHeight="1" x14ac:dyDescent="0.2">
      <c r="A58" s="270" t="s">
        <v>264</v>
      </c>
      <c r="B58" s="271"/>
      <c r="C58" s="271"/>
      <c r="D58" s="271"/>
      <c r="E58" s="271"/>
      <c r="F58" s="272"/>
      <c r="G58" s="22">
        <v>49</v>
      </c>
      <c r="H58" s="52">
        <v>800100724</v>
      </c>
      <c r="I58" s="52">
        <v>802514226</v>
      </c>
    </row>
    <row r="59" spans="1:9" ht="28.9" customHeight="1" x14ac:dyDescent="0.2">
      <c r="A59" s="255" t="s">
        <v>265</v>
      </c>
      <c r="B59" s="256"/>
      <c r="C59" s="256"/>
      <c r="D59" s="256"/>
      <c r="E59" s="256"/>
      <c r="F59" s="257"/>
      <c r="G59" s="18">
        <v>50</v>
      </c>
      <c r="H59" s="54">
        <f>H57+H58</f>
        <v>802514226</v>
      </c>
      <c r="I59" s="54">
        <f>I57+I58</f>
        <v>718890634</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K47" sqref="K47"/>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452</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451</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c r="I50" s="52"/>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N30" zoomScale="80" zoomScaleNormal="100" zoomScaleSheetLayoutView="80" workbookViewId="0">
      <selection activeCell="A58" sqref="A58:W58"/>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43466</v>
      </c>
      <c r="F2" s="6" t="s">
        <v>0</v>
      </c>
      <c r="G2" s="5">
        <v>43830</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102574420</v>
      </c>
      <c r="I7" s="77">
        <v>1142738633</v>
      </c>
      <c r="J7" s="77">
        <v>2182500</v>
      </c>
      <c r="K7" s="77">
        <v>3380</v>
      </c>
      <c r="L7" s="77">
        <v>3380</v>
      </c>
      <c r="M7" s="77">
        <v>0</v>
      </c>
      <c r="N7" s="77">
        <v>327442693</v>
      </c>
      <c r="O7" s="77">
        <v>0</v>
      </c>
      <c r="P7" s="77">
        <v>111690</v>
      </c>
      <c r="Q7" s="77">
        <v>0</v>
      </c>
      <c r="R7" s="77">
        <v>-3317205</v>
      </c>
      <c r="S7" s="77">
        <v>-94058950</v>
      </c>
      <c r="T7" s="77">
        <v>88082625</v>
      </c>
      <c r="U7" s="78">
        <f>H7+I7+J7+K7-L7+M7+N7+O7+P7+Q7+R7+S7+T7</f>
        <v>1565756406</v>
      </c>
      <c r="V7" s="77">
        <v>0</v>
      </c>
      <c r="W7" s="78">
        <f>U7+V7</f>
        <v>1565756406</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102574420</v>
      </c>
      <c r="I10" s="79">
        <f t="shared" ref="I10:W10" si="2">I7+I8+I9</f>
        <v>1142738633</v>
      </c>
      <c r="J10" s="79">
        <f t="shared" si="2"/>
        <v>2182500</v>
      </c>
      <c r="K10" s="79">
        <f t="shared" si="2"/>
        <v>3380</v>
      </c>
      <c r="L10" s="79">
        <f t="shared" si="2"/>
        <v>3380</v>
      </c>
      <c r="M10" s="79">
        <f t="shared" si="2"/>
        <v>0</v>
      </c>
      <c r="N10" s="79">
        <f t="shared" si="2"/>
        <v>327442693</v>
      </c>
      <c r="O10" s="79">
        <f t="shared" si="2"/>
        <v>0</v>
      </c>
      <c r="P10" s="79">
        <f t="shared" si="2"/>
        <v>111690</v>
      </c>
      <c r="Q10" s="79">
        <f t="shared" si="2"/>
        <v>0</v>
      </c>
      <c r="R10" s="79">
        <f t="shared" si="2"/>
        <v>-3317205</v>
      </c>
      <c r="S10" s="79">
        <f t="shared" si="2"/>
        <v>-94058950</v>
      </c>
      <c r="T10" s="79">
        <f t="shared" si="2"/>
        <v>88082625</v>
      </c>
      <c r="U10" s="79">
        <f t="shared" si="2"/>
        <v>1565756406</v>
      </c>
      <c r="V10" s="79">
        <f t="shared" si="2"/>
        <v>0</v>
      </c>
      <c r="W10" s="79">
        <f t="shared" si="2"/>
        <v>1565756406</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88667027</v>
      </c>
      <c r="U11" s="78">
        <f>H11+I11+J11+K11-L11+M11+N11+O11+P11+Q11+R11+S11+T11</f>
        <v>88667027</v>
      </c>
      <c r="V11" s="77">
        <v>0</v>
      </c>
      <c r="W11" s="78">
        <f t="shared" ref="W11:W28" si="3">U11+V11</f>
        <v>88667027</v>
      </c>
    </row>
    <row r="12" spans="1:23" x14ac:dyDescent="0.2">
      <c r="A12" s="299" t="s">
        <v>332</v>
      </c>
      <c r="B12" s="299"/>
      <c r="C12" s="299"/>
      <c r="D12" s="299"/>
      <c r="E12" s="299"/>
      <c r="F12" s="299"/>
      <c r="G12" s="8">
        <v>6</v>
      </c>
      <c r="H12" s="81">
        <v>0</v>
      </c>
      <c r="I12" s="81">
        <v>0</v>
      </c>
      <c r="J12" s="81">
        <v>0</v>
      </c>
      <c r="K12" s="81">
        <v>0</v>
      </c>
      <c r="L12" s="81">
        <v>0</v>
      </c>
      <c r="M12" s="81">
        <v>0</v>
      </c>
      <c r="N12" s="77">
        <v>-2842825</v>
      </c>
      <c r="O12" s="81">
        <v>0</v>
      </c>
      <c r="P12" s="81">
        <v>0</v>
      </c>
      <c r="Q12" s="81">
        <v>0</v>
      </c>
      <c r="R12" s="81">
        <v>0</v>
      </c>
      <c r="S12" s="81">
        <v>0</v>
      </c>
      <c r="T12" s="81">
        <v>0</v>
      </c>
      <c r="U12" s="78">
        <f t="shared" ref="U12:U28" si="4">H12+I12+J12+K12-L12+M12+N12+O12+P12+Q12+R12+S12+T12</f>
        <v>-2842825</v>
      </c>
      <c r="V12" s="77">
        <v>0</v>
      </c>
      <c r="W12" s="78">
        <f t="shared" si="3"/>
        <v>-2842825</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-6570</v>
      </c>
      <c r="Q14" s="81">
        <v>0</v>
      </c>
      <c r="R14" s="81">
        <v>0</v>
      </c>
      <c r="S14" s="77">
        <v>0</v>
      </c>
      <c r="T14" s="77">
        <v>0</v>
      </c>
      <c r="U14" s="78">
        <f t="shared" si="4"/>
        <v>-6570</v>
      </c>
      <c r="V14" s="77">
        <v>0</v>
      </c>
      <c r="W14" s="78">
        <f t="shared" si="3"/>
        <v>-6570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-2159331</v>
      </c>
      <c r="S16" s="77">
        <v>0</v>
      </c>
      <c r="T16" s="77">
        <v>0</v>
      </c>
      <c r="U16" s="78">
        <f t="shared" si="4"/>
        <v>-2159331</v>
      </c>
      <c r="V16" s="77">
        <v>0</v>
      </c>
      <c r="W16" s="78">
        <f t="shared" si="3"/>
        <v>-2159331</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-906919</v>
      </c>
      <c r="O19" s="77">
        <v>0</v>
      </c>
      <c r="P19" s="77">
        <v>0</v>
      </c>
      <c r="Q19" s="77">
        <v>0</v>
      </c>
      <c r="R19" s="77">
        <v>0</v>
      </c>
      <c r="S19" s="77">
        <v>0</v>
      </c>
      <c r="T19" s="77">
        <v>0</v>
      </c>
      <c r="U19" s="78">
        <f t="shared" si="4"/>
        <v>-906919</v>
      </c>
      <c r="V19" s="77">
        <v>0</v>
      </c>
      <c r="W19" s="78">
        <f t="shared" si="3"/>
        <v>-906919</v>
      </c>
    </row>
    <row r="20" spans="1:23" x14ac:dyDescent="0.2">
      <c r="A20" s="299" t="s">
        <v>340</v>
      </c>
      <c r="B20" s="299"/>
      <c r="C20" s="299"/>
      <c r="D20" s="299"/>
      <c r="E20" s="299"/>
      <c r="F20" s="299"/>
      <c r="G20" s="8">
        <v>14</v>
      </c>
      <c r="H20" s="81">
        <v>0</v>
      </c>
      <c r="I20" s="81">
        <v>0</v>
      </c>
      <c r="J20" s="81">
        <v>0</v>
      </c>
      <c r="K20" s="81">
        <v>0</v>
      </c>
      <c r="L20" s="81">
        <v>0</v>
      </c>
      <c r="M20" s="81">
        <v>0</v>
      </c>
      <c r="N20" s="77">
        <v>-204027</v>
      </c>
      <c r="O20" s="77">
        <v>0</v>
      </c>
      <c r="P20" s="77">
        <v>0</v>
      </c>
      <c r="Q20" s="77">
        <v>0</v>
      </c>
      <c r="R20" s="77">
        <v>0</v>
      </c>
      <c r="S20" s="77">
        <v>0</v>
      </c>
      <c r="T20" s="77">
        <v>0</v>
      </c>
      <c r="U20" s="78">
        <f t="shared" si="4"/>
        <v>-204027</v>
      </c>
      <c r="V20" s="77">
        <v>0</v>
      </c>
      <c r="W20" s="78">
        <f t="shared" si="3"/>
        <v>-204027</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9" t="s">
        <v>347</v>
      </c>
      <c r="B27" s="299"/>
      <c r="C27" s="299"/>
      <c r="D27" s="299"/>
      <c r="E27" s="299"/>
      <c r="F27" s="299"/>
      <c r="G27" s="8">
        <v>21</v>
      </c>
      <c r="H27" s="77">
        <v>0</v>
      </c>
      <c r="I27" s="77">
        <v>0</v>
      </c>
      <c r="J27" s="77">
        <v>2946221</v>
      </c>
      <c r="K27" s="77">
        <v>0</v>
      </c>
      <c r="L27" s="77">
        <v>0</v>
      </c>
      <c r="M27" s="77">
        <v>0</v>
      </c>
      <c r="N27" s="77">
        <v>0</v>
      </c>
      <c r="O27" s="77">
        <v>0</v>
      </c>
      <c r="P27" s="77">
        <v>0</v>
      </c>
      <c r="Q27" s="77">
        <v>0</v>
      </c>
      <c r="R27" s="77">
        <v>0</v>
      </c>
      <c r="S27" s="77">
        <v>85136404</v>
      </c>
      <c r="T27" s="77">
        <v>-88082625</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102574420</v>
      </c>
      <c r="I29" s="80">
        <f t="shared" ref="I29:W29" si="5">SUM(I10:I28)</f>
        <v>1142738633</v>
      </c>
      <c r="J29" s="80">
        <f t="shared" si="5"/>
        <v>5128721</v>
      </c>
      <c r="K29" s="80">
        <f t="shared" si="5"/>
        <v>3380</v>
      </c>
      <c r="L29" s="80">
        <f t="shared" si="5"/>
        <v>3380</v>
      </c>
      <c r="M29" s="80">
        <f t="shared" si="5"/>
        <v>0</v>
      </c>
      <c r="N29" s="80">
        <f t="shared" si="5"/>
        <v>323488922</v>
      </c>
      <c r="O29" s="80">
        <f t="shared" si="5"/>
        <v>0</v>
      </c>
      <c r="P29" s="80">
        <f t="shared" si="5"/>
        <v>105120</v>
      </c>
      <c r="Q29" s="80">
        <f t="shared" si="5"/>
        <v>0</v>
      </c>
      <c r="R29" s="80">
        <f t="shared" si="5"/>
        <v>-5476536</v>
      </c>
      <c r="S29" s="80">
        <f t="shared" si="5"/>
        <v>-8922546</v>
      </c>
      <c r="T29" s="80">
        <f t="shared" si="5"/>
        <v>88667027</v>
      </c>
      <c r="U29" s="80">
        <f t="shared" si="5"/>
        <v>1648303761</v>
      </c>
      <c r="V29" s="80">
        <f t="shared" si="5"/>
        <v>0</v>
      </c>
      <c r="W29" s="80">
        <f t="shared" si="5"/>
        <v>1648303761</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-3953771</v>
      </c>
      <c r="O31" s="79">
        <f t="shared" si="6"/>
        <v>0</v>
      </c>
      <c r="P31" s="79">
        <f t="shared" si="6"/>
        <v>-6570</v>
      </c>
      <c r="Q31" s="79">
        <f t="shared" si="6"/>
        <v>0</v>
      </c>
      <c r="R31" s="79">
        <f t="shared" si="6"/>
        <v>-2159331</v>
      </c>
      <c r="S31" s="79">
        <f t="shared" si="6"/>
        <v>0</v>
      </c>
      <c r="T31" s="79">
        <f t="shared" si="6"/>
        <v>0</v>
      </c>
      <c r="U31" s="79">
        <f t="shared" si="6"/>
        <v>-6119672</v>
      </c>
      <c r="V31" s="79">
        <f t="shared" si="6"/>
        <v>0</v>
      </c>
      <c r="W31" s="79">
        <f t="shared" si="6"/>
        <v>-6119672</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-3953771</v>
      </c>
      <c r="O32" s="79">
        <f t="shared" si="7"/>
        <v>0</v>
      </c>
      <c r="P32" s="79">
        <f t="shared" si="7"/>
        <v>-6570</v>
      </c>
      <c r="Q32" s="79">
        <f t="shared" si="7"/>
        <v>0</v>
      </c>
      <c r="R32" s="79">
        <f t="shared" si="7"/>
        <v>-2159331</v>
      </c>
      <c r="S32" s="79">
        <f t="shared" si="7"/>
        <v>0</v>
      </c>
      <c r="T32" s="79">
        <f t="shared" si="7"/>
        <v>88667027</v>
      </c>
      <c r="U32" s="79">
        <f t="shared" si="7"/>
        <v>82547355</v>
      </c>
      <c r="V32" s="79">
        <f t="shared" si="7"/>
        <v>0</v>
      </c>
      <c r="W32" s="79">
        <f t="shared" si="7"/>
        <v>82547355</v>
      </c>
    </row>
    <row r="33" spans="1:23" ht="30.75" customHeight="1" x14ac:dyDescent="0.2">
      <c r="A33" s="298" t="s">
        <v>352</v>
      </c>
      <c r="B33" s="298"/>
      <c r="C33" s="298"/>
      <c r="D33" s="298"/>
      <c r="E33" s="298"/>
      <c r="F33" s="298"/>
      <c r="G33" s="10">
        <v>26</v>
      </c>
      <c r="H33" s="80">
        <f>SUM(H21:H28)</f>
        <v>0</v>
      </c>
      <c r="I33" s="80">
        <f t="shared" ref="I33:W33" si="8">SUM(I21:I28)</f>
        <v>0</v>
      </c>
      <c r="J33" s="80">
        <f t="shared" si="8"/>
        <v>2946221</v>
      </c>
      <c r="K33" s="80">
        <f t="shared" si="8"/>
        <v>0</v>
      </c>
      <c r="L33" s="80">
        <f t="shared" si="8"/>
        <v>0</v>
      </c>
      <c r="M33" s="80">
        <f t="shared" si="8"/>
        <v>0</v>
      </c>
      <c r="N33" s="80">
        <f t="shared" si="8"/>
        <v>0</v>
      </c>
      <c r="O33" s="80">
        <f t="shared" si="8"/>
        <v>0</v>
      </c>
      <c r="P33" s="80">
        <f t="shared" si="8"/>
        <v>0</v>
      </c>
      <c r="Q33" s="80">
        <f t="shared" si="8"/>
        <v>0</v>
      </c>
      <c r="R33" s="80">
        <f t="shared" si="8"/>
        <v>0</v>
      </c>
      <c r="S33" s="80">
        <f t="shared" si="8"/>
        <v>85136404</v>
      </c>
      <c r="T33" s="80">
        <f t="shared" si="8"/>
        <v>-88082625</v>
      </c>
      <c r="U33" s="80">
        <f t="shared" si="8"/>
        <v>0</v>
      </c>
      <c r="V33" s="80">
        <f t="shared" si="8"/>
        <v>0</v>
      </c>
      <c r="W33" s="80">
        <f t="shared" si="8"/>
        <v>0</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102574420</v>
      </c>
      <c r="I35" s="77">
        <v>1142738633</v>
      </c>
      <c r="J35" s="77">
        <v>5128721</v>
      </c>
      <c r="K35" s="77">
        <v>3380</v>
      </c>
      <c r="L35" s="77">
        <v>3380</v>
      </c>
      <c r="M35" s="77">
        <v>0</v>
      </c>
      <c r="N35" s="77">
        <v>323488922</v>
      </c>
      <c r="O35" s="77">
        <v>0</v>
      </c>
      <c r="P35" s="77">
        <v>105120</v>
      </c>
      <c r="Q35" s="77">
        <v>0</v>
      </c>
      <c r="R35" s="77">
        <v>-5476536</v>
      </c>
      <c r="S35" s="77">
        <v>-8922546</v>
      </c>
      <c r="T35" s="77">
        <v>88667027</v>
      </c>
      <c r="U35" s="78">
        <f t="shared" ref="U35:U37" si="9">H35+I35+J35+K35-L35+M35+N35+O35+P35+Q35+R35+S35+T35</f>
        <v>1648303761</v>
      </c>
      <c r="V35" s="77">
        <v>0</v>
      </c>
      <c r="W35" s="78">
        <f t="shared" ref="W35:W37" si="10">U35+V35</f>
        <v>1648303761</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102574420</v>
      </c>
      <c r="I38" s="79">
        <f t="shared" ref="I38:W38" si="11">I35+I36+I37</f>
        <v>1142738633</v>
      </c>
      <c r="J38" s="79">
        <f t="shared" si="11"/>
        <v>5128721</v>
      </c>
      <c r="K38" s="79">
        <f t="shared" si="11"/>
        <v>3380</v>
      </c>
      <c r="L38" s="79">
        <f t="shared" si="11"/>
        <v>3380</v>
      </c>
      <c r="M38" s="79">
        <f t="shared" si="11"/>
        <v>0</v>
      </c>
      <c r="N38" s="79">
        <f t="shared" si="11"/>
        <v>323488922</v>
      </c>
      <c r="O38" s="79">
        <f t="shared" si="11"/>
        <v>0</v>
      </c>
      <c r="P38" s="79">
        <f t="shared" si="11"/>
        <v>105120</v>
      </c>
      <c r="Q38" s="79">
        <f t="shared" si="11"/>
        <v>0</v>
      </c>
      <c r="R38" s="79">
        <f t="shared" si="11"/>
        <v>-5476536</v>
      </c>
      <c r="S38" s="79">
        <f t="shared" si="11"/>
        <v>-8922546</v>
      </c>
      <c r="T38" s="79">
        <f t="shared" si="11"/>
        <v>88667027</v>
      </c>
      <c r="U38" s="79">
        <f t="shared" si="11"/>
        <v>1648303761</v>
      </c>
      <c r="V38" s="79">
        <f t="shared" si="11"/>
        <v>0</v>
      </c>
      <c r="W38" s="79">
        <f t="shared" si="11"/>
        <v>1648303761</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148976037</v>
      </c>
      <c r="U39" s="78">
        <f t="shared" ref="U39:U56" si="12">H39+I39+J39+K39-L39+M39+N39+O39+P39+Q39+R39+S39+T39</f>
        <v>148976037</v>
      </c>
      <c r="V39" s="77">
        <v>0</v>
      </c>
      <c r="W39" s="78">
        <f t="shared" ref="W39:W56" si="13">U39+V39</f>
        <v>148976037</v>
      </c>
    </row>
    <row r="40" spans="1:23" x14ac:dyDescent="0.2">
      <c r="A40" s="299" t="s">
        <v>332</v>
      </c>
      <c r="B40" s="299"/>
      <c r="C40" s="299"/>
      <c r="D40" s="299"/>
      <c r="E40" s="299"/>
      <c r="F40" s="299"/>
      <c r="G40" s="8">
        <v>32</v>
      </c>
      <c r="H40" s="81">
        <v>0</v>
      </c>
      <c r="I40" s="81">
        <v>0</v>
      </c>
      <c r="J40" s="81">
        <v>0</v>
      </c>
      <c r="K40" s="81">
        <v>0</v>
      </c>
      <c r="L40" s="81">
        <v>0</v>
      </c>
      <c r="M40" s="81">
        <v>0</v>
      </c>
      <c r="N40" s="77">
        <v>349360</v>
      </c>
      <c r="O40" s="81">
        <v>0</v>
      </c>
      <c r="P40" s="81">
        <v>0</v>
      </c>
      <c r="Q40" s="81">
        <v>0</v>
      </c>
      <c r="R40" s="81">
        <v>0</v>
      </c>
      <c r="S40" s="81">
        <v>0</v>
      </c>
      <c r="T40" s="81">
        <v>0</v>
      </c>
      <c r="U40" s="78">
        <f t="shared" si="12"/>
        <v>349360</v>
      </c>
      <c r="V40" s="77">
        <v>0</v>
      </c>
      <c r="W40" s="78">
        <f t="shared" si="13"/>
        <v>349360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21900</v>
      </c>
      <c r="Q42" s="81">
        <v>0</v>
      </c>
      <c r="R42" s="81">
        <v>0</v>
      </c>
      <c r="S42" s="77">
        <v>0</v>
      </c>
      <c r="T42" s="77">
        <v>0</v>
      </c>
      <c r="U42" s="78">
        <f t="shared" si="12"/>
        <v>21900</v>
      </c>
      <c r="V42" s="77">
        <v>0</v>
      </c>
      <c r="W42" s="78">
        <f t="shared" si="13"/>
        <v>21900</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-3584280</v>
      </c>
      <c r="S44" s="77">
        <v>0</v>
      </c>
      <c r="T44" s="77">
        <v>0</v>
      </c>
      <c r="U44" s="78">
        <f t="shared" si="12"/>
        <v>-3584280</v>
      </c>
      <c r="V44" s="77">
        <v>0</v>
      </c>
      <c r="W44" s="78">
        <f t="shared" si="13"/>
        <v>-3584280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4371816</v>
      </c>
      <c r="O47" s="77">
        <v>0</v>
      </c>
      <c r="P47" s="77">
        <v>0</v>
      </c>
      <c r="Q47" s="77">
        <v>0</v>
      </c>
      <c r="R47" s="77">
        <v>0</v>
      </c>
      <c r="S47" s="77">
        <v>0</v>
      </c>
      <c r="T47" s="77">
        <v>0</v>
      </c>
      <c r="U47" s="78">
        <f t="shared" si="12"/>
        <v>4371816</v>
      </c>
      <c r="V47" s="77">
        <v>0</v>
      </c>
      <c r="W47" s="78">
        <f t="shared" si="13"/>
        <v>4371816</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16331377</v>
      </c>
      <c r="L52" s="77">
        <v>16331377</v>
      </c>
      <c r="M52" s="77">
        <v>0</v>
      </c>
      <c r="N52" s="77">
        <v>-16331377</v>
      </c>
      <c r="O52" s="77">
        <v>0</v>
      </c>
      <c r="P52" s="77">
        <v>0</v>
      </c>
      <c r="Q52" s="77">
        <v>0</v>
      </c>
      <c r="R52" s="77">
        <v>0</v>
      </c>
      <c r="S52" s="77">
        <v>0</v>
      </c>
      <c r="T52" s="77">
        <v>0</v>
      </c>
      <c r="U52" s="78">
        <f t="shared" si="12"/>
        <v>-16331377</v>
      </c>
      <c r="V52" s="77">
        <v>0</v>
      </c>
      <c r="W52" s="78">
        <f t="shared" si="13"/>
        <v>-16331377</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-25642760</v>
      </c>
      <c r="T53" s="77">
        <v>0</v>
      </c>
      <c r="U53" s="78">
        <f t="shared" si="12"/>
        <v>-25642760</v>
      </c>
      <c r="V53" s="77">
        <v>0</v>
      </c>
      <c r="W53" s="78">
        <f t="shared" si="13"/>
        <v>-25642760</v>
      </c>
    </row>
    <row r="54" spans="1:23" x14ac:dyDescent="0.2">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88667027</v>
      </c>
      <c r="T55" s="77">
        <v>-88667027</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102574420</v>
      </c>
      <c r="I57" s="80">
        <f t="shared" ref="I57:W57" si="14">SUM(I38:I56)</f>
        <v>1142738633</v>
      </c>
      <c r="J57" s="80">
        <f t="shared" si="14"/>
        <v>5128721</v>
      </c>
      <c r="K57" s="80">
        <f t="shared" si="14"/>
        <v>16334757</v>
      </c>
      <c r="L57" s="80">
        <f t="shared" si="14"/>
        <v>16334757</v>
      </c>
      <c r="M57" s="80">
        <f t="shared" si="14"/>
        <v>0</v>
      </c>
      <c r="N57" s="80">
        <f t="shared" si="14"/>
        <v>311878721</v>
      </c>
      <c r="O57" s="80">
        <f t="shared" si="14"/>
        <v>0</v>
      </c>
      <c r="P57" s="80">
        <f t="shared" si="14"/>
        <v>127020</v>
      </c>
      <c r="Q57" s="80">
        <f t="shared" si="14"/>
        <v>0</v>
      </c>
      <c r="R57" s="80">
        <f t="shared" si="14"/>
        <v>-9060816</v>
      </c>
      <c r="S57" s="80">
        <f t="shared" si="14"/>
        <v>54101721</v>
      </c>
      <c r="T57" s="80">
        <f t="shared" si="14"/>
        <v>148976037</v>
      </c>
      <c r="U57" s="80">
        <f t="shared" si="14"/>
        <v>1756464457</v>
      </c>
      <c r="V57" s="80">
        <f t="shared" si="14"/>
        <v>0</v>
      </c>
      <c r="W57" s="80">
        <f t="shared" si="14"/>
        <v>1756464457</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4721176</v>
      </c>
      <c r="O59" s="79">
        <f t="shared" si="15"/>
        <v>0</v>
      </c>
      <c r="P59" s="79">
        <f t="shared" si="15"/>
        <v>21900</v>
      </c>
      <c r="Q59" s="79">
        <f t="shared" si="15"/>
        <v>0</v>
      </c>
      <c r="R59" s="79">
        <f t="shared" si="15"/>
        <v>-3584280</v>
      </c>
      <c r="S59" s="79">
        <f t="shared" si="15"/>
        <v>0</v>
      </c>
      <c r="T59" s="79">
        <f t="shared" si="15"/>
        <v>0</v>
      </c>
      <c r="U59" s="79">
        <f t="shared" si="15"/>
        <v>1158796</v>
      </c>
      <c r="V59" s="79">
        <f t="shared" si="15"/>
        <v>0</v>
      </c>
      <c r="W59" s="79">
        <f t="shared" si="15"/>
        <v>1158796</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4721176</v>
      </c>
      <c r="O60" s="79">
        <f t="shared" si="16"/>
        <v>0</v>
      </c>
      <c r="P60" s="79">
        <f t="shared" si="16"/>
        <v>21900</v>
      </c>
      <c r="Q60" s="79">
        <f t="shared" si="16"/>
        <v>0</v>
      </c>
      <c r="R60" s="79">
        <f t="shared" si="16"/>
        <v>-3584280</v>
      </c>
      <c r="S60" s="79">
        <f t="shared" si="16"/>
        <v>0</v>
      </c>
      <c r="T60" s="79">
        <f t="shared" si="16"/>
        <v>148976037</v>
      </c>
      <c r="U60" s="79">
        <f t="shared" si="16"/>
        <v>150134833</v>
      </c>
      <c r="V60" s="79">
        <f t="shared" si="16"/>
        <v>0</v>
      </c>
      <c r="W60" s="79">
        <f t="shared" si="16"/>
        <v>150134833</v>
      </c>
    </row>
    <row r="61" spans="1:23" ht="29.25" customHeight="1" x14ac:dyDescent="0.2">
      <c r="A61" s="298" t="s">
        <v>360</v>
      </c>
      <c r="B61" s="298"/>
      <c r="C61" s="298"/>
      <c r="D61" s="298"/>
      <c r="E61" s="298"/>
      <c r="F61" s="298"/>
      <c r="G61" s="10">
        <v>52</v>
      </c>
      <c r="H61" s="80">
        <f>SUM(H49:H56)</f>
        <v>0</v>
      </c>
      <c r="I61" s="80">
        <f t="shared" ref="I61:W61" si="17">SUM(I49:I56)</f>
        <v>0</v>
      </c>
      <c r="J61" s="80">
        <f t="shared" si="17"/>
        <v>0</v>
      </c>
      <c r="K61" s="80">
        <f t="shared" si="17"/>
        <v>16331377</v>
      </c>
      <c r="L61" s="80">
        <f t="shared" si="17"/>
        <v>16331377</v>
      </c>
      <c r="M61" s="80">
        <f t="shared" si="17"/>
        <v>0</v>
      </c>
      <c r="N61" s="80">
        <f t="shared" si="17"/>
        <v>-16331377</v>
      </c>
      <c r="O61" s="80">
        <f t="shared" si="17"/>
        <v>0</v>
      </c>
      <c r="P61" s="80">
        <f t="shared" si="17"/>
        <v>0</v>
      </c>
      <c r="Q61" s="80">
        <f t="shared" si="17"/>
        <v>0</v>
      </c>
      <c r="R61" s="80">
        <f t="shared" si="17"/>
        <v>0</v>
      </c>
      <c r="S61" s="80">
        <f t="shared" si="17"/>
        <v>63024267</v>
      </c>
      <c r="T61" s="80">
        <f t="shared" si="17"/>
        <v>-88667027</v>
      </c>
      <c r="U61" s="80">
        <f t="shared" si="17"/>
        <v>-41974137</v>
      </c>
      <c r="V61" s="80">
        <f t="shared" si="17"/>
        <v>0</v>
      </c>
      <c r="W61" s="80">
        <f t="shared" si="17"/>
        <v>-41974137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zoomScaleNormal="100" workbookViewId="0">
      <selection activeCell="J35" sqref="J35"/>
    </sheetView>
  </sheetViews>
  <sheetFormatPr defaultRowHeight="12.75" x14ac:dyDescent="0.2"/>
  <cols>
    <col min="7" max="7" width="31.28515625" customWidth="1"/>
  </cols>
  <sheetData>
    <row r="1" spans="1:9" ht="12.75" customHeight="1" x14ac:dyDescent="0.2">
      <c r="A1" s="324" t="s">
        <v>454</v>
      </c>
      <c r="B1" s="324"/>
      <c r="C1" s="324"/>
      <c r="D1" s="324"/>
      <c r="E1" s="324"/>
      <c r="F1" s="324"/>
      <c r="G1" s="324"/>
      <c r="H1" s="325"/>
      <c r="I1" s="325"/>
    </row>
    <row r="2" spans="1:9" x14ac:dyDescent="0.2">
      <c r="A2" s="324"/>
      <c r="B2" s="324"/>
      <c r="C2" s="324"/>
      <c r="D2" s="324"/>
      <c r="E2" s="324"/>
      <c r="F2" s="324"/>
      <c r="G2" s="324"/>
      <c r="H2" s="325"/>
      <c r="I2" s="325"/>
    </row>
    <row r="3" spans="1:9" x14ac:dyDescent="0.2">
      <c r="A3" s="324"/>
      <c r="B3" s="324"/>
      <c r="C3" s="324"/>
      <c r="D3" s="324"/>
      <c r="E3" s="324"/>
      <c r="F3" s="324"/>
      <c r="G3" s="324"/>
      <c r="H3" s="325"/>
      <c r="I3" s="325"/>
    </row>
    <row r="4" spans="1:9" x14ac:dyDescent="0.2">
      <c r="A4" s="324"/>
      <c r="B4" s="324"/>
      <c r="C4" s="324"/>
      <c r="D4" s="324"/>
      <c r="E4" s="324"/>
      <c r="F4" s="324"/>
      <c r="G4" s="324"/>
      <c r="H4" s="325"/>
      <c r="I4" s="325"/>
    </row>
    <row r="5" spans="1:9" x14ac:dyDescent="0.2">
      <c r="A5" s="324"/>
      <c r="B5" s="324"/>
      <c r="C5" s="324"/>
      <c r="D5" s="324"/>
      <c r="E5" s="324"/>
      <c r="F5" s="324"/>
      <c r="G5" s="324"/>
      <c r="H5" s="325"/>
      <c r="I5" s="325"/>
    </row>
    <row r="6" spans="1:9" x14ac:dyDescent="0.2">
      <c r="A6" s="324"/>
      <c r="B6" s="324"/>
      <c r="C6" s="324"/>
      <c r="D6" s="324"/>
      <c r="E6" s="324"/>
      <c r="F6" s="324"/>
      <c r="G6" s="324"/>
      <c r="H6" s="325"/>
      <c r="I6" s="325"/>
    </row>
    <row r="7" spans="1:9" x14ac:dyDescent="0.2">
      <c r="A7" s="324"/>
      <c r="B7" s="324"/>
      <c r="C7" s="324"/>
      <c r="D7" s="324"/>
      <c r="E7" s="324"/>
      <c r="F7" s="324"/>
      <c r="G7" s="324"/>
      <c r="H7" s="325"/>
      <c r="I7" s="325"/>
    </row>
    <row r="8" spans="1:9" x14ac:dyDescent="0.2">
      <c r="A8" s="324"/>
      <c r="B8" s="324"/>
      <c r="C8" s="324"/>
      <c r="D8" s="324"/>
      <c r="E8" s="324"/>
      <c r="F8" s="324"/>
      <c r="G8" s="324"/>
      <c r="H8" s="325"/>
      <c r="I8" s="325"/>
    </row>
    <row r="9" spans="1:9" x14ac:dyDescent="0.2">
      <c r="A9" s="324"/>
      <c r="B9" s="324"/>
      <c r="C9" s="324"/>
      <c r="D9" s="324"/>
      <c r="E9" s="324"/>
      <c r="F9" s="324"/>
      <c r="G9" s="324"/>
      <c r="H9" s="325"/>
      <c r="I9" s="325"/>
    </row>
    <row r="10" spans="1:9" x14ac:dyDescent="0.2">
      <c r="A10" s="324"/>
      <c r="B10" s="324"/>
      <c r="C10" s="324"/>
      <c r="D10" s="324"/>
      <c r="E10" s="324"/>
      <c r="F10" s="324"/>
      <c r="G10" s="324"/>
      <c r="H10" s="325"/>
      <c r="I10" s="325"/>
    </row>
    <row r="11" spans="1:9" x14ac:dyDescent="0.2">
      <c r="A11" s="324"/>
      <c r="B11" s="324"/>
      <c r="C11" s="324"/>
      <c r="D11" s="324"/>
      <c r="E11" s="324"/>
      <c r="F11" s="324"/>
      <c r="G11" s="324"/>
      <c r="H11" s="325"/>
      <c r="I11" s="325"/>
    </row>
    <row r="12" spans="1:9" x14ac:dyDescent="0.2">
      <c r="A12" s="324"/>
      <c r="B12" s="324"/>
      <c r="C12" s="324"/>
      <c r="D12" s="324"/>
      <c r="E12" s="324"/>
      <c r="F12" s="324"/>
      <c r="G12" s="324"/>
      <c r="H12" s="325"/>
      <c r="I12" s="325"/>
    </row>
    <row r="13" spans="1:9" x14ac:dyDescent="0.2">
      <c r="A13" s="324"/>
      <c r="B13" s="324"/>
      <c r="C13" s="324"/>
      <c r="D13" s="324"/>
      <c r="E13" s="324"/>
      <c r="F13" s="324"/>
      <c r="G13" s="324"/>
      <c r="H13" s="325"/>
      <c r="I13" s="325"/>
    </row>
    <row r="14" spans="1:9" x14ac:dyDescent="0.2">
      <c r="A14" s="324"/>
      <c r="B14" s="324"/>
      <c r="C14" s="324"/>
      <c r="D14" s="324"/>
      <c r="E14" s="324"/>
      <c r="F14" s="324"/>
      <c r="G14" s="324"/>
      <c r="H14" s="325"/>
      <c r="I14" s="325"/>
    </row>
    <row r="15" spans="1:9" x14ac:dyDescent="0.2">
      <c r="A15" s="324"/>
      <c r="B15" s="324"/>
      <c r="C15" s="324"/>
      <c r="D15" s="324"/>
      <c r="E15" s="324"/>
      <c r="F15" s="324"/>
      <c r="G15" s="324"/>
      <c r="H15" s="325"/>
      <c r="I15" s="325"/>
    </row>
    <row r="16" spans="1:9" x14ac:dyDescent="0.2">
      <c r="A16" s="324"/>
      <c r="B16" s="324"/>
      <c r="C16" s="324"/>
      <c r="D16" s="324"/>
      <c r="E16" s="324"/>
      <c r="F16" s="324"/>
      <c r="G16" s="324"/>
      <c r="H16" s="325"/>
      <c r="I16" s="325"/>
    </row>
    <row r="17" spans="1:9" x14ac:dyDescent="0.2">
      <c r="A17" s="324"/>
      <c r="B17" s="324"/>
      <c r="C17" s="324"/>
      <c r="D17" s="324"/>
      <c r="E17" s="324"/>
      <c r="F17" s="324"/>
      <c r="G17" s="324"/>
      <c r="H17" s="325"/>
      <c r="I17" s="325"/>
    </row>
    <row r="18" spans="1:9" x14ac:dyDescent="0.2">
      <c r="A18" s="324"/>
      <c r="B18" s="324"/>
      <c r="C18" s="324"/>
      <c r="D18" s="324"/>
      <c r="E18" s="324"/>
      <c r="F18" s="324"/>
      <c r="G18" s="324"/>
      <c r="H18" s="325"/>
      <c r="I18" s="325"/>
    </row>
    <row r="19" spans="1:9" x14ac:dyDescent="0.2">
      <c r="A19" s="324"/>
      <c r="B19" s="324"/>
      <c r="C19" s="324"/>
      <c r="D19" s="324"/>
      <c r="E19" s="324"/>
      <c r="F19" s="324"/>
      <c r="G19" s="324"/>
      <c r="H19" s="325"/>
      <c r="I19" s="325"/>
    </row>
    <row r="20" spans="1:9" x14ac:dyDescent="0.2">
      <c r="A20" s="324"/>
      <c r="B20" s="324"/>
      <c r="C20" s="324"/>
      <c r="D20" s="324"/>
      <c r="E20" s="324"/>
      <c r="F20" s="324"/>
      <c r="G20" s="324"/>
      <c r="H20" s="325"/>
      <c r="I20" s="325"/>
    </row>
    <row r="21" spans="1:9" x14ac:dyDescent="0.2">
      <c r="A21" s="324"/>
      <c r="B21" s="324"/>
      <c r="C21" s="324"/>
      <c r="D21" s="324"/>
      <c r="E21" s="324"/>
      <c r="F21" s="324"/>
      <c r="G21" s="324"/>
      <c r="H21" s="325"/>
      <c r="I21" s="325"/>
    </row>
    <row r="22" spans="1:9" x14ac:dyDescent="0.2">
      <c r="A22" s="324"/>
      <c r="B22" s="324"/>
      <c r="C22" s="324"/>
      <c r="D22" s="324"/>
      <c r="E22" s="324"/>
      <c r="F22" s="324"/>
      <c r="G22" s="324"/>
      <c r="H22" s="325"/>
      <c r="I22" s="325"/>
    </row>
    <row r="23" spans="1:9" x14ac:dyDescent="0.2">
      <c r="A23" s="324"/>
      <c r="B23" s="324"/>
      <c r="C23" s="324"/>
      <c r="D23" s="324"/>
      <c r="E23" s="324"/>
      <c r="F23" s="324"/>
      <c r="G23" s="324"/>
      <c r="H23" s="325"/>
      <c r="I23" s="325"/>
    </row>
    <row r="24" spans="1:9" x14ac:dyDescent="0.2">
      <c r="A24" s="324"/>
      <c r="B24" s="324"/>
      <c r="C24" s="324"/>
      <c r="D24" s="324"/>
      <c r="E24" s="324"/>
      <c r="F24" s="324"/>
      <c r="G24" s="324"/>
      <c r="H24" s="325"/>
      <c r="I24" s="325"/>
    </row>
    <row r="25" spans="1:9" x14ac:dyDescent="0.2">
      <c r="A25" s="324"/>
      <c r="B25" s="324"/>
      <c r="C25" s="324"/>
      <c r="D25" s="324"/>
      <c r="E25" s="324"/>
      <c r="F25" s="324"/>
      <c r="G25" s="324"/>
      <c r="H25" s="325"/>
      <c r="I25" s="325"/>
    </row>
    <row r="26" spans="1:9" x14ac:dyDescent="0.2">
      <c r="A26" s="324"/>
      <c r="B26" s="324"/>
      <c r="C26" s="324"/>
      <c r="D26" s="324"/>
      <c r="E26" s="324"/>
      <c r="F26" s="324"/>
      <c r="G26" s="324"/>
      <c r="H26" s="325"/>
      <c r="I26" s="325"/>
    </row>
    <row r="27" spans="1:9" x14ac:dyDescent="0.2">
      <c r="A27" s="324"/>
      <c r="B27" s="324"/>
      <c r="C27" s="324"/>
      <c r="D27" s="324"/>
      <c r="E27" s="324"/>
      <c r="F27" s="324"/>
      <c r="G27" s="324"/>
      <c r="H27" s="325"/>
      <c r="I27" s="325"/>
    </row>
    <row r="28" spans="1:9" x14ac:dyDescent="0.2">
      <c r="A28" s="324"/>
      <c r="B28" s="324"/>
      <c r="C28" s="324"/>
      <c r="D28" s="324"/>
      <c r="E28" s="324"/>
      <c r="F28" s="324"/>
      <c r="G28" s="324"/>
      <c r="H28" s="325"/>
      <c r="I28" s="325"/>
    </row>
    <row r="29" spans="1:9" x14ac:dyDescent="0.2">
      <c r="A29" s="324"/>
      <c r="B29" s="324"/>
      <c r="C29" s="324"/>
      <c r="D29" s="324"/>
      <c r="E29" s="324"/>
      <c r="F29" s="324"/>
      <c r="G29" s="324"/>
      <c r="H29" s="325"/>
      <c r="I29" s="325"/>
    </row>
    <row r="30" spans="1:9" x14ac:dyDescent="0.2">
      <c r="A30" s="324"/>
      <c r="B30" s="324"/>
      <c r="C30" s="324"/>
      <c r="D30" s="324"/>
      <c r="E30" s="324"/>
      <c r="F30" s="324"/>
      <c r="G30" s="324"/>
      <c r="H30" s="325"/>
      <c r="I30" s="325"/>
    </row>
    <row r="31" spans="1:9" x14ac:dyDescent="0.2">
      <c r="A31" s="324"/>
      <c r="B31" s="324"/>
      <c r="C31" s="324"/>
      <c r="D31" s="324"/>
      <c r="E31" s="324"/>
      <c r="F31" s="324"/>
      <c r="G31" s="324"/>
      <c r="H31" s="325"/>
      <c r="I31" s="325"/>
    </row>
    <row r="32" spans="1:9" x14ac:dyDescent="0.2">
      <c r="A32" s="324"/>
      <c r="B32" s="324"/>
      <c r="C32" s="324"/>
      <c r="D32" s="324"/>
      <c r="E32" s="324"/>
      <c r="F32" s="324"/>
      <c r="G32" s="324"/>
      <c r="H32" s="325"/>
      <c r="I32" s="325"/>
    </row>
    <row r="33" spans="1:9" x14ac:dyDescent="0.2">
      <c r="A33" s="324"/>
      <c r="B33" s="324"/>
      <c r="C33" s="324"/>
      <c r="D33" s="324"/>
      <c r="E33" s="324"/>
      <c r="F33" s="324"/>
      <c r="G33" s="324"/>
      <c r="H33" s="325"/>
      <c r="I33" s="325"/>
    </row>
    <row r="34" spans="1:9" x14ac:dyDescent="0.2">
      <c r="A34" s="324"/>
      <c r="B34" s="324"/>
      <c r="C34" s="324"/>
      <c r="D34" s="324"/>
      <c r="E34" s="324"/>
      <c r="F34" s="324"/>
      <c r="G34" s="324"/>
      <c r="H34" s="325"/>
      <c r="I34" s="325"/>
    </row>
    <row r="35" spans="1:9" x14ac:dyDescent="0.2">
      <c r="A35" s="324"/>
      <c r="B35" s="324"/>
      <c r="C35" s="324"/>
      <c r="D35" s="324"/>
      <c r="E35" s="324"/>
      <c r="F35" s="324"/>
      <c r="G35" s="324"/>
      <c r="H35" s="325"/>
      <c r="I35" s="325"/>
    </row>
    <row r="36" spans="1:9" x14ac:dyDescent="0.2">
      <c r="A36" s="324"/>
      <c r="B36" s="324"/>
      <c r="C36" s="324"/>
      <c r="D36" s="324"/>
      <c r="E36" s="324"/>
      <c r="F36" s="324"/>
      <c r="G36" s="324"/>
      <c r="H36" s="325"/>
      <c r="I36" s="325"/>
    </row>
    <row r="37" spans="1:9" x14ac:dyDescent="0.2">
      <c r="A37" s="324"/>
      <c r="B37" s="324"/>
      <c r="C37" s="324"/>
      <c r="D37" s="324"/>
      <c r="E37" s="324"/>
      <c r="F37" s="324"/>
      <c r="G37" s="324"/>
      <c r="H37" s="325"/>
      <c r="I37" s="325"/>
    </row>
    <row r="38" spans="1:9" x14ac:dyDescent="0.2">
      <c r="A38" s="324"/>
      <c r="B38" s="324"/>
      <c r="C38" s="324"/>
      <c r="D38" s="324"/>
      <c r="E38" s="324"/>
      <c r="F38" s="324"/>
      <c r="G38" s="324"/>
      <c r="H38" s="325"/>
      <c r="I38" s="325"/>
    </row>
    <row r="39" spans="1:9" x14ac:dyDescent="0.2">
      <c r="A39" s="324"/>
      <c r="B39" s="324"/>
      <c r="C39" s="324"/>
      <c r="D39" s="324"/>
      <c r="E39" s="324"/>
      <c r="F39" s="324"/>
      <c r="G39" s="324"/>
      <c r="H39" s="325"/>
      <c r="I39" s="325"/>
    </row>
    <row r="40" spans="1:9" ht="32.450000000000003" customHeight="1" x14ac:dyDescent="0.2">
      <c r="A40" s="324"/>
      <c r="B40" s="324"/>
      <c r="C40" s="324"/>
      <c r="D40" s="324"/>
      <c r="E40" s="324"/>
      <c r="F40" s="324"/>
      <c r="G40" s="324"/>
      <c r="H40" s="325"/>
      <c r="I40" s="325"/>
    </row>
    <row r="41" spans="1:9" x14ac:dyDescent="0.2">
      <c r="A41" s="324"/>
      <c r="B41" s="324"/>
      <c r="C41" s="324"/>
      <c r="D41" s="324"/>
      <c r="E41" s="324"/>
      <c r="F41" s="324"/>
      <c r="G41" s="324"/>
      <c r="H41" s="325"/>
      <c r="I41" s="325"/>
    </row>
    <row r="42" spans="1:9" x14ac:dyDescent="0.2">
      <c r="A42" s="324"/>
      <c r="B42" s="324"/>
      <c r="C42" s="324"/>
      <c r="D42" s="324"/>
      <c r="E42" s="324"/>
      <c r="F42" s="324"/>
      <c r="G42" s="324"/>
      <c r="H42" s="325"/>
      <c r="I42" s="325"/>
    </row>
    <row r="43" spans="1:9" x14ac:dyDescent="0.2">
      <c r="A43" s="324"/>
      <c r="B43" s="324"/>
      <c r="C43" s="324"/>
      <c r="D43" s="324"/>
      <c r="E43" s="324"/>
      <c r="F43" s="324"/>
      <c r="G43" s="324"/>
      <c r="H43" s="325"/>
      <c r="I43" s="325"/>
    </row>
    <row r="44" spans="1:9" x14ac:dyDescent="0.2">
      <c r="A44" s="324"/>
      <c r="B44" s="324"/>
      <c r="C44" s="324"/>
      <c r="D44" s="324"/>
      <c r="E44" s="324"/>
      <c r="F44" s="324"/>
      <c r="G44" s="324"/>
      <c r="H44" s="325"/>
      <c r="I44" s="325"/>
    </row>
    <row r="45" spans="1:9" x14ac:dyDescent="0.2">
      <c r="A45" s="324"/>
      <c r="B45" s="324"/>
      <c r="C45" s="324"/>
      <c r="D45" s="324"/>
      <c r="E45" s="324"/>
      <c r="F45" s="324"/>
      <c r="G45" s="324"/>
      <c r="H45" s="325"/>
      <c r="I45" s="325"/>
    </row>
    <row r="46" spans="1:9" x14ac:dyDescent="0.2">
      <c r="A46" s="324"/>
      <c r="B46" s="324"/>
      <c r="C46" s="324"/>
      <c r="D46" s="324"/>
      <c r="E46" s="324"/>
      <c r="F46" s="324"/>
      <c r="G46" s="324"/>
      <c r="H46" s="325"/>
      <c r="I46" s="325"/>
    </row>
    <row r="47" spans="1:9" x14ac:dyDescent="0.2">
      <c r="A47" s="324"/>
      <c r="B47" s="324"/>
      <c r="C47" s="324"/>
      <c r="D47" s="324"/>
      <c r="E47" s="324"/>
      <c r="F47" s="324"/>
      <c r="G47" s="324"/>
      <c r="H47" s="325"/>
      <c r="I47" s="325"/>
    </row>
    <row r="48" spans="1:9" x14ac:dyDescent="0.2">
      <c r="A48" s="324"/>
      <c r="B48" s="324"/>
      <c r="C48" s="324"/>
      <c r="D48" s="324"/>
      <c r="E48" s="324"/>
      <c r="F48" s="324"/>
      <c r="G48" s="324"/>
      <c r="H48" s="325"/>
      <c r="I48" s="325"/>
    </row>
    <row r="49" spans="1:9" x14ac:dyDescent="0.2">
      <c r="A49" s="324"/>
      <c r="B49" s="324"/>
      <c r="C49" s="324"/>
      <c r="D49" s="324"/>
      <c r="E49" s="324"/>
      <c r="F49" s="324"/>
      <c r="G49" s="324"/>
      <c r="H49" s="325"/>
      <c r="I49" s="325"/>
    </row>
    <row r="50" spans="1:9" x14ac:dyDescent="0.2">
      <c r="A50" s="324"/>
      <c r="B50" s="324"/>
      <c r="C50" s="324"/>
      <c r="D50" s="324"/>
      <c r="E50" s="324"/>
      <c r="F50" s="324"/>
      <c r="G50" s="324"/>
      <c r="H50" s="325"/>
      <c r="I50" s="325"/>
    </row>
    <row r="51" spans="1:9" x14ac:dyDescent="0.2">
      <c r="A51" s="324"/>
      <c r="B51" s="324"/>
      <c r="C51" s="324"/>
      <c r="D51" s="324"/>
      <c r="E51" s="324"/>
      <c r="F51" s="324"/>
      <c r="G51" s="324"/>
      <c r="H51" s="325"/>
      <c r="I51" s="325"/>
    </row>
    <row r="52" spans="1:9" x14ac:dyDescent="0.2">
      <c r="A52" s="324"/>
      <c r="B52" s="324"/>
      <c r="C52" s="324"/>
      <c r="D52" s="324"/>
      <c r="E52" s="324"/>
      <c r="F52" s="324"/>
      <c r="G52" s="324"/>
      <c r="H52" s="325"/>
      <c r="I52" s="325"/>
    </row>
    <row r="53" spans="1:9" x14ac:dyDescent="0.2">
      <c r="A53" s="324"/>
      <c r="B53" s="324"/>
      <c r="C53" s="324"/>
      <c r="D53" s="324"/>
      <c r="E53" s="324"/>
      <c r="F53" s="324"/>
      <c r="G53" s="324"/>
      <c r="H53" s="325"/>
      <c r="I53" s="325"/>
    </row>
    <row r="54" spans="1:9" x14ac:dyDescent="0.2">
      <c r="A54" s="326"/>
      <c r="B54" s="326"/>
      <c r="C54" s="326"/>
      <c r="D54" s="326"/>
      <c r="E54" s="326"/>
      <c r="F54" s="326"/>
      <c r="G54" s="326"/>
      <c r="H54" s="325"/>
      <c r="I54" s="325"/>
    </row>
    <row r="55" spans="1:9" x14ac:dyDescent="0.2">
      <c r="A55" s="326"/>
      <c r="B55" s="326"/>
      <c r="C55" s="326"/>
      <c r="D55" s="326"/>
      <c r="E55" s="326"/>
      <c r="F55" s="326"/>
      <c r="G55" s="326"/>
      <c r="H55" s="325"/>
      <c r="I55" s="325"/>
    </row>
    <row r="56" spans="1:9" x14ac:dyDescent="0.2">
      <c r="A56" s="326"/>
      <c r="B56" s="326"/>
      <c r="C56" s="326"/>
      <c r="D56" s="326"/>
      <c r="E56" s="326"/>
      <c r="F56" s="326"/>
      <c r="G56" s="326"/>
      <c r="H56" s="325"/>
      <c r="I56" s="325"/>
    </row>
    <row r="57" spans="1:9" x14ac:dyDescent="0.2">
      <c r="A57" s="326"/>
      <c r="B57" s="326"/>
      <c r="C57" s="326"/>
      <c r="D57" s="326"/>
      <c r="E57" s="326"/>
      <c r="F57" s="326"/>
      <c r="G57" s="326"/>
      <c r="H57" s="325"/>
      <c r="I57" s="325"/>
    </row>
    <row r="58" spans="1:9" x14ac:dyDescent="0.2">
      <c r="A58" s="326"/>
      <c r="B58" s="326"/>
      <c r="C58" s="326"/>
      <c r="D58" s="326"/>
      <c r="E58" s="326"/>
      <c r="F58" s="326"/>
      <c r="G58" s="326"/>
      <c r="H58" s="325"/>
      <c r="I58" s="325"/>
    </row>
    <row r="59" spans="1:9" x14ac:dyDescent="0.2">
      <c r="A59" s="326"/>
      <c r="B59" s="326"/>
      <c r="C59" s="326"/>
      <c r="D59" s="326"/>
      <c r="E59" s="326"/>
      <c r="F59" s="326"/>
      <c r="G59" s="326"/>
      <c r="H59" s="325"/>
      <c r="I59" s="325"/>
    </row>
    <row r="60" spans="1:9" x14ac:dyDescent="0.2">
      <c r="A60" s="326"/>
      <c r="B60" s="326"/>
      <c r="C60" s="326"/>
      <c r="D60" s="326"/>
      <c r="E60" s="326"/>
      <c r="F60" s="326"/>
      <c r="G60" s="326"/>
      <c r="H60" s="325"/>
      <c r="I60" s="325"/>
    </row>
    <row r="61" spans="1:9" x14ac:dyDescent="0.2">
      <c r="A61" s="326"/>
      <c r="B61" s="326"/>
      <c r="C61" s="326"/>
      <c r="D61" s="326"/>
      <c r="E61" s="326"/>
      <c r="F61" s="326"/>
      <c r="G61" s="326"/>
      <c r="H61" s="325"/>
      <c r="I61" s="325"/>
    </row>
    <row r="62" spans="1:9" x14ac:dyDescent="0.2">
      <c r="A62" s="326"/>
      <c r="B62" s="326"/>
      <c r="C62" s="326"/>
      <c r="D62" s="326"/>
      <c r="E62" s="326"/>
      <c r="F62" s="326"/>
      <c r="G62" s="326"/>
      <c r="H62" s="325"/>
      <c r="I62" s="325"/>
    </row>
    <row r="63" spans="1:9" x14ac:dyDescent="0.2">
      <c r="A63" s="326"/>
      <c r="B63" s="326"/>
      <c r="C63" s="326"/>
      <c r="D63" s="326"/>
      <c r="E63" s="326"/>
      <c r="F63" s="326"/>
      <c r="G63" s="326"/>
      <c r="H63" s="325"/>
      <c r="I63" s="325"/>
    </row>
    <row r="64" spans="1:9" x14ac:dyDescent="0.2">
      <c r="A64" s="326"/>
      <c r="B64" s="326"/>
      <c r="C64" s="326"/>
      <c r="D64" s="326"/>
      <c r="E64" s="326"/>
      <c r="F64" s="326"/>
      <c r="G64" s="326"/>
      <c r="H64" s="325"/>
      <c r="I64" s="325"/>
    </row>
    <row r="65" spans="1:9" x14ac:dyDescent="0.2">
      <c r="A65" s="326"/>
      <c r="B65" s="326"/>
      <c r="C65" s="326"/>
      <c r="D65" s="326"/>
      <c r="E65" s="326"/>
      <c r="F65" s="326"/>
      <c r="G65" s="326"/>
      <c r="H65" s="325"/>
      <c r="I65" s="325"/>
    </row>
    <row r="66" spans="1:9" x14ac:dyDescent="0.2">
      <c r="A66" s="326"/>
      <c r="B66" s="326"/>
      <c r="C66" s="326"/>
      <c r="D66" s="326"/>
      <c r="E66" s="326"/>
      <c r="F66" s="326"/>
      <c r="G66" s="326"/>
      <c r="H66" s="325"/>
      <c r="I66" s="325"/>
    </row>
    <row r="67" spans="1:9" x14ac:dyDescent="0.2">
      <c r="A67" s="326"/>
      <c r="B67" s="326"/>
      <c r="C67" s="326"/>
      <c r="D67" s="326"/>
      <c r="E67" s="326"/>
      <c r="F67" s="326"/>
      <c r="G67" s="326"/>
      <c r="H67" s="325"/>
      <c r="I67" s="325"/>
    </row>
    <row r="68" spans="1:9" x14ac:dyDescent="0.2">
      <c r="A68" s="326"/>
      <c r="B68" s="326"/>
      <c r="C68" s="326"/>
      <c r="D68" s="326"/>
      <c r="E68" s="326"/>
      <c r="F68" s="326"/>
      <c r="G68" s="326"/>
      <c r="H68" s="325"/>
      <c r="I68" s="325"/>
    </row>
    <row r="69" spans="1:9" x14ac:dyDescent="0.2">
      <c r="A69" s="326"/>
      <c r="B69" s="326"/>
      <c r="C69" s="326"/>
      <c r="D69" s="326"/>
      <c r="E69" s="326"/>
      <c r="F69" s="326"/>
      <c r="G69" s="326"/>
      <c r="H69" s="325"/>
      <c r="I69" s="325"/>
    </row>
    <row r="70" spans="1:9" x14ac:dyDescent="0.2">
      <c r="A70" s="326"/>
      <c r="B70" s="326"/>
      <c r="C70" s="326"/>
      <c r="D70" s="326"/>
      <c r="E70" s="326"/>
      <c r="F70" s="326"/>
      <c r="G70" s="326"/>
      <c r="H70" s="325"/>
      <c r="I70" s="325"/>
    </row>
    <row r="71" spans="1:9" x14ac:dyDescent="0.2">
      <c r="A71" s="326"/>
      <c r="B71" s="326"/>
      <c r="C71" s="326"/>
      <c r="D71" s="326"/>
      <c r="E71" s="326"/>
      <c r="F71" s="326"/>
      <c r="G71" s="326"/>
      <c r="H71" s="325"/>
      <c r="I71" s="325"/>
    </row>
    <row r="72" spans="1:9" x14ac:dyDescent="0.2">
      <c r="A72" s="326"/>
      <c r="B72" s="326"/>
      <c r="C72" s="326"/>
      <c r="D72" s="326"/>
      <c r="E72" s="326"/>
      <c r="F72" s="326"/>
      <c r="G72" s="326"/>
      <c r="H72" s="325"/>
      <c r="I72" s="325"/>
    </row>
    <row r="73" spans="1:9" x14ac:dyDescent="0.2">
      <c r="A73" s="326"/>
      <c r="B73" s="326"/>
      <c r="C73" s="326"/>
      <c r="D73" s="326"/>
      <c r="E73" s="326"/>
      <c r="F73" s="326"/>
      <c r="G73" s="326"/>
      <c r="H73" s="325"/>
      <c r="I73" s="325"/>
    </row>
    <row r="74" spans="1:9" x14ac:dyDescent="0.2">
      <c r="A74" s="326"/>
      <c r="B74" s="326"/>
      <c r="C74" s="326"/>
      <c r="D74" s="326"/>
      <c r="E74" s="326"/>
      <c r="F74" s="326"/>
      <c r="G74" s="326"/>
      <c r="H74" s="325"/>
      <c r="I74" s="325"/>
    </row>
    <row r="75" spans="1:9" x14ac:dyDescent="0.2">
      <c r="A75" s="326"/>
      <c r="B75" s="326"/>
      <c r="C75" s="326"/>
      <c r="D75" s="326"/>
      <c r="E75" s="326"/>
      <c r="F75" s="326"/>
      <c r="G75" s="326"/>
      <c r="H75" s="325"/>
      <c r="I75" s="325"/>
    </row>
    <row r="76" spans="1:9" x14ac:dyDescent="0.2">
      <c r="A76" s="326"/>
      <c r="B76" s="326"/>
      <c r="C76" s="326"/>
      <c r="D76" s="326"/>
      <c r="E76" s="326"/>
      <c r="F76" s="326"/>
      <c r="G76" s="326"/>
      <c r="H76" s="325"/>
      <c r="I76" s="325"/>
    </row>
    <row r="77" spans="1:9" x14ac:dyDescent="0.2">
      <c r="A77" s="326"/>
      <c r="B77" s="326"/>
      <c r="C77" s="326"/>
      <c r="D77" s="326"/>
      <c r="E77" s="326"/>
      <c r="F77" s="326"/>
      <c r="G77" s="326"/>
      <c r="H77" s="325"/>
      <c r="I77" s="325"/>
    </row>
    <row r="78" spans="1:9" x14ac:dyDescent="0.2">
      <c r="A78" s="326"/>
      <c r="B78" s="326"/>
      <c r="C78" s="326"/>
      <c r="D78" s="326"/>
      <c r="E78" s="326"/>
      <c r="F78" s="326"/>
      <c r="G78" s="326"/>
      <c r="H78" s="325"/>
      <c r="I78" s="325"/>
    </row>
    <row r="79" spans="1:9" x14ac:dyDescent="0.2">
      <c r="A79" s="326"/>
      <c r="B79" s="326"/>
      <c r="C79" s="326"/>
      <c r="D79" s="326"/>
      <c r="E79" s="326"/>
      <c r="F79" s="326"/>
      <c r="G79" s="326"/>
      <c r="H79" s="325"/>
      <c r="I79" s="325"/>
    </row>
    <row r="80" spans="1:9" x14ac:dyDescent="0.2">
      <c r="A80" s="326"/>
      <c r="B80" s="326"/>
      <c r="C80" s="326"/>
      <c r="D80" s="326"/>
      <c r="E80" s="326"/>
      <c r="F80" s="326"/>
      <c r="G80" s="326"/>
      <c r="H80" s="325"/>
      <c r="I80" s="325"/>
    </row>
    <row r="81" spans="1:9" x14ac:dyDescent="0.2">
      <c r="A81" s="326"/>
      <c r="B81" s="326"/>
      <c r="C81" s="326"/>
      <c r="D81" s="326"/>
      <c r="E81" s="326"/>
      <c r="F81" s="326"/>
      <c r="G81" s="326"/>
      <c r="H81" s="325"/>
      <c r="I81" s="325"/>
    </row>
    <row r="82" spans="1:9" x14ac:dyDescent="0.2">
      <c r="A82" s="326"/>
      <c r="B82" s="326"/>
      <c r="C82" s="326"/>
      <c r="D82" s="326"/>
      <c r="E82" s="326"/>
      <c r="F82" s="326"/>
      <c r="G82" s="326"/>
      <c r="H82" s="325"/>
      <c r="I82" s="325"/>
    </row>
    <row r="83" spans="1:9" x14ac:dyDescent="0.2">
      <c r="A83" s="326"/>
      <c r="B83" s="326"/>
      <c r="C83" s="326"/>
      <c r="D83" s="326"/>
      <c r="E83" s="326"/>
      <c r="F83" s="326"/>
      <c r="G83" s="326"/>
      <c r="H83" s="325"/>
      <c r="I83" s="325"/>
    </row>
    <row r="84" spans="1:9" x14ac:dyDescent="0.2">
      <c r="A84" s="326"/>
      <c r="B84" s="326"/>
      <c r="C84" s="326"/>
      <c r="D84" s="326"/>
      <c r="E84" s="326"/>
      <c r="F84" s="326"/>
      <c r="G84" s="326"/>
      <c r="H84" s="325"/>
      <c r="I84" s="325"/>
    </row>
    <row r="85" spans="1:9" x14ac:dyDescent="0.2">
      <c r="A85" s="326"/>
      <c r="B85" s="326"/>
      <c r="C85" s="326"/>
      <c r="D85" s="326"/>
      <c r="E85" s="326"/>
      <c r="F85" s="326"/>
      <c r="G85" s="326"/>
      <c r="H85" s="325"/>
      <c r="I85" s="325"/>
    </row>
    <row r="86" spans="1:9" x14ac:dyDescent="0.2">
      <c r="A86" s="326"/>
      <c r="B86" s="326"/>
      <c r="C86" s="326"/>
      <c r="D86" s="326"/>
      <c r="E86" s="326"/>
      <c r="F86" s="326"/>
      <c r="G86" s="326"/>
      <c r="H86" s="325"/>
      <c r="I86" s="325"/>
    </row>
    <row r="87" spans="1:9" x14ac:dyDescent="0.2">
      <c r="A87" s="326"/>
      <c r="B87" s="326"/>
      <c r="C87" s="326"/>
      <c r="D87" s="326"/>
      <c r="E87" s="326"/>
      <c r="F87" s="326"/>
      <c r="G87" s="326"/>
      <c r="H87" s="325"/>
      <c r="I87" s="325"/>
    </row>
    <row r="88" spans="1:9" x14ac:dyDescent="0.2">
      <c r="A88" s="326"/>
      <c r="B88" s="326"/>
      <c r="C88" s="326"/>
      <c r="D88" s="326"/>
      <c r="E88" s="326"/>
      <c r="F88" s="326"/>
      <c r="G88" s="326"/>
      <c r="H88" s="325"/>
      <c r="I88" s="325"/>
    </row>
    <row r="89" spans="1:9" x14ac:dyDescent="0.2">
      <c r="A89" s="326"/>
      <c r="B89" s="326"/>
      <c r="C89" s="326"/>
      <c r="D89" s="326"/>
      <c r="E89" s="326"/>
      <c r="F89" s="326"/>
      <c r="G89" s="326"/>
      <c r="H89" s="325"/>
      <c r="I89" s="325"/>
    </row>
    <row r="90" spans="1:9" x14ac:dyDescent="0.2">
      <c r="A90" s="326"/>
      <c r="B90" s="326"/>
      <c r="C90" s="326"/>
      <c r="D90" s="326"/>
      <c r="E90" s="326"/>
      <c r="F90" s="326"/>
      <c r="G90" s="326"/>
      <c r="H90" s="325"/>
      <c r="I90" s="325"/>
    </row>
    <row r="91" spans="1:9" x14ac:dyDescent="0.2">
      <c r="A91" s="326"/>
      <c r="B91" s="326"/>
      <c r="C91" s="326"/>
      <c r="D91" s="326"/>
      <c r="E91" s="326"/>
      <c r="F91" s="326"/>
      <c r="G91" s="326"/>
      <c r="H91" s="325"/>
      <c r="I91" s="325"/>
    </row>
    <row r="92" spans="1:9" x14ac:dyDescent="0.2">
      <c r="A92" s="326"/>
      <c r="B92" s="326"/>
      <c r="C92" s="326"/>
      <c r="D92" s="326"/>
      <c r="E92" s="326"/>
      <c r="F92" s="326"/>
      <c r="G92" s="326"/>
      <c r="H92" s="325"/>
      <c r="I92" s="325"/>
    </row>
    <row r="93" spans="1:9" x14ac:dyDescent="0.2">
      <c r="A93" s="326"/>
      <c r="B93" s="326"/>
      <c r="C93" s="326"/>
      <c r="D93" s="326"/>
      <c r="E93" s="326"/>
      <c r="F93" s="326"/>
      <c r="G93" s="326"/>
      <c r="H93" s="325"/>
      <c r="I93" s="325"/>
    </row>
    <row r="94" spans="1:9" x14ac:dyDescent="0.2">
      <c r="A94" s="326"/>
      <c r="B94" s="326"/>
      <c r="C94" s="326"/>
      <c r="D94" s="326"/>
      <c r="E94" s="326"/>
      <c r="F94" s="326"/>
      <c r="G94" s="326"/>
      <c r="H94" s="325"/>
      <c r="I94" s="325"/>
    </row>
    <row r="95" spans="1:9" x14ac:dyDescent="0.2">
      <c r="A95" s="326"/>
      <c r="B95" s="326"/>
      <c r="C95" s="326"/>
      <c r="D95" s="326"/>
      <c r="E95" s="326"/>
      <c r="F95" s="326"/>
      <c r="G95" s="326"/>
      <c r="H95" s="325"/>
      <c r="I95" s="325"/>
    </row>
    <row r="96" spans="1:9" x14ac:dyDescent="0.2">
      <c r="A96" s="326"/>
      <c r="B96" s="326"/>
      <c r="C96" s="326"/>
      <c r="D96" s="326"/>
      <c r="E96" s="326"/>
      <c r="F96" s="326"/>
      <c r="G96" s="326"/>
      <c r="H96" s="325"/>
      <c r="I96" s="325"/>
    </row>
    <row r="97" spans="1:9" x14ac:dyDescent="0.2">
      <c r="A97" s="326"/>
      <c r="B97" s="326"/>
      <c r="C97" s="326"/>
      <c r="D97" s="326"/>
      <c r="E97" s="326"/>
      <c r="F97" s="326"/>
      <c r="G97" s="326"/>
      <c r="H97" s="325"/>
      <c r="I97" s="325"/>
    </row>
    <row r="98" spans="1:9" x14ac:dyDescent="0.2">
      <c r="A98" s="326"/>
      <c r="B98" s="326"/>
      <c r="C98" s="326"/>
      <c r="D98" s="326"/>
      <c r="E98" s="326"/>
      <c r="F98" s="326"/>
      <c r="G98" s="326"/>
      <c r="H98" s="325"/>
      <c r="I98" s="325"/>
    </row>
    <row r="99" spans="1:9" x14ac:dyDescent="0.2">
      <c r="A99" s="326"/>
      <c r="B99" s="326"/>
      <c r="C99" s="326"/>
      <c r="D99" s="326"/>
      <c r="E99" s="326"/>
      <c r="F99" s="326"/>
      <c r="G99" s="326"/>
      <c r="H99" s="325"/>
      <c r="I99" s="325"/>
    </row>
    <row r="100" spans="1:9" x14ac:dyDescent="0.2">
      <c r="A100" s="326"/>
      <c r="B100" s="326"/>
      <c r="C100" s="326"/>
      <c r="D100" s="326"/>
      <c r="E100" s="326"/>
      <c r="F100" s="326"/>
      <c r="G100" s="326"/>
      <c r="H100" s="325"/>
      <c r="I100" s="325"/>
    </row>
    <row r="101" spans="1:9" x14ac:dyDescent="0.2">
      <c r="A101" s="326"/>
      <c r="B101" s="326"/>
      <c r="C101" s="326"/>
      <c r="D101" s="326"/>
      <c r="E101" s="326"/>
      <c r="F101" s="326"/>
      <c r="G101" s="326"/>
      <c r="H101" s="325"/>
      <c r="I101" s="325"/>
    </row>
    <row r="102" spans="1:9" x14ac:dyDescent="0.2">
      <c r="A102" s="326"/>
      <c r="B102" s="326"/>
      <c r="C102" s="326"/>
      <c r="D102" s="326"/>
      <c r="E102" s="326"/>
      <c r="F102" s="326"/>
      <c r="G102" s="326"/>
      <c r="H102" s="325"/>
      <c r="I102" s="325"/>
    </row>
    <row r="103" spans="1:9" x14ac:dyDescent="0.2">
      <c r="A103" s="326"/>
      <c r="B103" s="326"/>
      <c r="C103" s="326"/>
      <c r="D103" s="326"/>
      <c r="E103" s="326"/>
      <c r="F103" s="326"/>
      <c r="G103" s="326"/>
      <c r="H103" s="325"/>
      <c r="I103" s="325"/>
    </row>
    <row r="104" spans="1:9" x14ac:dyDescent="0.2">
      <c r="A104" s="326"/>
      <c r="B104" s="326"/>
      <c r="C104" s="326"/>
      <c r="D104" s="326"/>
      <c r="E104" s="326"/>
      <c r="F104" s="326"/>
      <c r="G104" s="326"/>
      <c r="H104" s="325"/>
      <c r="I104" s="325"/>
    </row>
    <row r="105" spans="1:9" x14ac:dyDescent="0.2">
      <c r="A105" s="326"/>
      <c r="B105" s="326"/>
      <c r="C105" s="326"/>
      <c r="D105" s="326"/>
      <c r="E105" s="326"/>
      <c r="F105" s="326"/>
      <c r="G105" s="326"/>
      <c r="H105" s="325"/>
      <c r="I105" s="325"/>
    </row>
    <row r="106" spans="1:9" x14ac:dyDescent="0.2">
      <c r="A106" s="326"/>
      <c r="B106" s="326"/>
      <c r="C106" s="326"/>
      <c r="D106" s="326"/>
      <c r="E106" s="326"/>
      <c r="F106" s="326"/>
      <c r="G106" s="326"/>
      <c r="H106" s="325"/>
      <c r="I106" s="325"/>
    </row>
    <row r="107" spans="1:9" x14ac:dyDescent="0.2">
      <c r="A107" s="326"/>
      <c r="B107" s="326"/>
      <c r="C107" s="326"/>
      <c r="D107" s="326"/>
      <c r="E107" s="326"/>
      <c r="F107" s="326"/>
      <c r="G107" s="326"/>
      <c r="H107" s="325"/>
      <c r="I107" s="325"/>
    </row>
    <row r="108" spans="1:9" x14ac:dyDescent="0.2">
      <c r="A108" s="326"/>
      <c r="B108" s="326"/>
      <c r="C108" s="326"/>
      <c r="D108" s="326"/>
      <c r="E108" s="326"/>
      <c r="F108" s="326"/>
      <c r="G108" s="326"/>
      <c r="H108" s="325"/>
      <c r="I108" s="325"/>
    </row>
    <row r="109" spans="1:9" x14ac:dyDescent="0.2">
      <c r="A109" s="326"/>
      <c r="B109" s="326"/>
      <c r="C109" s="326"/>
      <c r="D109" s="326"/>
      <c r="E109" s="326"/>
      <c r="F109" s="326"/>
      <c r="G109" s="326"/>
      <c r="H109" s="325"/>
      <c r="I109" s="325"/>
    </row>
    <row r="110" spans="1:9" x14ac:dyDescent="0.2">
      <c r="A110" s="326"/>
      <c r="B110" s="326"/>
      <c r="C110" s="326"/>
      <c r="D110" s="326"/>
      <c r="E110" s="326"/>
      <c r="F110" s="326"/>
      <c r="G110" s="326"/>
      <c r="H110" s="325"/>
      <c r="I110" s="325"/>
    </row>
    <row r="111" spans="1:9" x14ac:dyDescent="0.2">
      <c r="A111" s="326"/>
      <c r="B111" s="326"/>
      <c r="C111" s="326"/>
      <c r="D111" s="326"/>
      <c r="E111" s="326"/>
      <c r="F111" s="326"/>
      <c r="G111" s="326"/>
      <c r="H111" s="325"/>
      <c r="I111" s="325"/>
    </row>
    <row r="112" spans="1:9" x14ac:dyDescent="0.2">
      <c r="A112" s="326"/>
      <c r="B112" s="326"/>
      <c r="C112" s="326"/>
      <c r="D112" s="326"/>
      <c r="E112" s="326"/>
      <c r="F112" s="326"/>
      <c r="G112" s="326"/>
      <c r="H112" s="325"/>
      <c r="I112" s="325"/>
    </row>
    <row r="113" spans="1:9" x14ac:dyDescent="0.2">
      <c r="A113" s="326"/>
      <c r="B113" s="326"/>
      <c r="C113" s="326"/>
      <c r="D113" s="326"/>
      <c r="E113" s="326"/>
      <c r="F113" s="326"/>
      <c r="G113" s="326"/>
      <c r="H113" s="325"/>
      <c r="I113" s="325"/>
    </row>
    <row r="114" spans="1:9" x14ac:dyDescent="0.2">
      <c r="A114" s="326"/>
      <c r="B114" s="326"/>
      <c r="C114" s="326"/>
      <c r="D114" s="326"/>
      <c r="E114" s="326"/>
      <c r="F114" s="326"/>
      <c r="G114" s="326"/>
      <c r="H114" s="325"/>
      <c r="I114" s="325"/>
    </row>
    <row r="115" spans="1:9" x14ac:dyDescent="0.2">
      <c r="A115" s="326"/>
      <c r="B115" s="326"/>
      <c r="C115" s="326"/>
      <c r="D115" s="326"/>
      <c r="E115" s="326"/>
      <c r="F115" s="326"/>
      <c r="G115" s="326"/>
      <c r="H115" s="325"/>
      <c r="I115" s="325"/>
    </row>
    <row r="116" spans="1:9" x14ac:dyDescent="0.2">
      <c r="A116" s="326"/>
      <c r="B116" s="326"/>
      <c r="C116" s="326"/>
      <c r="D116" s="326"/>
      <c r="E116" s="326"/>
      <c r="F116" s="326"/>
      <c r="G116" s="326"/>
      <c r="H116" s="325"/>
      <c r="I116" s="325"/>
    </row>
    <row r="117" spans="1:9" x14ac:dyDescent="0.2">
      <c r="A117" s="326"/>
      <c r="B117" s="326"/>
      <c r="C117" s="326"/>
      <c r="D117" s="326"/>
      <c r="E117" s="326"/>
      <c r="F117" s="326"/>
      <c r="G117" s="326"/>
      <c r="H117" s="325"/>
      <c r="I117" s="325"/>
    </row>
    <row r="118" spans="1:9" x14ac:dyDescent="0.2">
      <c r="A118" s="326"/>
      <c r="B118" s="326"/>
      <c r="C118" s="326"/>
      <c r="D118" s="326"/>
      <c r="E118" s="326"/>
      <c r="F118" s="326"/>
      <c r="G118" s="326"/>
      <c r="H118" s="325"/>
      <c r="I118" s="325"/>
    </row>
    <row r="119" spans="1:9" x14ac:dyDescent="0.2">
      <c r="A119" s="326"/>
      <c r="B119" s="326"/>
      <c r="C119" s="326"/>
      <c r="D119" s="326"/>
      <c r="E119" s="326"/>
      <c r="F119" s="326"/>
      <c r="G119" s="326"/>
      <c r="H119" s="325"/>
      <c r="I119" s="325"/>
    </row>
    <row r="120" spans="1:9" x14ac:dyDescent="0.2">
      <c r="A120" s="326"/>
      <c r="B120" s="326"/>
      <c r="C120" s="326"/>
      <c r="D120" s="326"/>
      <c r="E120" s="326"/>
      <c r="F120" s="326"/>
      <c r="G120" s="326"/>
      <c r="H120" s="325"/>
      <c r="I120" s="325"/>
    </row>
    <row r="121" spans="1:9" x14ac:dyDescent="0.2">
      <c r="A121" s="325"/>
      <c r="B121" s="325"/>
      <c r="C121" s="325"/>
      <c r="D121" s="325"/>
      <c r="E121" s="325"/>
      <c r="F121" s="325"/>
      <c r="G121" s="325"/>
      <c r="H121" s="325"/>
      <c r="I121" s="325"/>
    </row>
    <row r="122" spans="1:9" x14ac:dyDescent="0.2">
      <c r="A122" s="325"/>
      <c r="B122" s="325"/>
      <c r="C122" s="325"/>
      <c r="D122" s="325"/>
      <c r="E122" s="325"/>
      <c r="F122" s="325"/>
      <c r="G122" s="325"/>
      <c r="H122" s="325"/>
      <c r="I122" s="325"/>
    </row>
    <row r="123" spans="1:9" x14ac:dyDescent="0.2">
      <c r="A123" s="325"/>
      <c r="B123" s="325"/>
      <c r="C123" s="325"/>
      <c r="D123" s="325"/>
      <c r="E123" s="325"/>
      <c r="F123" s="325"/>
      <c r="G123" s="325"/>
      <c r="H123" s="325"/>
      <c r="I123" s="325"/>
    </row>
    <row r="124" spans="1:9" x14ac:dyDescent="0.2">
      <c r="A124" s="325"/>
      <c r="B124" s="325"/>
      <c r="C124" s="325"/>
      <c r="D124" s="325"/>
      <c r="E124" s="325"/>
      <c r="F124" s="325"/>
      <c r="G124" s="325"/>
      <c r="H124" s="325"/>
      <c r="I124" s="325"/>
    </row>
    <row r="125" spans="1:9" x14ac:dyDescent="0.2">
      <c r="A125" s="325"/>
      <c r="B125" s="325"/>
      <c r="C125" s="325"/>
      <c r="D125" s="325"/>
      <c r="E125" s="325"/>
      <c r="F125" s="325"/>
      <c r="G125" s="325"/>
      <c r="H125" s="325"/>
      <c r="I125" s="325"/>
    </row>
    <row r="126" spans="1:9" x14ac:dyDescent="0.2">
      <c r="A126" s="325"/>
      <c r="B126" s="325"/>
      <c r="C126" s="325"/>
      <c r="D126" s="325"/>
      <c r="E126" s="325"/>
      <c r="F126" s="325"/>
      <c r="G126" s="325"/>
      <c r="H126" s="325"/>
      <c r="I126" s="325"/>
    </row>
    <row r="127" spans="1:9" x14ac:dyDescent="0.2">
      <c r="A127" s="325"/>
      <c r="B127" s="325"/>
      <c r="C127" s="325"/>
      <c r="D127" s="325"/>
      <c r="E127" s="325"/>
      <c r="F127" s="325"/>
      <c r="G127" s="325"/>
      <c r="H127" s="325"/>
      <c r="I127" s="325"/>
    </row>
  </sheetData>
  <mergeCells count="1">
    <mergeCell ref="A1:G53"/>
  </mergeCells>
  <pageMargins left="0.70866141732283472" right="0.70866141732283472" top="0.74803149606299213" bottom="0.74803149606299213" header="0.31496062992125984" footer="0.31496062992125984"/>
  <pageSetup paperSize="9" scale="96" orientation="portrait" r:id="rId1"/>
  <rowBreaks count="1" manualBreakCount="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2baa3bd-a2fa-4ea9-9ebb-3a9c6a55952b"/>
    <ds:schemaRef ds:uri="http://purl.org/dc/terms/"/>
    <ds:schemaRef ds:uri="d8745bc5-821e-4205-946a-621c2da728c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2020-02-27T06:07:50Z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