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242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14" i="19" l="1"/>
  <c r="H47" i="21"/>
  <c r="H55" i="20"/>
  <c r="H34" i="21"/>
  <c r="H49" i="21" s="1"/>
  <c r="H51" i="21" s="1"/>
  <c r="H42" i="20"/>
  <c r="I60" i="19"/>
  <c r="H75" i="18"/>
  <c r="H131" i="18" s="1"/>
  <c r="H9" i="18"/>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47" i="21"/>
  <c r="W61" i="22"/>
  <c r="I75" i="18"/>
  <c r="I34" i="21"/>
  <c r="K14" i="19"/>
  <c r="K61" i="19" s="1"/>
  <c r="K60" i="19"/>
  <c r="I55" i="20"/>
  <c r="J60" i="19"/>
  <c r="I44" i="18"/>
  <c r="H72" i="18"/>
  <c r="I14" i="19"/>
  <c r="I61" i="19" s="1"/>
  <c r="I63" i="19" s="1"/>
  <c r="H61" i="19"/>
  <c r="H60" i="19"/>
  <c r="J14" i="19"/>
  <c r="J61" i="19" s="1"/>
  <c r="U61" i="22"/>
  <c r="I9" i="18"/>
  <c r="I42" i="20"/>
  <c r="W59" i="22"/>
  <c r="U59" i="22"/>
  <c r="W31" i="22"/>
  <c r="U31" i="22"/>
  <c r="W33" i="22"/>
  <c r="U33" i="22"/>
  <c r="W38" i="22"/>
  <c r="U38" i="22"/>
  <c r="W10" i="22"/>
  <c r="U10" i="22"/>
  <c r="I131" i="18" l="1"/>
  <c r="I72" i="18"/>
  <c r="K62" i="19"/>
  <c r="K68" i="19" s="1"/>
  <c r="I49" i="21"/>
  <c r="I51" i="21" s="1"/>
  <c r="K64" i="19"/>
  <c r="K63" i="19"/>
  <c r="J63" i="19"/>
  <c r="I64" i="19"/>
  <c r="I62" i="19"/>
  <c r="I66" i="19" s="1"/>
  <c r="H64" i="19"/>
  <c r="H62" i="19"/>
  <c r="H68" i="19" s="1"/>
  <c r="H63" i="19"/>
  <c r="J62" i="19"/>
  <c r="J64" i="19"/>
  <c r="J66" i="19" l="1"/>
  <c r="J86" i="19" s="1"/>
  <c r="J85" i="19" s="1"/>
  <c r="I18" i="20"/>
  <c r="I24" i="20" s="1"/>
  <c r="I27" i="20" s="1"/>
  <c r="I57" i="20" s="1"/>
  <c r="I59" i="20" s="1"/>
  <c r="I89" i="19"/>
  <c r="I86" i="19"/>
  <c r="K67" i="19"/>
  <c r="K66" i="19"/>
  <c r="K86" i="19" s="1"/>
  <c r="I67" i="19"/>
  <c r="I68" i="19"/>
  <c r="H67" i="19"/>
  <c r="H66" i="19"/>
  <c r="J67" i="19"/>
  <c r="J68" i="19"/>
  <c r="J89" i="19" l="1"/>
  <c r="J101" i="19" s="1"/>
  <c r="J104" i="19" s="1"/>
  <c r="J103" i="19" s="1"/>
  <c r="U39" i="22"/>
  <c r="T57" i="22"/>
  <c r="T60" i="22"/>
  <c r="H89" i="19"/>
  <c r="H101" i="19" s="1"/>
  <c r="H104" i="19" s="1"/>
  <c r="H103" i="19" s="1"/>
  <c r="H86" i="19"/>
  <c r="H85" i="19" s="1"/>
  <c r="K89" i="19"/>
  <c r="K101" i="19" s="1"/>
  <c r="K104" i="19" s="1"/>
  <c r="K103" i="19" s="1"/>
  <c r="K85" i="19"/>
  <c r="I101" i="19"/>
  <c r="I104" i="19" s="1"/>
  <c r="I103" i="19" s="1"/>
  <c r="I85" i="19"/>
  <c r="U11" i="22"/>
  <c r="T32" i="22"/>
  <c r="T29" i="22"/>
  <c r="W39" i="22" l="1"/>
  <c r="U60" i="22"/>
  <c r="U57" i="22"/>
  <c r="W11" i="22"/>
  <c r="U29" i="22"/>
  <c r="U32" i="22"/>
  <c r="W57" i="22" l="1"/>
  <c r="W60" i="22"/>
  <c r="W32" i="22"/>
  <c r="W29" i="22"/>
</calcChain>
</file>

<file path=xl/sharedStrings.xml><?xml version="1.0" encoding="utf-8"?>
<sst xmlns="http://schemas.openxmlformats.org/spreadsheetml/2006/main" count="525" uniqueCount="459">
  <si>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</si>
  <si>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</si>
  <si>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</si>
  <si>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</si>
  <si>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</si>
  <si>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</si>
  <si>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</si>
  <si>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</si>
  <si>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</si>
  <si>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</si>
  <si>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</si>
  <si>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</si>
  <si>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</si>
  <si>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</si>
  <si>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</si>
  <si>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</si>
  <si>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</si>
  <si>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</si>
  <si>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</si>
  <si>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</si>
  <si>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</si>
  <si>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</si>
  <si>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</si>
  <si>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</si>
  <si>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</si>
  <si>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</si>
  <si>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</si>
  <si>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</si>
  <si>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</si>
  <si>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</si>
  <si>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</si>
  <si>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</si>
  <si>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</si>
  <si>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</si>
  <si>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</si>
  <si>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</si>
  <si>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</si>
  <si>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</si>
  <si>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</si>
  <si>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</si>
  <si>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</si>
  <si>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</si>
  <si>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</si>
  <si>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</si>
  <si>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</si>
  <si>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</si>
  <si>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</si>
  <si>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</si>
  <si>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</si>
  <si>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</si>
  <si>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</si>
  <si>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</si>
  <si>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</si>
  <si>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</si>
  <si>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</si>
  <si>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</si>
  <si>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</si>
  <si>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</si>
  <si>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</si>
  <si>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</si>
  <si>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</si>
  <si>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</si>
  <si>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</si>
  <si>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</si>
  <si>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</si>
  <si>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</si>
  <si>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</si>
  <si>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</si>
  <si>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</si>
  <si>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</si>
  <si>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</si>
  <si>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</si>
  <si>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</si>
  <si>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</si>
  <si>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</si>
  <si>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</si>
  <si>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</si>
  <si>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</si>
  <si>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</si>
  <si>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</si>
  <si>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</si>
  <si>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</si>
  <si>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</si>
  <si>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</si>
  <si>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</si>
  <si>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</si>
  <si>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</si>
  <si>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</si>
  <si>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</si>
  <si>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</si>
  <si>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</si>
  <si>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</si>
  <si>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</si>
  <si>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</si>
  <si>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</si>
  <si>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</si>
  <si>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</si>
  <si>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</si>
  <si>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</si>
  <si>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</si>
  <si>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</si>
  <si>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</si>
  <si>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</si>
  <si>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</si>
  <si>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</si>
  <si>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</si>
  <si>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</si>
  <si>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</si>
  <si>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</si>
  <si>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</si>
  <si>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</si>
  <si>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</si>
  <si>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</si>
  <si>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</si>
  <si>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</si>
  <si>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</si>
  <si>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</si>
  <si>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</si>
  <si>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</si>
  <si>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</si>
  <si>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</si>
  <si>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</si>
  <si>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</si>
  <si>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</si>
  <si>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</si>
  <si>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</si>
  <si>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</si>
  <si>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</si>
  <si>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</si>
  <si>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</si>
  <si>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</si>
  <si>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</si>
  <si>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</si>
  <si>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</si>
  <si>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</si>
  <si>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</si>
  <si>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</si>
  <si>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</si>
  <si>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</si>
  <si>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</si>
  <si>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</si>
  <si>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</si>
  <si>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</si>
  <si>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</si>
  <si>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</si>
  <si>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</si>
  <si>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</si>
  <si>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</si>
  <si>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</si>
  <si>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</si>
  <si>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</si>
  <si>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</si>
  <si>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</si>
  <si>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</si>
  <si>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</si>
  <si>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</si>
  <si>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</si>
  <si>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</si>
  <si>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</si>
  <si>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</si>
  <si>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</si>
  <si>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</si>
  <si>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</si>
  <si>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</si>
  <si>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</si>
  <si>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</si>
  <si>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</si>
  <si>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</si>
  <si>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</si>
  <si>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</si>
  <si>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</si>
  <si>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</si>
  <si>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</si>
  <si>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</si>
  <si>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</si>
  <si>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</si>
  <si>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</si>
  <si>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</si>
  <si>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</si>
  <si>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</si>
  <si>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</si>
  <si>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</si>
  <si>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</si>
  <si>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</si>
  <si>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</si>
  <si>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</si>
  <si>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</si>
  <si>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</si>
  <si>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</si>
  <si>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</si>
  <si>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</si>
  <si>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</si>
  <si>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</si>
  <si>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</si>
  <si>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</si>
  <si>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</si>
  <si>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</si>
  <si>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</si>
  <si>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</si>
  <si>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</si>
  <si>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</si>
  <si>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</si>
  <si>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</si>
  <si>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</si>
  <si>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</si>
  <si>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</si>
  <si>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</si>
  <si>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</si>
  <si>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</si>
  <si>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</si>
  <si>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</si>
  <si>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</si>
  <si>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</si>
  <si>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</si>
  <si>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</si>
  <si>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</si>
  <si>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</si>
  <si>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</si>
  <si>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</si>
  <si>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</si>
  <si>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</si>
  <si>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</si>
  <si>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</si>
  <si>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</si>
  <si>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</si>
  <si>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</si>
  <si>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</si>
  <si>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</si>
  <si>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</si>
  <si>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</si>
  <si>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</si>
  <si>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</si>
  <si>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</si>
  <si>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</si>
  <si>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</si>
  <si>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</si>
  <si>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</si>
  <si>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</si>
  <si>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</si>
  <si>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</si>
  <si>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</si>
  <si>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</si>
  <si>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</si>
  <si>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</si>
  <si>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</si>
  <si>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</si>
  <si>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</si>
  <si>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</si>
  <si>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</si>
  <si>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</si>
  <si>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</si>
  <si>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</si>
  <si>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</si>
  <si>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</si>
  <si>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</si>
  <si>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</si>
  <si>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</si>
  <si>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</si>
  <si>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</si>
  <si>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</si>
  <si>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</si>
  <si>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</si>
  <si>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</si>
  <si>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</si>
  <si>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</si>
  <si>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</si>
  <si>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</si>
  <si>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</si>
  <si>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</si>
  <si>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</si>
  <si>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</si>
  <si>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</si>
  <si>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</si>
  <si>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</si>
  <si>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</si>
  <si>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</si>
  <si>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</si>
  <si>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</si>
  <si>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</si>
  <si>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</si>
  <si>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</si>
  <si>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</si>
  <si>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</si>
  <si>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</si>
  <si>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</si>
  <si>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</si>
  <si>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</si>
  <si>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</si>
  <si>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</si>
  <si>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</si>
  <si>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</si>
  <si>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</si>
  <si>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</si>
  <si>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</si>
  <si>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</si>
  <si>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</si>
  <si>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</si>
  <si>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</si>
  <si>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</si>
  <si>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</si>
  <si>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</si>
  <si>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</si>
  <si>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</si>
  <si>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</si>
  <si>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</si>
  <si>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</si>
  <si>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</si>
  <si>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</si>
  <si>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</si>
  <si>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</si>
  <si>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</si>
  <si>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</si>
  <si>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</si>
  <si>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</si>
  <si>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</si>
  <si>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</si>
  <si>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</si>
  <si>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</si>
  <si>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</si>
  <si>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</si>
  <si>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</si>
  <si>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</si>
  <si>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</si>
  <si>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</si>
  <si>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</si>
  <si>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</si>
  <si>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</si>
  <si>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</si>
  <si>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</si>
  <si>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</si>
  <si>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</si>
  <si>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</si>
  <si>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</si>
  <si>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</si>
  <si>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</si>
  <si>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</si>
  <si>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</si>
  <si>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</si>
  <si>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</si>
  <si>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</si>
  <si>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</si>
  <si>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</si>
  <si>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</si>
  <si>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</si>
  <si>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</si>
  <si>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</si>
  <si>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</si>
  <si>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</si>
  <si>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</si>
  <si>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</si>
  <si>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</si>
  <si>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</si>
  <si>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</si>
  <si>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</si>
  <si>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</si>
  <si>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</si>
  <si>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</si>
  <si>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</si>
  <si>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</si>
  <si>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</si>
  <si>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</si>
  <si>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</si>
  <si>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</si>
  <si>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</si>
  <si>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</si>
  <si>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</si>
  <si>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</si>
  <si>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</si>
  <si>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</si>
  <si>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</si>
  <si>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</si>
  <si>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</si>
  <si>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</si>
  <si>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</si>
  <si>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</si>
  <si>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</si>
  <si>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</si>
  <si>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</si>
  <si>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</si>
  <si>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</si>
  <si>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</si>
  <si>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</si>
  <si>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</si>
  <si>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</si>
  <si>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</si>
  <si>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</si>
  <si>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</si>
  <si>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</si>
  <si>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</si>
  <si>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</si>
  <si>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</si>
  <si>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</si>
  <si>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</si>
  <si>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</si>
  <si>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</si>
  <si>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</si>
  <si>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</si>
  <si>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</si>
  <si>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</si>
  <si>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</si>
  <si>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</si>
  <si>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</si>
  <si>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</si>
  <si>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</si>
  <si>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</si>
  <si>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</si>
  <si>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</si>
  <si>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</si>
  <si>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</si>
  <si>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</si>
  <si>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</si>
  <si>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</si>
  <si>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</si>
  <si>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</si>
  <si>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</si>
  <si>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</si>
  <si>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</si>
  <si>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</si>
  <si>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</si>
  <si>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</si>
  <si>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</si>
  <si>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</si>
  <si>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</si>
  <si>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</si>
  <si>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</si>
  <si>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</si>
  <si>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</si>
  <si>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</si>
  <si>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</si>
  <si>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</si>
  <si>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</si>
  <si>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</si>
  <si>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</si>
  <si>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</si>
  <si>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</si>
  <si>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</si>
  <si>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</si>
  <si>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</si>
  <si>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</si>
  <si>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</si>
  <si>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</si>
  <si>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</si>
  <si>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</si>
  <si>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</si>
  <si>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Obveznik: Arena Hospitality Group d.d.</t>
  </si>
  <si>
    <t>Mažurana d.o.o.</t>
  </si>
  <si>
    <t>Ulika d.o.o.</t>
  </si>
  <si>
    <t>Sugarhill Investments B.V.</t>
  </si>
  <si>
    <t>Germany Real Estate B.V.</t>
  </si>
  <si>
    <t>Zagreb, Radnička cesta 80</t>
  </si>
  <si>
    <t>Čale Neven</t>
  </si>
  <si>
    <t xml:space="preserve">ncale@arenahospitalitygroup.com </t>
  </si>
  <si>
    <t xml:space="preserve">stanje na dan 31.12.2020 </t>
  </si>
  <si>
    <t>u razdoblju 01.01.2020 do 31.12.2020</t>
  </si>
  <si>
    <t>u razdoblju 01.01.2020. do 31.12.2020.</t>
  </si>
  <si>
    <t>u razdoblju 01.01.2019 do 31.12.2020</t>
  </si>
  <si>
    <t>Pula, Smareglina ulica 3</t>
  </si>
  <si>
    <t>Nizozemska, Amesterdam, Radarweg 60</t>
  </si>
  <si>
    <r>
      <t xml:space="preserve">BILJEŠKE UZ FINANCIJSKE IZVJEŠTAJE - TFI
(sastavljaju se za tromjesečna izvještajna razdoblja)
Naziv izdavatelja:   ____Arena Hospitality Group d.d.__________________________
OIB:   ________47625429199_____________________________________________
Izvještajno razdoblje: _______01.01.2020. - 31.12.2020._________________________
Usklađenje Konsolidiranog financijskog izvještaja sa GFI-POD
Usklađenje stavaka Bilance:
Nekretnine, postrojenja i oprema u iznosu od 2.188.286 tisuća kuna uvećane za Zalihe (iskazane unutar Dugotrajne imovine) u iznosu od 13.024 tisuća kuna te Imovina s pravom upotrebe  u iznosu od 267.840 odgovara AOP poziciji 010. 
Ulaganja u zajedničke pothvate u iznosu od 39.829 tisuća kuna nalazi se na pozicijama AOP 024 i 026.
Ograničeni depoziti i novčana sredstva u iznosu od 12.410 tisuća kuna te pozicija Ostala dugotrajna financijska imovina u iznosu od 3.109 tisuća kuna nalaze se na AOP 028. 
Potraživanja za porez na dobit iskazan u Godišnjem izvještaju u iznosu od 1.733 tisuća kuna nalazi se unutar AOP 051.                                                                                                                                                                                                                                                                   Ostala potraživanja i predujmovi u iznosu od 13.020 tisuća kuna (izuzev potraživanja za porez na dobit), iskazana su na  AOP 043, 047, 051 i 052.
Potraživanja od kupaca u iznosu od 8.301 tisuća kuna obuhvaćaju AOP 048 i 049.
Ostale rezerve u iznosu od 317.018 tisuća kuna sadrže AOP 071, 075 i 078.                                                                                                                                                                                                                                                                                                                           Obaveze prema bankama i drugim financijskim institucijama, AOP 101, u iznosu od 1.275.985 tisuća kuna sadrži slijedeće pozicije iz Godišnjeg izvještaja: Obveze po kreditima banaka u iznosu od 990.293 tisuće kuna i Obveze za najmove u iznosu od 285.692 tisuća kuna. Ostale obveze u iznosu od 9.240 tisuća kuna odgovaraju zbroju AOP pozicija 089 i 105.
Zadržana dobit/ (preneseni gubitak) u iznosu od -21.058 tisuća kuna nalazi se na AOP 081 i 084. 
Ostale obveze i rezerviranja u iznosu od 28.089 tisuća kuna, unutar GFI je iskazan na AOP 114,117,118 i 121.
Usklađenje stavaka Računa dobiti i gubitka:
Poslovni rashodi u iznosu od 250.222 tisuća kuna uvećani za Troškove najma i koncesijska naknada za zemljišta u iznosu od 6.349 tisuća kuna korespondiraju zbroju AOP pozicijama 133, 137 i 153, dok je razlika od 30.832 tisuća kuna iskazana na poziciji Ostali (rashodi)/prihodi.
Usklađivanje stavki u Izvještaju o promjenama na kapitalu:
Iznos od 1.352.800 kuna naveden u retku 20. Ostale raspodjele vlasnicima predstavljaju evidentiranje plaćanja temeljena na dionicama u skladu s MSFI-jem 2, jer u GFI-POD-u ne postoji drugi primjereniji redak gdje bi se ovaj iznos klasificirao. Ovaj iznos nije isplaćen, on se samo pokazuje kao povećanje kapitala u skladu s MSFI 2.
Nadalje, iznos od 3.147.000 kuna prikazan u retku 3. Ispravljanje pogrešaka u 2020. godini zapravo ne predstavlja pogrešku. Predstavlja usklađivanje pojedinih stavki u okviru kapitala između GFI-POD-a i Godišnjeg izvješća. Zbog unaprijed određene strukture izvještaja GFI-POD-a, nije ga bilo moguće prikazati u istim redovima kao u Godišnjem izvješću prethodnih godina.
Sve preostale informacije sadržane su u bilješkama uz financijske izvještaje objavljene u Godišnjem izvješću u pdf formatu.
</t>
    </r>
    <r>
      <rPr>
        <sz val="10"/>
        <color theme="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</si>
</sst>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color indexed="8"/>
      <name val="Arial"/>
      <family val="2"/>
    </font>
    <font>
      <sz val="10"/>
      <name val="Arial"/>
      <family val="2"/>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5" fillId="0" borderId="0"/>
    <xf numFmtId="0" fontId="34" fillId="0" borderId="0">
      <alignment vertical="top"/>
    </xf>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10">
    <cellStyle name="Hyperlink 2" xfId="2"/>
    <cellStyle name="Normal 2" xfId="3"/>
    <cellStyle name="Normal 2 3" xfId="7"/>
    <cellStyle name="Normal 2 4" xfId="9"/>
    <cellStyle name="Normal 3" xfId="4"/>
    <cellStyle name="Normalno" xfId="0" builtinId="0"/>
    <cellStyle name="Normalno 2" xfId="6"/>
    <cellStyle name="Obično_Knjiga2" xfId="5"/>
    <cellStyle name="Style 1" xfId="1"/>
    <cellStyle name="Style 1 2" xfId="8"/>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454" r="I57" connectionId="0">
    <xmlCellPr id="1" uniqueName="P1082494">
      <xmlPr mapId="1" xpath="/TFI-IZD-POD/ISD-GFI-IZD-POD_1000375/P1082494"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A2" sqref="A2:J2"/>
    </sheetView>
  </sheetViews>
  <sheetFormatPr defaultColWidth="9.140625" defaultRowHeight="15" x14ac:dyDescent="0.2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43831</v>
      </c>
      <c r="F4" s="181"/>
      <c r="G4" s="77" t="s">
        <v>0</v>
      </c>
      <c r="H4" s="180">
        <v>44196</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414</v>
      </c>
      <c r="B10" s="170"/>
      <c r="C10" s="170"/>
      <c r="D10" s="170"/>
      <c r="E10" s="170"/>
      <c r="F10" s="170"/>
      <c r="G10" s="170"/>
      <c r="H10" s="170"/>
      <c r="I10" s="170"/>
      <c r="J10" s="90"/>
    </row>
    <row r="11" spans="1:20" ht="24.6" customHeight="1" x14ac:dyDescent="0.25">
      <c r="A11" s="157" t="s">
        <v>393</v>
      </c>
      <c r="B11" s="171"/>
      <c r="C11" s="163" t="s">
        <v>432</v>
      </c>
      <c r="D11" s="164"/>
      <c r="E11" s="91"/>
      <c r="F11" s="129" t="s">
        <v>415</v>
      </c>
      <c r="G11" s="167"/>
      <c r="H11" s="145" t="s">
        <v>436</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433</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434</v>
      </c>
      <c r="D15" s="164"/>
      <c r="E15" s="168"/>
      <c r="F15" s="159"/>
      <c r="G15" s="97" t="s">
        <v>416</v>
      </c>
      <c r="H15" s="145" t="s">
        <v>437</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417</v>
      </c>
      <c r="C17" s="163" t="s">
        <v>435</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438</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52100</v>
      </c>
      <c r="D21" s="146"/>
      <c r="E21" s="135"/>
      <c r="F21" s="135"/>
      <c r="G21" s="136" t="s">
        <v>439</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440</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441</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442</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772</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420</v>
      </c>
      <c r="D31" s="156" t="s">
        <v>418</v>
      </c>
      <c r="E31" s="143"/>
      <c r="F31" s="143"/>
      <c r="G31" s="143"/>
      <c r="H31" s="106"/>
      <c r="I31" s="107" t="s">
        <v>419</v>
      </c>
      <c r="J31" s="108" t="s">
        <v>420</v>
      </c>
    </row>
    <row r="32" spans="1:10" x14ac:dyDescent="0.25">
      <c r="A32" s="157"/>
      <c r="B32" s="158"/>
      <c r="C32" s="109"/>
      <c r="D32" s="77"/>
      <c r="E32" s="159"/>
      <c r="F32" s="159"/>
      <c r="G32" s="159"/>
      <c r="H32" s="159"/>
      <c r="I32" s="104"/>
      <c r="J32" s="105"/>
    </row>
    <row r="33" spans="1:10" x14ac:dyDescent="0.25">
      <c r="A33" s="157" t="s">
        <v>410</v>
      </c>
      <c r="B33" s="158"/>
      <c r="C33" s="102" t="s">
        <v>422</v>
      </c>
      <c r="D33" s="156" t="s">
        <v>421</v>
      </c>
      <c r="E33" s="143"/>
      <c r="F33" s="143"/>
      <c r="G33" s="143"/>
      <c r="H33" s="100"/>
      <c r="I33" s="107" t="s">
        <v>422</v>
      </c>
      <c r="J33" s="108" t="s">
        <v>423</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t="s">
        <v>445</v>
      </c>
      <c r="B37" s="152"/>
      <c r="C37" s="152"/>
      <c r="D37" s="152"/>
      <c r="E37" s="151" t="s">
        <v>449</v>
      </c>
      <c r="F37" s="152"/>
      <c r="G37" s="152"/>
      <c r="H37" s="152"/>
      <c r="I37" s="153"/>
      <c r="J37" s="111">
        <v>80662589</v>
      </c>
    </row>
    <row r="38" spans="1:10" x14ac:dyDescent="0.25">
      <c r="A38" s="93"/>
      <c r="B38" s="94"/>
      <c r="C38" s="101"/>
      <c r="D38" s="155"/>
      <c r="E38" s="155"/>
      <c r="F38" s="155"/>
      <c r="G38" s="155"/>
      <c r="H38" s="155"/>
      <c r="I38" s="155"/>
      <c r="J38" s="96"/>
    </row>
    <row r="39" spans="1:10" x14ac:dyDescent="0.25">
      <c r="A39" s="151" t="s">
        <v>446</v>
      </c>
      <c r="B39" s="152"/>
      <c r="C39" s="152"/>
      <c r="D39" s="153"/>
      <c r="E39" s="151" t="s">
        <v>456</v>
      </c>
      <c r="F39" s="152"/>
      <c r="G39" s="152"/>
      <c r="H39" s="152"/>
      <c r="I39" s="153"/>
      <c r="J39" s="102">
        <v>80662845</v>
      </c>
    </row>
    <row r="40" spans="1:10" x14ac:dyDescent="0.25">
      <c r="A40" s="93"/>
      <c r="B40" s="94"/>
      <c r="C40" s="101"/>
      <c r="D40" s="112"/>
      <c r="E40" s="155"/>
      <c r="F40" s="155"/>
      <c r="G40" s="155"/>
      <c r="H40" s="155"/>
      <c r="I40" s="95"/>
      <c r="J40" s="96"/>
    </row>
    <row r="41" spans="1:10" x14ac:dyDescent="0.25">
      <c r="A41" s="151" t="s">
        <v>447</v>
      </c>
      <c r="B41" s="152"/>
      <c r="C41" s="152"/>
      <c r="D41" s="153"/>
      <c r="E41" s="151" t="s">
        <v>457</v>
      </c>
      <c r="F41" s="152"/>
      <c r="G41" s="152"/>
      <c r="H41" s="152"/>
      <c r="I41" s="153"/>
      <c r="J41" s="102">
        <v>320830051</v>
      </c>
    </row>
    <row r="42" spans="1:10" x14ac:dyDescent="0.25">
      <c r="A42" s="93"/>
      <c r="B42" s="94"/>
      <c r="C42" s="101"/>
      <c r="D42" s="112"/>
      <c r="E42" s="155"/>
      <c r="F42" s="155"/>
      <c r="G42" s="155"/>
      <c r="H42" s="155"/>
      <c r="I42" s="95"/>
      <c r="J42" s="96"/>
    </row>
    <row r="43" spans="1:10" x14ac:dyDescent="0.25">
      <c r="A43" s="151" t="s">
        <v>448</v>
      </c>
      <c r="B43" s="152"/>
      <c r="C43" s="152"/>
      <c r="D43" s="153"/>
      <c r="E43" s="151" t="s">
        <v>457</v>
      </c>
      <c r="F43" s="152"/>
      <c r="G43" s="152"/>
      <c r="H43" s="152"/>
      <c r="I43" s="153"/>
      <c r="J43" s="102">
        <v>67278027</v>
      </c>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424</v>
      </c>
    </row>
    <row r="49" spans="1:10" x14ac:dyDescent="0.25">
      <c r="A49" s="113"/>
      <c r="B49" s="101"/>
      <c r="C49" s="101"/>
      <c r="D49" s="94"/>
      <c r="E49" s="135"/>
      <c r="F49" s="135"/>
      <c r="G49" s="149"/>
      <c r="H49" s="149"/>
      <c r="I49" s="94"/>
      <c r="J49" s="114" t="s">
        <v>425</v>
      </c>
    </row>
    <row r="50" spans="1:10" ht="14.45" customHeight="1" x14ac:dyDescent="0.25">
      <c r="A50" s="128" t="s">
        <v>403</v>
      </c>
      <c r="B50" s="129"/>
      <c r="C50" s="145" t="s">
        <v>425</v>
      </c>
      <c r="D50" s="146"/>
      <c r="E50" s="147" t="s">
        <v>426</v>
      </c>
      <c r="F50" s="148"/>
      <c r="G50" s="136"/>
      <c r="H50" s="137"/>
      <c r="I50" s="137"/>
      <c r="J50" s="138"/>
    </row>
    <row r="51" spans="1:10" x14ac:dyDescent="0.25">
      <c r="A51" s="113"/>
      <c r="B51" s="101"/>
      <c r="C51" s="149"/>
      <c r="D51" s="149"/>
      <c r="E51" s="135"/>
      <c r="F51" s="135"/>
      <c r="G51" s="150" t="s">
        <v>427</v>
      </c>
      <c r="H51" s="150"/>
      <c r="I51" s="150"/>
      <c r="J51" s="85"/>
    </row>
    <row r="52" spans="1:10" ht="13.9" customHeight="1" x14ac:dyDescent="0.25">
      <c r="A52" s="128" t="s">
        <v>404</v>
      </c>
      <c r="B52" s="129"/>
      <c r="C52" s="136" t="s">
        <v>450</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443</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451</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428</v>
      </c>
      <c r="B58" s="129"/>
      <c r="C58" s="130"/>
      <c r="D58" s="131"/>
      <c r="E58" s="131"/>
      <c r="F58" s="131"/>
      <c r="G58" s="131"/>
      <c r="H58" s="131"/>
      <c r="I58" s="131"/>
      <c r="J58" s="132"/>
    </row>
    <row r="59" spans="1:10" ht="14.45" customHeight="1" x14ac:dyDescent="0.25">
      <c r="A59" s="93"/>
      <c r="B59" s="94"/>
      <c r="C59" s="133" t="s">
        <v>429</v>
      </c>
      <c r="D59" s="133"/>
      <c r="E59" s="133"/>
      <c r="F59" s="133"/>
      <c r="G59" s="94"/>
      <c r="H59" s="94"/>
      <c r="I59" s="94"/>
      <c r="J59" s="96"/>
    </row>
    <row r="60" spans="1:10" x14ac:dyDescent="0.25">
      <c r="A60" s="128" t="s">
        <v>430</v>
      </c>
      <c r="B60" s="129"/>
      <c r="C60" s="130"/>
      <c r="D60" s="131"/>
      <c r="E60" s="131"/>
      <c r="F60" s="131"/>
      <c r="G60" s="131"/>
      <c r="H60" s="131"/>
      <c r="I60" s="131"/>
      <c r="J60" s="132"/>
    </row>
    <row r="61" spans="1:10" ht="14.45" customHeight="1" x14ac:dyDescent="0.25">
      <c r="A61" s="115"/>
      <c r="B61" s="116"/>
      <c r="C61" s="134" t="s">
        <v>431</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101" workbookViewId="0">
      <selection activeCell="M4" sqref="M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452</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444</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2349464423</v>
      </c>
      <c r="I9" s="34">
        <f>I10+I17+I27+I38+I43</f>
        <v>2591618682</v>
      </c>
    </row>
    <row r="10" spans="1:9" ht="12.75" customHeight="1" x14ac:dyDescent="0.2">
      <c r="A10" s="190" t="s">
        <v>5</v>
      </c>
      <c r="B10" s="190"/>
      <c r="C10" s="190"/>
      <c r="D10" s="190"/>
      <c r="E10" s="190"/>
      <c r="F10" s="190"/>
      <c r="G10" s="16">
        <v>3</v>
      </c>
      <c r="H10" s="34">
        <f>H11+H12+H13+H14+H15+H16</f>
        <v>1065422</v>
      </c>
      <c r="I10" s="34">
        <f>I11+I12+I13+I14+I15+I16</f>
        <v>1407134</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1065422</v>
      </c>
      <c r="I12" s="33">
        <v>1407134</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0</v>
      </c>
      <c r="I16" s="33">
        <v>0</v>
      </c>
    </row>
    <row r="17" spans="1:9" ht="12.75" customHeight="1" x14ac:dyDescent="0.2">
      <c r="A17" s="190" t="s">
        <v>12</v>
      </c>
      <c r="B17" s="190"/>
      <c r="C17" s="190"/>
      <c r="D17" s="190"/>
      <c r="E17" s="190"/>
      <c r="F17" s="190"/>
      <c r="G17" s="16">
        <v>10</v>
      </c>
      <c r="H17" s="34">
        <f>H18+H19+H20+H21+H22+H23+H24+H25+H26</f>
        <v>2236459769</v>
      </c>
      <c r="I17" s="34">
        <f>I18+I19+I20+I21+I22+I23+I24+I25+I26</f>
        <v>2469150056</v>
      </c>
    </row>
    <row r="18" spans="1:9" ht="12.75" customHeight="1" x14ac:dyDescent="0.2">
      <c r="A18" s="186" t="s">
        <v>13</v>
      </c>
      <c r="B18" s="186"/>
      <c r="C18" s="186"/>
      <c r="D18" s="186"/>
      <c r="E18" s="186"/>
      <c r="F18" s="186"/>
      <c r="G18" s="15">
        <v>11</v>
      </c>
      <c r="H18" s="33">
        <v>332183773</v>
      </c>
      <c r="I18" s="33">
        <v>337138033</v>
      </c>
    </row>
    <row r="19" spans="1:9" ht="12.75" customHeight="1" x14ac:dyDescent="0.2">
      <c r="A19" s="186" t="s">
        <v>14</v>
      </c>
      <c r="B19" s="186"/>
      <c r="C19" s="186"/>
      <c r="D19" s="186"/>
      <c r="E19" s="186"/>
      <c r="F19" s="186"/>
      <c r="G19" s="15">
        <v>12</v>
      </c>
      <c r="H19" s="33">
        <v>1468292542</v>
      </c>
      <c r="I19" s="33">
        <v>1552239268</v>
      </c>
    </row>
    <row r="20" spans="1:9" ht="12.75" customHeight="1" x14ac:dyDescent="0.2">
      <c r="A20" s="186" t="s">
        <v>15</v>
      </c>
      <c r="B20" s="186"/>
      <c r="C20" s="186"/>
      <c r="D20" s="186"/>
      <c r="E20" s="186"/>
      <c r="F20" s="186"/>
      <c r="G20" s="15">
        <v>13</v>
      </c>
      <c r="H20" s="33">
        <v>131567140</v>
      </c>
      <c r="I20" s="33">
        <v>150700723</v>
      </c>
    </row>
    <row r="21" spans="1:9" ht="12.75" customHeight="1" x14ac:dyDescent="0.2">
      <c r="A21" s="186" t="s">
        <v>16</v>
      </c>
      <c r="B21" s="186"/>
      <c r="C21" s="186"/>
      <c r="D21" s="186"/>
      <c r="E21" s="186"/>
      <c r="F21" s="186"/>
      <c r="G21" s="15">
        <v>14</v>
      </c>
      <c r="H21" s="33">
        <v>5952488</v>
      </c>
      <c r="I21" s="33">
        <v>3767632</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16019960</v>
      </c>
      <c r="I23" s="33">
        <v>13331450</v>
      </c>
    </row>
    <row r="24" spans="1:9" ht="12.75" customHeight="1" x14ac:dyDescent="0.2">
      <c r="A24" s="186" t="s">
        <v>19</v>
      </c>
      <c r="B24" s="186"/>
      <c r="C24" s="186"/>
      <c r="D24" s="186"/>
      <c r="E24" s="186"/>
      <c r="F24" s="186"/>
      <c r="G24" s="15">
        <v>17</v>
      </c>
      <c r="H24" s="33">
        <v>58325930</v>
      </c>
      <c r="I24" s="33">
        <v>131108486</v>
      </c>
    </row>
    <row r="25" spans="1:9" ht="12.75" customHeight="1" x14ac:dyDescent="0.2">
      <c r="A25" s="186" t="s">
        <v>20</v>
      </c>
      <c r="B25" s="186"/>
      <c r="C25" s="186"/>
      <c r="D25" s="186"/>
      <c r="E25" s="186"/>
      <c r="F25" s="186"/>
      <c r="G25" s="15">
        <v>18</v>
      </c>
      <c r="H25" s="33">
        <v>224117936</v>
      </c>
      <c r="I25" s="33">
        <v>280864464</v>
      </c>
    </row>
    <row r="26" spans="1:9" ht="12.75" customHeight="1" x14ac:dyDescent="0.2">
      <c r="A26" s="186" t="s">
        <v>21</v>
      </c>
      <c r="B26" s="186"/>
      <c r="C26" s="186"/>
      <c r="D26" s="186"/>
      <c r="E26" s="186"/>
      <c r="F26" s="186"/>
      <c r="G26" s="15">
        <v>19</v>
      </c>
      <c r="H26" s="33">
        <v>0</v>
      </c>
      <c r="I26" s="33">
        <v>0</v>
      </c>
    </row>
    <row r="27" spans="1:9" ht="12.75" customHeight="1" x14ac:dyDescent="0.2">
      <c r="A27" s="190" t="s">
        <v>22</v>
      </c>
      <c r="B27" s="190"/>
      <c r="C27" s="190"/>
      <c r="D27" s="190"/>
      <c r="E27" s="190"/>
      <c r="F27" s="190"/>
      <c r="G27" s="16">
        <v>20</v>
      </c>
      <c r="H27" s="34">
        <f>SUM(H28:H37)</f>
        <v>53288913</v>
      </c>
      <c r="I27" s="34">
        <f>SUM(I28:I37)</f>
        <v>55347563</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3607062</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35110693</v>
      </c>
      <c r="I33" s="33">
        <v>39828807</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14571158</v>
      </c>
      <c r="I35" s="33">
        <v>15518756</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58650319</v>
      </c>
      <c r="I43" s="33">
        <v>65713929</v>
      </c>
    </row>
    <row r="44" spans="1:9" ht="12.75" customHeight="1" x14ac:dyDescent="0.2">
      <c r="A44" s="188" t="s">
        <v>382</v>
      </c>
      <c r="B44" s="188"/>
      <c r="C44" s="188"/>
      <c r="D44" s="188"/>
      <c r="E44" s="188"/>
      <c r="F44" s="188"/>
      <c r="G44" s="16">
        <v>37</v>
      </c>
      <c r="H44" s="34">
        <f>H45+H53+H60+H70</f>
        <v>745869844</v>
      </c>
      <c r="I44" s="34">
        <f>I45+I53+I60+I70</f>
        <v>451157063</v>
      </c>
    </row>
    <row r="45" spans="1:9" ht="12.75" customHeight="1" x14ac:dyDescent="0.2">
      <c r="A45" s="190" t="s">
        <v>39</v>
      </c>
      <c r="B45" s="190"/>
      <c r="C45" s="190"/>
      <c r="D45" s="190"/>
      <c r="E45" s="190"/>
      <c r="F45" s="190"/>
      <c r="G45" s="16">
        <v>38</v>
      </c>
      <c r="H45" s="34">
        <f>SUM(H46:H52)</f>
        <v>3104950</v>
      </c>
      <c r="I45" s="34">
        <f>SUM(I46:I52)</f>
        <v>2464503</v>
      </c>
    </row>
    <row r="46" spans="1:9" ht="12.75" customHeight="1" x14ac:dyDescent="0.2">
      <c r="A46" s="186" t="s">
        <v>40</v>
      </c>
      <c r="B46" s="186"/>
      <c r="C46" s="186"/>
      <c r="D46" s="186"/>
      <c r="E46" s="186"/>
      <c r="F46" s="186"/>
      <c r="G46" s="15">
        <v>39</v>
      </c>
      <c r="H46" s="33">
        <v>3056450</v>
      </c>
      <c r="I46" s="33">
        <v>2250798</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48500</v>
      </c>
      <c r="I49" s="33">
        <v>16468</v>
      </c>
    </row>
    <row r="50" spans="1:9" ht="12.75" customHeight="1" x14ac:dyDescent="0.2">
      <c r="A50" s="186" t="s">
        <v>44</v>
      </c>
      <c r="B50" s="186"/>
      <c r="C50" s="186"/>
      <c r="D50" s="186"/>
      <c r="E50" s="186"/>
      <c r="F50" s="186"/>
      <c r="G50" s="15">
        <v>43</v>
      </c>
      <c r="H50" s="33">
        <v>0</v>
      </c>
      <c r="I50" s="33">
        <v>197237</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23653585</v>
      </c>
      <c r="I53" s="34">
        <f>SUM(I54:I59)</f>
        <v>22855787</v>
      </c>
    </row>
    <row r="54" spans="1:9" ht="12.75" customHeight="1" x14ac:dyDescent="0.2">
      <c r="A54" s="186" t="s">
        <v>48</v>
      </c>
      <c r="B54" s="186"/>
      <c r="C54" s="186"/>
      <c r="D54" s="186"/>
      <c r="E54" s="186"/>
      <c r="F54" s="186"/>
      <c r="G54" s="15">
        <v>47</v>
      </c>
      <c r="H54" s="33">
        <v>31422</v>
      </c>
      <c r="I54" s="33">
        <v>794072</v>
      </c>
    </row>
    <row r="55" spans="1:9" ht="12.75" customHeight="1" x14ac:dyDescent="0.2">
      <c r="A55" s="186" t="s">
        <v>49</v>
      </c>
      <c r="B55" s="186"/>
      <c r="C55" s="186"/>
      <c r="D55" s="186"/>
      <c r="E55" s="186"/>
      <c r="F55" s="186"/>
      <c r="G55" s="15">
        <v>48</v>
      </c>
      <c r="H55" s="33">
        <v>709354</v>
      </c>
      <c r="I55" s="33">
        <v>571816</v>
      </c>
    </row>
    <row r="56" spans="1:9" ht="12.75" customHeight="1" x14ac:dyDescent="0.2">
      <c r="A56" s="186" t="s">
        <v>50</v>
      </c>
      <c r="B56" s="186"/>
      <c r="C56" s="186"/>
      <c r="D56" s="186"/>
      <c r="E56" s="186"/>
      <c r="F56" s="186"/>
      <c r="G56" s="15">
        <v>49</v>
      </c>
      <c r="H56" s="33">
        <v>14029026</v>
      </c>
      <c r="I56" s="33">
        <v>7728944</v>
      </c>
    </row>
    <row r="57" spans="1:9" ht="12.75" customHeight="1" x14ac:dyDescent="0.2">
      <c r="A57" s="186" t="s">
        <v>51</v>
      </c>
      <c r="B57" s="186"/>
      <c r="C57" s="186"/>
      <c r="D57" s="186"/>
      <c r="E57" s="186"/>
      <c r="F57" s="186"/>
      <c r="G57" s="15">
        <v>50</v>
      </c>
      <c r="H57" s="33">
        <v>0</v>
      </c>
      <c r="I57" s="33">
        <v>0</v>
      </c>
    </row>
    <row r="58" spans="1:9" ht="12.75" customHeight="1" x14ac:dyDescent="0.2">
      <c r="A58" s="186" t="s">
        <v>52</v>
      </c>
      <c r="B58" s="186"/>
      <c r="C58" s="186"/>
      <c r="D58" s="186"/>
      <c r="E58" s="186"/>
      <c r="F58" s="186"/>
      <c r="G58" s="15">
        <v>51</v>
      </c>
      <c r="H58" s="33">
        <v>3121326</v>
      </c>
      <c r="I58" s="33">
        <v>6140402</v>
      </c>
    </row>
    <row r="59" spans="1:9" ht="12.75" customHeight="1" x14ac:dyDescent="0.2">
      <c r="A59" s="186" t="s">
        <v>53</v>
      </c>
      <c r="B59" s="186"/>
      <c r="C59" s="186"/>
      <c r="D59" s="186"/>
      <c r="E59" s="186"/>
      <c r="F59" s="186"/>
      <c r="G59" s="15">
        <v>52</v>
      </c>
      <c r="H59" s="33">
        <v>5762457</v>
      </c>
      <c r="I59" s="33">
        <v>7620553</v>
      </c>
    </row>
    <row r="60" spans="1:9" ht="12.75" customHeight="1" x14ac:dyDescent="0.2">
      <c r="A60" s="190" t="s">
        <v>54</v>
      </c>
      <c r="B60" s="190"/>
      <c r="C60" s="190"/>
      <c r="D60" s="190"/>
      <c r="E60" s="190"/>
      <c r="F60" s="190"/>
      <c r="G60" s="16">
        <v>53</v>
      </c>
      <c r="H60" s="34">
        <f>SUM(H61:H69)</f>
        <v>220675</v>
      </c>
      <c r="I60" s="34">
        <f>SUM(I61:I69)</f>
        <v>223960</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220675</v>
      </c>
      <c r="I67" s="33">
        <v>223960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718890634</v>
      </c>
      <c r="I70" s="33">
        <v>425612813</v>
      </c>
    </row>
    <row r="71" spans="1:9" ht="12.75" customHeight="1" x14ac:dyDescent="0.2">
      <c r="A71" s="187" t="s">
        <v>58</v>
      </c>
      <c r="B71" s="187"/>
      <c r="C71" s="187"/>
      <c r="D71" s="187"/>
      <c r="E71" s="187"/>
      <c r="F71" s="187"/>
      <c r="G71" s="15">
        <v>64</v>
      </c>
      <c r="H71" s="33">
        <v>0</v>
      </c>
      <c r="I71" s="33">
        <v>0</v>
      </c>
    </row>
    <row r="72" spans="1:9" ht="12.75" customHeight="1" x14ac:dyDescent="0.2">
      <c r="A72" s="188" t="s">
        <v>383</v>
      </c>
      <c r="B72" s="188"/>
      <c r="C72" s="188"/>
      <c r="D72" s="188"/>
      <c r="E72" s="188"/>
      <c r="F72" s="188"/>
      <c r="G72" s="16">
        <v>65</v>
      </c>
      <c r="H72" s="34">
        <f>H8+H9+H44+H71</f>
        <v>3095334267</v>
      </c>
      <c r="I72" s="34">
        <f>I8+I9+I44+I71</f>
        <v>3042775745</v>
      </c>
    </row>
    <row r="73" spans="1:9" ht="12.75" customHeight="1" x14ac:dyDescent="0.2">
      <c r="A73" s="187" t="s">
        <v>59</v>
      </c>
      <c r="B73" s="187"/>
      <c r="C73" s="187"/>
      <c r="D73" s="187"/>
      <c r="E73" s="187"/>
      <c r="F73" s="187"/>
      <c r="G73" s="15">
        <v>66</v>
      </c>
      <c r="H73" s="33">
        <v>0</v>
      </c>
      <c r="I73" s="33">
        <v>0</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1756464457</v>
      </c>
      <c r="I75" s="34">
        <f>I76+I77+I78+I84+I85+I89+I92+I95</f>
        <v>1531450549</v>
      </c>
    </row>
    <row r="76" spans="1:9" ht="12.75" customHeight="1" x14ac:dyDescent="0.2">
      <c r="A76" s="186" t="s">
        <v>61</v>
      </c>
      <c r="B76" s="186"/>
      <c r="C76" s="186"/>
      <c r="D76" s="186"/>
      <c r="E76" s="186"/>
      <c r="F76" s="186"/>
      <c r="G76" s="15">
        <v>68</v>
      </c>
      <c r="H76" s="33">
        <v>102574420</v>
      </c>
      <c r="I76" s="33">
        <v>102574420</v>
      </c>
    </row>
    <row r="77" spans="1:9" ht="12.75" customHeight="1" x14ac:dyDescent="0.2">
      <c r="A77" s="186" t="s">
        <v>62</v>
      </c>
      <c r="B77" s="186"/>
      <c r="C77" s="186"/>
      <c r="D77" s="186"/>
      <c r="E77" s="186"/>
      <c r="F77" s="186"/>
      <c r="G77" s="15">
        <v>69</v>
      </c>
      <c r="H77" s="33">
        <v>1142738633</v>
      </c>
      <c r="I77" s="33">
        <v>1142742013</v>
      </c>
    </row>
    <row r="78" spans="1:9" ht="12.75" customHeight="1" x14ac:dyDescent="0.2">
      <c r="A78" s="190" t="s">
        <v>63</v>
      </c>
      <c r="B78" s="190"/>
      <c r="C78" s="190"/>
      <c r="D78" s="190"/>
      <c r="E78" s="190"/>
      <c r="F78" s="190"/>
      <c r="G78" s="16">
        <v>70</v>
      </c>
      <c r="H78" s="34">
        <f>SUM(H79:H83)</f>
        <v>317007442</v>
      </c>
      <c r="I78" s="34">
        <f>SUM(I79:I83)</f>
        <v>316887805</v>
      </c>
    </row>
    <row r="79" spans="1:9" ht="12.75" customHeight="1" x14ac:dyDescent="0.2">
      <c r="A79" s="186" t="s">
        <v>64</v>
      </c>
      <c r="B79" s="186"/>
      <c r="C79" s="186"/>
      <c r="D79" s="186"/>
      <c r="E79" s="186"/>
      <c r="F79" s="186"/>
      <c r="G79" s="15">
        <v>71</v>
      </c>
      <c r="H79" s="33">
        <v>5128721</v>
      </c>
      <c r="I79" s="33">
        <v>5128721</v>
      </c>
    </row>
    <row r="80" spans="1:9" ht="12.75" customHeight="1" x14ac:dyDescent="0.2">
      <c r="A80" s="186" t="s">
        <v>65</v>
      </c>
      <c r="B80" s="186"/>
      <c r="C80" s="186"/>
      <c r="D80" s="186"/>
      <c r="E80" s="186"/>
      <c r="F80" s="186"/>
      <c r="G80" s="15">
        <v>72</v>
      </c>
      <c r="H80" s="33">
        <v>16334757</v>
      </c>
      <c r="I80" s="33">
        <v>16871376</v>
      </c>
    </row>
    <row r="81" spans="1:9" ht="12.75" customHeight="1" x14ac:dyDescent="0.2">
      <c r="A81" s="186" t="s">
        <v>66</v>
      </c>
      <c r="B81" s="186"/>
      <c r="C81" s="186"/>
      <c r="D81" s="186"/>
      <c r="E81" s="186"/>
      <c r="F81" s="186"/>
      <c r="G81" s="15">
        <v>73</v>
      </c>
      <c r="H81" s="33">
        <v>-16334757</v>
      </c>
      <c r="I81" s="33">
        <v>-16871376</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311878721</v>
      </c>
      <c r="I83" s="33">
        <v>311759084</v>
      </c>
    </row>
    <row r="84" spans="1:9" ht="12.75" customHeight="1" x14ac:dyDescent="0.2">
      <c r="A84" s="189" t="s">
        <v>69</v>
      </c>
      <c r="B84" s="189"/>
      <c r="C84" s="189"/>
      <c r="D84" s="189"/>
      <c r="E84" s="189"/>
      <c r="F84" s="189"/>
      <c r="G84" s="119">
        <v>76</v>
      </c>
      <c r="H84" s="120">
        <v>0</v>
      </c>
      <c r="I84" s="120">
        <v>0</v>
      </c>
    </row>
    <row r="85" spans="1:9" ht="12.75" customHeight="1" x14ac:dyDescent="0.2">
      <c r="A85" s="190" t="s">
        <v>70</v>
      </c>
      <c r="B85" s="190"/>
      <c r="C85" s="190"/>
      <c r="D85" s="190"/>
      <c r="E85" s="190"/>
      <c r="F85" s="190"/>
      <c r="G85" s="16">
        <v>77</v>
      </c>
      <c r="H85" s="34">
        <f>H86+H87+H88</f>
        <v>-8933796</v>
      </c>
      <c r="I85" s="34">
        <f>I86+I87+I88</f>
        <v>-9695717</v>
      </c>
    </row>
    <row r="86" spans="1:9" ht="12.75" customHeight="1" x14ac:dyDescent="0.2">
      <c r="A86" s="186" t="s">
        <v>71</v>
      </c>
      <c r="B86" s="186"/>
      <c r="C86" s="186"/>
      <c r="D86" s="186"/>
      <c r="E86" s="186"/>
      <c r="F86" s="186"/>
      <c r="G86" s="15">
        <v>78</v>
      </c>
      <c r="H86" s="33">
        <v>127020</v>
      </c>
      <c r="I86" s="33">
        <v>130305</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-9060816</v>
      </c>
      <c r="I88" s="33">
        <v>-9826022</v>
      </c>
    </row>
    <row r="89" spans="1:9" ht="12.75" customHeight="1" x14ac:dyDescent="0.2">
      <c r="A89" s="190" t="s">
        <v>74</v>
      </c>
      <c r="B89" s="190"/>
      <c r="C89" s="190"/>
      <c r="D89" s="190"/>
      <c r="E89" s="190"/>
      <c r="F89" s="190"/>
      <c r="G89" s="16">
        <v>81</v>
      </c>
      <c r="H89" s="34">
        <f>H90-H91</f>
        <v>54101721</v>
      </c>
      <c r="I89" s="34">
        <f>I90-I91</f>
        <v>206224758</v>
      </c>
    </row>
    <row r="90" spans="1:9" ht="12.75" customHeight="1" x14ac:dyDescent="0.2">
      <c r="A90" s="186" t="s">
        <v>75</v>
      </c>
      <c r="B90" s="186"/>
      <c r="C90" s="186"/>
      <c r="D90" s="186"/>
      <c r="E90" s="186"/>
      <c r="F90" s="186"/>
      <c r="G90" s="15">
        <v>82</v>
      </c>
      <c r="H90" s="33">
        <v>54101721</v>
      </c>
      <c r="I90" s="33">
        <v>206224758</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148976037</v>
      </c>
      <c r="I92" s="34">
        <f>I93-I94</f>
        <v>-227282730</v>
      </c>
    </row>
    <row r="93" spans="1:9" ht="12.75" customHeight="1" x14ac:dyDescent="0.2">
      <c r="A93" s="186" t="s">
        <v>78</v>
      </c>
      <c r="B93" s="186"/>
      <c r="C93" s="186"/>
      <c r="D93" s="186"/>
      <c r="E93" s="186"/>
      <c r="F93" s="186"/>
      <c r="G93" s="15">
        <v>85</v>
      </c>
      <c r="H93" s="33">
        <v>148976037</v>
      </c>
      <c r="I93" s="33">
        <v>0</v>
      </c>
    </row>
    <row r="94" spans="1:9" ht="12.75" customHeight="1" x14ac:dyDescent="0.2">
      <c r="A94" s="186" t="s">
        <v>79</v>
      </c>
      <c r="B94" s="186"/>
      <c r="C94" s="186"/>
      <c r="D94" s="186"/>
      <c r="E94" s="186"/>
      <c r="F94" s="186"/>
      <c r="G94" s="15">
        <v>86</v>
      </c>
      <c r="H94" s="33">
        <v>0</v>
      </c>
      <c r="I94" s="33">
        <v>227282730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42869091</v>
      </c>
      <c r="I96" s="34">
        <f>SUM(I97:I102)</f>
        <v>46686363</v>
      </c>
    </row>
    <row r="97" spans="1:9" ht="12.75" customHeight="1" x14ac:dyDescent="0.2">
      <c r="A97" s="186" t="s">
        <v>81</v>
      </c>
      <c r="B97" s="186"/>
      <c r="C97" s="186"/>
      <c r="D97" s="186"/>
      <c r="E97" s="186"/>
      <c r="F97" s="186"/>
      <c r="G97" s="15">
        <v>89</v>
      </c>
      <c r="H97" s="33">
        <v>1549812</v>
      </c>
      <c r="I97" s="33">
        <v>1328606</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41319279</v>
      </c>
      <c r="I102" s="33">
        <v>45357757</v>
      </c>
    </row>
    <row r="103" spans="1:9" ht="12.75" customHeight="1" x14ac:dyDescent="0.2">
      <c r="A103" s="188" t="s">
        <v>386</v>
      </c>
      <c r="B103" s="188"/>
      <c r="C103" s="188"/>
      <c r="D103" s="188"/>
      <c r="E103" s="188"/>
      <c r="F103" s="188"/>
      <c r="G103" s="16">
        <v>95</v>
      </c>
      <c r="H103" s="34">
        <f>SUM(H104:H114)</f>
        <v>1128922744</v>
      </c>
      <c r="I103" s="34">
        <f>SUM(I104:I114)</f>
        <v>1283896409</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1122480938</v>
      </c>
      <c r="I109" s="33">
        <v>1275984952</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6441806</v>
      </c>
      <c r="I113" s="33">
        <v>7911457</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167077975</v>
      </c>
      <c r="I115" s="34">
        <f>SUM(I116:I129)</f>
        <v>180742424</v>
      </c>
    </row>
    <row r="116" spans="1:9" ht="12.75" customHeight="1" x14ac:dyDescent="0.2">
      <c r="A116" s="186" t="s">
        <v>87</v>
      </c>
      <c r="B116" s="186"/>
      <c r="C116" s="186"/>
      <c r="D116" s="186"/>
      <c r="E116" s="186"/>
      <c r="F116" s="186"/>
      <c r="G116" s="15">
        <v>108</v>
      </c>
      <c r="H116" s="33">
        <v>12110106</v>
      </c>
      <c r="I116" s="33">
        <v>13883510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77889017</v>
      </c>
      <c r="I121" s="33">
        <v>113698314</v>
      </c>
    </row>
    <row r="122" spans="1:9" ht="12.75" customHeight="1" x14ac:dyDescent="0.2">
      <c r="A122" s="186" t="s">
        <v>93</v>
      </c>
      <c r="B122" s="186"/>
      <c r="C122" s="186"/>
      <c r="D122" s="186"/>
      <c r="E122" s="186"/>
      <c r="F122" s="186"/>
      <c r="G122" s="15">
        <v>114</v>
      </c>
      <c r="H122" s="33">
        <v>13984496</v>
      </c>
      <c r="I122" s="33">
        <v>9491828</v>
      </c>
    </row>
    <row r="123" spans="1:9" ht="12.75" customHeight="1" x14ac:dyDescent="0.2">
      <c r="A123" s="186" t="s">
        <v>94</v>
      </c>
      <c r="B123" s="186"/>
      <c r="C123" s="186"/>
      <c r="D123" s="186"/>
      <c r="E123" s="186"/>
      <c r="F123" s="186"/>
      <c r="G123" s="15">
        <v>115</v>
      </c>
      <c r="H123" s="33">
        <v>28757698</v>
      </c>
      <c r="I123" s="33">
        <v>25073300</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15942553</v>
      </c>
      <c r="I125" s="33">
        <v>7798182</v>
      </c>
    </row>
    <row r="126" spans="1:9" x14ac:dyDescent="0.2">
      <c r="A126" s="186" t="s">
        <v>99</v>
      </c>
      <c r="B126" s="186"/>
      <c r="C126" s="186"/>
      <c r="D126" s="186"/>
      <c r="E126" s="186"/>
      <c r="F126" s="186"/>
      <c r="G126" s="15">
        <v>118</v>
      </c>
      <c r="H126" s="33">
        <v>7642771</v>
      </c>
      <c r="I126" s="33">
        <v>1246562</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10751334</v>
      </c>
      <c r="I129" s="33">
        <v>9550728</v>
      </c>
    </row>
    <row r="130" spans="1:9" ht="22.15" customHeight="1" x14ac:dyDescent="0.2">
      <c r="A130" s="187" t="s">
        <v>103</v>
      </c>
      <c r="B130" s="187"/>
      <c r="C130" s="187"/>
      <c r="D130" s="187"/>
      <c r="E130" s="187"/>
      <c r="F130" s="187"/>
      <c r="G130" s="15">
        <v>122</v>
      </c>
      <c r="H130" s="33">
        <v>0</v>
      </c>
      <c r="I130" s="33">
        <v>0</v>
      </c>
    </row>
    <row r="131" spans="1:9" x14ac:dyDescent="0.2">
      <c r="A131" s="188" t="s">
        <v>388</v>
      </c>
      <c r="B131" s="188"/>
      <c r="C131" s="188"/>
      <c r="D131" s="188"/>
      <c r="E131" s="188"/>
      <c r="F131" s="188"/>
      <c r="G131" s="16">
        <v>123</v>
      </c>
      <c r="H131" s="34">
        <f>H75+H96+H103+H115+H130</f>
        <v>3095334267</v>
      </c>
      <c r="I131" s="34">
        <f>I75+I96+I103+I115+I130</f>
        <v>3042775745</v>
      </c>
    </row>
    <row r="132" spans="1:9" x14ac:dyDescent="0.2">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2" workbookViewId="0">
      <selection activeCell="N106" sqref="N10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453</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444</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786190359</v>
      </c>
      <c r="I8" s="37">
        <f>SUM(I9:I13)</f>
        <v>97290066</v>
      </c>
      <c r="J8" s="37">
        <f>SUM(J9:J13)</f>
        <v>238314090</v>
      </c>
      <c r="K8" s="37">
        <f>SUM(K9:K13)</f>
        <v>8413890</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774171542</v>
      </c>
      <c r="I10" s="33">
        <v>87929736</v>
      </c>
      <c r="J10" s="33">
        <v>234681815</v>
      </c>
      <c r="K10" s="33">
        <v>8821113</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12018817</v>
      </c>
      <c r="I13" s="33">
        <v>9360330</v>
      </c>
      <c r="J13" s="33">
        <v>3632275</v>
      </c>
      <c r="K13" s="33">
        <v>-407223</v>
      </c>
    </row>
    <row r="14" spans="1:11" x14ac:dyDescent="0.2">
      <c r="A14" s="214" t="s">
        <v>126</v>
      </c>
      <c r="B14" s="214"/>
      <c r="C14" s="214"/>
      <c r="D14" s="214"/>
      <c r="E14" s="214"/>
      <c r="F14" s="214"/>
      <c r="G14" s="20">
        <v>131</v>
      </c>
      <c r="H14" s="37">
        <f>H15+H16+H20+H24+H25+H26+H29+H36</f>
        <v>649538203</v>
      </c>
      <c r="I14" s="37">
        <f>I15+I16+I20+I24+I25+I26+I29+I36</f>
        <v>145181563</v>
      </c>
      <c r="J14" s="37">
        <f>J15+J16+J20+J24+J25+J26+J29+J36</f>
        <v>419357686</v>
      </c>
      <c r="K14" s="37">
        <f>K15+K16+K20+K24+K25+K26+K29+K36</f>
        <v>96988604</v>
      </c>
    </row>
    <row r="15" spans="1:11" x14ac:dyDescent="0.2">
      <c r="A15" s="186" t="s">
        <v>108</v>
      </c>
      <c r="B15" s="186"/>
      <c r="C15" s="186"/>
      <c r="D15" s="186"/>
      <c r="E15" s="186"/>
      <c r="F15" s="186"/>
      <c r="G15" s="15">
        <v>132</v>
      </c>
      <c r="H15" s="33">
        <v>0</v>
      </c>
      <c r="I15" s="33">
        <v>0</v>
      </c>
      <c r="J15" s="33">
        <v>0</v>
      </c>
      <c r="K15" s="33">
        <v>0</v>
      </c>
    </row>
    <row r="16" spans="1:11" x14ac:dyDescent="0.2">
      <c r="A16" s="215" t="s">
        <v>127</v>
      </c>
      <c r="B16" s="215"/>
      <c r="C16" s="215"/>
      <c r="D16" s="215"/>
      <c r="E16" s="215"/>
      <c r="F16" s="215"/>
      <c r="G16" s="20">
        <v>133</v>
      </c>
      <c r="H16" s="37">
        <f>SUM(H17:H19)</f>
        <v>244772057</v>
      </c>
      <c r="I16" s="37">
        <f>SUM(I17:I19)</f>
        <v>38427868</v>
      </c>
      <c r="J16" s="37">
        <f>SUM(J17:J19)</f>
        <v>104558164</v>
      </c>
      <c r="K16" s="37">
        <f>SUM(K17:K19)</f>
        <v>13168205</v>
      </c>
    </row>
    <row r="17" spans="1:11" x14ac:dyDescent="0.2">
      <c r="A17" s="216" t="s">
        <v>128</v>
      </c>
      <c r="B17" s="216"/>
      <c r="C17" s="216"/>
      <c r="D17" s="216"/>
      <c r="E17" s="216"/>
      <c r="F17" s="216"/>
      <c r="G17" s="15">
        <v>134</v>
      </c>
      <c r="H17" s="33">
        <v>119107675</v>
      </c>
      <c r="I17" s="33">
        <v>17555463</v>
      </c>
      <c r="J17" s="33">
        <v>51355219</v>
      </c>
      <c r="K17" s="33">
        <v>7505045</v>
      </c>
    </row>
    <row r="18" spans="1:11" x14ac:dyDescent="0.2">
      <c r="A18" s="216" t="s">
        <v>129</v>
      </c>
      <c r="B18" s="216"/>
      <c r="C18" s="216"/>
      <c r="D18" s="216"/>
      <c r="E18" s="216"/>
      <c r="F18" s="216"/>
      <c r="G18" s="15">
        <v>135</v>
      </c>
      <c r="H18" s="33">
        <v>0</v>
      </c>
      <c r="I18" s="33">
        <v>0</v>
      </c>
      <c r="J18" s="33">
        <v>0</v>
      </c>
      <c r="K18" s="33">
        <v>0</v>
      </c>
    </row>
    <row r="19" spans="1:11" x14ac:dyDescent="0.2">
      <c r="A19" s="216" t="s">
        <v>130</v>
      </c>
      <c r="B19" s="216"/>
      <c r="C19" s="216"/>
      <c r="D19" s="216"/>
      <c r="E19" s="216"/>
      <c r="F19" s="216"/>
      <c r="G19" s="15">
        <v>136</v>
      </c>
      <c r="H19" s="33">
        <v>125664382</v>
      </c>
      <c r="I19" s="33">
        <v>20872405</v>
      </c>
      <c r="J19" s="33">
        <v>53202945</v>
      </c>
      <c r="K19" s="33">
        <v>5663160</v>
      </c>
    </row>
    <row r="20" spans="1:11" x14ac:dyDescent="0.2">
      <c r="A20" s="215" t="s">
        <v>131</v>
      </c>
      <c r="B20" s="215"/>
      <c r="C20" s="215"/>
      <c r="D20" s="215"/>
      <c r="E20" s="215"/>
      <c r="F20" s="215"/>
      <c r="G20" s="20">
        <v>137</v>
      </c>
      <c r="H20" s="37">
        <f>SUM(H21:H23)</f>
        <v>250834949</v>
      </c>
      <c r="I20" s="37">
        <f>SUM(I21:I23)</f>
        <v>56716840</v>
      </c>
      <c r="J20" s="37">
        <f>SUM(J21:J23)</f>
        <v>113236546</v>
      </c>
      <c r="K20" s="37">
        <f>SUM(K21:K23)</f>
        <v>22896604</v>
      </c>
    </row>
    <row r="21" spans="1:11" x14ac:dyDescent="0.2">
      <c r="A21" s="216" t="s">
        <v>109</v>
      </c>
      <c r="B21" s="216"/>
      <c r="C21" s="216"/>
      <c r="D21" s="216"/>
      <c r="E21" s="216"/>
      <c r="F21" s="216"/>
      <c r="G21" s="15">
        <v>138</v>
      </c>
      <c r="H21" s="33">
        <v>170350357</v>
      </c>
      <c r="I21" s="33">
        <v>37733298</v>
      </c>
      <c r="J21" s="33">
        <v>72209115</v>
      </c>
      <c r="K21" s="33">
        <v>15361693</v>
      </c>
    </row>
    <row r="22" spans="1:11" x14ac:dyDescent="0.2">
      <c r="A22" s="216" t="s">
        <v>110</v>
      </c>
      <c r="B22" s="216"/>
      <c r="C22" s="216"/>
      <c r="D22" s="216"/>
      <c r="E22" s="216"/>
      <c r="F22" s="216"/>
      <c r="G22" s="15">
        <v>139</v>
      </c>
      <c r="H22" s="33">
        <v>52835039</v>
      </c>
      <c r="I22" s="33">
        <v>12381498</v>
      </c>
      <c r="J22" s="33">
        <v>27289410</v>
      </c>
      <c r="K22" s="33">
        <v>4787341</v>
      </c>
    </row>
    <row r="23" spans="1:11" x14ac:dyDescent="0.2">
      <c r="A23" s="216" t="s">
        <v>111</v>
      </c>
      <c r="B23" s="216"/>
      <c r="C23" s="216"/>
      <c r="D23" s="216"/>
      <c r="E23" s="216"/>
      <c r="F23" s="216"/>
      <c r="G23" s="15">
        <v>140</v>
      </c>
      <c r="H23" s="33">
        <v>27649553</v>
      </c>
      <c r="I23" s="33">
        <v>6602044</v>
      </c>
      <c r="J23" s="33">
        <v>13738021</v>
      </c>
      <c r="K23" s="33">
        <v>2747570</v>
      </c>
    </row>
    <row r="24" spans="1:11" x14ac:dyDescent="0.2">
      <c r="A24" s="186" t="s">
        <v>112</v>
      </c>
      <c r="B24" s="186"/>
      <c r="C24" s="186"/>
      <c r="D24" s="186"/>
      <c r="E24" s="186"/>
      <c r="F24" s="186"/>
      <c r="G24" s="15">
        <v>141</v>
      </c>
      <c r="H24" s="33">
        <v>99499323</v>
      </c>
      <c r="I24" s="33">
        <v>27884877</v>
      </c>
      <c r="J24" s="33">
        <v>131954728</v>
      </c>
      <c r="K24" s="33">
        <v>51509108</v>
      </c>
    </row>
    <row r="25" spans="1:11" x14ac:dyDescent="0.2">
      <c r="A25" s="186" t="s">
        <v>113</v>
      </c>
      <c r="B25" s="186"/>
      <c r="C25" s="186"/>
      <c r="D25" s="186"/>
      <c r="E25" s="186"/>
      <c r="F25" s="186"/>
      <c r="G25" s="15">
        <v>142</v>
      </c>
      <c r="H25" s="33">
        <v>0</v>
      </c>
      <c r="I25" s="33">
        <v>0</v>
      </c>
      <c r="J25" s="33">
        <v>0</v>
      </c>
      <c r="K25" s="33">
        <v>0</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54431874</v>
      </c>
      <c r="I36" s="33">
        <v>22151978</v>
      </c>
      <c r="J36" s="33">
        <v>69608248</v>
      </c>
      <c r="K36" s="33">
        <v>9414687</v>
      </c>
    </row>
    <row r="37" spans="1:11" x14ac:dyDescent="0.2">
      <c r="A37" s="214" t="s">
        <v>142</v>
      </c>
      <c r="B37" s="214"/>
      <c r="C37" s="214"/>
      <c r="D37" s="214"/>
      <c r="E37" s="214"/>
      <c r="F37" s="214"/>
      <c r="G37" s="20">
        <v>154</v>
      </c>
      <c r="H37" s="37">
        <f>SUM(H38:H47)</f>
        <v>848941</v>
      </c>
      <c r="I37" s="37">
        <f>SUM(I38:I47)</f>
        <v>1532453</v>
      </c>
      <c r="J37" s="37">
        <f>SUM(J38:J47)</f>
        <v>836329</v>
      </c>
      <c r="K37" s="37">
        <f>SUM(K38:K47)</f>
        <v>424064</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848941</v>
      </c>
      <c r="I44" s="33">
        <v>503477</v>
      </c>
      <c r="J44" s="33">
        <v>836329</v>
      </c>
      <c r="K44" s="33">
        <v>237441</v>
      </c>
    </row>
    <row r="45" spans="1:11" x14ac:dyDescent="0.2">
      <c r="A45" s="186" t="s">
        <v>150</v>
      </c>
      <c r="B45" s="186"/>
      <c r="C45" s="186"/>
      <c r="D45" s="186"/>
      <c r="E45" s="186"/>
      <c r="F45" s="186"/>
      <c r="G45" s="15">
        <v>162</v>
      </c>
      <c r="H45" s="33">
        <v>0</v>
      </c>
      <c r="I45" s="33">
        <v>0</v>
      </c>
      <c r="J45" s="33">
        <v>0</v>
      </c>
      <c r="K45" s="33">
        <v>186623</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1028976</v>
      </c>
      <c r="J47" s="33">
        <v>0</v>
      </c>
      <c r="K47" s="33">
        <v>0</v>
      </c>
    </row>
    <row r="48" spans="1:11" x14ac:dyDescent="0.2">
      <c r="A48" s="214" t="s">
        <v>153</v>
      </c>
      <c r="B48" s="214"/>
      <c r="C48" s="214"/>
      <c r="D48" s="214"/>
      <c r="E48" s="214"/>
      <c r="F48" s="214"/>
      <c r="G48" s="20">
        <v>165</v>
      </c>
      <c r="H48" s="37">
        <f>SUM(H49:H55)</f>
        <v>30238465</v>
      </c>
      <c r="I48" s="37">
        <f>SUM(I49:I55)</f>
        <v>6887331</v>
      </c>
      <c r="J48" s="37">
        <f>SUM(J49:J55)</f>
        <v>45047034</v>
      </c>
      <c r="K48" s="37">
        <f>SUM(K49:K55)</f>
        <v>6551000</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28194044</v>
      </c>
      <c r="I51" s="33">
        <v>6685971</v>
      </c>
      <c r="J51" s="33">
        <v>29320882</v>
      </c>
      <c r="K51" s="33">
        <v>6481199</v>
      </c>
    </row>
    <row r="52" spans="1:11" x14ac:dyDescent="0.2">
      <c r="A52" s="210" t="s">
        <v>157</v>
      </c>
      <c r="B52" s="210"/>
      <c r="C52" s="210"/>
      <c r="D52" s="210"/>
      <c r="E52" s="210"/>
      <c r="F52" s="210"/>
      <c r="G52" s="15">
        <v>169</v>
      </c>
      <c r="H52" s="33">
        <v>1843061</v>
      </c>
      <c r="I52" s="33">
        <v>0</v>
      </c>
      <c r="J52" s="33">
        <v>15494401</v>
      </c>
      <c r="K52" s="33">
        <v>0</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201360</v>
      </c>
      <c r="I55" s="33">
        <v>201360</v>
      </c>
      <c r="J55" s="33">
        <v>231751</v>
      </c>
      <c r="K55" s="33">
        <v>69801</v>
      </c>
    </row>
    <row r="56" spans="1:11" ht="22.15" customHeight="1" x14ac:dyDescent="0.2">
      <c r="A56" s="219" t="s">
        <v>161</v>
      </c>
      <c r="B56" s="219"/>
      <c r="C56" s="219"/>
      <c r="D56" s="219"/>
      <c r="E56" s="219"/>
      <c r="F56" s="219"/>
      <c r="G56" s="15">
        <v>173</v>
      </c>
      <c r="H56" s="33">
        <v>1508774</v>
      </c>
      <c r="I56" s="33">
        <v>0</v>
      </c>
      <c r="J56" s="33">
        <v>0</v>
      </c>
      <c r="K56" s="33">
        <v>0</v>
      </c>
    </row>
    <row r="57" spans="1:11" x14ac:dyDescent="0.2">
      <c r="A57" s="219" t="s">
        <v>162</v>
      </c>
      <c r="B57" s="219"/>
      <c r="C57" s="219"/>
      <c r="D57" s="219"/>
      <c r="E57" s="219"/>
      <c r="F57" s="219"/>
      <c r="G57" s="15">
        <v>174</v>
      </c>
      <c r="H57" s="33">
        <v>0</v>
      </c>
      <c r="I57" s="33">
        <v>582119</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7002112</v>
      </c>
      <c r="K59" s="33">
        <v>2260791</v>
      </c>
    </row>
    <row r="60" spans="1:11" x14ac:dyDescent="0.2">
      <c r="A60" s="214" t="s">
        <v>165</v>
      </c>
      <c r="B60" s="214"/>
      <c r="C60" s="214"/>
      <c r="D60" s="214"/>
      <c r="E60" s="214"/>
      <c r="F60" s="214"/>
      <c r="G60" s="20">
        <v>177</v>
      </c>
      <c r="H60" s="37">
        <f>H8+H37+H56+H57</f>
        <v>788548074</v>
      </c>
      <c r="I60" s="37">
        <f>I8+I37+I56+I57</f>
        <v>99404638</v>
      </c>
      <c r="J60" s="37">
        <f t="shared" ref="J60:K60" si="0">J8+J37+J56+J57</f>
        <v>239150419</v>
      </c>
      <c r="K60" s="37">
        <f t="shared" si="0"/>
        <v>8837954</v>
      </c>
    </row>
    <row r="61" spans="1:11" x14ac:dyDescent="0.2">
      <c r="A61" s="214" t="s">
        <v>166</v>
      </c>
      <c r="B61" s="214"/>
      <c r="C61" s="214"/>
      <c r="D61" s="214"/>
      <c r="E61" s="214"/>
      <c r="F61" s="214"/>
      <c r="G61" s="20">
        <v>178</v>
      </c>
      <c r="H61" s="37">
        <f>H14+H48+H58+H59</f>
        <v>679776668</v>
      </c>
      <c r="I61" s="37">
        <f t="shared" ref="I61:K61" si="1">I14+I48+I58+I59</f>
        <v>152068894</v>
      </c>
      <c r="J61" s="37">
        <f t="shared" si="1"/>
        <v>471406832</v>
      </c>
      <c r="K61" s="37">
        <f t="shared" si="1"/>
        <v>105800395</v>
      </c>
    </row>
    <row r="62" spans="1:11" x14ac:dyDescent="0.2">
      <c r="A62" s="214" t="s">
        <v>167</v>
      </c>
      <c r="B62" s="214"/>
      <c r="C62" s="214"/>
      <c r="D62" s="214"/>
      <c r="E62" s="214"/>
      <c r="F62" s="214"/>
      <c r="G62" s="20">
        <v>179</v>
      </c>
      <c r="H62" s="37">
        <f>H60-H61</f>
        <v>108771406</v>
      </c>
      <c r="I62" s="37">
        <f t="shared" ref="I62:K62" si="2">I60-I61</f>
        <v>-52664256</v>
      </c>
      <c r="J62" s="37">
        <f t="shared" si="2"/>
        <v>-232256413</v>
      </c>
      <c r="K62" s="37">
        <f t="shared" si="2"/>
        <v>-96962441</v>
      </c>
    </row>
    <row r="63" spans="1:11" x14ac:dyDescent="0.2">
      <c r="A63" s="213" t="s">
        <v>168</v>
      </c>
      <c r="B63" s="213"/>
      <c r="C63" s="213"/>
      <c r="D63" s="213"/>
      <c r="E63" s="213"/>
      <c r="F63" s="213"/>
      <c r="G63" s="20">
        <v>180</v>
      </c>
      <c r="H63" s="37">
        <f>+IF((H60-H61)&gt;0,(H60-H61),0)</f>
        <v>108771406</v>
      </c>
      <c r="I63" s="37">
        <f t="shared" ref="I63:K63" si="3">+IF((I60-I61)&gt;0,(I60-I61),0)</f>
        <v>0</v>
      </c>
      <c r="J63" s="37">
        <f t="shared" si="3"/>
        <v>0</v>
      </c>
      <c r="K63" s="37">
        <f t="shared" si="3"/>
        <v>0</v>
      </c>
    </row>
    <row r="64" spans="1:11" x14ac:dyDescent="0.2">
      <c r="A64" s="213" t="s">
        <v>169</v>
      </c>
      <c r="B64" s="213"/>
      <c r="C64" s="213"/>
      <c r="D64" s="213"/>
      <c r="E64" s="213"/>
      <c r="F64" s="213"/>
      <c r="G64" s="20">
        <v>181</v>
      </c>
      <c r="H64" s="37">
        <f>+IF((H60-H61)&lt;0,(H60-H61),0)</f>
        <v>0</v>
      </c>
      <c r="I64" s="37">
        <f t="shared" ref="I64:K64" si="4">+IF((I60-I61)&lt;0,(I60-I61),0)</f>
        <v>-52664256</v>
      </c>
      <c r="J64" s="37">
        <f t="shared" si="4"/>
        <v>-232256413</v>
      </c>
      <c r="K64" s="37">
        <f t="shared" si="4"/>
        <v>-96962441</v>
      </c>
    </row>
    <row r="65" spans="1:11" x14ac:dyDescent="0.2">
      <c r="A65" s="219" t="s">
        <v>115</v>
      </c>
      <c r="B65" s="219"/>
      <c r="C65" s="219"/>
      <c r="D65" s="219"/>
      <c r="E65" s="219"/>
      <c r="F65" s="219"/>
      <c r="G65" s="15">
        <v>182</v>
      </c>
      <c r="H65" s="33">
        <v>-40204631</v>
      </c>
      <c r="I65" s="33">
        <v>-13591586</v>
      </c>
      <c r="J65" s="33">
        <v>-4973683</v>
      </c>
      <c r="K65" s="33">
        <v>20622579</v>
      </c>
    </row>
    <row r="66" spans="1:11" x14ac:dyDescent="0.2">
      <c r="A66" s="214" t="s">
        <v>170</v>
      </c>
      <c r="B66" s="214"/>
      <c r="C66" s="214"/>
      <c r="D66" s="214"/>
      <c r="E66" s="214"/>
      <c r="F66" s="214"/>
      <c r="G66" s="20">
        <v>183</v>
      </c>
      <c r="H66" s="37">
        <f>H62-H65</f>
        <v>148976037</v>
      </c>
      <c r="I66" s="37">
        <f t="shared" ref="I66:K66" si="5">I62-I65</f>
        <v>-39072670</v>
      </c>
      <c r="J66" s="37">
        <f t="shared" si="5"/>
        <v>-227282730</v>
      </c>
      <c r="K66" s="37">
        <f t="shared" si="5"/>
        <v>-117585020</v>
      </c>
    </row>
    <row r="67" spans="1:11" x14ac:dyDescent="0.2">
      <c r="A67" s="213" t="s">
        <v>171</v>
      </c>
      <c r="B67" s="213"/>
      <c r="C67" s="213"/>
      <c r="D67" s="213"/>
      <c r="E67" s="213"/>
      <c r="F67" s="213"/>
      <c r="G67" s="20">
        <v>184</v>
      </c>
      <c r="H67" s="37">
        <f>+IF((H62-H65)&gt;0,(H62-H65),0)</f>
        <v>148976037</v>
      </c>
      <c r="I67" s="37">
        <f t="shared" ref="I67:K67" si="6">+IF((I62-I65)&gt;0,(I62-I65),0)</f>
        <v>0</v>
      </c>
      <c r="J67" s="37">
        <f t="shared" si="6"/>
        <v>0</v>
      </c>
      <c r="K67" s="37">
        <f t="shared" si="6"/>
        <v>0</v>
      </c>
    </row>
    <row r="68" spans="1:11" x14ac:dyDescent="0.2">
      <c r="A68" s="213" t="s">
        <v>172</v>
      </c>
      <c r="B68" s="213"/>
      <c r="C68" s="213"/>
      <c r="D68" s="213"/>
      <c r="E68" s="213"/>
      <c r="F68" s="213"/>
      <c r="G68" s="20">
        <v>185</v>
      </c>
      <c r="H68" s="37">
        <f>+IF((H62-H65)&lt;0,(H62-H65),0)</f>
        <v>0</v>
      </c>
      <c r="I68" s="37">
        <f t="shared" ref="I68:K68" si="7">+IF((I62-I65)&lt;0,(I62-I65),0)</f>
        <v>-39072670</v>
      </c>
      <c r="J68" s="37">
        <f t="shared" si="7"/>
        <v>-227282730</v>
      </c>
      <c r="K68" s="37">
        <f t="shared" si="7"/>
        <v>-117585020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148976037</v>
      </c>
      <c r="I85" s="39">
        <f>I86+I87</f>
        <v>-39072670</v>
      </c>
      <c r="J85" s="39">
        <f>J86+J87</f>
        <v>-227282730</v>
      </c>
      <c r="K85" s="39">
        <f>K86+K87</f>
        <v>-117585020</v>
      </c>
    </row>
    <row r="86" spans="1:11" x14ac:dyDescent="0.2">
      <c r="A86" s="209" t="s">
        <v>189</v>
      </c>
      <c r="B86" s="209"/>
      <c r="C86" s="209"/>
      <c r="D86" s="209"/>
      <c r="E86" s="209"/>
      <c r="F86" s="209"/>
      <c r="G86" s="15">
        <v>200</v>
      </c>
      <c r="H86" s="40">
        <f>H66</f>
        <v>148976037</v>
      </c>
      <c r="I86" s="40">
        <f>I66</f>
        <v>-39072670</v>
      </c>
      <c r="J86" s="40">
        <f>J66</f>
        <v>-227282730</v>
      </c>
      <c r="K86" s="40">
        <f>K66</f>
        <v>-117585020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f>H66</f>
        <v>148976037</v>
      </c>
      <c r="I89" s="40">
        <f>I66</f>
        <v>-39072670</v>
      </c>
      <c r="J89" s="40">
        <f>J66</f>
        <v>-227282730</v>
      </c>
      <c r="K89" s="40">
        <f>K66</f>
        <v>-117585020</v>
      </c>
    </row>
    <row r="90" spans="1:11" ht="24" customHeight="1" x14ac:dyDescent="0.2">
      <c r="A90" s="207" t="s">
        <v>192</v>
      </c>
      <c r="B90" s="207"/>
      <c r="C90" s="207"/>
      <c r="D90" s="207"/>
      <c r="E90" s="207"/>
      <c r="F90" s="207"/>
      <c r="G90" s="20">
        <v>203</v>
      </c>
      <c r="H90" s="39">
        <f>SUM(H91:H98)</f>
        <v>-3213020</v>
      </c>
      <c r="I90" s="39">
        <f>SUM(I91:I98)</f>
        <v>4412055</v>
      </c>
      <c r="J90" s="39">
        <f>SUM(J91:J98)</f>
        <v>1452641</v>
      </c>
      <c r="K90" s="39">
        <f>SUM(K91:K98)</f>
        <v>276350</v>
      </c>
    </row>
    <row r="91" spans="1:11" x14ac:dyDescent="0.2">
      <c r="A91" s="210" t="s">
        <v>193</v>
      </c>
      <c r="B91" s="210"/>
      <c r="C91" s="210"/>
      <c r="D91" s="210"/>
      <c r="E91" s="210"/>
      <c r="F91" s="210"/>
      <c r="G91" s="15">
        <v>204</v>
      </c>
      <c r="H91" s="40">
        <v>349360</v>
      </c>
      <c r="I91" s="40">
        <v>1289869</v>
      </c>
      <c r="J91" s="40">
        <v>2214562</v>
      </c>
      <c r="K91" s="33">
        <v>-215206</v>
      </c>
    </row>
    <row r="92" spans="1:11" ht="22.15" customHeight="1" x14ac:dyDescent="0.2">
      <c r="A92" s="210" t="s">
        <v>194</v>
      </c>
      <c r="B92" s="210"/>
      <c r="C92" s="210"/>
      <c r="D92" s="210"/>
      <c r="E92" s="210"/>
      <c r="F92" s="210"/>
      <c r="G92" s="15">
        <v>205</v>
      </c>
      <c r="H92" s="40">
        <v>0</v>
      </c>
      <c r="I92" s="40">
        <v>0</v>
      </c>
      <c r="J92" s="40">
        <v>0</v>
      </c>
      <c r="K92" s="33">
        <v>0</v>
      </c>
    </row>
    <row r="93" spans="1:11" ht="22.15" customHeight="1" x14ac:dyDescent="0.2">
      <c r="A93" s="210" t="s">
        <v>195</v>
      </c>
      <c r="B93" s="210"/>
      <c r="C93" s="210"/>
      <c r="D93" s="210"/>
      <c r="E93" s="210"/>
      <c r="F93" s="210"/>
      <c r="G93" s="15">
        <v>206</v>
      </c>
      <c r="H93" s="40">
        <v>21900</v>
      </c>
      <c r="I93" s="40">
        <v>21900</v>
      </c>
      <c r="J93" s="40">
        <v>3285</v>
      </c>
      <c r="K93" s="33">
        <v>3285</v>
      </c>
    </row>
    <row r="94" spans="1:11" ht="22.15" customHeight="1" x14ac:dyDescent="0.2">
      <c r="A94" s="210" t="s">
        <v>196</v>
      </c>
      <c r="B94" s="210"/>
      <c r="C94" s="210"/>
      <c r="D94" s="210"/>
      <c r="E94" s="210"/>
      <c r="F94" s="210"/>
      <c r="G94" s="15">
        <v>207</v>
      </c>
      <c r="H94" s="40">
        <v>0</v>
      </c>
      <c r="I94" s="40">
        <v>0</v>
      </c>
      <c r="J94" s="40">
        <v>0</v>
      </c>
      <c r="K94" s="33">
        <v>0</v>
      </c>
    </row>
    <row r="95" spans="1:11" ht="22.15" customHeight="1" x14ac:dyDescent="0.2">
      <c r="A95" s="210" t="s">
        <v>197</v>
      </c>
      <c r="B95" s="210"/>
      <c r="C95" s="210"/>
      <c r="D95" s="210"/>
      <c r="E95" s="210"/>
      <c r="F95" s="210"/>
      <c r="G95" s="15">
        <v>208</v>
      </c>
      <c r="H95" s="40">
        <v>-3584280</v>
      </c>
      <c r="I95" s="40">
        <v>3100286</v>
      </c>
      <c r="J95" s="40">
        <v>-765206</v>
      </c>
      <c r="K95" s="33">
        <v>488271</v>
      </c>
    </row>
    <row r="96" spans="1:11" ht="22.15" customHeight="1" x14ac:dyDescent="0.2">
      <c r="A96" s="210" t="s">
        <v>198</v>
      </c>
      <c r="B96" s="210"/>
      <c r="C96" s="210"/>
      <c r="D96" s="210"/>
      <c r="E96" s="210"/>
      <c r="F96" s="210"/>
      <c r="G96" s="15">
        <v>209</v>
      </c>
      <c r="H96" s="40">
        <v>0</v>
      </c>
      <c r="I96" s="40">
        <v>0</v>
      </c>
      <c r="J96" s="40">
        <v>0</v>
      </c>
      <c r="K96" s="33">
        <v>0</v>
      </c>
    </row>
    <row r="97" spans="1:11" x14ac:dyDescent="0.2">
      <c r="A97" s="210" t="s">
        <v>199</v>
      </c>
      <c r="B97" s="210"/>
      <c r="C97" s="210"/>
      <c r="D97" s="210"/>
      <c r="E97" s="210"/>
      <c r="F97" s="210"/>
      <c r="G97" s="15">
        <v>210</v>
      </c>
      <c r="H97" s="40">
        <v>0</v>
      </c>
      <c r="I97" s="40">
        <v>0</v>
      </c>
      <c r="J97" s="40">
        <v>0</v>
      </c>
      <c r="K97" s="33">
        <v>0</v>
      </c>
    </row>
    <row r="98" spans="1:11" x14ac:dyDescent="0.2">
      <c r="A98" s="210" t="s">
        <v>200</v>
      </c>
      <c r="B98" s="210"/>
      <c r="C98" s="210"/>
      <c r="D98" s="210"/>
      <c r="E98" s="210"/>
      <c r="F98" s="210"/>
      <c r="G98" s="15">
        <v>211</v>
      </c>
      <c r="H98" s="40">
        <v>0</v>
      </c>
      <c r="I98" s="40">
        <v>0</v>
      </c>
      <c r="J98" s="40">
        <v>0</v>
      </c>
      <c r="K98" s="33">
        <v>0</v>
      </c>
    </row>
    <row r="99" spans="1:11" x14ac:dyDescent="0.2">
      <c r="A99" s="187" t="s">
        <v>119</v>
      </c>
      <c r="B99" s="187"/>
      <c r="C99" s="187"/>
      <c r="D99" s="187"/>
      <c r="E99" s="187"/>
      <c r="F99" s="187"/>
      <c r="G99" s="15">
        <v>212</v>
      </c>
      <c r="H99" s="40">
        <v>0</v>
      </c>
      <c r="I99" s="40">
        <v>0</v>
      </c>
      <c r="J99" s="40">
        <v>0</v>
      </c>
      <c r="K99" s="33">
        <v>0</v>
      </c>
    </row>
    <row r="100" spans="1:11" ht="22.9" customHeight="1" x14ac:dyDescent="0.2">
      <c r="A100" s="207" t="s">
        <v>201</v>
      </c>
      <c r="B100" s="207"/>
      <c r="C100" s="207"/>
      <c r="D100" s="207"/>
      <c r="E100" s="207"/>
      <c r="F100" s="207"/>
      <c r="G100" s="20">
        <v>213</v>
      </c>
      <c r="H100" s="39">
        <f>H90-H99</f>
        <v>-3213020</v>
      </c>
      <c r="I100" s="39">
        <f>I90-I99</f>
        <v>4412055</v>
      </c>
      <c r="J100" s="39">
        <f>J90-J99</f>
        <v>1452641</v>
      </c>
      <c r="K100" s="39">
        <f>K90-K99</f>
        <v>276350</v>
      </c>
    </row>
    <row r="101" spans="1:11" x14ac:dyDescent="0.2">
      <c r="A101" s="207" t="s">
        <v>202</v>
      </c>
      <c r="B101" s="207"/>
      <c r="C101" s="207"/>
      <c r="D101" s="207"/>
      <c r="E101" s="207"/>
      <c r="F101" s="207"/>
      <c r="G101" s="20">
        <v>214</v>
      </c>
      <c r="H101" s="39">
        <f>H89+H100</f>
        <v>145763017</v>
      </c>
      <c r="I101" s="39">
        <f>I89+I100</f>
        <v>-34660615</v>
      </c>
      <c r="J101" s="39">
        <f>J89+J100</f>
        <v>-225830089</v>
      </c>
      <c r="K101" s="39">
        <f>K89+K100</f>
        <v>-117308670</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145763017</v>
      </c>
      <c r="I103" s="39">
        <f>I104+I105</f>
        <v>-34660615</v>
      </c>
      <c r="J103" s="39">
        <f>J104+J105</f>
        <v>-225830089</v>
      </c>
      <c r="K103" s="39">
        <f>K104+K105</f>
        <v>-117308670</v>
      </c>
    </row>
    <row r="104" spans="1:11" x14ac:dyDescent="0.2">
      <c r="A104" s="209" t="s">
        <v>117</v>
      </c>
      <c r="B104" s="209"/>
      <c r="C104" s="209"/>
      <c r="D104" s="209"/>
      <c r="E104" s="209"/>
      <c r="F104" s="209"/>
      <c r="G104" s="15">
        <v>216</v>
      </c>
      <c r="H104" s="40">
        <f>H101</f>
        <v>145763017</v>
      </c>
      <c r="I104" s="40">
        <f>I101</f>
        <v>-34660615</v>
      </c>
      <c r="J104" s="40">
        <f>J101</f>
        <v>-225830089</v>
      </c>
      <c r="K104" s="40">
        <f>K101</f>
        <v>-117308670</v>
      </c>
    </row>
    <row r="105" spans="1:11" x14ac:dyDescent="0.2">
      <c r="A105" s="209" t="s">
        <v>205</v>
      </c>
      <c r="B105" s="209"/>
      <c r="C105" s="209"/>
      <c r="D105" s="209"/>
      <c r="E105" s="209"/>
      <c r="F105" s="209"/>
      <c r="G105" s="15">
        <v>217</v>
      </c>
      <c r="H105" s="40">
        <v>0</v>
      </c>
      <c r="I105" s="40">
        <v>0</v>
      </c>
      <c r="J105" s="40">
        <v>0</v>
      </c>
      <c r="K105" s="40">
        <v>0</v>
      </c>
    </row>
  </sheetData>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K100:K101 H54:J54 K29 H103:K105 H62:K62 H70:K70 H73:K73 H77:K77 H80:K81 H85:K87 K66 H26:J35 K26 H65:J66 H89:J101 K89:K90 H15:J15">
      <formula1>999999999999</formula1>
    </dataValidation>
    <dataValidation type="whole" operator="greaterThanOrEqual" allowBlank="1" showInputMessage="1" showErrorMessage="1" errorTitle="Pogrešan upis" error="Dopušten je upis samo pozitivnih cjelobrojnih vrijednosti" sqref="H71:K72 H78:K79 K91:K99 H82:K83 H74:K75 H67:K68 H16:K25 H63:K64 K15 H36:J53 H55:J61 K27:K28 K65 H8:K14 K30:K61">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workbookViewId="0">
      <selection activeCell="M4" sqref="M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454</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444</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108771406</v>
      </c>
      <c r="I8" s="43">
        <v>-232256413</v>
      </c>
    </row>
    <row r="9" spans="1:9" ht="12.75" customHeight="1" x14ac:dyDescent="0.2">
      <c r="A9" s="257" t="s">
        <v>211</v>
      </c>
      <c r="B9" s="258"/>
      <c r="C9" s="258"/>
      <c r="D9" s="258"/>
      <c r="E9" s="258"/>
      <c r="F9" s="259"/>
      <c r="G9" s="25">
        <v>2</v>
      </c>
      <c r="H9" s="44">
        <f>H10+H11+H12+H13+H14+H15+H16+H17</f>
        <v>122825688</v>
      </c>
      <c r="I9" s="44">
        <f>I10+I11+I12+I13+I14+I15+I16+I17</f>
        <v>209958363</v>
      </c>
    </row>
    <row r="10" spans="1:9" ht="12.75" customHeight="1" x14ac:dyDescent="0.2">
      <c r="A10" s="254" t="s">
        <v>212</v>
      </c>
      <c r="B10" s="255"/>
      <c r="C10" s="255"/>
      <c r="D10" s="255"/>
      <c r="E10" s="255"/>
      <c r="F10" s="256"/>
      <c r="G10" s="26">
        <v>3</v>
      </c>
      <c r="H10" s="45">
        <v>99499323</v>
      </c>
      <c r="I10" s="45">
        <v>131954728</v>
      </c>
    </row>
    <row r="11" spans="1:9" ht="22.15" customHeight="1" x14ac:dyDescent="0.2">
      <c r="A11" s="254" t="s">
        <v>213</v>
      </c>
      <c r="B11" s="255"/>
      <c r="C11" s="255"/>
      <c r="D11" s="255"/>
      <c r="E11" s="255"/>
      <c r="F11" s="256"/>
      <c r="G11" s="26">
        <v>4</v>
      </c>
      <c r="H11" s="45">
        <v>-875326</v>
      </c>
      <c r="I11" s="45">
        <v>13283061</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-848941</v>
      </c>
      <c r="I13" s="45">
        <v>-836329</v>
      </c>
    </row>
    <row r="14" spans="1:9" ht="12.75" customHeight="1" x14ac:dyDescent="0.2">
      <c r="A14" s="254" t="s">
        <v>216</v>
      </c>
      <c r="B14" s="255"/>
      <c r="C14" s="255"/>
      <c r="D14" s="255"/>
      <c r="E14" s="255"/>
      <c r="F14" s="256"/>
      <c r="G14" s="26">
        <v>7</v>
      </c>
      <c r="H14" s="45">
        <v>28194044</v>
      </c>
      <c r="I14" s="45">
        <v>29320882</v>
      </c>
    </row>
    <row r="15" spans="1:9" ht="12.75" customHeight="1" x14ac:dyDescent="0.2">
      <c r="A15" s="254" t="s">
        <v>217</v>
      </c>
      <c r="B15" s="255"/>
      <c r="C15" s="255"/>
      <c r="D15" s="255"/>
      <c r="E15" s="255"/>
      <c r="F15" s="256"/>
      <c r="G15" s="26">
        <v>8</v>
      </c>
      <c r="H15" s="45">
        <v>-2985341</v>
      </c>
      <c r="I15" s="45">
        <v>4038478</v>
      </c>
    </row>
    <row r="16" spans="1:9" ht="12.75" customHeight="1" x14ac:dyDescent="0.2">
      <c r="A16" s="254" t="s">
        <v>218</v>
      </c>
      <c r="B16" s="255"/>
      <c r="C16" s="255"/>
      <c r="D16" s="255"/>
      <c r="E16" s="255"/>
      <c r="F16" s="256"/>
      <c r="G16" s="26">
        <v>9</v>
      </c>
      <c r="H16" s="45">
        <v>1350707</v>
      </c>
      <c r="I16" s="45">
        <v>23842635</v>
      </c>
    </row>
    <row r="17" spans="1:9" ht="25.15" customHeight="1" x14ac:dyDescent="0.2">
      <c r="A17" s="254" t="s">
        <v>219</v>
      </c>
      <c r="B17" s="255"/>
      <c r="C17" s="255"/>
      <c r="D17" s="255"/>
      <c r="E17" s="255"/>
      <c r="F17" s="256"/>
      <c r="G17" s="26">
        <v>10</v>
      </c>
      <c r="H17" s="45">
        <v>-1508778</v>
      </c>
      <c r="I17" s="45">
        <v>8354908</v>
      </c>
    </row>
    <row r="18" spans="1:9" ht="28.15" customHeight="1" x14ac:dyDescent="0.2">
      <c r="A18" s="233" t="s">
        <v>390</v>
      </c>
      <c r="B18" s="234"/>
      <c r="C18" s="234"/>
      <c r="D18" s="234"/>
      <c r="E18" s="234"/>
      <c r="F18" s="235"/>
      <c r="G18" s="25">
        <v>11</v>
      </c>
      <c r="H18" s="44">
        <f>H8+H9</f>
        <v>231597094</v>
      </c>
      <c r="I18" s="44">
        <f>I8+I9</f>
        <v>-22298050</v>
      </c>
    </row>
    <row r="19" spans="1:9" ht="12.75" customHeight="1" x14ac:dyDescent="0.2">
      <c r="A19" s="257" t="s">
        <v>220</v>
      </c>
      <c r="B19" s="258"/>
      <c r="C19" s="258"/>
      <c r="D19" s="258"/>
      <c r="E19" s="258"/>
      <c r="F19" s="259"/>
      <c r="G19" s="25">
        <v>12</v>
      </c>
      <c r="H19" s="44">
        <f>H20+H21+H22+H23</f>
        <v>-31688303</v>
      </c>
      <c r="I19" s="44">
        <f>I20+I21+I22+I23</f>
        <v>-20515997</v>
      </c>
    </row>
    <row r="20" spans="1:9" ht="12.75" customHeight="1" x14ac:dyDescent="0.2">
      <c r="A20" s="254" t="s">
        <v>221</v>
      </c>
      <c r="B20" s="255"/>
      <c r="C20" s="255"/>
      <c r="D20" s="255"/>
      <c r="E20" s="255"/>
      <c r="F20" s="256"/>
      <c r="G20" s="26">
        <v>13</v>
      </c>
      <c r="H20" s="45">
        <v>-4963512</v>
      </c>
      <c r="I20" s="45">
        <v>-20544029</v>
      </c>
    </row>
    <row r="21" spans="1:9" ht="12.75" customHeight="1" x14ac:dyDescent="0.2">
      <c r="A21" s="254" t="s">
        <v>222</v>
      </c>
      <c r="B21" s="255"/>
      <c r="C21" s="255"/>
      <c r="D21" s="255"/>
      <c r="E21" s="255"/>
      <c r="F21" s="256"/>
      <c r="G21" s="26">
        <v>14</v>
      </c>
      <c r="H21" s="45">
        <v>-2812728</v>
      </c>
      <c r="I21" s="45">
        <v>2997054</v>
      </c>
    </row>
    <row r="22" spans="1:9" ht="12.75" customHeight="1" x14ac:dyDescent="0.2">
      <c r="A22" s="254" t="s">
        <v>223</v>
      </c>
      <c r="B22" s="255"/>
      <c r="C22" s="255"/>
      <c r="D22" s="255"/>
      <c r="E22" s="255"/>
      <c r="F22" s="256"/>
      <c r="G22" s="26">
        <v>15</v>
      </c>
      <c r="H22" s="45">
        <v>-398740</v>
      </c>
      <c r="I22" s="45">
        <v>-2969022</v>
      </c>
    </row>
    <row r="23" spans="1:9" ht="12.75" customHeight="1" x14ac:dyDescent="0.2">
      <c r="A23" s="254" t="s">
        <v>224</v>
      </c>
      <c r="B23" s="255"/>
      <c r="C23" s="255"/>
      <c r="D23" s="255"/>
      <c r="E23" s="255"/>
      <c r="F23" s="256"/>
      <c r="G23" s="26">
        <v>16</v>
      </c>
      <c r="H23" s="45">
        <v>-23513323</v>
      </c>
      <c r="I23" s="45">
        <v>0</v>
      </c>
    </row>
    <row r="24" spans="1:9" ht="12.75" customHeight="1" x14ac:dyDescent="0.2">
      <c r="A24" s="233" t="s">
        <v>225</v>
      </c>
      <c r="B24" s="234"/>
      <c r="C24" s="234"/>
      <c r="D24" s="234"/>
      <c r="E24" s="234"/>
      <c r="F24" s="235"/>
      <c r="G24" s="25">
        <v>17</v>
      </c>
      <c r="H24" s="44">
        <f>H18+H19</f>
        <v>199908791</v>
      </c>
      <c r="I24" s="44">
        <f>I18+I19</f>
        <v>-42814047</v>
      </c>
    </row>
    <row r="25" spans="1:9" ht="12.75" customHeight="1" x14ac:dyDescent="0.2">
      <c r="A25" s="245" t="s">
        <v>226</v>
      </c>
      <c r="B25" s="246"/>
      <c r="C25" s="246"/>
      <c r="D25" s="246"/>
      <c r="E25" s="246"/>
      <c r="F25" s="247"/>
      <c r="G25" s="26">
        <v>18</v>
      </c>
      <c r="H25" s="45">
        <v>-27216359</v>
      </c>
      <c r="I25" s="45">
        <v>-27416836</v>
      </c>
    </row>
    <row r="26" spans="1:9" ht="12.75" customHeight="1" x14ac:dyDescent="0.2">
      <c r="A26" s="245" t="s">
        <v>227</v>
      </c>
      <c r="B26" s="246"/>
      <c r="C26" s="246"/>
      <c r="D26" s="246"/>
      <c r="E26" s="246"/>
      <c r="F26" s="247"/>
      <c r="G26" s="26">
        <v>19</v>
      </c>
      <c r="H26" s="45">
        <v>438003</v>
      </c>
      <c r="I26" s="45">
        <v>-4290019</v>
      </c>
    </row>
    <row r="27" spans="1:9" ht="25.9" customHeight="1" x14ac:dyDescent="0.2">
      <c r="A27" s="236" t="s">
        <v>228</v>
      </c>
      <c r="B27" s="237"/>
      <c r="C27" s="237"/>
      <c r="D27" s="237"/>
      <c r="E27" s="237"/>
      <c r="F27" s="238"/>
      <c r="G27" s="27">
        <v>20</v>
      </c>
      <c r="H27" s="46">
        <f>H24+H25+H26</f>
        <v>173130435</v>
      </c>
      <c r="I27" s="46">
        <f>I24+I25+I26</f>
        <v>-74520902</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2527174</v>
      </c>
      <c r="I29" s="47">
        <v>2686543</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35866</v>
      </c>
      <c r="I31" s="48">
        <v>29391</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0</v>
      </c>
      <c r="I33" s="48">
        <v>0</v>
      </c>
    </row>
    <row r="34" spans="1:9" ht="12.75" customHeight="1" x14ac:dyDescent="0.2">
      <c r="A34" s="245" t="s">
        <v>235</v>
      </c>
      <c r="B34" s="246"/>
      <c r="C34" s="246"/>
      <c r="D34" s="246"/>
      <c r="E34" s="246"/>
      <c r="F34" s="247"/>
      <c r="G34" s="26">
        <v>26</v>
      </c>
      <c r="H34" s="48">
        <v>4371818</v>
      </c>
      <c r="I34" s="48">
        <v>0</v>
      </c>
    </row>
    <row r="35" spans="1:9" ht="26.45" customHeight="1" x14ac:dyDescent="0.2">
      <c r="A35" s="233" t="s">
        <v>236</v>
      </c>
      <c r="B35" s="234"/>
      <c r="C35" s="234"/>
      <c r="D35" s="234"/>
      <c r="E35" s="234"/>
      <c r="F35" s="235"/>
      <c r="G35" s="25">
        <v>27</v>
      </c>
      <c r="H35" s="49">
        <f>H29+H30+H31+H32+H33+H34</f>
        <v>6934858</v>
      </c>
      <c r="I35" s="49">
        <f>I29+I30+I31+I32+I33+I34</f>
        <v>2715934</v>
      </c>
    </row>
    <row r="36" spans="1:9" ht="22.9" customHeight="1" x14ac:dyDescent="0.2">
      <c r="A36" s="245" t="s">
        <v>237</v>
      </c>
      <c r="B36" s="246"/>
      <c r="C36" s="246"/>
      <c r="D36" s="246"/>
      <c r="E36" s="246"/>
      <c r="F36" s="247"/>
      <c r="G36" s="26">
        <v>28</v>
      </c>
      <c r="H36" s="48">
        <v>-233158059</v>
      </c>
      <c r="I36" s="48">
        <v>-229402510</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-6193132</v>
      </c>
    </row>
    <row r="39" spans="1:9" ht="12.75" customHeight="1" x14ac:dyDescent="0.2">
      <c r="A39" s="245" t="s">
        <v>240</v>
      </c>
      <c r="B39" s="246"/>
      <c r="C39" s="246"/>
      <c r="D39" s="246"/>
      <c r="E39" s="246"/>
      <c r="F39" s="247"/>
      <c r="G39" s="26">
        <v>31</v>
      </c>
      <c r="H39" s="48">
        <v>0</v>
      </c>
      <c r="I39" s="48">
        <v>-44942256</v>
      </c>
    </row>
    <row r="40" spans="1:9" ht="12.75" customHeight="1" x14ac:dyDescent="0.2">
      <c r="A40" s="245" t="s">
        <v>241</v>
      </c>
      <c r="B40" s="246"/>
      <c r="C40" s="246"/>
      <c r="D40" s="246"/>
      <c r="E40" s="246"/>
      <c r="F40" s="247"/>
      <c r="G40" s="26">
        <v>32</v>
      </c>
      <c r="H40" s="48">
        <v>-2967</v>
      </c>
      <c r="I40" s="48">
        <v>-942112</v>
      </c>
    </row>
    <row r="41" spans="1:9" ht="24" customHeight="1" x14ac:dyDescent="0.2">
      <c r="A41" s="233" t="s">
        <v>242</v>
      </c>
      <c r="B41" s="234"/>
      <c r="C41" s="234"/>
      <c r="D41" s="234"/>
      <c r="E41" s="234"/>
      <c r="F41" s="235"/>
      <c r="G41" s="25">
        <v>33</v>
      </c>
      <c r="H41" s="49">
        <f>H36+H37+H38+H39+H40</f>
        <v>-233161026</v>
      </c>
      <c r="I41" s="49">
        <f>I36+I37+I38+I39+I40</f>
        <v>-281480010</v>
      </c>
    </row>
    <row r="42" spans="1:9" ht="29.45" customHeight="1" x14ac:dyDescent="0.2">
      <c r="A42" s="236" t="s">
        <v>243</v>
      </c>
      <c r="B42" s="237"/>
      <c r="C42" s="237"/>
      <c r="D42" s="237"/>
      <c r="E42" s="237"/>
      <c r="F42" s="238"/>
      <c r="G42" s="27">
        <v>34</v>
      </c>
      <c r="H42" s="50">
        <f>H35+H41</f>
        <v>-226226168</v>
      </c>
      <c r="I42" s="50">
        <f>I35+I41</f>
        <v>-278764076</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79498894</v>
      </c>
      <c r="I46" s="48">
        <v>125000657</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79498894</v>
      </c>
      <c r="I48" s="49">
        <f>I44+I45+I46+I47</f>
        <v>125000657</v>
      </c>
    </row>
    <row r="49" spans="1:9" ht="24.6" customHeight="1" x14ac:dyDescent="0.2">
      <c r="A49" s="245" t="s">
        <v>389</v>
      </c>
      <c r="B49" s="246"/>
      <c r="C49" s="246"/>
      <c r="D49" s="246"/>
      <c r="E49" s="246"/>
      <c r="F49" s="247"/>
      <c r="G49" s="26">
        <v>40</v>
      </c>
      <c r="H49" s="48">
        <v>-48380998</v>
      </c>
      <c r="I49" s="48">
        <v>-45844980</v>
      </c>
    </row>
    <row r="50" spans="1:9" ht="12.75" customHeight="1" x14ac:dyDescent="0.2">
      <c r="A50" s="245" t="s">
        <v>250</v>
      </c>
      <c r="B50" s="246"/>
      <c r="C50" s="246"/>
      <c r="D50" s="246"/>
      <c r="E50" s="246"/>
      <c r="F50" s="247"/>
      <c r="G50" s="26">
        <v>41</v>
      </c>
      <c r="H50" s="48">
        <v>-25642760</v>
      </c>
      <c r="I50" s="48">
        <v>0</v>
      </c>
    </row>
    <row r="51" spans="1:9" ht="12.75" customHeight="1" x14ac:dyDescent="0.2">
      <c r="A51" s="245" t="s">
        <v>251</v>
      </c>
      <c r="B51" s="246"/>
      <c r="C51" s="246"/>
      <c r="D51" s="246"/>
      <c r="E51" s="246"/>
      <c r="F51" s="247"/>
      <c r="G51" s="26">
        <v>42</v>
      </c>
      <c r="H51" s="48">
        <v>-19040760</v>
      </c>
      <c r="I51" s="48">
        <v>-16325411</v>
      </c>
    </row>
    <row r="52" spans="1:9" ht="22.9" customHeight="1" x14ac:dyDescent="0.2">
      <c r="A52" s="245" t="s">
        <v>252</v>
      </c>
      <c r="B52" s="246"/>
      <c r="C52" s="246"/>
      <c r="D52" s="246"/>
      <c r="E52" s="246"/>
      <c r="F52" s="247"/>
      <c r="G52" s="26">
        <v>43</v>
      </c>
      <c r="H52" s="48">
        <v>-16331377</v>
      </c>
      <c r="I52" s="48">
        <v>-536619</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-109395895</v>
      </c>
      <c r="I54" s="49">
        <f>I49+I50+I51+I52+I53</f>
        <v>-62707010</v>
      </c>
    </row>
    <row r="55" spans="1:9" ht="29.45" customHeight="1" x14ac:dyDescent="0.2">
      <c r="A55" s="248" t="s">
        <v>255</v>
      </c>
      <c r="B55" s="249"/>
      <c r="C55" s="249"/>
      <c r="D55" s="249"/>
      <c r="E55" s="249"/>
      <c r="F55" s="250"/>
      <c r="G55" s="25">
        <v>46</v>
      </c>
      <c r="H55" s="49">
        <f>H48+H54</f>
        <v>-29897001</v>
      </c>
      <c r="I55" s="49">
        <f>I48+I54</f>
        <v>62293647</v>
      </c>
    </row>
    <row r="56" spans="1:9" x14ac:dyDescent="0.2">
      <c r="A56" s="245" t="s">
        <v>256</v>
      </c>
      <c r="B56" s="246"/>
      <c r="C56" s="246"/>
      <c r="D56" s="246"/>
      <c r="E56" s="246"/>
      <c r="F56" s="247"/>
      <c r="G56" s="26">
        <v>47</v>
      </c>
      <c r="H56" s="48">
        <v>-630858</v>
      </c>
      <c r="I56" s="48">
        <v>-2286490</v>
      </c>
    </row>
    <row r="57" spans="1:9" ht="26.45" customHeight="1" x14ac:dyDescent="0.2">
      <c r="A57" s="248" t="s">
        <v>257</v>
      </c>
      <c r="B57" s="249"/>
      <c r="C57" s="249"/>
      <c r="D57" s="249"/>
      <c r="E57" s="249"/>
      <c r="F57" s="250"/>
      <c r="G57" s="25">
        <v>48</v>
      </c>
      <c r="H57" s="49">
        <f>H27+H42+H55+H56</f>
        <v>-83623592</v>
      </c>
      <c r="I57" s="49">
        <f>I27+I42+I55+I56</f>
        <v>-293277821</v>
      </c>
    </row>
    <row r="58" spans="1:9" x14ac:dyDescent="0.2">
      <c r="A58" s="251" t="s">
        <v>258</v>
      </c>
      <c r="B58" s="252"/>
      <c r="C58" s="252"/>
      <c r="D58" s="252"/>
      <c r="E58" s="252"/>
      <c r="F58" s="253"/>
      <c r="G58" s="26">
        <v>49</v>
      </c>
      <c r="H58" s="48">
        <v>802514226</v>
      </c>
      <c r="I58" s="48">
        <v>718890634</v>
      </c>
    </row>
    <row r="59" spans="1:9" ht="31.15" customHeight="1" x14ac:dyDescent="0.2">
      <c r="A59" s="236" t="s">
        <v>259</v>
      </c>
      <c r="B59" s="237"/>
      <c r="C59" s="237"/>
      <c r="D59" s="237"/>
      <c r="E59" s="237"/>
      <c r="F59" s="238"/>
      <c r="G59" s="27">
        <v>50</v>
      </c>
      <c r="H59" s="50">
        <f>H57+H58</f>
        <v>718890634</v>
      </c>
      <c r="I59" s="50">
        <f>I57+I58</f>
        <v>425612813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B1" workbookViewId="0">
      <selection activeCell="L17" sqref="L1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455</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444</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C1" workbookViewId="0">
      <selection activeCell="M4" sqref="M4"/>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43831</v>
      </c>
      <c r="F2" s="4" t="s">
        <v>0</v>
      </c>
      <c r="G2" s="10">
        <v>44196</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102574420</v>
      </c>
      <c r="I7" s="65">
        <v>1142738633</v>
      </c>
      <c r="J7" s="65">
        <v>5128721</v>
      </c>
      <c r="K7" s="65">
        <v>3380</v>
      </c>
      <c r="L7" s="65">
        <v>3380</v>
      </c>
      <c r="M7" s="65">
        <v>0</v>
      </c>
      <c r="N7" s="65">
        <v>323488922</v>
      </c>
      <c r="O7" s="65">
        <v>0</v>
      </c>
      <c r="P7" s="65">
        <v>105120</v>
      </c>
      <c r="Q7" s="65">
        <v>0</v>
      </c>
      <c r="R7" s="65">
        <v>-5476536</v>
      </c>
      <c r="S7" s="65">
        <v>-8922546</v>
      </c>
      <c r="T7" s="65">
        <v>88667027</v>
      </c>
      <c r="U7" s="66">
        <f>H7+I7+J7+K7-L7+M7+N7+O7+P7+Q7+R7+S7+T7</f>
        <v>1648303761</v>
      </c>
      <c r="V7" s="65">
        <v>0</v>
      </c>
      <c r="W7" s="66">
        <f>U7+V7</f>
        <v>1648303761</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102574420</v>
      </c>
      <c r="I10" s="66">
        <f t="shared" ref="I10:W10" si="2">I7+I8+I9</f>
        <v>1142738633</v>
      </c>
      <c r="J10" s="66">
        <f t="shared" si="2"/>
        <v>5128721</v>
      </c>
      <c r="K10" s="66">
        <f>K7+K8+K9</f>
        <v>3380</v>
      </c>
      <c r="L10" s="66">
        <f t="shared" si="2"/>
        <v>3380</v>
      </c>
      <c r="M10" s="66">
        <f t="shared" si="2"/>
        <v>0</v>
      </c>
      <c r="N10" s="66">
        <f t="shared" si="2"/>
        <v>323488922</v>
      </c>
      <c r="O10" s="66">
        <f t="shared" si="2"/>
        <v>0</v>
      </c>
      <c r="P10" s="66">
        <f t="shared" si="2"/>
        <v>105120</v>
      </c>
      <c r="Q10" s="66">
        <f t="shared" si="2"/>
        <v>0</v>
      </c>
      <c r="R10" s="66">
        <f t="shared" si="2"/>
        <v>-5476536</v>
      </c>
      <c r="S10" s="66">
        <f t="shared" si="2"/>
        <v>-8922546</v>
      </c>
      <c r="T10" s="66">
        <f t="shared" si="2"/>
        <v>88667027</v>
      </c>
      <c r="U10" s="66">
        <f t="shared" si="2"/>
        <v>1648303761</v>
      </c>
      <c r="V10" s="66">
        <f t="shared" si="2"/>
        <v>0</v>
      </c>
      <c r="W10" s="66">
        <f t="shared" si="2"/>
        <v>1648303761</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148976037</v>
      </c>
      <c r="U11" s="66">
        <f>H11+I11+J11+K11-L11+M11+N11+O11+P11+Q11+R11+S11+T11</f>
        <v>148976037</v>
      </c>
      <c r="V11" s="65">
        <v>0</v>
      </c>
      <c r="W11" s="66">
        <f t="shared" ref="W11:W28" si="3">U11+V11</f>
        <v>148976037</v>
      </c>
    </row>
    <row r="12" spans="1:23" x14ac:dyDescent="0.2">
      <c r="A12" s="286" t="s">
        <v>326</v>
      </c>
      <c r="B12" s="286"/>
      <c r="C12" s="286"/>
      <c r="D12" s="286"/>
      <c r="E12" s="286"/>
      <c r="F12" s="286"/>
      <c r="G12" s="6">
        <v>6</v>
      </c>
      <c r="H12" s="67">
        <v>0</v>
      </c>
      <c r="I12" s="67">
        <v>0</v>
      </c>
      <c r="J12" s="67">
        <v>0</v>
      </c>
      <c r="K12" s="67">
        <v>0</v>
      </c>
      <c r="L12" s="67">
        <v>0</v>
      </c>
      <c r="M12" s="67">
        <v>0</v>
      </c>
      <c r="N12" s="65">
        <v>349360</v>
      </c>
      <c r="O12" s="67">
        <v>0</v>
      </c>
      <c r="P12" s="67">
        <v>0</v>
      </c>
      <c r="Q12" s="67">
        <v>0</v>
      </c>
      <c r="R12" s="67">
        <v>0</v>
      </c>
      <c r="S12" s="67">
        <v>0</v>
      </c>
      <c r="T12" s="67">
        <v>0</v>
      </c>
      <c r="U12" s="66">
        <f t="shared" ref="U12:U28" si="4">H12+I12+J12+K12-L12+M12+N12+O12+P12+Q12+R12+S12+T12</f>
        <v>349360</v>
      </c>
      <c r="V12" s="65">
        <v>0</v>
      </c>
      <c r="W12" s="66">
        <f t="shared" si="3"/>
        <v>349360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21900</v>
      </c>
      <c r="Q14" s="67">
        <v>0</v>
      </c>
      <c r="R14" s="67">
        <v>0</v>
      </c>
      <c r="S14" s="65">
        <v>0</v>
      </c>
      <c r="T14" s="65">
        <v>0</v>
      </c>
      <c r="U14" s="66">
        <f t="shared" si="4"/>
        <v>21900</v>
      </c>
      <c r="V14" s="65">
        <v>0</v>
      </c>
      <c r="W14" s="66">
        <f t="shared" si="3"/>
        <v>21900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-3584280</v>
      </c>
      <c r="S16" s="65">
        <v>0</v>
      </c>
      <c r="T16" s="65">
        <v>0</v>
      </c>
      <c r="U16" s="66">
        <f t="shared" si="4"/>
        <v>-3584280</v>
      </c>
      <c r="V16" s="65">
        <v>0</v>
      </c>
      <c r="W16" s="66">
        <f t="shared" si="3"/>
        <v>-3584280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4371816</v>
      </c>
      <c r="O19" s="65">
        <v>0</v>
      </c>
      <c r="P19" s="65">
        <v>0</v>
      </c>
      <c r="Q19" s="65">
        <v>0</v>
      </c>
      <c r="R19" s="65">
        <v>0</v>
      </c>
      <c r="S19" s="65">
        <v>0</v>
      </c>
      <c r="T19" s="65">
        <v>0</v>
      </c>
      <c r="U19" s="66">
        <f>H19+I19+J19+K19-L19+M19+N19+O19+P19+Q19+R19+S19+T19</f>
        <v>4371816</v>
      </c>
      <c r="V19" s="65">
        <v>0</v>
      </c>
      <c r="W19" s="66">
        <f t="shared" si="3"/>
        <v>4371816</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16331377</v>
      </c>
      <c r="L24" s="65">
        <v>16331377</v>
      </c>
      <c r="M24" s="65">
        <v>0</v>
      </c>
      <c r="N24" s="65">
        <v>-16331377</v>
      </c>
      <c r="O24" s="65">
        <v>0</v>
      </c>
      <c r="P24" s="65">
        <v>0</v>
      </c>
      <c r="Q24" s="65">
        <v>0</v>
      </c>
      <c r="R24" s="65">
        <v>0</v>
      </c>
      <c r="S24" s="65">
        <v>0</v>
      </c>
      <c r="T24" s="65">
        <v>0</v>
      </c>
      <c r="U24" s="66">
        <f t="shared" si="4"/>
        <v>-16331377</v>
      </c>
      <c r="V24" s="65">
        <v>0</v>
      </c>
      <c r="W24" s="66">
        <f t="shared" si="3"/>
        <v>-16331377</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-25642760</v>
      </c>
      <c r="T25" s="65">
        <v>0</v>
      </c>
      <c r="U25" s="66">
        <f t="shared" si="4"/>
        <v>-25642760</v>
      </c>
      <c r="V25" s="65">
        <v>0</v>
      </c>
      <c r="W25" s="66">
        <f t="shared" si="3"/>
        <v>-25642760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88667027</v>
      </c>
      <c r="T27" s="65">
        <v>-88667027</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102574420</v>
      </c>
      <c r="I29" s="68">
        <f t="shared" ref="I29:W29" si="5">SUM(I10:I28)</f>
        <v>1142738633</v>
      </c>
      <c r="J29" s="68">
        <f t="shared" si="5"/>
        <v>5128721</v>
      </c>
      <c r="K29" s="68">
        <f t="shared" si="5"/>
        <v>16334757</v>
      </c>
      <c r="L29" s="68">
        <f t="shared" si="5"/>
        <v>16334757</v>
      </c>
      <c r="M29" s="68">
        <f t="shared" si="5"/>
        <v>0</v>
      </c>
      <c r="N29" s="68">
        <f t="shared" si="5"/>
        <v>311878721</v>
      </c>
      <c r="O29" s="68">
        <f t="shared" si="5"/>
        <v>0</v>
      </c>
      <c r="P29" s="68">
        <f t="shared" si="5"/>
        <v>127020</v>
      </c>
      <c r="Q29" s="68">
        <f t="shared" si="5"/>
        <v>0</v>
      </c>
      <c r="R29" s="68">
        <f t="shared" si="5"/>
        <v>-9060816</v>
      </c>
      <c r="S29" s="68">
        <f t="shared" si="5"/>
        <v>54101721</v>
      </c>
      <c r="T29" s="68">
        <f t="shared" si="5"/>
        <v>148976037</v>
      </c>
      <c r="U29" s="68">
        <f t="shared" si="5"/>
        <v>1756464457</v>
      </c>
      <c r="V29" s="68">
        <f t="shared" si="5"/>
        <v>0</v>
      </c>
      <c r="W29" s="68">
        <f t="shared" si="5"/>
        <v>1756464457</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4721176</v>
      </c>
      <c r="O31" s="66">
        <f t="shared" si="6"/>
        <v>0</v>
      </c>
      <c r="P31" s="66">
        <f t="shared" si="6"/>
        <v>21900</v>
      </c>
      <c r="Q31" s="66">
        <f t="shared" si="6"/>
        <v>0</v>
      </c>
      <c r="R31" s="66">
        <f t="shared" si="6"/>
        <v>-3584280</v>
      </c>
      <c r="S31" s="66">
        <f t="shared" si="6"/>
        <v>0</v>
      </c>
      <c r="T31" s="66">
        <f t="shared" si="6"/>
        <v>0</v>
      </c>
      <c r="U31" s="66">
        <f t="shared" si="6"/>
        <v>1158796</v>
      </c>
      <c r="V31" s="66">
        <f t="shared" si="6"/>
        <v>0</v>
      </c>
      <c r="W31" s="66">
        <f t="shared" si="6"/>
        <v>1158796</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4721176</v>
      </c>
      <c r="O32" s="66">
        <f t="shared" si="7"/>
        <v>0</v>
      </c>
      <c r="P32" s="66">
        <f t="shared" si="7"/>
        <v>21900</v>
      </c>
      <c r="Q32" s="66">
        <f t="shared" si="7"/>
        <v>0</v>
      </c>
      <c r="R32" s="66">
        <f t="shared" si="7"/>
        <v>-3584280</v>
      </c>
      <c r="S32" s="66">
        <f t="shared" si="7"/>
        <v>0</v>
      </c>
      <c r="T32" s="66">
        <f t="shared" si="7"/>
        <v>148976037</v>
      </c>
      <c r="U32" s="66">
        <f t="shared" si="7"/>
        <v>150134833</v>
      </c>
      <c r="V32" s="66">
        <f t="shared" si="7"/>
        <v>0</v>
      </c>
      <c r="W32" s="66">
        <f t="shared" si="7"/>
        <v>150134833</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16331377</v>
      </c>
      <c r="L33" s="68">
        <f t="shared" si="8"/>
        <v>16331377</v>
      </c>
      <c r="M33" s="68">
        <f t="shared" si="8"/>
        <v>0</v>
      </c>
      <c r="N33" s="68">
        <f t="shared" si="8"/>
        <v>-16331377</v>
      </c>
      <c r="O33" s="68">
        <f t="shared" si="8"/>
        <v>0</v>
      </c>
      <c r="P33" s="68">
        <f t="shared" si="8"/>
        <v>0</v>
      </c>
      <c r="Q33" s="68">
        <f t="shared" si="8"/>
        <v>0</v>
      </c>
      <c r="R33" s="68">
        <f t="shared" si="8"/>
        <v>0</v>
      </c>
      <c r="S33" s="68">
        <f t="shared" si="8"/>
        <v>63024267</v>
      </c>
      <c r="T33" s="68">
        <f t="shared" si="8"/>
        <v>-88667027</v>
      </c>
      <c r="U33" s="68">
        <f t="shared" si="8"/>
        <v>-41974137</v>
      </c>
      <c r="V33" s="68">
        <f t="shared" si="8"/>
        <v>0</v>
      </c>
      <c r="W33" s="68">
        <f t="shared" si="8"/>
        <v>-41974137</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102574420</v>
      </c>
      <c r="I35" s="65">
        <v>1142738633</v>
      </c>
      <c r="J35" s="65">
        <v>5128721</v>
      </c>
      <c r="K35" s="65">
        <v>16334757</v>
      </c>
      <c r="L35" s="65">
        <v>16334757</v>
      </c>
      <c r="M35" s="65">
        <v>0</v>
      </c>
      <c r="N35" s="65">
        <v>311878721</v>
      </c>
      <c r="O35" s="65">
        <v>0</v>
      </c>
      <c r="P35" s="65">
        <v>127020</v>
      </c>
      <c r="Q35" s="65">
        <v>0</v>
      </c>
      <c r="R35" s="65">
        <v>-9060816</v>
      </c>
      <c r="S35" s="65">
        <v>54101721</v>
      </c>
      <c r="T35" s="65">
        <v>148976037</v>
      </c>
      <c r="U35" s="69">
        <f t="shared" ref="U35:U37" si="9">H35+I35+J35+K35-L35+M35+N35+O35+P35+Q35+R35+S35+T35</f>
        <v>1756464457</v>
      </c>
      <c r="V35" s="65">
        <v>0</v>
      </c>
      <c r="W35" s="69">
        <f t="shared" ref="W35:W37" si="10">U35+V35</f>
        <v>1756464457</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3380</v>
      </c>
      <c r="J37" s="65">
        <v>0</v>
      </c>
      <c r="K37" s="65">
        <v>0</v>
      </c>
      <c r="L37" s="65">
        <v>0</v>
      </c>
      <c r="M37" s="65">
        <v>0</v>
      </c>
      <c r="N37" s="65">
        <v>-3150380</v>
      </c>
      <c r="O37" s="65">
        <v>0</v>
      </c>
      <c r="P37" s="65">
        <v>0</v>
      </c>
      <c r="Q37" s="65">
        <v>0</v>
      </c>
      <c r="R37" s="65">
        <v>0</v>
      </c>
      <c r="S37" s="65">
        <v>3147000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102574420</v>
      </c>
      <c r="I38" s="69">
        <f t="shared" ref="I38:W38" si="11">I35+I36+I37</f>
        <v>1142742013</v>
      </c>
      <c r="J38" s="69">
        <f t="shared" si="11"/>
        <v>5128721</v>
      </c>
      <c r="K38" s="69">
        <f t="shared" si="11"/>
        <v>16334757</v>
      </c>
      <c r="L38" s="69">
        <f t="shared" si="11"/>
        <v>16334757</v>
      </c>
      <c r="M38" s="69">
        <f t="shared" si="11"/>
        <v>0</v>
      </c>
      <c r="N38" s="69">
        <f t="shared" si="11"/>
        <v>308728341</v>
      </c>
      <c r="O38" s="69">
        <f t="shared" si="11"/>
        <v>0</v>
      </c>
      <c r="P38" s="69">
        <f t="shared" si="11"/>
        <v>127020</v>
      </c>
      <c r="Q38" s="69">
        <f t="shared" si="11"/>
        <v>0</v>
      </c>
      <c r="R38" s="69">
        <f t="shared" si="11"/>
        <v>-9060816</v>
      </c>
      <c r="S38" s="69">
        <f t="shared" si="11"/>
        <v>57248721</v>
      </c>
      <c r="T38" s="69">
        <f t="shared" si="11"/>
        <v>148976037</v>
      </c>
      <c r="U38" s="69">
        <f t="shared" si="11"/>
        <v>1756464457</v>
      </c>
      <c r="V38" s="69">
        <f t="shared" si="11"/>
        <v>0</v>
      </c>
      <c r="W38" s="69">
        <f t="shared" si="11"/>
        <v>1756464457</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-227282730</v>
      </c>
      <c r="U39" s="69">
        <f t="shared" ref="U39:U56" si="12">H39+I39+J39+K39-L39+M39+N39+O39+P39+Q39+R39+S39+T39</f>
        <v>-227282730</v>
      </c>
      <c r="V39" s="65">
        <v>0</v>
      </c>
      <c r="W39" s="69">
        <f t="shared" ref="W39:W56" si="13">U39+V39</f>
        <v>-227282730</v>
      </c>
    </row>
    <row r="40" spans="1:23" x14ac:dyDescent="0.2">
      <c r="A40" s="286" t="s">
        <v>326</v>
      </c>
      <c r="B40" s="286"/>
      <c r="C40" s="286"/>
      <c r="D40" s="286"/>
      <c r="E40" s="286"/>
      <c r="F40" s="286"/>
      <c r="G40" s="6">
        <v>32</v>
      </c>
      <c r="H40" s="67">
        <v>0</v>
      </c>
      <c r="I40" s="67">
        <v>0</v>
      </c>
      <c r="J40" s="67">
        <v>0</v>
      </c>
      <c r="K40" s="67">
        <v>0</v>
      </c>
      <c r="L40" s="67">
        <v>0</v>
      </c>
      <c r="M40" s="67">
        <v>0</v>
      </c>
      <c r="N40" s="65">
        <v>2214562</v>
      </c>
      <c r="O40" s="67">
        <v>0</v>
      </c>
      <c r="P40" s="67">
        <v>0</v>
      </c>
      <c r="Q40" s="67">
        <v>0</v>
      </c>
      <c r="R40" s="67">
        <v>0</v>
      </c>
      <c r="S40" s="67">
        <v>0</v>
      </c>
      <c r="T40" s="67">
        <v>0</v>
      </c>
      <c r="U40" s="69">
        <f t="shared" si="12"/>
        <v>2214562</v>
      </c>
      <c r="V40" s="65">
        <v>0</v>
      </c>
      <c r="W40" s="69">
        <f t="shared" si="13"/>
        <v>2214562</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3285</v>
      </c>
      <c r="Q42" s="67">
        <v>0</v>
      </c>
      <c r="R42" s="67">
        <v>0</v>
      </c>
      <c r="S42" s="65">
        <v>0</v>
      </c>
      <c r="T42" s="65">
        <v>0</v>
      </c>
      <c r="U42" s="69">
        <f t="shared" si="12"/>
        <v>3285</v>
      </c>
      <c r="V42" s="65">
        <v>0</v>
      </c>
      <c r="W42" s="69">
        <f t="shared" si="13"/>
        <v>3285</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-765206</v>
      </c>
      <c r="S44" s="65">
        <v>0</v>
      </c>
      <c r="T44" s="65">
        <v>0</v>
      </c>
      <c r="U44" s="69">
        <f t="shared" si="12"/>
        <v>-765206</v>
      </c>
      <c r="V44" s="65">
        <v>0</v>
      </c>
      <c r="W44" s="69">
        <f t="shared" si="13"/>
        <v>-765206</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536619</v>
      </c>
      <c r="L52" s="65">
        <v>536619</v>
      </c>
      <c r="M52" s="65">
        <v>0</v>
      </c>
      <c r="N52" s="65">
        <v>-536619</v>
      </c>
      <c r="O52" s="65">
        <v>0</v>
      </c>
      <c r="P52" s="65">
        <v>0</v>
      </c>
      <c r="Q52" s="65">
        <v>0</v>
      </c>
      <c r="R52" s="65">
        <v>0</v>
      </c>
      <c r="S52" s="65">
        <v>0</v>
      </c>
      <c r="T52" s="65">
        <v>0</v>
      </c>
      <c r="U52" s="69">
        <f t="shared" si="12"/>
        <v>-536619</v>
      </c>
      <c r="V52" s="65">
        <v>0</v>
      </c>
      <c r="W52" s="69">
        <f t="shared" si="13"/>
        <v>-536619</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1352800</v>
      </c>
      <c r="O54" s="65">
        <v>0</v>
      </c>
      <c r="P54" s="65">
        <v>0</v>
      </c>
      <c r="Q54" s="65">
        <v>0</v>
      </c>
      <c r="R54" s="65">
        <v>0</v>
      </c>
      <c r="S54" s="65">
        <v>0</v>
      </c>
      <c r="T54" s="65">
        <v>0</v>
      </c>
      <c r="U54" s="69">
        <f t="shared" si="12"/>
        <v>1352800</v>
      </c>
      <c r="V54" s="65">
        <v>0</v>
      </c>
      <c r="W54" s="69">
        <f t="shared" si="13"/>
        <v>1352800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148976037</v>
      </c>
      <c r="T55" s="65">
        <v>-148976037</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102574420</v>
      </c>
      <c r="I57" s="70">
        <f t="shared" ref="I57:W57" si="14">SUM(I38:I56)</f>
        <v>1142742013</v>
      </c>
      <c r="J57" s="70">
        <f t="shared" si="14"/>
        <v>5128721</v>
      </c>
      <c r="K57" s="70">
        <f t="shared" si="14"/>
        <v>16871376</v>
      </c>
      <c r="L57" s="70">
        <f t="shared" si="14"/>
        <v>16871376</v>
      </c>
      <c r="M57" s="70">
        <f t="shared" si="14"/>
        <v>0</v>
      </c>
      <c r="N57" s="70">
        <f t="shared" si="14"/>
        <v>311759084</v>
      </c>
      <c r="O57" s="70">
        <f t="shared" si="14"/>
        <v>0</v>
      </c>
      <c r="P57" s="70">
        <f t="shared" si="14"/>
        <v>130305</v>
      </c>
      <c r="Q57" s="70">
        <f t="shared" si="14"/>
        <v>0</v>
      </c>
      <c r="R57" s="70">
        <f t="shared" si="14"/>
        <v>-9826022</v>
      </c>
      <c r="S57" s="70">
        <f t="shared" si="14"/>
        <v>206224758</v>
      </c>
      <c r="T57" s="70">
        <f t="shared" si="14"/>
        <v>-227282730</v>
      </c>
      <c r="U57" s="70">
        <f t="shared" si="14"/>
        <v>1531450549</v>
      </c>
      <c r="V57" s="70">
        <f t="shared" si="14"/>
        <v>0</v>
      </c>
      <c r="W57" s="70">
        <f t="shared" si="14"/>
        <v>1531450549</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2214562</v>
      </c>
      <c r="O59" s="69">
        <f t="shared" si="15"/>
        <v>0</v>
      </c>
      <c r="P59" s="69">
        <f t="shared" si="15"/>
        <v>3285</v>
      </c>
      <c r="Q59" s="69">
        <f t="shared" si="15"/>
        <v>0</v>
      </c>
      <c r="R59" s="69">
        <f t="shared" si="15"/>
        <v>-765206</v>
      </c>
      <c r="S59" s="69">
        <f t="shared" si="15"/>
        <v>0</v>
      </c>
      <c r="T59" s="69">
        <f t="shared" si="15"/>
        <v>0</v>
      </c>
      <c r="U59" s="69">
        <f t="shared" si="15"/>
        <v>1452641</v>
      </c>
      <c r="V59" s="69">
        <f t="shared" si="15"/>
        <v>0</v>
      </c>
      <c r="W59" s="69">
        <f t="shared" si="15"/>
        <v>1452641</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2214562</v>
      </c>
      <c r="O60" s="69">
        <f t="shared" si="16"/>
        <v>0</v>
      </c>
      <c r="P60" s="69">
        <f t="shared" si="16"/>
        <v>3285</v>
      </c>
      <c r="Q60" s="69">
        <f t="shared" si="16"/>
        <v>0</v>
      </c>
      <c r="R60" s="69">
        <f t="shared" si="16"/>
        <v>-765206</v>
      </c>
      <c r="S60" s="69">
        <f t="shared" si="16"/>
        <v>0</v>
      </c>
      <c r="T60" s="69">
        <f t="shared" si="16"/>
        <v>-227282730</v>
      </c>
      <c r="U60" s="69">
        <f t="shared" si="16"/>
        <v>-225830089</v>
      </c>
      <c r="V60" s="69">
        <f t="shared" si="16"/>
        <v>0</v>
      </c>
      <c r="W60" s="69">
        <f t="shared" si="16"/>
        <v>-225830089</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536619</v>
      </c>
      <c r="L61" s="70">
        <f t="shared" si="17"/>
        <v>536619</v>
      </c>
      <c r="M61" s="70">
        <f t="shared" si="17"/>
        <v>0</v>
      </c>
      <c r="N61" s="70">
        <f t="shared" si="17"/>
        <v>816181</v>
      </c>
      <c r="O61" s="70">
        <f t="shared" si="17"/>
        <v>0</v>
      </c>
      <c r="P61" s="70">
        <f t="shared" si="17"/>
        <v>0</v>
      </c>
      <c r="Q61" s="70">
        <f t="shared" si="17"/>
        <v>0</v>
      </c>
      <c r="R61" s="70">
        <f t="shared" si="17"/>
        <v>0</v>
      </c>
      <c r="S61" s="70">
        <f t="shared" si="17"/>
        <v>148976037</v>
      </c>
      <c r="T61" s="70">
        <f t="shared" si="17"/>
        <v>-148976037</v>
      </c>
      <c r="U61" s="70">
        <f t="shared" si="17"/>
        <v>816181</v>
      </c>
      <c r="V61" s="70">
        <f t="shared" si="17"/>
        <v>0</v>
      </c>
      <c r="W61" s="70">
        <f t="shared" si="17"/>
        <v>816181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N19">
    <cfRule type="cellIs" dxfId="3" priority="8" stopIfTrue="1" operator="notEqual">
      <formula>ROUND(N19,0)</formula>
    </cfRule>
  </conditionalFormatting>
  <conditionalFormatting sqref="J27">
    <cfRule type="cellIs" dxfId="2" priority="7" stopIfTrue="1" operator="notEqual">
      <formula>ROUND(J27,0)</formula>
    </cfRule>
  </conditionalFormatting>
  <conditionalFormatting sqref="S53">
    <cfRule type="cellIs" dxfId="1" priority="2" stopIfTrue="1" operator="notEqual">
      <formula>ROUND(S53,0)</formula>
    </cfRule>
  </conditionalFormatting>
  <conditionalFormatting sqref="K52:N52">
    <cfRule type="cellIs" dxfId="0" priority="1" stopIfTrue="1" operator="notEqual">
      <formula>ROUND(K52,0)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49" orientation="landscape" r:id="rId1"/>
  <headerFooter alignWithMargins="0"/>
  <rowBreaks count="2" manualBreakCount="2">
    <brk id="33" max="16383"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13" workbookViewId="0">
      <selection activeCell="M4" sqref="M4"/>
    </sheetView>
  </sheetViews>
  <sheetFormatPr defaultRowHeight="12.75" x14ac:dyDescent="0.2"/>
  <sheetData>
    <row r="1" spans="1:9" x14ac:dyDescent="0.2">
      <c r="A1" s="314" t="s">
        <v>458</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213.75"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2021-02-24T16:55:49Z</cp:lastPrinted>
  <dcterms:created xsi:type="dcterms:W3CDTF">2008-10-17T11:51:54Z</dcterms:created>
  <dcterms:modified xsi:type="dcterms:W3CDTF">2021-02-24T17:54:31Z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