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3\Radno Q3\Objava 30.10\HRVATSKI\"/>
    </mc:Choice>
  </mc:AlternateContent>
  <xr:revisionPtr revIDLastSave="0" documentId="8_{B3DE60BA-2762-4938-A607-83B496D0C382}"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8" l="1"/>
  <c r="I85" i="18"/>
  <c r="I91" i="18"/>
  <c r="L56" i="22"/>
  <c r="N56" i="22" s="1"/>
  <c r="L53" i="22"/>
  <c r="N53" i="22" s="1"/>
  <c r="H60"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T10" i="22"/>
  <c r="T30" i="22" s="1"/>
  <c r="T36" i="22" s="1"/>
  <c r="I48" i="21"/>
  <c r="H48" i="21"/>
  <c r="I42" i="21"/>
  <c r="H42" i="21"/>
  <c r="I35" i="21"/>
  <c r="H35" i="21"/>
  <c r="I29" i="21"/>
  <c r="H29" i="21"/>
  <c r="I20" i="21"/>
  <c r="H20" i="21"/>
  <c r="I13" i="21"/>
  <c r="H13"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9" i="22" l="1"/>
  <c r="T59" i="22" s="1"/>
  <c r="S39" i="22"/>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H85" i="18"/>
  <c r="H109" i="26" l="1"/>
  <c r="J109" i="26"/>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R10" i="22"/>
  <c r="R30" i="22" s="1"/>
  <c r="R36" i="22" s="1"/>
  <c r="Q10" i="22"/>
  <c r="Q30" i="22" s="1"/>
  <c r="Q36" i="22" s="1"/>
  <c r="P10" i="22"/>
  <c r="P30" i="22" s="1"/>
  <c r="P36" i="22" s="1"/>
  <c r="O10" i="22"/>
  <c r="O30" i="22" s="1"/>
  <c r="O36" i="22" s="1"/>
  <c r="N10" i="22"/>
  <c r="N30" i="22" s="1"/>
  <c r="N36" i="22" s="1"/>
  <c r="M10" i="22"/>
  <c r="M30" i="22" s="1"/>
  <c r="M36" i="22" s="1"/>
  <c r="L10" i="22"/>
  <c r="L30" i="22" s="1"/>
  <c r="L36" i="22" s="1"/>
  <c r="K30" i="22"/>
  <c r="K36"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U39" i="22" l="1"/>
  <c r="I39" i="22"/>
  <c r="I59" i="22" s="1"/>
  <c r="I9" i="18"/>
  <c r="J39" i="22"/>
  <c r="J59" i="22" s="1"/>
  <c r="K39" i="22"/>
  <c r="K59" i="22" s="1"/>
  <c r="L39" i="22"/>
  <c r="L59" i="22" s="1"/>
  <c r="M39" i="22"/>
  <c r="M59" i="22" s="1"/>
  <c r="N39" i="22"/>
  <c r="N59" i="22" s="1"/>
  <c r="O39" i="22"/>
  <c r="O59" i="22" s="1"/>
  <c r="P39" i="22"/>
  <c r="P59" i="22" s="1"/>
  <c r="Q39" i="22"/>
  <c r="Q59" i="22" s="1"/>
  <c r="R39" i="22"/>
  <c r="R59" i="22" s="1"/>
  <c r="V39" i="22"/>
  <c r="V57" i="22"/>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U57" i="22" l="1"/>
  <c r="W39" i="22"/>
  <c r="V63" i="22"/>
  <c r="V59" i="22"/>
  <c r="I57" i="20"/>
  <c r="I59" i="20" s="1"/>
  <c r="I72" i="18"/>
  <c r="W57" i="22" l="1"/>
  <c r="U63" i="22"/>
  <c r="U59" i="22"/>
  <c r="Y57" i="22" l="1"/>
  <c r="W63" i="22"/>
  <c r="W59" i="22"/>
  <c r="Y63" i="22" l="1"/>
  <c r="Y59" i="22"/>
  <c r="J111" i="26"/>
</calcChain>
</file>

<file path=xl/sharedStrings.xml><?xml version="1.0" encoding="utf-8"?>
<sst xmlns="http://schemas.openxmlformats.org/spreadsheetml/2006/main" count="542" uniqueCount="471">
  <si>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</si>
  <si>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</si>
  <si>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</si>
  <si>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</si>
  <si>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</si>
  <si>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</si>
  <si>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</si>
  <si>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</si>
  <si>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</si>
  <si>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</si>
  <si>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</si>
  <si>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</si>
  <si>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</si>
  <si>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</si>
  <si>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</si>
  <si>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</si>
  <si>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</si>
  <si>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</si>
  <si>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</si>
  <si>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</si>
  <si>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</si>
  <si>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</si>
  <si>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</si>
  <si>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</si>
  <si>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</si>
  <si>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</si>
  <si>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</si>
  <si>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</si>
  <si>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</si>
  <si>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</si>
  <si>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</si>
  <si>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</si>
  <si>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</si>
  <si>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</si>
  <si>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</si>
  <si>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</si>
  <si>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</si>
  <si>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</si>
  <si>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</si>
  <si>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</si>
  <si>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</si>
  <si>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</si>
  <si>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</si>
  <si>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</si>
  <si>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</si>
  <si>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</si>
  <si>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</si>
  <si>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</si>
  <si>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</si>
  <si>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</si>
  <si>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</si>
  <si>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</si>
  <si>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</si>
  <si>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</si>
  <si>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</si>
  <si>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</si>
  <si>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</si>
  <si>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</si>
  <si>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</si>
  <si>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</si>
  <si>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</si>
  <si>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</si>
  <si>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</si>
  <si>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</si>
  <si>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</si>
  <si>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</si>
  <si>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</si>
  <si>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</si>
  <si>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</si>
  <si>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</si>
  <si>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</si>
  <si>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</si>
  <si>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</si>
  <si>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</si>
  <si>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</si>
  <si>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</si>
  <si>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</si>
  <si>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</si>
  <si>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</si>
  <si>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</si>
  <si>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</si>
  <si>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</si>
  <si>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</si>
  <si>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</si>
  <si>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</si>
  <si>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</si>
  <si>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</si>
  <si>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</si>
  <si>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</si>
  <si>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</si>
  <si>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</si>
  <si>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</si>
  <si>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</si>
  <si>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</si>
  <si>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</si>
  <si>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</si>
  <si>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</si>
  <si>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</si>
  <si>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</si>
  <si>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</si>
  <si>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</si>
  <si>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</si>
  <si>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</si>
  <si>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</si>
  <si>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</si>
  <si>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</si>
  <si>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</si>
  <si>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</si>
  <si>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</si>
  <si>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</si>
  <si>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</si>
  <si>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</si>
  <si>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</si>
  <si>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</si>
  <si>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</si>
  <si>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</si>
  <si>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</si>
  <si>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</si>
  <si>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</si>
  <si>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</si>
  <si>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</si>
  <si>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</si>
  <si>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</si>
  <si>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</si>
  <si>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</si>
  <si>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</si>
  <si>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</si>
  <si>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</si>
  <si>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</si>
  <si>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</si>
  <si>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</si>
  <si>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</si>
  <si>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</si>
  <si>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</si>
  <si>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</si>
  <si>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</si>
  <si>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</si>
  <si>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</si>
  <si>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</si>
  <si>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</si>
  <si>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</si>
  <si>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</si>
  <si>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</si>
  <si>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</si>
  <si>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</si>
  <si>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</si>
  <si>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</si>
  <si>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</si>
  <si>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</si>
  <si>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</si>
  <si>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</si>
  <si>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</si>
  <si>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</si>
  <si>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</si>
  <si>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</si>
  <si>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</si>
  <si>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</si>
  <si>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</si>
  <si>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</si>
  <si>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</si>
  <si>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</si>
  <si>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</si>
  <si>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</si>
  <si>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</si>
  <si>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</si>
  <si>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</si>
  <si>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</si>
  <si>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</si>
  <si>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</si>
  <si>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</si>
  <si>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</si>
  <si>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</si>
  <si>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</si>
  <si>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</si>
  <si>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</si>
  <si>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</si>
  <si>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</si>
  <si>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</si>
  <si>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</si>
  <si>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</si>
  <si>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</si>
  <si>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</si>
  <si>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</si>
  <si>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</si>
  <si>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</si>
  <si>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</si>
  <si>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</si>
  <si>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</si>
  <si>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</si>
  <si>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</si>
  <si>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</si>
  <si>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</si>
  <si>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</si>
  <si>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</si>
  <si>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</si>
  <si>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</si>
  <si>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</si>
  <si>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</si>
  <si>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</si>
  <si>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</si>
  <si>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</si>
  <si>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</si>
  <si>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</si>
  <si>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</si>
  <si>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</si>
  <si>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</si>
  <si>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</si>
  <si>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</si>
  <si>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</si>
  <si>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</si>
  <si>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</si>
  <si>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</si>
  <si>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</si>
  <si>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</si>
  <si>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</si>
  <si>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</si>
  <si>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</si>
  <si>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</si>
  <si>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</si>
  <si>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</si>
  <si>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</si>
  <si>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</si>
  <si>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</si>
  <si>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</si>
  <si>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</si>
  <si>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</si>
  <si>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</si>
  <si>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</si>
  <si>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</si>
  <si>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</si>
  <si>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</si>
  <si>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</si>
  <si>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</si>
  <si>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</si>
  <si>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</si>
  <si>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</si>
  <si>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</si>
  <si>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</si>
  <si>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</si>
  <si>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</si>
  <si>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</si>
  <si>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</si>
  <si>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</si>
  <si>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</si>
  <si>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</si>
  <si>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</si>
  <si>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</si>
  <si>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</si>
  <si>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</si>
  <si>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</si>
  <si>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</si>
  <si>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</si>
  <si>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</si>
  <si>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</si>
  <si>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</si>
  <si>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</si>
  <si>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</si>
  <si>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</si>
  <si>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</si>
  <si>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</si>
  <si>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</si>
  <si>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</si>
  <si>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</si>
  <si>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</si>
  <si>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</si>
  <si>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</si>
  <si>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</si>
  <si>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</si>
  <si>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</si>
  <si>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</si>
  <si>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</si>
  <si>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</si>
  <si>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</si>
  <si>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</si>
  <si>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</si>
  <si>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</si>
  <si>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</si>
  <si>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</si>
  <si>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</si>
  <si>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</si>
  <si>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</si>
  <si>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</si>
  <si>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</si>
  <si>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</si>
  <si>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</si>
  <si>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</si>
  <si>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</si>
  <si>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</si>
  <si>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</si>
  <si>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</si>
  <si>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</si>
  <si>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</si>
  <si>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</si>
  <si>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</si>
  <si>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</si>
  <si>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</si>
  <si>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</si>
  <si>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</si>
  <si>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</si>
  <si>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</si>
  <si>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</si>
  <si>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</si>
  <si>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</si>
  <si>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</si>
  <si>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</si>
  <si>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</si>
  <si>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</si>
  <si>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</si>
  <si>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</si>
  <si>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</si>
  <si>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</si>
  <si>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</si>
  <si>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</si>
  <si>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</si>
  <si>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</si>
  <si>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</si>
  <si>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</si>
  <si>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</si>
  <si>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</si>
  <si>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</si>
  <si>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</si>
  <si>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</si>
  <si>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</si>
  <si>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</si>
  <si>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</si>
  <si>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</si>
  <si>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</si>
  <si>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</si>
  <si>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</si>
  <si>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</si>
  <si>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</si>
  <si>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</si>
  <si>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</si>
  <si>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</si>
  <si>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</si>
  <si>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</si>
  <si>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</si>
  <si>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</si>
  <si>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</si>
  <si>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</si>
  <si>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</si>
  <si>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</si>
  <si>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</si>
  <si>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</si>
  <si>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</si>
  <si>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</si>
  <si>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</si>
  <si>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</si>
  <si>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</si>
  <si>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</si>
  <si>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</si>
  <si>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</si>
  <si>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</si>
  <si>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</si>
  <si>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</si>
  <si>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</si>
  <si>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</si>
  <si>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</si>
  <si>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</si>
  <si>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</si>
  <si>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</si>
  <si>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</si>
  <si>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</si>
  <si>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</si>
  <si>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</si>
  <si>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</si>
  <si>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</si>
  <si>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</si>
  <si>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</si>
  <si>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</si>
  <si>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</si>
  <si>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</si>
  <si>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</si>
  <si>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</si>
  <si>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</si>
  <si>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</si>
  <si>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</si>
  <si>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</si>
  <si>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</si>
  <si>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</si>
  <si>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</si>
  <si>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</si>
  <si>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</si>
  <si>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</si>
  <si>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</si>
  <si>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</si>
  <si>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</si>
  <si>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</si>
  <si>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</si>
  <si>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</si>
  <si>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</si>
  <si>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</si>
  <si>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</si>
  <si>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</si>
  <si>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</si>
  <si>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</si>
  <si>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</si>
  <si>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</si>
  <si>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</si>
  <si>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</si>
  <si>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</si>
  <si>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</si>
  <si>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</si>
  <si>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</si>
  <si>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</si>
  <si>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</si>
  <si>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</si>
  <si>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</si>
  <si>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</si>
  <si>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</si>
  <si>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</si>
  <si>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</si>
  <si>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</si>
  <si>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</si>
  <si>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</si>
  <si>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</si>
  <si>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</si>
  <si>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</si>
  <si>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</si>
  <si>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</si>
  <si>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</si>
  <si>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</si>
  <si>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</si>
  <si>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</si>
  <si>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</si>
  <si>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</si>
  <si>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</si>
  <si>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</si>
  <si>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</si>
  <si>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</si>
  <si>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</si>
  <si>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</si>
  <si>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</si>
  <si>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</si>
  <si>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</si>
  <si>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</si>
  <si>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</si>
  <si>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</si>
  <si>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</si>
  <si>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</si>
  <si>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</si>
  <si>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</si>
  <si>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</si>
  <si>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</si>
  <si>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</si>
  <si>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</si>
  <si>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</si>
  <si>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</si>
  <si>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</si>
  <si>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</si>
  <si>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</si>
  <si>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</si>
  <si>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</si>
  <si>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</si>
  <si>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</si>
  <si>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</si>
  <si>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</si>
  <si>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</si>
  <si>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</si>
  <si>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</si>
  <si>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</si>
  <si>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</si>
  <si>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</si>
  <si>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</si>
  <si>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</si>
  <si>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</si>
  <si>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</si>
  <si>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</si>
  <si>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30.09.2025.</t>
  </si>
  <si>
    <t>u razdoblju 01.01.2025. do 30.09.2025.</t>
  </si>
  <si>
    <t xml:space="preserve">BILJEŠKE UZ FINANCIJSKE IZVJEŠTAJE - TFI
(koji se sastavljaju za tromjesečna razdoblja)
Naziv izdavatelja:   Arena Hospitality Group d.d.
OIB:   47625429199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1335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38.727 eura, 12.505 eura poreza i doprinosa iz plaće te 6.665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</si>
</sst>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4" fillId="12" borderId="38" xfId="4" applyNumberFormat="1" applyFont="1" applyFill="1" applyBorder="1" applyAlignment="1" applyProtection="1">
      <alignment horizontal="center" vertical="center"/>
      <protection locked="0"/>
    </xf>
    <xf numFmtId="0" fontId="2"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10" zoomScaleSheetLayoutView="100" workbookViewId="0">
      <selection activeCell="A10" sqref="A10:I1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45658</v>
      </c>
      <c r="F4" s="135"/>
      <c r="G4" s="86" t="s">
        <v>0</v>
      </c>
      <c r="H4" s="134">
        <v>45930</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330</v>
      </c>
      <c r="B10" s="147"/>
      <c r="C10" s="147"/>
      <c r="D10" s="147"/>
      <c r="E10" s="147"/>
      <c r="F10" s="147"/>
      <c r="G10" s="147"/>
      <c r="H10" s="147"/>
      <c r="I10" s="147"/>
      <c r="J10" s="95"/>
    </row>
    <row r="11" spans="1:20" ht="24.6" customHeight="1" x14ac:dyDescent="0.25">
      <c r="A11" s="148" t="s">
        <v>309</v>
      </c>
      <c r="B11" s="149"/>
      <c r="C11" s="141" t="s">
        <v>447</v>
      </c>
      <c r="D11" s="142"/>
      <c r="E11" s="96"/>
      <c r="F11" s="150" t="s">
        <v>331</v>
      </c>
      <c r="G11" s="140"/>
      <c r="H11" s="151" t="s">
        <v>448</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449</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450</v>
      </c>
      <c r="D15" s="142"/>
      <c r="E15" s="159"/>
      <c r="F15" s="160"/>
      <c r="G15" s="101" t="s">
        <v>332</v>
      </c>
      <c r="H15" s="151" t="s">
        <v>451</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333</v>
      </c>
      <c r="C17" s="141" t="s">
        <v>452</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453</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52100</v>
      </c>
      <c r="D21" s="152"/>
      <c r="E21" s="145"/>
      <c r="F21" s="145"/>
      <c r="G21" s="156" t="s">
        <v>454</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455</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456</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457</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125">
        <v>1506</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336</v>
      </c>
      <c r="D31" s="165" t="s">
        <v>334</v>
      </c>
      <c r="E31" s="166"/>
      <c r="F31" s="166"/>
      <c r="G31" s="166"/>
      <c r="H31" s="77"/>
      <c r="I31" s="109" t="s">
        <v>335</v>
      </c>
      <c r="J31" s="110" t="s">
        <v>336</v>
      </c>
    </row>
    <row r="32" spans="1:10" x14ac:dyDescent="0.25">
      <c r="A32" s="148"/>
      <c r="B32" s="155"/>
      <c r="C32" s="111"/>
      <c r="D32" s="86"/>
      <c r="E32" s="160"/>
      <c r="F32" s="160"/>
      <c r="G32" s="160"/>
      <c r="H32" s="160"/>
      <c r="I32" s="107"/>
      <c r="J32" s="108"/>
    </row>
    <row r="33" spans="1:10" x14ac:dyDescent="0.25">
      <c r="A33" s="148" t="s">
        <v>326</v>
      </c>
      <c r="B33" s="155"/>
      <c r="C33" s="44" t="s">
        <v>338</v>
      </c>
      <c r="D33" s="165" t="s">
        <v>337</v>
      </c>
      <c r="E33" s="166"/>
      <c r="F33" s="166"/>
      <c r="G33" s="166"/>
      <c r="H33" s="104"/>
      <c r="I33" s="109" t="s">
        <v>338</v>
      </c>
      <c r="J33" s="110" t="s">
        <v>339</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t="s">
        <v>458</v>
      </c>
      <c r="B37" s="168"/>
      <c r="C37" s="168"/>
      <c r="D37" s="168"/>
      <c r="E37" s="167" t="s">
        <v>460</v>
      </c>
      <c r="F37" s="168"/>
      <c r="G37" s="168"/>
      <c r="H37" s="168"/>
      <c r="I37" s="169"/>
      <c r="J37" s="76">
        <v>80662589</v>
      </c>
    </row>
    <row r="38" spans="1:10" x14ac:dyDescent="0.25">
      <c r="A38" s="98"/>
      <c r="B38" s="77"/>
      <c r="C38" s="105"/>
      <c r="D38" s="170"/>
      <c r="E38" s="170"/>
      <c r="F38" s="170"/>
      <c r="G38" s="170"/>
      <c r="H38" s="170"/>
      <c r="I38" s="170"/>
      <c r="J38" s="100"/>
    </row>
    <row r="39" spans="1:10" x14ac:dyDescent="0.25">
      <c r="A39" s="167" t="s">
        <v>459</v>
      </c>
      <c r="B39" s="168"/>
      <c r="C39" s="168"/>
      <c r="D39" s="169"/>
      <c r="E39" s="167" t="s">
        <v>460</v>
      </c>
      <c r="F39" s="168"/>
      <c r="G39" s="168"/>
      <c r="H39" s="168"/>
      <c r="I39" s="169"/>
      <c r="J39" s="44">
        <v>80662845</v>
      </c>
    </row>
    <row r="40" spans="1:10" x14ac:dyDescent="0.25">
      <c r="A40" s="98"/>
      <c r="B40" s="77"/>
      <c r="C40" s="105"/>
      <c r="D40" s="113"/>
      <c r="E40" s="170"/>
      <c r="F40" s="170"/>
      <c r="G40" s="170"/>
      <c r="H40" s="170"/>
      <c r="I40" s="99"/>
      <c r="J40" s="100"/>
    </row>
    <row r="41" spans="1:10" x14ac:dyDescent="0.25">
      <c r="A41" s="167" t="s">
        <v>461</v>
      </c>
      <c r="B41" s="168"/>
      <c r="C41" s="168"/>
      <c r="D41" s="169"/>
      <c r="E41" s="167" t="s">
        <v>462</v>
      </c>
      <c r="F41" s="168"/>
      <c r="G41" s="168"/>
      <c r="H41" s="168"/>
      <c r="I41" s="169"/>
      <c r="J41" s="44">
        <v>320830051</v>
      </c>
    </row>
    <row r="42" spans="1:10" x14ac:dyDescent="0.25">
      <c r="A42" s="98"/>
      <c r="B42" s="77"/>
      <c r="C42" s="105"/>
      <c r="D42" s="113"/>
      <c r="E42" s="170"/>
      <c r="F42" s="170"/>
      <c r="G42" s="170"/>
      <c r="H42" s="170"/>
      <c r="I42" s="99"/>
      <c r="J42" s="100"/>
    </row>
    <row r="43" spans="1:10" x14ac:dyDescent="0.25">
      <c r="A43" s="167" t="s">
        <v>463</v>
      </c>
      <c r="B43" s="168"/>
      <c r="C43" s="168"/>
      <c r="D43" s="169"/>
      <c r="E43" s="167" t="s">
        <v>462</v>
      </c>
      <c r="F43" s="168"/>
      <c r="G43" s="168"/>
      <c r="H43" s="168"/>
      <c r="I43" s="169"/>
      <c r="J43" s="44">
        <v>67278027</v>
      </c>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340</v>
      </c>
    </row>
    <row r="49" spans="1:10" x14ac:dyDescent="0.25">
      <c r="A49" s="114"/>
      <c r="B49" s="105"/>
      <c r="C49" s="105"/>
      <c r="D49" s="77"/>
      <c r="E49" s="145"/>
      <c r="F49" s="145"/>
      <c r="G49" s="171"/>
      <c r="H49" s="171"/>
      <c r="I49" s="77"/>
      <c r="J49" s="115" t="s">
        <v>341</v>
      </c>
    </row>
    <row r="50" spans="1:10" ht="14.45" customHeight="1" x14ac:dyDescent="0.25">
      <c r="A50" s="139" t="s">
        <v>319</v>
      </c>
      <c r="B50" s="150"/>
      <c r="C50" s="151" t="s">
        <v>341</v>
      </c>
      <c r="D50" s="152"/>
      <c r="E50" s="176" t="s">
        <v>342</v>
      </c>
      <c r="F50" s="177"/>
      <c r="G50" s="156"/>
      <c r="H50" s="157"/>
      <c r="I50" s="157"/>
      <c r="J50" s="158"/>
    </row>
    <row r="51" spans="1:10" x14ac:dyDescent="0.25">
      <c r="A51" s="114"/>
      <c r="B51" s="105"/>
      <c r="C51" s="171"/>
      <c r="D51" s="171"/>
      <c r="E51" s="145"/>
      <c r="F51" s="145"/>
      <c r="G51" s="178" t="s">
        <v>343</v>
      </c>
      <c r="H51" s="178"/>
      <c r="I51" s="178"/>
      <c r="J51" s="91"/>
    </row>
    <row r="52" spans="1:10" ht="13.9" customHeight="1" x14ac:dyDescent="0.25">
      <c r="A52" s="139" t="s">
        <v>320</v>
      </c>
      <c r="B52" s="150"/>
      <c r="C52" s="156" t="s">
        <v>464</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465</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466</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344</v>
      </c>
      <c r="B58" s="150"/>
      <c r="C58" s="179"/>
      <c r="D58" s="180"/>
      <c r="E58" s="180"/>
      <c r="F58" s="180"/>
      <c r="G58" s="180"/>
      <c r="H58" s="180"/>
      <c r="I58" s="180"/>
      <c r="J58" s="181"/>
    </row>
    <row r="59" spans="1:10" ht="14.45" customHeight="1" x14ac:dyDescent="0.25">
      <c r="A59" s="98"/>
      <c r="B59" s="77"/>
      <c r="C59" s="182" t="s">
        <v>345</v>
      </c>
      <c r="D59" s="182"/>
      <c r="E59" s="182"/>
      <c r="F59" s="182"/>
      <c r="G59" s="77"/>
      <c r="H59" s="77"/>
      <c r="I59" s="77"/>
      <c r="J59" s="100"/>
    </row>
    <row r="60" spans="1:10" x14ac:dyDescent="0.25">
      <c r="A60" s="139" t="s">
        <v>346</v>
      </c>
      <c r="B60" s="150"/>
      <c r="C60" s="179"/>
      <c r="D60" s="180"/>
      <c r="E60" s="180"/>
      <c r="F60" s="180"/>
      <c r="G60" s="180"/>
      <c r="H60" s="180"/>
      <c r="I60" s="180"/>
      <c r="J60" s="181"/>
    </row>
    <row r="61" spans="1:10" ht="14.45" customHeight="1" x14ac:dyDescent="0.25">
      <c r="A61" s="116"/>
      <c r="B61" s="117"/>
      <c r="C61" s="183" t="s">
        <v>347</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topLeftCell="A65" zoomScaleNormal="100" zoomScaleSheetLayoutView="100" workbookViewId="0">
      <selection sqref="A1:I3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468</v>
      </c>
      <c r="B2" s="190"/>
      <c r="C2" s="190"/>
      <c r="D2" s="190"/>
      <c r="E2" s="190"/>
      <c r="F2" s="190"/>
      <c r="G2" s="190"/>
      <c r="H2" s="190"/>
      <c r="I2" s="190"/>
    </row>
    <row r="3" spans="1:9" x14ac:dyDescent="0.2">
      <c r="A3" s="191" t="s">
        <v>446</v>
      </c>
      <c r="B3" s="191"/>
      <c r="C3" s="191"/>
      <c r="D3" s="191"/>
      <c r="E3" s="191"/>
      <c r="F3" s="191"/>
      <c r="G3" s="191"/>
      <c r="H3" s="191"/>
      <c r="I3" s="191"/>
    </row>
    <row r="4" spans="1:9" x14ac:dyDescent="0.2">
      <c r="A4" s="192" t="s">
        <v>467</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401187144</v>
      </c>
      <c r="I9" s="120">
        <f>I10+I17+I27+I38+I43</f>
        <v>397182688</v>
      </c>
    </row>
    <row r="10" spans="1:9" ht="12.75" customHeight="1" x14ac:dyDescent="0.2">
      <c r="A10" s="185" t="s">
        <v>5</v>
      </c>
      <c r="B10" s="185"/>
      <c r="C10" s="185"/>
      <c r="D10" s="185"/>
      <c r="E10" s="185"/>
      <c r="F10" s="185"/>
      <c r="G10" s="12">
        <v>3</v>
      </c>
      <c r="H10" s="120">
        <f>H11+H12+H13+H14+H15+H16</f>
        <v>974002</v>
      </c>
      <c r="I10" s="120">
        <f>I11+I12+I13+I14+I15+I16</f>
        <v>1037525</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974002</v>
      </c>
      <c r="I12" s="18">
        <v>1037525</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376426904</v>
      </c>
      <c r="I17" s="120">
        <f>I18+I19+I20+I21+I22+I23+I24+I25+I26</f>
        <v>379386422</v>
      </c>
    </row>
    <row r="18" spans="1:9" ht="12.75" customHeight="1" x14ac:dyDescent="0.2">
      <c r="A18" s="184" t="s">
        <v>13</v>
      </c>
      <c r="B18" s="184"/>
      <c r="C18" s="184"/>
      <c r="D18" s="184"/>
      <c r="E18" s="184"/>
      <c r="F18" s="184"/>
      <c r="G18" s="11">
        <v>11</v>
      </c>
      <c r="H18" s="18">
        <v>47379731</v>
      </c>
      <c r="I18" s="18">
        <v>47379152</v>
      </c>
    </row>
    <row r="19" spans="1:9" ht="12.75" customHeight="1" x14ac:dyDescent="0.2">
      <c r="A19" s="184" t="s">
        <v>14</v>
      </c>
      <c r="B19" s="184"/>
      <c r="C19" s="184"/>
      <c r="D19" s="184"/>
      <c r="E19" s="184"/>
      <c r="F19" s="184"/>
      <c r="G19" s="11">
        <v>12</v>
      </c>
      <c r="H19" s="18">
        <v>259690583</v>
      </c>
      <c r="I19" s="18">
        <v>264817649</v>
      </c>
    </row>
    <row r="20" spans="1:9" ht="12.75" customHeight="1" x14ac:dyDescent="0.2">
      <c r="A20" s="184" t="s">
        <v>15</v>
      </c>
      <c r="B20" s="184"/>
      <c r="C20" s="184"/>
      <c r="D20" s="184"/>
      <c r="E20" s="184"/>
      <c r="F20" s="184"/>
      <c r="G20" s="11">
        <v>13</v>
      </c>
      <c r="H20" s="18">
        <v>26579977</v>
      </c>
      <c r="I20" s="18">
        <v>26669981</v>
      </c>
    </row>
    <row r="21" spans="1:9" ht="12.75" customHeight="1" x14ac:dyDescent="0.2">
      <c r="A21" s="184" t="s">
        <v>16</v>
      </c>
      <c r="B21" s="184"/>
      <c r="C21" s="184"/>
      <c r="D21" s="184"/>
      <c r="E21" s="184"/>
      <c r="F21" s="184"/>
      <c r="G21" s="11">
        <v>14</v>
      </c>
      <c r="H21" s="18">
        <v>400092</v>
      </c>
      <c r="I21" s="18">
        <v>577461</v>
      </c>
    </row>
    <row r="22" spans="1:9" ht="12.75" customHeight="1" x14ac:dyDescent="0.2">
      <c r="A22" s="184" t="s">
        <v>17</v>
      </c>
      <c r="B22" s="184"/>
      <c r="C22" s="184"/>
      <c r="D22" s="184"/>
      <c r="E22" s="184"/>
      <c r="F22" s="184"/>
      <c r="G22" s="11">
        <v>15</v>
      </c>
      <c r="H22" s="18">
        <v>0</v>
      </c>
      <c r="I22" s="18">
        <v>0</v>
      </c>
    </row>
    <row r="23" spans="1:9" ht="12.75" customHeight="1" x14ac:dyDescent="0.2">
      <c r="A23" s="184" t="s">
        <v>18</v>
      </c>
      <c r="B23" s="184"/>
      <c r="C23" s="184"/>
      <c r="D23" s="184"/>
      <c r="E23" s="184"/>
      <c r="F23" s="184"/>
      <c r="G23" s="11">
        <v>16</v>
      </c>
      <c r="H23" s="18">
        <v>1373777</v>
      </c>
      <c r="I23" s="18">
        <v>513838</v>
      </c>
    </row>
    <row r="24" spans="1:9" ht="12.75" customHeight="1" x14ac:dyDescent="0.2">
      <c r="A24" s="184" t="s">
        <v>19</v>
      </c>
      <c r="B24" s="184"/>
      <c r="C24" s="184"/>
      <c r="D24" s="184"/>
      <c r="E24" s="184"/>
      <c r="F24" s="184"/>
      <c r="G24" s="11">
        <v>17</v>
      </c>
      <c r="H24" s="18">
        <v>7516349</v>
      </c>
      <c r="I24" s="18">
        <v>7143484</v>
      </c>
    </row>
    <row r="25" spans="1:9" ht="12.75" customHeight="1" x14ac:dyDescent="0.2">
      <c r="A25" s="184" t="s">
        <v>20</v>
      </c>
      <c r="B25" s="184"/>
      <c r="C25" s="184"/>
      <c r="D25" s="184"/>
      <c r="E25" s="184"/>
      <c r="F25" s="184"/>
      <c r="G25" s="11">
        <v>18</v>
      </c>
      <c r="H25" s="18">
        <v>33486395</v>
      </c>
      <c r="I25" s="18">
        <v>32284857</v>
      </c>
    </row>
    <row r="26" spans="1:9" ht="12.75" customHeight="1" x14ac:dyDescent="0.2">
      <c r="A26" s="184" t="s">
        <v>21</v>
      </c>
      <c r="B26" s="184"/>
      <c r="C26" s="184"/>
      <c r="D26" s="184"/>
      <c r="E26" s="184"/>
      <c r="F26" s="184"/>
      <c r="G26" s="11">
        <v>19</v>
      </c>
      <c r="H26" s="18">
        <v>0</v>
      </c>
      <c r="I26" s="18">
        <v>0</v>
      </c>
    </row>
    <row r="27" spans="1:9" ht="12.75" customHeight="1" x14ac:dyDescent="0.2">
      <c r="A27" s="185" t="s">
        <v>22</v>
      </c>
      <c r="B27" s="185"/>
      <c r="C27" s="185"/>
      <c r="D27" s="185"/>
      <c r="E27" s="185"/>
      <c r="F27" s="185"/>
      <c r="G27" s="12">
        <v>20</v>
      </c>
      <c r="H27" s="120">
        <f>SUM(H28:H37)</f>
        <v>17060965</v>
      </c>
      <c r="I27" s="120">
        <f>SUM(I28:I37)</f>
        <v>14555125</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0</v>
      </c>
      <c r="I31" s="18">
        <v>0</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9922105</v>
      </c>
      <c r="I33" s="18">
        <v>9273861</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6762390</v>
      </c>
      <c r="I35" s="18">
        <v>5021879</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376470</v>
      </c>
      <c r="I37" s="18">
        <v>259385</v>
      </c>
    </row>
    <row r="38" spans="1:9" ht="12.75" customHeight="1" x14ac:dyDescent="0.2">
      <c r="A38" s="185" t="s">
        <v>33</v>
      </c>
      <c r="B38" s="185"/>
      <c r="C38" s="185"/>
      <c r="D38" s="185"/>
      <c r="E38" s="185"/>
      <c r="F38" s="185"/>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6725273</v>
      </c>
      <c r="I43" s="18">
        <v>2203616</v>
      </c>
    </row>
    <row r="44" spans="1:9" ht="12.75" customHeight="1" x14ac:dyDescent="0.2">
      <c r="A44" s="186" t="s">
        <v>303</v>
      </c>
      <c r="B44" s="186"/>
      <c r="C44" s="186"/>
      <c r="D44" s="186"/>
      <c r="E44" s="186"/>
      <c r="F44" s="186"/>
      <c r="G44" s="12">
        <v>37</v>
      </c>
      <c r="H44" s="120">
        <f>H45+H53+H60+H70</f>
        <v>43739212</v>
      </c>
      <c r="I44" s="120">
        <f>I45+I53+I60+I70</f>
        <v>55657216</v>
      </c>
    </row>
    <row r="45" spans="1:9" ht="12.75" customHeight="1" x14ac:dyDescent="0.2">
      <c r="A45" s="185" t="s">
        <v>39</v>
      </c>
      <c r="B45" s="185"/>
      <c r="C45" s="185"/>
      <c r="D45" s="185"/>
      <c r="E45" s="185"/>
      <c r="F45" s="185"/>
      <c r="G45" s="12">
        <v>38</v>
      </c>
      <c r="H45" s="120">
        <f>SUM(H46:H52)</f>
        <v>1125886</v>
      </c>
      <c r="I45" s="120">
        <f>SUM(I46:I52)</f>
        <v>1165527</v>
      </c>
    </row>
    <row r="46" spans="1:9" ht="12.75" customHeight="1" x14ac:dyDescent="0.2">
      <c r="A46" s="184" t="s">
        <v>40</v>
      </c>
      <c r="B46" s="184"/>
      <c r="C46" s="184"/>
      <c r="D46" s="184"/>
      <c r="E46" s="184"/>
      <c r="F46" s="184"/>
      <c r="G46" s="11">
        <v>39</v>
      </c>
      <c r="H46" s="18">
        <v>1091879</v>
      </c>
      <c r="I46" s="18">
        <v>1129933</v>
      </c>
    </row>
    <row r="47" spans="1:9" ht="12.75" customHeight="1" x14ac:dyDescent="0.2">
      <c r="A47" s="184" t="s">
        <v>41</v>
      </c>
      <c r="B47" s="184"/>
      <c r="C47" s="184"/>
      <c r="D47" s="184"/>
      <c r="E47" s="184"/>
      <c r="F47" s="184"/>
      <c r="G47" s="11">
        <v>40</v>
      </c>
      <c r="H47" s="18">
        <v>0</v>
      </c>
      <c r="I47" s="18">
        <v>0</v>
      </c>
    </row>
    <row r="48" spans="1:9" ht="12.75" customHeight="1" x14ac:dyDescent="0.2">
      <c r="A48" s="184" t="s">
        <v>42</v>
      </c>
      <c r="B48" s="184"/>
      <c r="C48" s="184"/>
      <c r="D48" s="184"/>
      <c r="E48" s="184"/>
      <c r="F48" s="184"/>
      <c r="G48" s="11">
        <v>41</v>
      </c>
      <c r="H48" s="18">
        <v>0</v>
      </c>
      <c r="I48" s="18">
        <v>0</v>
      </c>
    </row>
    <row r="49" spans="1:9" ht="12.75" customHeight="1" x14ac:dyDescent="0.2">
      <c r="A49" s="184" t="s">
        <v>43</v>
      </c>
      <c r="B49" s="184"/>
      <c r="C49" s="184"/>
      <c r="D49" s="184"/>
      <c r="E49" s="184"/>
      <c r="F49" s="184"/>
      <c r="G49" s="11">
        <v>42</v>
      </c>
      <c r="H49" s="18">
        <v>34007</v>
      </c>
      <c r="I49" s="18">
        <v>35594</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0</v>
      </c>
      <c r="I51" s="18">
        <v>0</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5284219</v>
      </c>
      <c r="I53" s="120">
        <f>SUM(I54:I59)</f>
        <v>7963654</v>
      </c>
    </row>
    <row r="54" spans="1:9" ht="12.75" customHeight="1" x14ac:dyDescent="0.2">
      <c r="A54" s="184" t="s">
        <v>48</v>
      </c>
      <c r="B54" s="184"/>
      <c r="C54" s="184"/>
      <c r="D54" s="184"/>
      <c r="E54" s="184"/>
      <c r="F54" s="184"/>
      <c r="G54" s="11">
        <v>47</v>
      </c>
      <c r="H54" s="18">
        <v>74679</v>
      </c>
      <c r="I54" s="18">
        <v>147148</v>
      </c>
    </row>
    <row r="55" spans="1:9" ht="12.75" customHeight="1" x14ac:dyDescent="0.2">
      <c r="A55" s="184" t="s">
        <v>49</v>
      </c>
      <c r="B55" s="184"/>
      <c r="C55" s="184"/>
      <c r="D55" s="184"/>
      <c r="E55" s="184"/>
      <c r="F55" s="184"/>
      <c r="G55" s="11">
        <v>48</v>
      </c>
      <c r="H55" s="18">
        <v>197159</v>
      </c>
      <c r="I55" s="18">
        <v>130852</v>
      </c>
    </row>
    <row r="56" spans="1:9" ht="12.75" customHeight="1" x14ac:dyDescent="0.2">
      <c r="A56" s="184" t="s">
        <v>50</v>
      </c>
      <c r="B56" s="184"/>
      <c r="C56" s="184"/>
      <c r="D56" s="184"/>
      <c r="E56" s="184"/>
      <c r="F56" s="184"/>
      <c r="G56" s="11">
        <v>49</v>
      </c>
      <c r="H56" s="18">
        <v>3375561</v>
      </c>
      <c r="I56" s="18">
        <v>6727254</v>
      </c>
    </row>
    <row r="57" spans="1:9" ht="12.75" customHeight="1" x14ac:dyDescent="0.2">
      <c r="A57" s="184" t="s">
        <v>51</v>
      </c>
      <c r="B57" s="184"/>
      <c r="C57" s="184"/>
      <c r="D57" s="184"/>
      <c r="E57" s="184"/>
      <c r="F57" s="184"/>
      <c r="G57" s="11">
        <v>50</v>
      </c>
      <c r="H57" s="18">
        <v>0</v>
      </c>
      <c r="I57" s="18">
        <v>0</v>
      </c>
    </row>
    <row r="58" spans="1:9" ht="12.75" customHeight="1" x14ac:dyDescent="0.2">
      <c r="A58" s="184" t="s">
        <v>52</v>
      </c>
      <c r="B58" s="184"/>
      <c r="C58" s="184"/>
      <c r="D58" s="184"/>
      <c r="E58" s="184"/>
      <c r="F58" s="184"/>
      <c r="G58" s="11">
        <v>51</v>
      </c>
      <c r="H58" s="18">
        <v>748350</v>
      </c>
      <c r="I58" s="18">
        <v>123928</v>
      </c>
    </row>
    <row r="59" spans="1:9" ht="12.75" customHeight="1" x14ac:dyDescent="0.2">
      <c r="A59" s="184" t="s">
        <v>53</v>
      </c>
      <c r="B59" s="184"/>
      <c r="C59" s="184"/>
      <c r="D59" s="184"/>
      <c r="E59" s="184"/>
      <c r="F59" s="184"/>
      <c r="G59" s="11">
        <v>52</v>
      </c>
      <c r="H59" s="18">
        <v>888470</v>
      </c>
      <c r="I59" s="18">
        <v>834472</v>
      </c>
    </row>
    <row r="60" spans="1:9" ht="12.75" customHeight="1" x14ac:dyDescent="0.2">
      <c r="A60" s="185" t="s">
        <v>54</v>
      </c>
      <c r="B60" s="185"/>
      <c r="C60" s="185"/>
      <c r="D60" s="185"/>
      <c r="E60" s="185"/>
      <c r="F60" s="185"/>
      <c r="G60" s="12">
        <v>53</v>
      </c>
      <c r="H60" s="120">
        <f>SUM(H61:H69)</f>
        <v>7452988</v>
      </c>
      <c r="I60" s="120">
        <f>SUM(I61:I69)</f>
        <v>1743853</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0</v>
      </c>
      <c r="I67" s="18">
        <v>0</v>
      </c>
    </row>
    <row r="68" spans="1:9" ht="12.75" customHeight="1" x14ac:dyDescent="0.2">
      <c r="A68" s="184" t="s">
        <v>30</v>
      </c>
      <c r="B68" s="184"/>
      <c r="C68" s="184"/>
      <c r="D68" s="184"/>
      <c r="E68" s="184"/>
      <c r="F68" s="184"/>
      <c r="G68" s="11">
        <v>61</v>
      </c>
      <c r="H68" s="18">
        <v>7452988</v>
      </c>
      <c r="I68" s="18">
        <v>1743853</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29876119</v>
      </c>
      <c r="I70" s="18">
        <v>44784182</v>
      </c>
    </row>
    <row r="71" spans="1:9" ht="12.75" customHeight="1" x14ac:dyDescent="0.2">
      <c r="A71" s="200" t="s">
        <v>58</v>
      </c>
      <c r="B71" s="200"/>
      <c r="C71" s="200"/>
      <c r="D71" s="200"/>
      <c r="E71" s="200"/>
      <c r="F71" s="200"/>
      <c r="G71" s="11">
        <v>64</v>
      </c>
      <c r="H71" s="18">
        <v>0</v>
      </c>
      <c r="I71" s="18">
        <v>0</v>
      </c>
    </row>
    <row r="72" spans="1:9" ht="12.75" customHeight="1" x14ac:dyDescent="0.2">
      <c r="A72" s="186" t="s">
        <v>304</v>
      </c>
      <c r="B72" s="186"/>
      <c r="C72" s="186"/>
      <c r="D72" s="186"/>
      <c r="E72" s="186"/>
      <c r="F72" s="186"/>
      <c r="G72" s="12">
        <v>65</v>
      </c>
      <c r="H72" s="120">
        <f>H8+H9+H44+H71</f>
        <v>444926356</v>
      </c>
      <c r="I72" s="120">
        <f>I8+I9+I44+I71</f>
        <v>452839904</v>
      </c>
    </row>
    <row r="73" spans="1:9" ht="12.75" customHeight="1" x14ac:dyDescent="0.2">
      <c r="A73" s="200" t="s">
        <v>59</v>
      </c>
      <c r="B73" s="200"/>
      <c r="C73" s="200"/>
      <c r="D73" s="200"/>
      <c r="E73" s="200"/>
      <c r="F73" s="200"/>
      <c r="G73" s="11">
        <v>66</v>
      </c>
      <c r="H73" s="18">
        <v>0</v>
      </c>
      <c r="I73" s="18">
        <v>0</v>
      </c>
    </row>
    <row r="74" spans="1:9" x14ac:dyDescent="0.2">
      <c r="A74" s="202" t="s">
        <v>60</v>
      </c>
      <c r="B74" s="203"/>
      <c r="C74" s="203"/>
      <c r="D74" s="203"/>
      <c r="E74" s="203"/>
      <c r="F74" s="203"/>
      <c r="G74" s="203"/>
      <c r="H74" s="203"/>
      <c r="I74" s="203"/>
    </row>
    <row r="75" spans="1:9" ht="12.75" customHeight="1" x14ac:dyDescent="0.2">
      <c r="A75" s="186" t="s">
        <v>352</v>
      </c>
      <c r="B75" s="186"/>
      <c r="C75" s="186"/>
      <c r="D75" s="186"/>
      <c r="E75" s="186"/>
      <c r="F75" s="186"/>
      <c r="G75" s="12">
        <v>67</v>
      </c>
      <c r="H75" s="121">
        <f>H76+H77+H78+H84+H85+H91+H94+H97</f>
        <v>213689658</v>
      </c>
      <c r="I75" s="121">
        <f>I76+I77+I78+I84+I85+I91+I94+I97</f>
        <v>227915598</v>
      </c>
    </row>
    <row r="76" spans="1:9" ht="12.75" customHeight="1" x14ac:dyDescent="0.2">
      <c r="A76" s="184" t="s">
        <v>61</v>
      </c>
      <c r="B76" s="184"/>
      <c r="C76" s="184"/>
      <c r="D76" s="184"/>
      <c r="E76" s="184"/>
      <c r="F76" s="184"/>
      <c r="G76" s="11">
        <v>68</v>
      </c>
      <c r="H76" s="18">
        <v>13613965</v>
      </c>
      <c r="I76" s="18">
        <v>13613965</v>
      </c>
    </row>
    <row r="77" spans="1:9" ht="12.75" customHeight="1" x14ac:dyDescent="0.2">
      <c r="A77" s="184" t="s">
        <v>62</v>
      </c>
      <c r="B77" s="184"/>
      <c r="C77" s="184"/>
      <c r="D77" s="184"/>
      <c r="E77" s="184"/>
      <c r="F77" s="184"/>
      <c r="G77" s="11">
        <v>69</v>
      </c>
      <c r="H77" s="18">
        <v>151549736</v>
      </c>
      <c r="I77" s="18">
        <v>151322143</v>
      </c>
    </row>
    <row r="78" spans="1:9" ht="12.75" customHeight="1" x14ac:dyDescent="0.2">
      <c r="A78" s="185" t="s">
        <v>63</v>
      </c>
      <c r="B78" s="185"/>
      <c r="C78" s="185"/>
      <c r="D78" s="185"/>
      <c r="E78" s="185"/>
      <c r="F78" s="185"/>
      <c r="G78" s="12">
        <v>70</v>
      </c>
      <c r="H78" s="121">
        <f>SUM(H79:H83)</f>
        <v>39568767</v>
      </c>
      <c r="I78" s="121">
        <f>SUM(I79:I83)</f>
        <v>38795247</v>
      </c>
    </row>
    <row r="79" spans="1:9" ht="12.75" customHeight="1" x14ac:dyDescent="0.2">
      <c r="A79" s="184" t="s">
        <v>64</v>
      </c>
      <c r="B79" s="184"/>
      <c r="C79" s="184"/>
      <c r="D79" s="184"/>
      <c r="E79" s="184"/>
      <c r="F79" s="184"/>
      <c r="G79" s="11">
        <v>71</v>
      </c>
      <c r="H79" s="18">
        <v>680698</v>
      </c>
      <c r="I79" s="18">
        <v>680698</v>
      </c>
    </row>
    <row r="80" spans="1:9" ht="12.75" customHeight="1" x14ac:dyDescent="0.2">
      <c r="A80" s="184" t="s">
        <v>65</v>
      </c>
      <c r="B80" s="184"/>
      <c r="C80" s="184"/>
      <c r="D80" s="184"/>
      <c r="E80" s="184"/>
      <c r="F80" s="184"/>
      <c r="G80" s="11">
        <v>72</v>
      </c>
      <c r="H80" s="18">
        <v>4585019</v>
      </c>
      <c r="I80" s="18">
        <v>5358539</v>
      </c>
    </row>
    <row r="81" spans="1:9" ht="12.75" customHeight="1" x14ac:dyDescent="0.2">
      <c r="A81" s="184" t="s">
        <v>66</v>
      </c>
      <c r="B81" s="184"/>
      <c r="C81" s="184"/>
      <c r="D81" s="184"/>
      <c r="E81" s="184"/>
      <c r="F81" s="184"/>
      <c r="G81" s="11">
        <v>73</v>
      </c>
      <c r="H81" s="18">
        <v>-4585019</v>
      </c>
      <c r="I81" s="18">
        <v>-5358539</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38888069</v>
      </c>
      <c r="I83" s="18">
        <v>38114549</v>
      </c>
    </row>
    <row r="84" spans="1:9" ht="12.75" customHeight="1" x14ac:dyDescent="0.2">
      <c r="A84" s="201" t="s">
        <v>69</v>
      </c>
      <c r="B84" s="201"/>
      <c r="C84" s="201"/>
      <c r="D84" s="201"/>
      <c r="E84" s="201"/>
      <c r="F84" s="201"/>
      <c r="G84" s="46">
        <v>76</v>
      </c>
      <c r="H84" s="47">
        <v>0</v>
      </c>
      <c r="I84" s="47">
        <v>0</v>
      </c>
    </row>
    <row r="85" spans="1:9" ht="12.75" customHeight="1" x14ac:dyDescent="0.2">
      <c r="A85" s="185" t="s">
        <v>444</v>
      </c>
      <c r="B85" s="185"/>
      <c r="C85" s="185"/>
      <c r="D85" s="185"/>
      <c r="E85" s="185"/>
      <c r="F85" s="185"/>
      <c r="G85" s="12">
        <v>77</v>
      </c>
      <c r="H85" s="120">
        <f>H86+H87+H88+H89+H90</f>
        <v>479960</v>
      </c>
      <c r="I85" s="120">
        <f>I86+I87+I88+I89+I90</f>
        <v>264772</v>
      </c>
    </row>
    <row r="86" spans="1:9" ht="25.5" customHeight="1" x14ac:dyDescent="0.2">
      <c r="A86" s="184" t="s">
        <v>445</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-36913</v>
      </c>
      <c r="I88" s="18">
        <v>-60037</v>
      </c>
    </row>
    <row r="89" spans="1:9" ht="12.75" customHeight="1" x14ac:dyDescent="0.2">
      <c r="A89" s="184" t="s">
        <v>348</v>
      </c>
      <c r="B89" s="184"/>
      <c r="C89" s="184"/>
      <c r="D89" s="184"/>
      <c r="E89" s="184"/>
      <c r="F89" s="184"/>
      <c r="G89" s="11">
        <v>81</v>
      </c>
      <c r="H89" s="18">
        <v>0</v>
      </c>
      <c r="I89" s="18">
        <v>0</v>
      </c>
    </row>
    <row r="90" spans="1:9" ht="12.75" customHeight="1" x14ac:dyDescent="0.2">
      <c r="A90" s="184" t="s">
        <v>349</v>
      </c>
      <c r="B90" s="184"/>
      <c r="C90" s="184"/>
      <c r="D90" s="184"/>
      <c r="E90" s="184"/>
      <c r="F90" s="184"/>
      <c r="G90" s="11">
        <v>82</v>
      </c>
      <c r="H90" s="18">
        <v>516873</v>
      </c>
      <c r="I90" s="18">
        <v>324809</v>
      </c>
    </row>
    <row r="91" spans="1:9" ht="12.75" customHeight="1" x14ac:dyDescent="0.2">
      <c r="A91" s="185" t="s">
        <v>350</v>
      </c>
      <c r="B91" s="185"/>
      <c r="C91" s="185"/>
      <c r="D91" s="185"/>
      <c r="E91" s="185"/>
      <c r="F91" s="185"/>
      <c r="G91" s="12">
        <v>83</v>
      </c>
      <c r="H91" s="120">
        <f>H92-H93</f>
        <v>2531826</v>
      </c>
      <c r="I91" s="120">
        <f>I92-I93</f>
        <v>2991285</v>
      </c>
    </row>
    <row r="92" spans="1:9" ht="12.75" customHeight="1" x14ac:dyDescent="0.2">
      <c r="A92" s="184" t="s">
        <v>72</v>
      </c>
      <c r="B92" s="184"/>
      <c r="C92" s="184"/>
      <c r="D92" s="184"/>
      <c r="E92" s="184"/>
      <c r="F92" s="184"/>
      <c r="G92" s="11">
        <v>84</v>
      </c>
      <c r="H92" s="18">
        <v>2531826</v>
      </c>
      <c r="I92" s="18">
        <v>2991285</v>
      </c>
    </row>
    <row r="93" spans="1:9" ht="12.75" customHeight="1" x14ac:dyDescent="0.2">
      <c r="A93" s="184" t="s">
        <v>73</v>
      </c>
      <c r="B93" s="184"/>
      <c r="C93" s="184"/>
      <c r="D93" s="184"/>
      <c r="E93" s="184"/>
      <c r="F93" s="184"/>
      <c r="G93" s="11">
        <v>85</v>
      </c>
      <c r="H93" s="18">
        <v>0</v>
      </c>
      <c r="I93" s="18">
        <v>0</v>
      </c>
    </row>
    <row r="94" spans="1:9" ht="12.75" customHeight="1" x14ac:dyDescent="0.2">
      <c r="A94" s="185" t="s">
        <v>351</v>
      </c>
      <c r="B94" s="185"/>
      <c r="C94" s="185"/>
      <c r="D94" s="185"/>
      <c r="E94" s="185"/>
      <c r="F94" s="185"/>
      <c r="G94" s="12">
        <v>86</v>
      </c>
      <c r="H94" s="120">
        <f>H95-H96</f>
        <v>5945404</v>
      </c>
      <c r="I94" s="120">
        <f>I95-I96</f>
        <v>20928186</v>
      </c>
    </row>
    <row r="95" spans="1:9" ht="12.75" customHeight="1" x14ac:dyDescent="0.2">
      <c r="A95" s="184" t="s">
        <v>74</v>
      </c>
      <c r="B95" s="184"/>
      <c r="C95" s="184"/>
      <c r="D95" s="184"/>
      <c r="E95" s="184"/>
      <c r="F95" s="184"/>
      <c r="G95" s="11">
        <v>87</v>
      </c>
      <c r="H95" s="18">
        <v>5945404</v>
      </c>
      <c r="I95" s="18">
        <v>20928186</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353</v>
      </c>
      <c r="B98" s="186"/>
      <c r="C98" s="186"/>
      <c r="D98" s="186"/>
      <c r="E98" s="186"/>
      <c r="F98" s="186"/>
      <c r="G98" s="12">
        <v>90</v>
      </c>
      <c r="H98" s="120">
        <f>SUM(H99:H104)</f>
        <v>7451624</v>
      </c>
      <c r="I98" s="120">
        <f>SUM(I99:I104)</f>
        <v>7400124</v>
      </c>
    </row>
    <row r="99" spans="1:9" ht="12.75" customHeight="1" x14ac:dyDescent="0.2">
      <c r="A99" s="184" t="s">
        <v>77</v>
      </c>
      <c r="B99" s="184"/>
      <c r="C99" s="184"/>
      <c r="D99" s="184"/>
      <c r="E99" s="184"/>
      <c r="F99" s="184"/>
      <c r="G99" s="11">
        <v>91</v>
      </c>
      <c r="H99" s="18">
        <v>1431615</v>
      </c>
      <c r="I99" s="18">
        <v>1380115</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0</v>
      </c>
      <c r="I101" s="18">
        <v>0</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6020009</v>
      </c>
      <c r="I104" s="18">
        <v>6020009</v>
      </c>
    </row>
    <row r="105" spans="1:9" ht="12.75" customHeight="1" x14ac:dyDescent="0.2">
      <c r="A105" s="186" t="s">
        <v>354</v>
      </c>
      <c r="B105" s="186"/>
      <c r="C105" s="186"/>
      <c r="D105" s="186"/>
      <c r="E105" s="186"/>
      <c r="F105" s="186"/>
      <c r="G105" s="12">
        <v>97</v>
      </c>
      <c r="H105" s="120">
        <f>SUM(H106:H116)</f>
        <v>178878145</v>
      </c>
      <c r="I105" s="120">
        <f>SUM(I106:I116)</f>
        <v>172728567</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178878145</v>
      </c>
      <c r="I111" s="18">
        <v>172728567</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355</v>
      </c>
      <c r="B117" s="186"/>
      <c r="C117" s="186"/>
      <c r="D117" s="186"/>
      <c r="E117" s="186"/>
      <c r="F117" s="186"/>
      <c r="G117" s="12">
        <v>109</v>
      </c>
      <c r="H117" s="120">
        <f>SUM(H118:H131)</f>
        <v>44906929</v>
      </c>
      <c r="I117" s="120">
        <f>SUM(I118:I131)</f>
        <v>44795615</v>
      </c>
    </row>
    <row r="118" spans="1:9" ht="12.75" customHeight="1" x14ac:dyDescent="0.2">
      <c r="A118" s="184" t="s">
        <v>83</v>
      </c>
      <c r="B118" s="184"/>
      <c r="C118" s="184"/>
      <c r="D118" s="184"/>
      <c r="E118" s="184"/>
      <c r="F118" s="184"/>
      <c r="G118" s="11">
        <v>110</v>
      </c>
      <c r="H118" s="18">
        <v>1054663</v>
      </c>
      <c r="I118" s="18">
        <v>2428414</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27980099</v>
      </c>
      <c r="I123" s="18">
        <v>18100387</v>
      </c>
    </row>
    <row r="124" spans="1:9" ht="12.75" customHeight="1" x14ac:dyDescent="0.2">
      <c r="A124" s="184" t="s">
        <v>89</v>
      </c>
      <c r="B124" s="184"/>
      <c r="C124" s="184"/>
      <c r="D124" s="184"/>
      <c r="E124" s="184"/>
      <c r="F124" s="184"/>
      <c r="G124" s="11">
        <v>116</v>
      </c>
      <c r="H124" s="18">
        <v>2608840</v>
      </c>
      <c r="I124" s="18">
        <v>4832185</v>
      </c>
    </row>
    <row r="125" spans="1:9" ht="12.75" customHeight="1" x14ac:dyDescent="0.2">
      <c r="A125" s="184" t="s">
        <v>90</v>
      </c>
      <c r="B125" s="184"/>
      <c r="C125" s="184"/>
      <c r="D125" s="184"/>
      <c r="E125" s="184"/>
      <c r="F125" s="184"/>
      <c r="G125" s="11">
        <v>117</v>
      </c>
      <c r="H125" s="18">
        <v>3988001</v>
      </c>
      <c r="I125" s="18">
        <v>5667743</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2699243</v>
      </c>
      <c r="I127" s="18">
        <v>4078344</v>
      </c>
    </row>
    <row r="128" spans="1:9" x14ac:dyDescent="0.2">
      <c r="A128" s="184" t="s">
        <v>95</v>
      </c>
      <c r="B128" s="184"/>
      <c r="C128" s="184"/>
      <c r="D128" s="184"/>
      <c r="E128" s="184"/>
      <c r="F128" s="184"/>
      <c r="G128" s="11">
        <v>120</v>
      </c>
      <c r="H128" s="18">
        <v>1084625</v>
      </c>
      <c r="I128" s="18">
        <v>2479397</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5491458</v>
      </c>
      <c r="I131" s="18">
        <v>7209145</v>
      </c>
    </row>
    <row r="132" spans="1:9" ht="22.15" customHeight="1" x14ac:dyDescent="0.2">
      <c r="A132" s="200" t="s">
        <v>99</v>
      </c>
      <c r="B132" s="200"/>
      <c r="C132" s="200"/>
      <c r="D132" s="200"/>
      <c r="E132" s="200"/>
      <c r="F132" s="200"/>
      <c r="G132" s="11">
        <v>124</v>
      </c>
      <c r="H132" s="18">
        <v>0</v>
      </c>
      <c r="I132" s="18">
        <v>0</v>
      </c>
    </row>
    <row r="133" spans="1:9" ht="12.75" customHeight="1" x14ac:dyDescent="0.2">
      <c r="A133" s="186" t="s">
        <v>356</v>
      </c>
      <c r="B133" s="186"/>
      <c r="C133" s="186"/>
      <c r="D133" s="186"/>
      <c r="E133" s="186"/>
      <c r="F133" s="186"/>
      <c r="G133" s="12">
        <v>125</v>
      </c>
      <c r="H133" s="120">
        <f>H75+H98+H105+H117+H132</f>
        <v>444926356</v>
      </c>
      <c r="I133" s="120">
        <f>I75+I98+I105+I117+I132</f>
        <v>452839904</v>
      </c>
    </row>
    <row r="134" spans="1:9" x14ac:dyDescent="0.2">
      <c r="A134" s="200" t="s">
        <v>100</v>
      </c>
      <c r="B134" s="200"/>
      <c r="C134" s="200"/>
      <c r="D134" s="200"/>
      <c r="E134" s="200"/>
      <c r="F134" s="20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view="pageBreakPreview" topLeftCell="A49" zoomScaleNormal="85" zoomScaleSheetLayoutView="100" workbookViewId="0">
      <selection sqref="A1:I3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469</v>
      </c>
      <c r="B2" s="207"/>
      <c r="C2" s="207"/>
      <c r="D2" s="207"/>
      <c r="E2" s="207"/>
      <c r="F2" s="207"/>
      <c r="G2" s="207"/>
      <c r="H2" s="207"/>
      <c r="I2" s="207"/>
    </row>
    <row r="3" spans="1:11" x14ac:dyDescent="0.2">
      <c r="A3" s="208" t="s">
        <v>446</v>
      </c>
      <c r="B3" s="209"/>
      <c r="C3" s="209"/>
      <c r="D3" s="209"/>
      <c r="E3" s="209"/>
      <c r="F3" s="209"/>
      <c r="G3" s="209"/>
      <c r="H3" s="209"/>
      <c r="I3" s="209"/>
      <c r="J3" s="210"/>
      <c r="K3" s="210"/>
    </row>
    <row r="4" spans="1:11" x14ac:dyDescent="0.2">
      <c r="A4" s="211" t="s">
        <v>467</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357</v>
      </c>
      <c r="B8" s="218"/>
      <c r="C8" s="218"/>
      <c r="D8" s="218"/>
      <c r="E8" s="218"/>
      <c r="F8" s="218"/>
      <c r="G8" s="12">
        <v>1</v>
      </c>
      <c r="H8" s="52">
        <f>SUM(H9:H13)</f>
        <v>125834311</v>
      </c>
      <c r="I8" s="52">
        <f>SUM(I9:I13)</f>
        <v>75144415</v>
      </c>
      <c r="J8" s="52">
        <f>SUM(J9:J13)</f>
        <v>131445678</v>
      </c>
      <c r="K8" s="52">
        <f>SUM(K9:K13)</f>
        <v>78624930</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124245492</v>
      </c>
      <c r="I10" s="53">
        <v>74519908</v>
      </c>
      <c r="J10" s="53">
        <v>127590698</v>
      </c>
      <c r="K10" s="53">
        <v>75665524</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1588819</v>
      </c>
      <c r="I13" s="53">
        <v>624507</v>
      </c>
      <c r="J13" s="53">
        <v>3854980</v>
      </c>
      <c r="K13" s="53">
        <v>2959406</v>
      </c>
    </row>
    <row r="14" spans="1:11" ht="12.75" customHeight="1" x14ac:dyDescent="0.2">
      <c r="A14" s="218" t="s">
        <v>358</v>
      </c>
      <c r="B14" s="218"/>
      <c r="C14" s="218"/>
      <c r="D14" s="218"/>
      <c r="E14" s="218"/>
      <c r="F14" s="218"/>
      <c r="G14" s="12">
        <v>7</v>
      </c>
      <c r="H14" s="52">
        <f>H15+H16+H20+H24+H25+H26+H29+H36</f>
        <v>101963034</v>
      </c>
      <c r="I14" s="52">
        <f>I15+I16+I20+I24+I25+I26+I29+I36</f>
        <v>44338149</v>
      </c>
      <c r="J14" s="52">
        <f>J15+J16+J20+J24+J25+J26+J29+J36</f>
        <v>103168901</v>
      </c>
      <c r="K14" s="52">
        <f>K15+K16+K20+K24+K25+K26+K29+K36</f>
        <v>44075738</v>
      </c>
    </row>
    <row r="15" spans="1:11" ht="12.75" customHeight="1" x14ac:dyDescent="0.2">
      <c r="A15" s="184" t="s">
        <v>104</v>
      </c>
      <c r="B15" s="184"/>
      <c r="C15" s="184"/>
      <c r="D15" s="184"/>
      <c r="E15" s="184"/>
      <c r="F15" s="184"/>
      <c r="G15" s="11">
        <v>8</v>
      </c>
      <c r="H15" s="53">
        <v>0</v>
      </c>
      <c r="I15" s="53">
        <v>0</v>
      </c>
      <c r="J15" s="53">
        <v>0</v>
      </c>
      <c r="K15" s="53">
        <v>0</v>
      </c>
    </row>
    <row r="16" spans="1:11" ht="12.75" customHeight="1" x14ac:dyDescent="0.2">
      <c r="A16" s="185" t="s">
        <v>438</v>
      </c>
      <c r="B16" s="185"/>
      <c r="C16" s="185"/>
      <c r="D16" s="185"/>
      <c r="E16" s="185"/>
      <c r="F16" s="185"/>
      <c r="G16" s="12">
        <v>9</v>
      </c>
      <c r="H16" s="52">
        <f>SUM(H17:H19)</f>
        <v>40805310</v>
      </c>
      <c r="I16" s="52">
        <f>SUM(I17:I19)</f>
        <v>20892486</v>
      </c>
      <c r="J16" s="52">
        <f>SUM(J17:J19)</f>
        <v>41518946</v>
      </c>
      <c r="K16" s="52">
        <f>SUM(K17:K19)</f>
        <v>20270317</v>
      </c>
    </row>
    <row r="17" spans="1:11" ht="12.75" customHeight="1" x14ac:dyDescent="0.2">
      <c r="A17" s="219" t="s">
        <v>120</v>
      </c>
      <c r="B17" s="219"/>
      <c r="C17" s="219"/>
      <c r="D17" s="219"/>
      <c r="E17" s="219"/>
      <c r="F17" s="219"/>
      <c r="G17" s="11">
        <v>10</v>
      </c>
      <c r="H17" s="53">
        <v>21868199</v>
      </c>
      <c r="I17" s="53">
        <v>10430547</v>
      </c>
      <c r="J17" s="53">
        <v>21154878</v>
      </c>
      <c r="K17" s="53">
        <v>9526131</v>
      </c>
    </row>
    <row r="18" spans="1:11" ht="12.75" customHeight="1" x14ac:dyDescent="0.2">
      <c r="A18" s="219" t="s">
        <v>121</v>
      </c>
      <c r="B18" s="219"/>
      <c r="C18" s="219"/>
      <c r="D18" s="219"/>
      <c r="E18" s="219"/>
      <c r="F18" s="219"/>
      <c r="G18" s="11">
        <v>11</v>
      </c>
      <c r="H18" s="53">
        <v>0</v>
      </c>
      <c r="I18" s="53">
        <v>0</v>
      </c>
      <c r="J18" s="53">
        <v>0</v>
      </c>
      <c r="K18" s="53">
        <v>0</v>
      </c>
    </row>
    <row r="19" spans="1:11" ht="12.75" customHeight="1" x14ac:dyDescent="0.2">
      <c r="A19" s="219" t="s">
        <v>122</v>
      </c>
      <c r="B19" s="219"/>
      <c r="C19" s="219"/>
      <c r="D19" s="219"/>
      <c r="E19" s="219"/>
      <c r="F19" s="219"/>
      <c r="G19" s="11">
        <v>12</v>
      </c>
      <c r="H19" s="53">
        <v>18937111</v>
      </c>
      <c r="I19" s="53">
        <v>10461939</v>
      </c>
      <c r="J19" s="53">
        <v>20364068</v>
      </c>
      <c r="K19" s="53">
        <v>10744186</v>
      </c>
    </row>
    <row r="20" spans="1:11" ht="12.75" customHeight="1" x14ac:dyDescent="0.2">
      <c r="A20" s="185" t="s">
        <v>439</v>
      </c>
      <c r="B20" s="185"/>
      <c r="C20" s="185"/>
      <c r="D20" s="185"/>
      <c r="E20" s="185"/>
      <c r="F20" s="185"/>
      <c r="G20" s="12">
        <v>13</v>
      </c>
      <c r="H20" s="52">
        <f>SUM(H21:H23)</f>
        <v>38156432</v>
      </c>
      <c r="I20" s="52">
        <f>SUM(I21:I23)</f>
        <v>15358416</v>
      </c>
      <c r="J20" s="52">
        <f>SUM(J21:J23)</f>
        <v>38914008</v>
      </c>
      <c r="K20" s="52">
        <f>SUM(K21:K23)</f>
        <v>15669926</v>
      </c>
    </row>
    <row r="21" spans="1:11" ht="12.75" customHeight="1" x14ac:dyDescent="0.2">
      <c r="A21" s="219" t="s">
        <v>105</v>
      </c>
      <c r="B21" s="219"/>
      <c r="C21" s="219"/>
      <c r="D21" s="219"/>
      <c r="E21" s="219"/>
      <c r="F21" s="219"/>
      <c r="G21" s="11">
        <v>14</v>
      </c>
      <c r="H21" s="53">
        <v>27074834</v>
      </c>
      <c r="I21" s="53">
        <v>11226478</v>
      </c>
      <c r="J21" s="53">
        <v>28099863</v>
      </c>
      <c r="K21" s="53">
        <v>11522854</v>
      </c>
    </row>
    <row r="22" spans="1:11" ht="12.75" customHeight="1" x14ac:dyDescent="0.2">
      <c r="A22" s="219" t="s">
        <v>106</v>
      </c>
      <c r="B22" s="219"/>
      <c r="C22" s="219"/>
      <c r="D22" s="219"/>
      <c r="E22" s="219"/>
      <c r="F22" s="219"/>
      <c r="G22" s="11">
        <v>15</v>
      </c>
      <c r="H22" s="53">
        <v>7179604</v>
      </c>
      <c r="I22" s="53">
        <v>2659397</v>
      </c>
      <c r="J22" s="53">
        <v>6981308</v>
      </c>
      <c r="K22" s="53">
        <v>2660567</v>
      </c>
    </row>
    <row r="23" spans="1:11" ht="12.75" customHeight="1" x14ac:dyDescent="0.2">
      <c r="A23" s="219" t="s">
        <v>107</v>
      </c>
      <c r="B23" s="219"/>
      <c r="C23" s="219"/>
      <c r="D23" s="219"/>
      <c r="E23" s="219"/>
      <c r="F23" s="219"/>
      <c r="G23" s="11">
        <v>16</v>
      </c>
      <c r="H23" s="53">
        <v>3901994</v>
      </c>
      <c r="I23" s="53">
        <v>1472541</v>
      </c>
      <c r="J23" s="53">
        <v>3832837</v>
      </c>
      <c r="K23" s="53">
        <v>1486505</v>
      </c>
    </row>
    <row r="24" spans="1:11" ht="12.75" customHeight="1" x14ac:dyDescent="0.2">
      <c r="A24" s="184" t="s">
        <v>108</v>
      </c>
      <c r="B24" s="184"/>
      <c r="C24" s="184"/>
      <c r="D24" s="184"/>
      <c r="E24" s="184"/>
      <c r="F24" s="184"/>
      <c r="G24" s="11">
        <v>17</v>
      </c>
      <c r="H24" s="53">
        <v>15484853</v>
      </c>
      <c r="I24" s="53">
        <v>5104903</v>
      </c>
      <c r="J24" s="53">
        <v>15271761</v>
      </c>
      <c r="K24" s="53">
        <v>5209468</v>
      </c>
    </row>
    <row r="25" spans="1:11" ht="12.75" customHeight="1" x14ac:dyDescent="0.2">
      <c r="A25" s="184" t="s">
        <v>109</v>
      </c>
      <c r="B25" s="184"/>
      <c r="C25" s="184"/>
      <c r="D25" s="184"/>
      <c r="E25" s="184"/>
      <c r="F25" s="184"/>
      <c r="G25" s="11">
        <v>18</v>
      </c>
      <c r="H25" s="53">
        <v>0</v>
      </c>
      <c r="I25" s="53">
        <v>0</v>
      </c>
      <c r="J25" s="53">
        <v>0</v>
      </c>
      <c r="K25" s="53">
        <v>0</v>
      </c>
    </row>
    <row r="26" spans="1:11" ht="12.75" customHeight="1" x14ac:dyDescent="0.2">
      <c r="A26" s="185" t="s">
        <v>440</v>
      </c>
      <c r="B26" s="185"/>
      <c r="C26" s="185"/>
      <c r="D26" s="185"/>
      <c r="E26" s="185"/>
      <c r="F26" s="185"/>
      <c r="G26" s="12">
        <v>19</v>
      </c>
      <c r="H26" s="52">
        <f>H27+H28</f>
        <v>0</v>
      </c>
      <c r="I26" s="52">
        <f>I27+I28</f>
        <v>0</v>
      </c>
      <c r="J26" s="52">
        <f>J27+J28</f>
        <v>0</v>
      </c>
      <c r="K26" s="52">
        <f>K27+K28</f>
        <v>0</v>
      </c>
    </row>
    <row r="27" spans="1:11" ht="12.75" customHeight="1" x14ac:dyDescent="0.2">
      <c r="A27" s="219" t="s">
        <v>123</v>
      </c>
      <c r="B27" s="219"/>
      <c r="C27" s="219"/>
      <c r="D27" s="219"/>
      <c r="E27" s="219"/>
      <c r="F27" s="219"/>
      <c r="G27" s="11">
        <v>20</v>
      </c>
      <c r="H27" s="53">
        <v>0</v>
      </c>
      <c r="I27" s="53">
        <v>0</v>
      </c>
      <c r="J27" s="53">
        <v>0</v>
      </c>
      <c r="K27" s="53">
        <v>0</v>
      </c>
    </row>
    <row r="28" spans="1:11" ht="12.75" customHeight="1" x14ac:dyDescent="0.2">
      <c r="A28" s="219" t="s">
        <v>124</v>
      </c>
      <c r="B28" s="219"/>
      <c r="C28" s="219"/>
      <c r="D28" s="219"/>
      <c r="E28" s="219"/>
      <c r="F28" s="219"/>
      <c r="G28" s="11">
        <v>21</v>
      </c>
      <c r="H28" s="53">
        <v>0</v>
      </c>
      <c r="I28" s="53">
        <v>0</v>
      </c>
      <c r="J28" s="53">
        <v>0</v>
      </c>
      <c r="K28" s="53">
        <v>0</v>
      </c>
    </row>
    <row r="29" spans="1:11" ht="12.75" customHeight="1" x14ac:dyDescent="0.2">
      <c r="A29" s="185" t="s">
        <v>441</v>
      </c>
      <c r="B29" s="185"/>
      <c r="C29" s="185"/>
      <c r="D29" s="185"/>
      <c r="E29" s="185"/>
      <c r="F29" s="185"/>
      <c r="G29" s="12">
        <v>22</v>
      </c>
      <c r="H29" s="52">
        <f>SUM(H30:H35)</f>
        <v>0</v>
      </c>
      <c r="I29" s="52">
        <f>SUM(I30:I35)</f>
        <v>0</v>
      </c>
      <c r="J29" s="52">
        <f>SUM(J30:J35)</f>
        <v>0</v>
      </c>
      <c r="K29" s="52">
        <f>SUM(K30:K35)</f>
        <v>0</v>
      </c>
    </row>
    <row r="30" spans="1:11" ht="12.75" customHeight="1" x14ac:dyDescent="0.2">
      <c r="A30" s="219" t="s">
        <v>125</v>
      </c>
      <c r="B30" s="219"/>
      <c r="C30" s="219"/>
      <c r="D30" s="219"/>
      <c r="E30" s="219"/>
      <c r="F30" s="219"/>
      <c r="G30" s="11">
        <v>23</v>
      </c>
      <c r="H30" s="53">
        <v>0</v>
      </c>
      <c r="I30" s="53">
        <v>0</v>
      </c>
      <c r="J30" s="53">
        <v>0</v>
      </c>
      <c r="K30" s="53">
        <v>0</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0</v>
      </c>
      <c r="I32" s="53">
        <v>0</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7516439</v>
      </c>
      <c r="I36" s="53">
        <v>2982344</v>
      </c>
      <c r="J36" s="53">
        <v>7464186</v>
      </c>
      <c r="K36" s="53">
        <v>2926027</v>
      </c>
    </row>
    <row r="37" spans="1:11" ht="12.75" customHeight="1" x14ac:dyDescent="0.2">
      <c r="A37" s="218" t="s">
        <v>359</v>
      </c>
      <c r="B37" s="218"/>
      <c r="C37" s="218"/>
      <c r="D37" s="218"/>
      <c r="E37" s="218"/>
      <c r="F37" s="218"/>
      <c r="G37" s="12">
        <v>30</v>
      </c>
      <c r="H37" s="52">
        <f>SUM(H38:H47)</f>
        <v>1400466</v>
      </c>
      <c r="I37" s="52">
        <f>SUM(I38:I47)</f>
        <v>512930</v>
      </c>
      <c r="J37" s="52">
        <f>SUM(J38:J47)</f>
        <v>1818384</v>
      </c>
      <c r="K37" s="52">
        <f>SUM(K38:K47)</f>
        <v>699802</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1400466</v>
      </c>
      <c r="I44" s="53">
        <v>512930</v>
      </c>
      <c r="J44" s="53">
        <v>824540</v>
      </c>
      <c r="K44" s="53">
        <v>275043</v>
      </c>
    </row>
    <row r="45" spans="1:11" ht="12.75" customHeight="1" x14ac:dyDescent="0.2">
      <c r="A45" s="184" t="s">
        <v>138</v>
      </c>
      <c r="B45" s="184"/>
      <c r="C45" s="184"/>
      <c r="D45" s="184"/>
      <c r="E45" s="184"/>
      <c r="F45" s="184"/>
      <c r="G45" s="11">
        <v>38</v>
      </c>
      <c r="H45" s="53">
        <v>0</v>
      </c>
      <c r="I45" s="53">
        <v>0</v>
      </c>
      <c r="J45" s="53">
        <v>993844</v>
      </c>
      <c r="K45" s="53">
        <v>424759</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0</v>
      </c>
      <c r="I47" s="53">
        <v>0</v>
      </c>
      <c r="J47" s="53">
        <v>0</v>
      </c>
      <c r="K47" s="53">
        <v>0</v>
      </c>
    </row>
    <row r="48" spans="1:11" ht="12.75" customHeight="1" x14ac:dyDescent="0.2">
      <c r="A48" s="218" t="s">
        <v>360</v>
      </c>
      <c r="B48" s="218"/>
      <c r="C48" s="218"/>
      <c r="D48" s="218"/>
      <c r="E48" s="218"/>
      <c r="F48" s="218"/>
      <c r="G48" s="12">
        <v>41</v>
      </c>
      <c r="H48" s="52">
        <f>SUM(H49:H55)</f>
        <v>5134734</v>
      </c>
      <c r="I48" s="52">
        <f>SUM(I49:I55)</f>
        <v>1618358</v>
      </c>
      <c r="J48" s="52">
        <f>SUM(J49:J55)</f>
        <v>3754695</v>
      </c>
      <c r="K48" s="52">
        <f>SUM(K49:K55)</f>
        <v>1283112</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3985473</v>
      </c>
      <c r="I51" s="53">
        <v>1280539</v>
      </c>
      <c r="J51" s="53">
        <v>3617544</v>
      </c>
      <c r="K51" s="53">
        <v>1230850</v>
      </c>
    </row>
    <row r="52" spans="1:11" ht="12.75" customHeight="1" x14ac:dyDescent="0.2">
      <c r="A52" s="222" t="s">
        <v>144</v>
      </c>
      <c r="B52" s="222"/>
      <c r="C52" s="222"/>
      <c r="D52" s="222"/>
      <c r="E52" s="222"/>
      <c r="F52" s="222"/>
      <c r="G52" s="11">
        <v>45</v>
      </c>
      <c r="H52" s="53">
        <v>1023321</v>
      </c>
      <c r="I52" s="53">
        <v>289008</v>
      </c>
      <c r="J52" s="53">
        <v>0</v>
      </c>
      <c r="K52" s="53">
        <v>0</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125940</v>
      </c>
      <c r="I55" s="53">
        <v>48811</v>
      </c>
      <c r="J55" s="53">
        <v>137151</v>
      </c>
      <c r="K55" s="53">
        <v>52262</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0</v>
      </c>
      <c r="J57" s="53">
        <v>0</v>
      </c>
      <c r="K57" s="53">
        <v>47953</v>
      </c>
    </row>
    <row r="58" spans="1:11" ht="24.6" customHeight="1" x14ac:dyDescent="0.2">
      <c r="A58" s="224" t="s">
        <v>150</v>
      </c>
      <c r="B58" s="224"/>
      <c r="C58" s="224"/>
      <c r="D58" s="224"/>
      <c r="E58" s="224"/>
      <c r="F58" s="224"/>
      <c r="G58" s="11">
        <v>51</v>
      </c>
      <c r="H58" s="53">
        <v>0</v>
      </c>
      <c r="I58" s="53">
        <v>0</v>
      </c>
      <c r="J58" s="53">
        <v>0</v>
      </c>
      <c r="K58" s="53">
        <v>0</v>
      </c>
    </row>
    <row r="59" spans="1:11" ht="12.75" customHeight="1" x14ac:dyDescent="0.2">
      <c r="A59" s="224" t="s">
        <v>151</v>
      </c>
      <c r="B59" s="224"/>
      <c r="C59" s="224"/>
      <c r="D59" s="224"/>
      <c r="E59" s="224"/>
      <c r="F59" s="224"/>
      <c r="G59" s="11">
        <v>52</v>
      </c>
      <c r="H59" s="53">
        <v>274569</v>
      </c>
      <c r="I59" s="53">
        <v>10660</v>
      </c>
      <c r="J59" s="53">
        <v>134374</v>
      </c>
      <c r="K59" s="53">
        <v>0</v>
      </c>
    </row>
    <row r="60" spans="1:11" ht="12.75" customHeight="1" x14ac:dyDescent="0.2">
      <c r="A60" s="218" t="s">
        <v>361</v>
      </c>
      <c r="B60" s="218"/>
      <c r="C60" s="218"/>
      <c r="D60" s="218"/>
      <c r="E60" s="218"/>
      <c r="F60" s="218"/>
      <c r="G60" s="12">
        <v>53</v>
      </c>
      <c r="H60" s="52">
        <f>H8+H37+H56+H57</f>
        <v>127234777</v>
      </c>
      <c r="I60" s="52">
        <f t="shared" ref="I60:K60" si="0">I8+I37+I56+I57</f>
        <v>75657345</v>
      </c>
      <c r="J60" s="52">
        <f t="shared" si="0"/>
        <v>133264062</v>
      </c>
      <c r="K60" s="52">
        <f t="shared" si="0"/>
        <v>79372685</v>
      </c>
    </row>
    <row r="61" spans="1:11" ht="12.75" customHeight="1" x14ac:dyDescent="0.2">
      <c r="A61" s="218" t="s">
        <v>362</v>
      </c>
      <c r="B61" s="218"/>
      <c r="C61" s="218"/>
      <c r="D61" s="218"/>
      <c r="E61" s="218"/>
      <c r="F61" s="218"/>
      <c r="G61" s="12">
        <v>54</v>
      </c>
      <c r="H61" s="52">
        <f>H14+H48+H58+H59</f>
        <v>107372337</v>
      </c>
      <c r="I61" s="52">
        <f t="shared" ref="I61:K61" si="1">I14+I48+I58+I59</f>
        <v>45967167</v>
      </c>
      <c r="J61" s="52">
        <f t="shared" si="1"/>
        <v>107057970</v>
      </c>
      <c r="K61" s="52">
        <f t="shared" si="1"/>
        <v>45358850</v>
      </c>
    </row>
    <row r="62" spans="1:11" ht="12.75" customHeight="1" x14ac:dyDescent="0.2">
      <c r="A62" s="218" t="s">
        <v>363</v>
      </c>
      <c r="B62" s="218"/>
      <c r="C62" s="218"/>
      <c r="D62" s="218"/>
      <c r="E62" s="218"/>
      <c r="F62" s="218"/>
      <c r="G62" s="12">
        <v>55</v>
      </c>
      <c r="H62" s="52">
        <f>H60-H61</f>
        <v>19862440</v>
      </c>
      <c r="I62" s="52">
        <f t="shared" ref="I62:K62" si="2">I60-I61</f>
        <v>29690178</v>
      </c>
      <c r="J62" s="52">
        <f t="shared" si="2"/>
        <v>26206092</v>
      </c>
      <c r="K62" s="52">
        <f t="shared" si="2"/>
        <v>34013835</v>
      </c>
    </row>
    <row r="63" spans="1:11" ht="12.75" customHeight="1" x14ac:dyDescent="0.2">
      <c r="A63" s="223" t="s">
        <v>364</v>
      </c>
      <c r="B63" s="223"/>
      <c r="C63" s="223"/>
      <c r="D63" s="223"/>
      <c r="E63" s="223"/>
      <c r="F63" s="223"/>
      <c r="G63" s="12">
        <v>56</v>
      </c>
      <c r="H63" s="52">
        <f>+IF((H60-H61)&gt;0,(H60-H61),0)</f>
        <v>19862440</v>
      </c>
      <c r="I63" s="52">
        <f t="shared" ref="I63:K63" si="3">+IF((I60-I61)&gt;0,(I60-I61),0)</f>
        <v>29690178</v>
      </c>
      <c r="J63" s="52">
        <f t="shared" si="3"/>
        <v>26206092</v>
      </c>
      <c r="K63" s="52">
        <f t="shared" si="3"/>
        <v>34013835</v>
      </c>
    </row>
    <row r="64" spans="1:11" ht="12.75" customHeight="1" x14ac:dyDescent="0.2">
      <c r="A64" s="223" t="s">
        <v>365</v>
      </c>
      <c r="B64" s="223"/>
      <c r="C64" s="223"/>
      <c r="D64" s="223"/>
      <c r="E64" s="223"/>
      <c r="F64" s="223"/>
      <c r="G64" s="12">
        <v>57</v>
      </c>
      <c r="H64" s="52">
        <f>+IF((H60-H61)&lt;0,(H60-H61),0)</f>
        <v>0</v>
      </c>
      <c r="I64" s="52">
        <f t="shared" ref="I64:K64" si="4">+IF((I60-I61)&lt;0,(I60-I61),0)</f>
        <v>0</v>
      </c>
      <c r="J64" s="52">
        <f t="shared" si="4"/>
        <v>0</v>
      </c>
      <c r="K64" s="52">
        <f t="shared" si="4"/>
        <v>0</v>
      </c>
    </row>
    <row r="65" spans="1:11" ht="12.75" customHeight="1" x14ac:dyDescent="0.2">
      <c r="A65" s="224" t="s">
        <v>111</v>
      </c>
      <c r="B65" s="224"/>
      <c r="C65" s="224"/>
      <c r="D65" s="224"/>
      <c r="E65" s="224"/>
      <c r="F65" s="224"/>
      <c r="G65" s="11">
        <v>58</v>
      </c>
      <c r="H65" s="53">
        <v>4439798</v>
      </c>
      <c r="I65" s="53">
        <v>4303245</v>
      </c>
      <c r="J65" s="53">
        <v>5277906</v>
      </c>
      <c r="K65" s="53">
        <v>5059098</v>
      </c>
    </row>
    <row r="66" spans="1:11" ht="12.75" customHeight="1" x14ac:dyDescent="0.2">
      <c r="A66" s="218" t="s">
        <v>366</v>
      </c>
      <c r="B66" s="218"/>
      <c r="C66" s="218"/>
      <c r="D66" s="218"/>
      <c r="E66" s="218"/>
      <c r="F66" s="218"/>
      <c r="G66" s="12">
        <v>59</v>
      </c>
      <c r="H66" s="52">
        <f>H62-H65</f>
        <v>15422642</v>
      </c>
      <c r="I66" s="52">
        <f t="shared" ref="I66:K66" si="5">I62-I65</f>
        <v>25386933</v>
      </c>
      <c r="J66" s="52">
        <f t="shared" si="5"/>
        <v>20928186</v>
      </c>
      <c r="K66" s="52">
        <f t="shared" si="5"/>
        <v>28954737</v>
      </c>
    </row>
    <row r="67" spans="1:11" ht="12.75" customHeight="1" x14ac:dyDescent="0.2">
      <c r="A67" s="223" t="s">
        <v>367</v>
      </c>
      <c r="B67" s="223"/>
      <c r="C67" s="223"/>
      <c r="D67" s="223"/>
      <c r="E67" s="223"/>
      <c r="F67" s="223"/>
      <c r="G67" s="12">
        <v>60</v>
      </c>
      <c r="H67" s="52">
        <f>+IF((H62-H65)&gt;0,(H62-H65),0)</f>
        <v>15422642</v>
      </c>
      <c r="I67" s="52">
        <f t="shared" ref="I67:K67" si="6">+IF((I62-I65)&gt;0,(I62-I65),0)</f>
        <v>25386933</v>
      </c>
      <c r="J67" s="52">
        <f t="shared" si="6"/>
        <v>20928186</v>
      </c>
      <c r="K67" s="52">
        <f t="shared" si="6"/>
        <v>28954737</v>
      </c>
    </row>
    <row r="68" spans="1:11" ht="12.75" customHeight="1" x14ac:dyDescent="0.2">
      <c r="A68" s="223" t="s">
        <v>368</v>
      </c>
      <c r="B68" s="223"/>
      <c r="C68" s="223"/>
      <c r="D68" s="223"/>
      <c r="E68" s="223"/>
      <c r="F68" s="223"/>
      <c r="G68" s="12">
        <v>61</v>
      </c>
      <c r="H68" s="52">
        <f>+IF((H62-H65)&lt;0,(H62-H65),0)</f>
        <v>0</v>
      </c>
      <c r="I68" s="52">
        <f t="shared" ref="I68:K68" si="7">+IF((I62-I65)&lt;0,(I62-I65),0)</f>
        <v>0</v>
      </c>
      <c r="J68" s="52">
        <f t="shared" si="7"/>
        <v>0</v>
      </c>
      <c r="K68" s="52">
        <f t="shared" si="7"/>
        <v>0</v>
      </c>
    </row>
    <row r="69" spans="1:11" x14ac:dyDescent="0.2">
      <c r="A69" s="225" t="s">
        <v>152</v>
      </c>
      <c r="B69" s="225"/>
      <c r="C69" s="225"/>
      <c r="D69" s="225"/>
      <c r="E69" s="225"/>
      <c r="F69" s="225"/>
      <c r="G69" s="226"/>
      <c r="H69" s="226"/>
      <c r="I69" s="226"/>
      <c r="J69" s="227"/>
      <c r="K69" s="227"/>
    </row>
    <row r="70" spans="1:11" ht="22.15" customHeight="1" x14ac:dyDescent="0.2">
      <c r="A70" s="218" t="s">
        <v>369</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370</v>
      </c>
      <c r="B74" s="223"/>
      <c r="C74" s="223"/>
      <c r="D74" s="223"/>
      <c r="E74" s="223"/>
      <c r="F74" s="223"/>
      <c r="G74" s="12">
        <v>66</v>
      </c>
      <c r="H74" s="75">
        <v>0</v>
      </c>
      <c r="I74" s="75">
        <v>0</v>
      </c>
      <c r="J74" s="75">
        <v>0</v>
      </c>
      <c r="K74" s="75">
        <v>0</v>
      </c>
    </row>
    <row r="75" spans="1:11" ht="12.75" customHeight="1" x14ac:dyDescent="0.2">
      <c r="A75" s="223" t="s">
        <v>371</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372</v>
      </c>
      <c r="B77" s="218"/>
      <c r="C77" s="218"/>
      <c r="D77" s="218"/>
      <c r="E77" s="218"/>
      <c r="F77" s="218"/>
      <c r="G77" s="12">
        <v>68</v>
      </c>
      <c r="H77" s="75">
        <v>0</v>
      </c>
      <c r="I77" s="75">
        <v>0</v>
      </c>
      <c r="J77" s="75">
        <v>0</v>
      </c>
      <c r="K77" s="75">
        <v>0</v>
      </c>
    </row>
    <row r="78" spans="1:11" ht="12.75" customHeight="1" x14ac:dyDescent="0.2">
      <c r="A78" s="228" t="s">
        <v>373</v>
      </c>
      <c r="B78" s="228"/>
      <c r="C78" s="228"/>
      <c r="D78" s="228"/>
      <c r="E78" s="228"/>
      <c r="F78" s="228"/>
      <c r="G78" s="46">
        <v>69</v>
      </c>
      <c r="H78" s="54">
        <v>0</v>
      </c>
      <c r="I78" s="54">
        <v>0</v>
      </c>
      <c r="J78" s="54">
        <v>0</v>
      </c>
      <c r="K78" s="54">
        <v>0</v>
      </c>
    </row>
    <row r="79" spans="1:11" ht="12.75" customHeight="1" x14ac:dyDescent="0.2">
      <c r="A79" s="228" t="s">
        <v>374</v>
      </c>
      <c r="B79" s="228"/>
      <c r="C79" s="228"/>
      <c r="D79" s="228"/>
      <c r="E79" s="228"/>
      <c r="F79" s="228"/>
      <c r="G79" s="46">
        <v>70</v>
      </c>
      <c r="H79" s="54">
        <v>0</v>
      </c>
      <c r="I79" s="54">
        <v>0</v>
      </c>
      <c r="J79" s="54">
        <v>0</v>
      </c>
      <c r="K79" s="54">
        <v>0</v>
      </c>
    </row>
    <row r="80" spans="1:11" ht="12.75" customHeight="1" x14ac:dyDescent="0.2">
      <c r="A80" s="218" t="s">
        <v>375</v>
      </c>
      <c r="B80" s="218"/>
      <c r="C80" s="218"/>
      <c r="D80" s="218"/>
      <c r="E80" s="218"/>
      <c r="F80" s="218"/>
      <c r="G80" s="12">
        <v>71</v>
      </c>
      <c r="H80" s="75">
        <v>0</v>
      </c>
      <c r="I80" s="75">
        <v>0</v>
      </c>
      <c r="J80" s="75">
        <v>0</v>
      </c>
      <c r="K80" s="75">
        <v>0</v>
      </c>
    </row>
    <row r="81" spans="1:11" ht="12.75" customHeight="1" x14ac:dyDescent="0.2">
      <c r="A81" s="218" t="s">
        <v>376</v>
      </c>
      <c r="B81" s="218"/>
      <c r="C81" s="218"/>
      <c r="D81" s="218"/>
      <c r="E81" s="218"/>
      <c r="F81" s="218"/>
      <c r="G81" s="12">
        <v>72</v>
      </c>
      <c r="H81" s="75">
        <v>0</v>
      </c>
      <c r="I81" s="75">
        <v>0</v>
      </c>
      <c r="J81" s="75">
        <v>0</v>
      </c>
      <c r="K81" s="75">
        <v>0</v>
      </c>
    </row>
    <row r="82" spans="1:11" ht="12.75" customHeight="1" x14ac:dyDescent="0.2">
      <c r="A82" s="223" t="s">
        <v>377</v>
      </c>
      <c r="B82" s="223"/>
      <c r="C82" s="223"/>
      <c r="D82" s="223"/>
      <c r="E82" s="223"/>
      <c r="F82" s="223"/>
      <c r="G82" s="12">
        <v>73</v>
      </c>
      <c r="H82" s="75">
        <v>0</v>
      </c>
      <c r="I82" s="75">
        <v>0</v>
      </c>
      <c r="J82" s="75">
        <v>0</v>
      </c>
      <c r="K82" s="75">
        <v>0</v>
      </c>
    </row>
    <row r="83" spans="1:11" ht="12.75" customHeight="1" x14ac:dyDescent="0.2">
      <c r="A83" s="223" t="s">
        <v>378</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379</v>
      </c>
      <c r="B85" s="229"/>
      <c r="C85" s="229"/>
      <c r="D85" s="229"/>
      <c r="E85" s="229"/>
      <c r="F85" s="229"/>
      <c r="G85" s="12">
        <v>75</v>
      </c>
      <c r="H85" s="55">
        <f>H86+H87</f>
        <v>15422642</v>
      </c>
      <c r="I85" s="55">
        <f>I86+I87</f>
        <v>25386933</v>
      </c>
      <c r="J85" s="55">
        <f>J86+J87</f>
        <v>20928186</v>
      </c>
      <c r="K85" s="55">
        <f>K86+K87</f>
        <v>28954737</v>
      </c>
    </row>
    <row r="86" spans="1:11" ht="12.75" customHeight="1" x14ac:dyDescent="0.2">
      <c r="A86" s="230" t="s">
        <v>157</v>
      </c>
      <c r="B86" s="230"/>
      <c r="C86" s="230"/>
      <c r="D86" s="230"/>
      <c r="E86" s="230"/>
      <c r="F86" s="230"/>
      <c r="G86" s="11">
        <v>76</v>
      </c>
      <c r="H86" s="56">
        <v>15422642</v>
      </c>
      <c r="I86" s="56">
        <v>25386933</v>
      </c>
      <c r="J86" s="56">
        <v>20928186</v>
      </c>
      <c r="K86" s="56">
        <v>28954737</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f>H66</f>
        <v>15422642</v>
      </c>
      <c r="I89" s="56">
        <f>I66</f>
        <v>25386933</v>
      </c>
      <c r="J89" s="56">
        <f>J66</f>
        <v>20928186</v>
      </c>
      <c r="K89" s="56">
        <f>K66</f>
        <v>28954737</v>
      </c>
    </row>
    <row r="90" spans="1:11" ht="24" customHeight="1" x14ac:dyDescent="0.2">
      <c r="A90" s="186" t="s">
        <v>435</v>
      </c>
      <c r="B90" s="186"/>
      <c r="C90" s="186"/>
      <c r="D90" s="186"/>
      <c r="E90" s="186"/>
      <c r="F90" s="186"/>
      <c r="G90" s="12">
        <v>79</v>
      </c>
      <c r="H90" s="73">
        <f>H91+H98</f>
        <v>-80192</v>
      </c>
      <c r="I90" s="73">
        <f>I91+I98</f>
        <v>-505740</v>
      </c>
      <c r="J90" s="73">
        <f t="shared" ref="J90:K90" si="8">J91+J98</f>
        <v>-215188</v>
      </c>
      <c r="K90" s="73">
        <f t="shared" si="8"/>
        <v>-32409</v>
      </c>
    </row>
    <row r="91" spans="1:11" ht="24" customHeight="1" x14ac:dyDescent="0.2">
      <c r="A91" s="233" t="s">
        <v>442</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380</v>
      </c>
      <c r="B92" s="222"/>
      <c r="C92" s="222"/>
      <c r="D92" s="222"/>
      <c r="E92" s="222"/>
      <c r="F92" s="222"/>
      <c r="G92" s="12">
        <v>81</v>
      </c>
      <c r="H92" s="56">
        <v>0</v>
      </c>
      <c r="I92" s="56">
        <v>0</v>
      </c>
      <c r="J92" s="56">
        <v>0</v>
      </c>
      <c r="K92" s="56">
        <v>0</v>
      </c>
    </row>
    <row r="93" spans="1:11" ht="38.25" customHeight="1" x14ac:dyDescent="0.2">
      <c r="A93" s="222" t="s">
        <v>381</v>
      </c>
      <c r="B93" s="222"/>
      <c r="C93" s="222"/>
      <c r="D93" s="222"/>
      <c r="E93" s="222"/>
      <c r="F93" s="222"/>
      <c r="G93" s="12">
        <v>82</v>
      </c>
      <c r="H93" s="56">
        <v>0</v>
      </c>
      <c r="I93" s="56">
        <v>0</v>
      </c>
      <c r="J93" s="56">
        <v>0</v>
      </c>
      <c r="K93" s="56">
        <v>0</v>
      </c>
    </row>
    <row r="94" spans="1:11" ht="38.25" customHeight="1" x14ac:dyDescent="0.2">
      <c r="A94" s="222" t="s">
        <v>382</v>
      </c>
      <c r="B94" s="222"/>
      <c r="C94" s="222"/>
      <c r="D94" s="222"/>
      <c r="E94" s="222"/>
      <c r="F94" s="222"/>
      <c r="G94" s="12">
        <v>83</v>
      </c>
      <c r="H94" s="56">
        <v>0</v>
      </c>
      <c r="I94" s="56">
        <v>0</v>
      </c>
      <c r="J94" s="56">
        <v>0</v>
      </c>
      <c r="K94" s="56">
        <v>0</v>
      </c>
    </row>
    <row r="95" spans="1:11" x14ac:dyDescent="0.2">
      <c r="A95" s="222" t="s">
        <v>383</v>
      </c>
      <c r="B95" s="222"/>
      <c r="C95" s="222"/>
      <c r="D95" s="222"/>
      <c r="E95" s="222"/>
      <c r="F95" s="222"/>
      <c r="G95" s="12">
        <v>84</v>
      </c>
      <c r="H95" s="56">
        <v>0</v>
      </c>
      <c r="I95" s="56">
        <v>0</v>
      </c>
      <c r="J95" s="56">
        <v>0</v>
      </c>
      <c r="K95" s="56">
        <v>0</v>
      </c>
    </row>
    <row r="96" spans="1:11" x14ac:dyDescent="0.2">
      <c r="A96" s="222" t="s">
        <v>384</v>
      </c>
      <c r="B96" s="222"/>
      <c r="C96" s="222"/>
      <c r="D96" s="222"/>
      <c r="E96" s="222"/>
      <c r="F96" s="222"/>
      <c r="G96" s="12">
        <v>85</v>
      </c>
      <c r="H96" s="56">
        <v>0</v>
      </c>
      <c r="I96" s="56">
        <v>0</v>
      </c>
      <c r="J96" s="56">
        <v>0</v>
      </c>
      <c r="K96" s="56">
        <v>0</v>
      </c>
    </row>
    <row r="97" spans="1:11" ht="26.25" customHeight="1" x14ac:dyDescent="0.2">
      <c r="A97" s="222" t="s">
        <v>385</v>
      </c>
      <c r="B97" s="222"/>
      <c r="C97" s="222"/>
      <c r="D97" s="222"/>
      <c r="E97" s="222"/>
      <c r="F97" s="222"/>
      <c r="G97" s="12">
        <v>86</v>
      </c>
      <c r="H97" s="56">
        <v>0</v>
      </c>
      <c r="I97" s="56">
        <v>0</v>
      </c>
      <c r="J97" s="56">
        <v>0</v>
      </c>
      <c r="K97" s="56">
        <v>0</v>
      </c>
    </row>
    <row r="98" spans="1:11" ht="25.5" customHeight="1" x14ac:dyDescent="0.2">
      <c r="A98" s="233" t="s">
        <v>436</v>
      </c>
      <c r="B98" s="233"/>
      <c r="C98" s="233"/>
      <c r="D98" s="233"/>
      <c r="E98" s="233"/>
      <c r="F98" s="233"/>
      <c r="G98" s="12">
        <v>87</v>
      </c>
      <c r="H98" s="73">
        <f>SUM(H99:H106)</f>
        <v>-80192</v>
      </c>
      <c r="I98" s="73">
        <f>SUM(I99:I106)</f>
        <v>-505740</v>
      </c>
      <c r="J98" s="73">
        <f t="shared" ref="J98:K98" si="10">SUM(J99:J106)</f>
        <v>-215188</v>
      </c>
      <c r="K98" s="73">
        <f t="shared" si="10"/>
        <v>-32409</v>
      </c>
    </row>
    <row r="99" spans="1:11" x14ac:dyDescent="0.2">
      <c r="A99" s="234" t="s">
        <v>160</v>
      </c>
      <c r="B99" s="234"/>
      <c r="C99" s="234"/>
      <c r="D99" s="234"/>
      <c r="E99" s="234"/>
      <c r="F99" s="234"/>
      <c r="G99" s="11">
        <v>88</v>
      </c>
      <c r="H99" s="56">
        <v>147251</v>
      </c>
      <c r="I99" s="56">
        <v>25956</v>
      </c>
      <c r="J99" s="56">
        <v>-192064</v>
      </c>
      <c r="K99" s="56">
        <v>-71288</v>
      </c>
    </row>
    <row r="100" spans="1:11" ht="36" customHeight="1" x14ac:dyDescent="0.2">
      <c r="A100" s="222" t="s">
        <v>386</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-227443</v>
      </c>
      <c r="I102" s="56">
        <v>-531696</v>
      </c>
      <c r="J102" s="56">
        <v>-23124</v>
      </c>
      <c r="K102" s="56">
        <v>38879</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387</v>
      </c>
      <c r="B104" s="222"/>
      <c r="C104" s="222"/>
      <c r="D104" s="222"/>
      <c r="E104" s="222"/>
      <c r="F104" s="222"/>
      <c r="G104" s="11">
        <v>93</v>
      </c>
      <c r="H104" s="56">
        <v>0</v>
      </c>
      <c r="I104" s="56">
        <v>0</v>
      </c>
      <c r="J104" s="56">
        <v>0</v>
      </c>
      <c r="K104" s="56">
        <v>0</v>
      </c>
    </row>
    <row r="105" spans="1:11" ht="26.25" customHeight="1" x14ac:dyDescent="0.2">
      <c r="A105" s="222" t="s">
        <v>388</v>
      </c>
      <c r="B105" s="222"/>
      <c r="C105" s="222"/>
      <c r="D105" s="222"/>
      <c r="E105" s="222"/>
      <c r="F105" s="222"/>
      <c r="G105" s="11">
        <v>94</v>
      </c>
      <c r="H105" s="56">
        <v>0</v>
      </c>
      <c r="I105" s="56">
        <v>0</v>
      </c>
      <c r="J105" s="56">
        <v>0</v>
      </c>
      <c r="K105" s="56">
        <v>0</v>
      </c>
    </row>
    <row r="106" spans="1:11" x14ac:dyDescent="0.2">
      <c r="A106" s="222" t="s">
        <v>389</v>
      </c>
      <c r="B106" s="222"/>
      <c r="C106" s="222"/>
      <c r="D106" s="222"/>
      <c r="E106" s="222"/>
      <c r="F106" s="222"/>
      <c r="G106" s="11">
        <v>95</v>
      </c>
      <c r="H106" s="56">
        <v>0</v>
      </c>
      <c r="I106" s="56">
        <v>0</v>
      </c>
      <c r="J106" s="56">
        <v>0</v>
      </c>
      <c r="K106" s="56">
        <v>0</v>
      </c>
    </row>
    <row r="107" spans="1:11" ht="24.75" customHeight="1" x14ac:dyDescent="0.2">
      <c r="A107" s="222" t="s">
        <v>390</v>
      </c>
      <c r="B107" s="222"/>
      <c r="C107" s="222"/>
      <c r="D107" s="222"/>
      <c r="E107" s="222"/>
      <c r="F107" s="222"/>
      <c r="G107" s="11">
        <v>96</v>
      </c>
      <c r="H107" s="56">
        <v>0</v>
      </c>
      <c r="I107" s="56">
        <v>0</v>
      </c>
      <c r="J107" s="56">
        <v>0</v>
      </c>
      <c r="K107" s="56">
        <v>0</v>
      </c>
    </row>
    <row r="108" spans="1:11" ht="22.9" customHeight="1" x14ac:dyDescent="0.2">
      <c r="A108" s="186" t="s">
        <v>437</v>
      </c>
      <c r="B108" s="186"/>
      <c r="C108" s="186"/>
      <c r="D108" s="186"/>
      <c r="E108" s="186"/>
      <c r="F108" s="186"/>
      <c r="G108" s="12">
        <v>97</v>
      </c>
      <c r="H108" s="73">
        <f>H91+H98-H107-H97</f>
        <v>-80192</v>
      </c>
      <c r="I108" s="73">
        <f>I91+I98-I107-I97</f>
        <v>-505740</v>
      </c>
      <c r="J108" s="73">
        <f t="shared" ref="J108:K108" si="11">J91+J98-J107-J97</f>
        <v>-215188</v>
      </c>
      <c r="K108" s="73">
        <f t="shared" si="11"/>
        <v>-32409</v>
      </c>
    </row>
    <row r="109" spans="1:11" ht="12.75" customHeight="1" x14ac:dyDescent="0.2">
      <c r="A109" s="186" t="s">
        <v>391</v>
      </c>
      <c r="B109" s="186"/>
      <c r="C109" s="186"/>
      <c r="D109" s="186"/>
      <c r="E109" s="186"/>
      <c r="F109" s="186"/>
      <c r="G109" s="12">
        <v>98</v>
      </c>
      <c r="H109" s="55">
        <f>H89+H108</f>
        <v>15342450</v>
      </c>
      <c r="I109" s="55">
        <f>I89+I108</f>
        <v>24881193</v>
      </c>
      <c r="J109" s="55">
        <f t="shared" ref="J109:K109" si="12">J89+J108</f>
        <v>20712998</v>
      </c>
      <c r="K109" s="55">
        <f t="shared" si="12"/>
        <v>28922328</v>
      </c>
    </row>
    <row r="110" spans="1:11" x14ac:dyDescent="0.2">
      <c r="A110" s="225" t="s">
        <v>164</v>
      </c>
      <c r="B110" s="225"/>
      <c r="C110" s="225"/>
      <c r="D110" s="225"/>
      <c r="E110" s="225"/>
      <c r="F110" s="225"/>
      <c r="G110" s="226"/>
      <c r="H110" s="226"/>
      <c r="I110" s="226"/>
      <c r="J110" s="227"/>
      <c r="K110" s="227"/>
    </row>
    <row r="111" spans="1:11" ht="12.75" customHeight="1" x14ac:dyDescent="0.2">
      <c r="A111" s="229" t="s">
        <v>392</v>
      </c>
      <c r="B111" s="229"/>
      <c r="C111" s="229"/>
      <c r="D111" s="229"/>
      <c r="E111" s="229"/>
      <c r="F111" s="229"/>
      <c r="G111" s="12">
        <v>99</v>
      </c>
      <c r="H111" s="55">
        <f>H112+H113</f>
        <v>15342450</v>
      </c>
      <c r="I111" s="55">
        <f>I112+I113</f>
        <v>24881193</v>
      </c>
      <c r="J111" s="55">
        <f>J112+J113</f>
        <v>20712998</v>
      </c>
      <c r="K111" s="55">
        <f>K112+K113</f>
        <v>28922328</v>
      </c>
    </row>
    <row r="112" spans="1:11" ht="12.75" customHeight="1" x14ac:dyDescent="0.2">
      <c r="A112" s="230" t="s">
        <v>113</v>
      </c>
      <c r="B112" s="230"/>
      <c r="C112" s="230"/>
      <c r="D112" s="230"/>
      <c r="E112" s="230"/>
      <c r="F112" s="230"/>
      <c r="G112" s="11">
        <v>100</v>
      </c>
      <c r="H112" s="56">
        <v>15342450</v>
      </c>
      <c r="I112" s="56">
        <v>24881193</v>
      </c>
      <c r="J112" s="56">
        <v>20712998</v>
      </c>
      <c r="K112" s="56">
        <v>28922328</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3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469</v>
      </c>
      <c r="B2" s="190"/>
      <c r="C2" s="190"/>
      <c r="D2" s="190"/>
      <c r="E2" s="190"/>
      <c r="F2" s="190"/>
      <c r="G2" s="190"/>
      <c r="H2" s="190"/>
      <c r="I2" s="190"/>
    </row>
    <row r="3" spans="1:9" x14ac:dyDescent="0.2">
      <c r="A3" s="239" t="s">
        <v>446</v>
      </c>
      <c r="B3" s="240"/>
      <c r="C3" s="240"/>
      <c r="D3" s="240"/>
      <c r="E3" s="240"/>
      <c r="F3" s="240"/>
      <c r="G3" s="240"/>
      <c r="H3" s="240"/>
      <c r="I3" s="240"/>
    </row>
    <row r="4" spans="1:9" x14ac:dyDescent="0.2">
      <c r="A4" s="238" t="s">
        <v>467</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68">
        <v>19862440</v>
      </c>
      <c r="I8" s="68">
        <v>26206092</v>
      </c>
    </row>
    <row r="9" spans="1:9" ht="12.75" customHeight="1" x14ac:dyDescent="0.2">
      <c r="A9" s="242" t="s">
        <v>171</v>
      </c>
      <c r="B9" s="242"/>
      <c r="C9" s="242"/>
      <c r="D9" s="242"/>
      <c r="E9" s="242"/>
      <c r="F9" s="242"/>
      <c r="G9" s="69">
        <v>2</v>
      </c>
      <c r="H9" s="70">
        <f>H10+H11+H12+H13+H14+H15+H16+H17</f>
        <v>18921777</v>
      </c>
      <c r="I9" s="70">
        <f>I10+I11+I12+I13+I14+I15+I16+I17</f>
        <v>15436706</v>
      </c>
    </row>
    <row r="10" spans="1:9" ht="12.75" customHeight="1" x14ac:dyDescent="0.2">
      <c r="A10" s="219" t="s">
        <v>172</v>
      </c>
      <c r="B10" s="219"/>
      <c r="C10" s="219"/>
      <c r="D10" s="219"/>
      <c r="E10" s="219"/>
      <c r="F10" s="219"/>
      <c r="G10" s="67">
        <v>3</v>
      </c>
      <c r="H10" s="68">
        <v>15484853</v>
      </c>
      <c r="I10" s="68">
        <v>15271761</v>
      </c>
    </row>
    <row r="11" spans="1:9" ht="22.15" customHeight="1" x14ac:dyDescent="0.2">
      <c r="A11" s="219" t="s">
        <v>173</v>
      </c>
      <c r="B11" s="219"/>
      <c r="C11" s="219"/>
      <c r="D11" s="219"/>
      <c r="E11" s="219"/>
      <c r="F11" s="219"/>
      <c r="G11" s="67">
        <v>4</v>
      </c>
      <c r="H11" s="68">
        <v>-319840</v>
      </c>
      <c r="I11" s="68">
        <v>-35377</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-1400466</v>
      </c>
      <c r="I13" s="68">
        <v>-824540</v>
      </c>
    </row>
    <row r="14" spans="1:9" ht="12.75" customHeight="1" x14ac:dyDescent="0.2">
      <c r="A14" s="219" t="s">
        <v>176</v>
      </c>
      <c r="B14" s="219"/>
      <c r="C14" s="219"/>
      <c r="D14" s="219"/>
      <c r="E14" s="219"/>
      <c r="F14" s="219"/>
      <c r="G14" s="67">
        <v>7</v>
      </c>
      <c r="H14" s="68">
        <v>4111410</v>
      </c>
      <c r="I14" s="68">
        <v>3754694</v>
      </c>
    </row>
    <row r="15" spans="1:9" ht="12.75" customHeight="1" x14ac:dyDescent="0.2">
      <c r="A15" s="219" t="s">
        <v>177</v>
      </c>
      <c r="B15" s="219"/>
      <c r="C15" s="219"/>
      <c r="D15" s="219"/>
      <c r="E15" s="219"/>
      <c r="F15" s="219"/>
      <c r="G15" s="67">
        <v>8</v>
      </c>
      <c r="H15" s="68">
        <v>0</v>
      </c>
      <c r="I15" s="68">
        <v>-2357418</v>
      </c>
    </row>
    <row r="16" spans="1:9" ht="12.75" customHeight="1" x14ac:dyDescent="0.2">
      <c r="A16" s="219" t="s">
        <v>178</v>
      </c>
      <c r="B16" s="219"/>
      <c r="C16" s="219"/>
      <c r="D16" s="219"/>
      <c r="E16" s="219"/>
      <c r="F16" s="219"/>
      <c r="G16" s="67">
        <v>9</v>
      </c>
      <c r="H16" s="68">
        <v>735341</v>
      </c>
      <c r="I16" s="68">
        <v>-1019788</v>
      </c>
    </row>
    <row r="17" spans="1:9" ht="25.15" customHeight="1" x14ac:dyDescent="0.2">
      <c r="A17" s="219" t="s">
        <v>179</v>
      </c>
      <c r="B17" s="219"/>
      <c r="C17" s="219"/>
      <c r="D17" s="219"/>
      <c r="E17" s="219"/>
      <c r="F17" s="219"/>
      <c r="G17" s="67">
        <v>10</v>
      </c>
      <c r="H17" s="68">
        <v>310479</v>
      </c>
      <c r="I17" s="68">
        <v>647374</v>
      </c>
    </row>
    <row r="18" spans="1:9" ht="28.15" customHeight="1" x14ac:dyDescent="0.2">
      <c r="A18" s="241" t="s">
        <v>306</v>
      </c>
      <c r="B18" s="241"/>
      <c r="C18" s="241"/>
      <c r="D18" s="241"/>
      <c r="E18" s="241"/>
      <c r="F18" s="241"/>
      <c r="G18" s="69">
        <v>11</v>
      </c>
      <c r="H18" s="70">
        <f>H8+H9</f>
        <v>38784217</v>
      </c>
      <c r="I18" s="70">
        <f>I8+I9</f>
        <v>41642798</v>
      </c>
    </row>
    <row r="19" spans="1:9" ht="12.75" customHeight="1" x14ac:dyDescent="0.2">
      <c r="A19" s="242" t="s">
        <v>180</v>
      </c>
      <c r="B19" s="242"/>
      <c r="C19" s="242"/>
      <c r="D19" s="242"/>
      <c r="E19" s="242"/>
      <c r="F19" s="242"/>
      <c r="G19" s="69">
        <v>12</v>
      </c>
      <c r="H19" s="70">
        <f>H20+H21+H22+H23</f>
        <v>-227925</v>
      </c>
      <c r="I19" s="70">
        <f>I20+I21+I22+I23</f>
        <v>6710673</v>
      </c>
    </row>
    <row r="20" spans="1:9" ht="12.75" customHeight="1" x14ac:dyDescent="0.2">
      <c r="A20" s="219" t="s">
        <v>181</v>
      </c>
      <c r="B20" s="219"/>
      <c r="C20" s="219"/>
      <c r="D20" s="219"/>
      <c r="E20" s="219"/>
      <c r="F20" s="219"/>
      <c r="G20" s="67">
        <v>13</v>
      </c>
      <c r="H20" s="68">
        <v>3068848</v>
      </c>
      <c r="I20" s="68">
        <v>9437471</v>
      </c>
    </row>
    <row r="21" spans="1:9" ht="12.75" customHeight="1" x14ac:dyDescent="0.2">
      <c r="A21" s="219" t="s">
        <v>182</v>
      </c>
      <c r="B21" s="219"/>
      <c r="C21" s="219"/>
      <c r="D21" s="219"/>
      <c r="E21" s="219"/>
      <c r="F21" s="219"/>
      <c r="G21" s="67">
        <v>14</v>
      </c>
      <c r="H21" s="68">
        <v>-3589147</v>
      </c>
      <c r="I21" s="68">
        <v>-2662497</v>
      </c>
    </row>
    <row r="22" spans="1:9" ht="12.75" customHeight="1" x14ac:dyDescent="0.2">
      <c r="A22" s="219" t="s">
        <v>183</v>
      </c>
      <c r="B22" s="219"/>
      <c r="C22" s="219"/>
      <c r="D22" s="219"/>
      <c r="E22" s="219"/>
      <c r="F22" s="219"/>
      <c r="G22" s="67">
        <v>15</v>
      </c>
      <c r="H22" s="68">
        <v>292374</v>
      </c>
      <c r="I22" s="68">
        <v>-64301</v>
      </c>
    </row>
    <row r="23" spans="1:9" ht="12.75" customHeight="1" x14ac:dyDescent="0.2">
      <c r="A23" s="219" t="s">
        <v>184</v>
      </c>
      <c r="B23" s="219"/>
      <c r="C23" s="219"/>
      <c r="D23" s="219"/>
      <c r="E23" s="219"/>
      <c r="F23" s="219"/>
      <c r="G23" s="67">
        <v>16</v>
      </c>
      <c r="H23" s="68">
        <v>0</v>
      </c>
      <c r="I23" s="68">
        <v>0</v>
      </c>
    </row>
    <row r="24" spans="1:9" ht="12.75" customHeight="1" x14ac:dyDescent="0.2">
      <c r="A24" s="241" t="s">
        <v>185</v>
      </c>
      <c r="B24" s="241"/>
      <c r="C24" s="241"/>
      <c r="D24" s="241"/>
      <c r="E24" s="241"/>
      <c r="F24" s="241"/>
      <c r="G24" s="69">
        <v>17</v>
      </c>
      <c r="H24" s="70">
        <f>H18+H19</f>
        <v>38556292</v>
      </c>
      <c r="I24" s="70">
        <f>I18+I19</f>
        <v>48353471</v>
      </c>
    </row>
    <row r="25" spans="1:9" ht="12.75" customHeight="1" x14ac:dyDescent="0.2">
      <c r="A25" s="184" t="s">
        <v>186</v>
      </c>
      <c r="B25" s="184"/>
      <c r="C25" s="184"/>
      <c r="D25" s="184"/>
      <c r="E25" s="184"/>
      <c r="F25" s="184"/>
      <c r="G25" s="67">
        <v>18</v>
      </c>
      <c r="H25" s="68">
        <v>-4259914</v>
      </c>
      <c r="I25" s="68">
        <v>-3966231</v>
      </c>
    </row>
    <row r="26" spans="1:9" ht="12.75" customHeight="1" x14ac:dyDescent="0.2">
      <c r="A26" s="184" t="s">
        <v>187</v>
      </c>
      <c r="B26" s="184"/>
      <c r="C26" s="184"/>
      <c r="D26" s="184"/>
      <c r="E26" s="184"/>
      <c r="F26" s="184"/>
      <c r="G26" s="67">
        <v>19</v>
      </c>
      <c r="H26" s="68">
        <v>-334567</v>
      </c>
      <c r="I26" s="68">
        <v>-805910</v>
      </c>
    </row>
    <row r="27" spans="1:9" ht="25.9" customHeight="1" x14ac:dyDescent="0.2">
      <c r="A27" s="246" t="s">
        <v>188</v>
      </c>
      <c r="B27" s="246"/>
      <c r="C27" s="246"/>
      <c r="D27" s="246"/>
      <c r="E27" s="246"/>
      <c r="F27" s="246"/>
      <c r="G27" s="69">
        <v>20</v>
      </c>
      <c r="H27" s="70">
        <f>H24+H25+H26</f>
        <v>33961811</v>
      </c>
      <c r="I27" s="70">
        <f>I24+I25+I26</f>
        <v>43581330</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71">
        <v>403750</v>
      </c>
      <c r="I29" s="71">
        <v>88602</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942790</v>
      </c>
      <c r="I31" s="71">
        <v>1104717</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0</v>
      </c>
      <c r="I33" s="71">
        <v>327655</v>
      </c>
    </row>
    <row r="34" spans="1:9" ht="12.75" customHeight="1" x14ac:dyDescent="0.2">
      <c r="A34" s="184" t="s">
        <v>195</v>
      </c>
      <c r="B34" s="184"/>
      <c r="C34" s="184"/>
      <c r="D34" s="184"/>
      <c r="E34" s="184"/>
      <c r="F34" s="184"/>
      <c r="G34" s="67">
        <v>26</v>
      </c>
      <c r="H34" s="71">
        <v>1246707</v>
      </c>
      <c r="I34" s="71">
        <v>7453185</v>
      </c>
    </row>
    <row r="35" spans="1:9" ht="26.45" customHeight="1" x14ac:dyDescent="0.2">
      <c r="A35" s="241" t="s">
        <v>196</v>
      </c>
      <c r="B35" s="241"/>
      <c r="C35" s="241"/>
      <c r="D35" s="241"/>
      <c r="E35" s="241"/>
      <c r="F35" s="241"/>
      <c r="G35" s="69">
        <v>27</v>
      </c>
      <c r="H35" s="72">
        <f>H29+H30+H31+H32+H33+H34</f>
        <v>2593247</v>
      </c>
      <c r="I35" s="72">
        <f>I29+I30+I31+I32+I33+I34</f>
        <v>8974159</v>
      </c>
    </row>
    <row r="36" spans="1:9" ht="22.9" customHeight="1" x14ac:dyDescent="0.2">
      <c r="A36" s="184" t="s">
        <v>197</v>
      </c>
      <c r="B36" s="184"/>
      <c r="C36" s="184"/>
      <c r="D36" s="184"/>
      <c r="E36" s="184"/>
      <c r="F36" s="184"/>
      <c r="G36" s="67">
        <v>28</v>
      </c>
      <c r="H36" s="71">
        <v>-5316721</v>
      </c>
      <c r="I36" s="71">
        <v>-16750958</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-3531000</v>
      </c>
      <c r="I38" s="71">
        <v>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0</v>
      </c>
      <c r="I40" s="71">
        <v>0</v>
      </c>
    </row>
    <row r="41" spans="1:9" ht="24" customHeight="1" x14ac:dyDescent="0.2">
      <c r="A41" s="241" t="s">
        <v>202</v>
      </c>
      <c r="B41" s="241"/>
      <c r="C41" s="241"/>
      <c r="D41" s="241"/>
      <c r="E41" s="241"/>
      <c r="F41" s="241"/>
      <c r="G41" s="69">
        <v>33</v>
      </c>
      <c r="H41" s="72">
        <f>H36+H37+H38+H39+H40</f>
        <v>-8847721</v>
      </c>
      <c r="I41" s="72">
        <f>I36+I37+I38+I39+I40</f>
        <v>-16750958</v>
      </c>
    </row>
    <row r="42" spans="1:9" ht="29.45" customHeight="1" x14ac:dyDescent="0.2">
      <c r="A42" s="246" t="s">
        <v>203</v>
      </c>
      <c r="B42" s="246"/>
      <c r="C42" s="246"/>
      <c r="D42" s="246"/>
      <c r="E42" s="246"/>
      <c r="F42" s="246"/>
      <c r="G42" s="69">
        <v>34</v>
      </c>
      <c r="H42" s="72">
        <f>H35+H41</f>
        <v>-6254474</v>
      </c>
      <c r="I42" s="72">
        <f>I35+I41</f>
        <v>-7776799</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71">
        <v>5000000</v>
      </c>
      <c r="I46" s="71">
        <v>3000000</v>
      </c>
    </row>
    <row r="47" spans="1:9" ht="12.75" customHeight="1" x14ac:dyDescent="0.2">
      <c r="A47" s="184" t="s">
        <v>208</v>
      </c>
      <c r="B47" s="184"/>
      <c r="C47" s="184"/>
      <c r="D47" s="184"/>
      <c r="E47" s="184"/>
      <c r="F47" s="184"/>
      <c r="G47" s="67">
        <v>38</v>
      </c>
      <c r="H47" s="71">
        <v>0</v>
      </c>
      <c r="I47" s="71">
        <v>120100</v>
      </c>
    </row>
    <row r="48" spans="1:9" ht="22.15" customHeight="1" x14ac:dyDescent="0.2">
      <c r="A48" s="241" t="s">
        <v>209</v>
      </c>
      <c r="B48" s="241"/>
      <c r="C48" s="241"/>
      <c r="D48" s="241"/>
      <c r="E48" s="241"/>
      <c r="F48" s="241"/>
      <c r="G48" s="69">
        <v>39</v>
      </c>
      <c r="H48" s="72">
        <f>H44+H45+H46+H47</f>
        <v>5000000</v>
      </c>
      <c r="I48" s="72">
        <f>I44+I45+I46+I47</f>
        <v>3120100</v>
      </c>
    </row>
    <row r="49" spans="1:9" ht="24.6" customHeight="1" x14ac:dyDescent="0.2">
      <c r="A49" s="184" t="s">
        <v>305</v>
      </c>
      <c r="B49" s="184"/>
      <c r="C49" s="184"/>
      <c r="D49" s="184"/>
      <c r="E49" s="184"/>
      <c r="F49" s="184"/>
      <c r="G49" s="67">
        <v>40</v>
      </c>
      <c r="H49" s="71">
        <v>-19820482</v>
      </c>
      <c r="I49" s="71">
        <v>-14000738</v>
      </c>
    </row>
    <row r="50" spans="1:9" ht="12.75" customHeight="1" x14ac:dyDescent="0.2">
      <c r="A50" s="184" t="s">
        <v>210</v>
      </c>
      <c r="B50" s="184"/>
      <c r="C50" s="184"/>
      <c r="D50" s="184"/>
      <c r="E50" s="184"/>
      <c r="F50" s="184"/>
      <c r="G50" s="67">
        <v>41</v>
      </c>
      <c r="H50" s="71">
        <v>-3782640</v>
      </c>
      <c r="I50" s="71">
        <v>-5485945</v>
      </c>
    </row>
    <row r="51" spans="1:9" ht="12.75" customHeight="1" x14ac:dyDescent="0.2">
      <c r="A51" s="184" t="s">
        <v>211</v>
      </c>
      <c r="B51" s="184"/>
      <c r="C51" s="184"/>
      <c r="D51" s="184"/>
      <c r="E51" s="184"/>
      <c r="F51" s="184"/>
      <c r="G51" s="67">
        <v>42</v>
      </c>
      <c r="H51" s="71">
        <v>-2619863</v>
      </c>
      <c r="I51" s="71">
        <v>-3018380</v>
      </c>
    </row>
    <row r="52" spans="1:9" ht="22.9" customHeight="1" x14ac:dyDescent="0.2">
      <c r="A52" s="184" t="s">
        <v>212</v>
      </c>
      <c r="B52" s="184"/>
      <c r="C52" s="184"/>
      <c r="D52" s="184"/>
      <c r="E52" s="184"/>
      <c r="F52" s="184"/>
      <c r="G52" s="67">
        <v>43</v>
      </c>
      <c r="H52" s="71">
        <v>-1873319</v>
      </c>
      <c r="I52" s="71">
        <v>-1514113</v>
      </c>
    </row>
    <row r="53" spans="1:9" ht="12.75" customHeight="1" x14ac:dyDescent="0.2">
      <c r="A53" s="184" t="s">
        <v>213</v>
      </c>
      <c r="B53" s="184"/>
      <c r="C53" s="184"/>
      <c r="D53" s="184"/>
      <c r="E53" s="184"/>
      <c r="F53" s="184"/>
      <c r="G53" s="67">
        <v>44</v>
      </c>
      <c r="H53" s="71">
        <v>0</v>
      </c>
      <c r="I53" s="71">
        <v>0</v>
      </c>
    </row>
    <row r="54" spans="1:9" ht="30.6" customHeight="1" x14ac:dyDescent="0.2">
      <c r="A54" s="241" t="s">
        <v>214</v>
      </c>
      <c r="B54" s="241"/>
      <c r="C54" s="241"/>
      <c r="D54" s="241"/>
      <c r="E54" s="241"/>
      <c r="F54" s="241"/>
      <c r="G54" s="69">
        <v>45</v>
      </c>
      <c r="H54" s="72">
        <f>H49+H50+H51+H52+H53</f>
        <v>-28096304</v>
      </c>
      <c r="I54" s="72">
        <f>I49+I50+I51+I52+I53</f>
        <v>-24019176</v>
      </c>
    </row>
    <row r="55" spans="1:9" ht="29.45" customHeight="1" x14ac:dyDescent="0.2">
      <c r="A55" s="246" t="s">
        <v>215</v>
      </c>
      <c r="B55" s="246"/>
      <c r="C55" s="246"/>
      <c r="D55" s="246"/>
      <c r="E55" s="246"/>
      <c r="F55" s="246"/>
      <c r="G55" s="69">
        <v>46</v>
      </c>
      <c r="H55" s="72">
        <f>H48+H54</f>
        <v>-23096304</v>
      </c>
      <c r="I55" s="72">
        <f>I48+I54</f>
        <v>-20899076</v>
      </c>
    </row>
    <row r="56" spans="1:9" x14ac:dyDescent="0.2">
      <c r="A56" s="184" t="s">
        <v>216</v>
      </c>
      <c r="B56" s="184"/>
      <c r="C56" s="184"/>
      <c r="D56" s="184"/>
      <c r="E56" s="184"/>
      <c r="F56" s="184"/>
      <c r="G56" s="67">
        <v>47</v>
      </c>
      <c r="H56" s="71">
        <v>15013</v>
      </c>
      <c r="I56" s="71">
        <v>2608</v>
      </c>
    </row>
    <row r="57" spans="1:9" ht="26.45" customHeight="1" x14ac:dyDescent="0.2">
      <c r="A57" s="246" t="s">
        <v>217</v>
      </c>
      <c r="B57" s="246"/>
      <c r="C57" s="246"/>
      <c r="D57" s="246"/>
      <c r="E57" s="246"/>
      <c r="F57" s="246"/>
      <c r="G57" s="69">
        <v>48</v>
      </c>
      <c r="H57" s="72">
        <f>H27+H42+H55+H56</f>
        <v>4626046</v>
      </c>
      <c r="I57" s="72">
        <f>I27+I42+I55+I56</f>
        <v>14908063</v>
      </c>
    </row>
    <row r="58" spans="1:9" x14ac:dyDescent="0.2">
      <c r="A58" s="247" t="s">
        <v>218</v>
      </c>
      <c r="B58" s="247"/>
      <c r="C58" s="247"/>
      <c r="D58" s="247"/>
      <c r="E58" s="247"/>
      <c r="F58" s="247"/>
      <c r="G58" s="67">
        <v>49</v>
      </c>
      <c r="H58" s="71">
        <v>50348087</v>
      </c>
      <c r="I58" s="71">
        <v>29876119</v>
      </c>
    </row>
    <row r="59" spans="1:9" ht="31.15" customHeight="1" x14ac:dyDescent="0.2">
      <c r="A59" s="246" t="s">
        <v>219</v>
      </c>
      <c r="B59" s="246"/>
      <c r="C59" s="246"/>
      <c r="D59" s="246"/>
      <c r="E59" s="246"/>
      <c r="F59" s="246"/>
      <c r="G59" s="69">
        <v>50</v>
      </c>
      <c r="H59" s="72">
        <f>H57+H58</f>
        <v>54974133</v>
      </c>
      <c r="I59" s="72">
        <f>I57+I58</f>
        <v>44784182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43" zoomScaleNormal="100" zoomScaleSheetLayoutView="100" workbookViewId="0">
      <selection sqref="A1:I3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469</v>
      </c>
      <c r="B2" s="190"/>
      <c r="C2" s="190"/>
      <c r="D2" s="190"/>
      <c r="E2" s="190"/>
      <c r="F2" s="190"/>
      <c r="G2" s="190"/>
      <c r="H2" s="190"/>
      <c r="I2" s="190"/>
    </row>
    <row r="3" spans="1:9" x14ac:dyDescent="0.2">
      <c r="A3" s="261" t="s">
        <v>446</v>
      </c>
      <c r="B3" s="262"/>
      <c r="C3" s="262"/>
      <c r="D3" s="262"/>
      <c r="E3" s="262"/>
      <c r="F3" s="262"/>
      <c r="G3" s="262"/>
      <c r="H3" s="262"/>
      <c r="I3" s="262"/>
    </row>
    <row r="4" spans="1:9" x14ac:dyDescent="0.2">
      <c r="A4" s="238" t="s">
        <v>467</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393</v>
      </c>
      <c r="B12" s="252"/>
      <c r="C12" s="252"/>
      <c r="D12" s="252"/>
      <c r="E12" s="252"/>
      <c r="F12" s="252"/>
      <c r="G12" s="17">
        <v>5</v>
      </c>
      <c r="H12" s="24">
        <v>0</v>
      </c>
      <c r="I12" s="24">
        <v>0</v>
      </c>
    </row>
    <row r="13" spans="1:9" x14ac:dyDescent="0.2">
      <c r="A13" s="260" t="s">
        <v>394</v>
      </c>
      <c r="B13" s="260"/>
      <c r="C13" s="260"/>
      <c r="D13" s="260"/>
      <c r="E13" s="260"/>
      <c r="F13" s="260"/>
      <c r="G13" s="57">
        <v>6</v>
      </c>
      <c r="H13" s="60">
        <f>SUM(H8:H12)</f>
        <v>0</v>
      </c>
      <c r="I13" s="60">
        <f>SUM(I8:I12)</f>
        <v>0</v>
      </c>
    </row>
    <row r="14" spans="1:9" ht="12.75" customHeight="1" x14ac:dyDescent="0.2">
      <c r="A14" s="252" t="s">
        <v>395</v>
      </c>
      <c r="B14" s="252"/>
      <c r="C14" s="252"/>
      <c r="D14" s="252"/>
      <c r="E14" s="252"/>
      <c r="F14" s="252"/>
      <c r="G14" s="17">
        <v>7</v>
      </c>
      <c r="H14" s="24">
        <v>0</v>
      </c>
      <c r="I14" s="24">
        <v>0</v>
      </c>
    </row>
    <row r="15" spans="1:9" ht="12.75" customHeight="1" x14ac:dyDescent="0.2">
      <c r="A15" s="252" t="s">
        <v>396</v>
      </c>
      <c r="B15" s="252"/>
      <c r="C15" s="252"/>
      <c r="D15" s="252"/>
      <c r="E15" s="252"/>
      <c r="F15" s="252"/>
      <c r="G15" s="17">
        <v>8</v>
      </c>
      <c r="H15" s="24">
        <v>0</v>
      </c>
      <c r="I15" s="24">
        <v>0</v>
      </c>
    </row>
    <row r="16" spans="1:9" ht="12.75" customHeight="1" x14ac:dyDescent="0.2">
      <c r="A16" s="252" t="s">
        <v>397</v>
      </c>
      <c r="B16" s="252"/>
      <c r="C16" s="252"/>
      <c r="D16" s="252"/>
      <c r="E16" s="252"/>
      <c r="F16" s="252"/>
      <c r="G16" s="17">
        <v>9</v>
      </c>
      <c r="H16" s="24">
        <v>0</v>
      </c>
      <c r="I16" s="24">
        <v>0</v>
      </c>
    </row>
    <row r="17" spans="1:9" ht="12.75" customHeight="1" x14ac:dyDescent="0.2">
      <c r="A17" s="252" t="s">
        <v>398</v>
      </c>
      <c r="B17" s="252"/>
      <c r="C17" s="252"/>
      <c r="D17" s="252"/>
      <c r="E17" s="252"/>
      <c r="F17" s="252"/>
      <c r="G17" s="17">
        <v>10</v>
      </c>
      <c r="H17" s="24">
        <v>0</v>
      </c>
      <c r="I17" s="24">
        <v>0</v>
      </c>
    </row>
    <row r="18" spans="1:9" ht="12.75" customHeight="1" x14ac:dyDescent="0.2">
      <c r="A18" s="252" t="s">
        <v>399</v>
      </c>
      <c r="B18" s="252"/>
      <c r="C18" s="252"/>
      <c r="D18" s="252"/>
      <c r="E18" s="252"/>
      <c r="F18" s="252"/>
      <c r="G18" s="17">
        <v>11</v>
      </c>
      <c r="H18" s="24">
        <v>0</v>
      </c>
      <c r="I18" s="24">
        <v>0</v>
      </c>
    </row>
    <row r="19" spans="1:9" ht="12.75" customHeight="1" x14ac:dyDescent="0.2">
      <c r="A19" s="252" t="s">
        <v>400</v>
      </c>
      <c r="B19" s="252"/>
      <c r="C19" s="252"/>
      <c r="D19" s="252"/>
      <c r="E19" s="252"/>
      <c r="F19" s="252"/>
      <c r="G19" s="17">
        <v>12</v>
      </c>
      <c r="H19" s="24">
        <v>0</v>
      </c>
      <c r="I19" s="24">
        <v>0</v>
      </c>
    </row>
    <row r="20" spans="1:9" ht="26.25" customHeight="1" x14ac:dyDescent="0.2">
      <c r="A20" s="260" t="s">
        <v>401</v>
      </c>
      <c r="B20" s="260"/>
      <c r="C20" s="260"/>
      <c r="D20" s="260"/>
      <c r="E20" s="260"/>
      <c r="F20" s="260"/>
      <c r="G20" s="57">
        <v>13</v>
      </c>
      <c r="H20" s="60">
        <f>SUM(H14:H19)</f>
        <v>0</v>
      </c>
      <c r="I20" s="60">
        <f>SUM(I14:I19)</f>
        <v>0</v>
      </c>
    </row>
    <row r="21" spans="1:9" ht="27.6" customHeight="1" x14ac:dyDescent="0.2">
      <c r="A21" s="258" t="s">
        <v>402</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404</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8" t="s">
        <v>406</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64" t="s">
        <v>443</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409</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410</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zoomScale="80" zoomScaleNormal="100" zoomScaleSheetLayoutView="80" workbookViewId="0">
      <pane ySplit="6" topLeftCell="A12" activePane="bottomLeft" state="frozen"/>
      <selection sqref="A1:I39"/>
      <selection pane="bottomLeft" sqref="A1:I3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45658</v>
      </c>
      <c r="F2" s="4" t="s">
        <v>0</v>
      </c>
      <c r="G2" s="9">
        <v>45930</v>
      </c>
      <c r="H2" s="27"/>
      <c r="I2" s="27"/>
      <c r="J2" s="27"/>
      <c r="K2" s="26"/>
      <c r="X2" s="28" t="s">
        <v>446</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13613965</v>
      </c>
      <c r="I7" s="33">
        <v>151667929</v>
      </c>
      <c r="J7" s="33">
        <v>680698</v>
      </c>
      <c r="K7" s="33">
        <v>3563479</v>
      </c>
      <c r="L7" s="33">
        <v>3563479</v>
      </c>
      <c r="M7" s="33">
        <v>0</v>
      </c>
      <c r="N7" s="33">
        <v>40735079</v>
      </c>
      <c r="O7" s="33">
        <v>0</v>
      </c>
      <c r="P7" s="33">
        <v>0</v>
      </c>
      <c r="Q7" s="33">
        <v>0</v>
      </c>
      <c r="R7" s="33">
        <v>210298</v>
      </c>
      <c r="S7" s="33">
        <v>0</v>
      </c>
      <c r="T7" s="33">
        <v>214111</v>
      </c>
      <c r="U7" s="33">
        <v>2660562</v>
      </c>
      <c r="V7" s="33">
        <v>3653904</v>
      </c>
      <c r="W7" s="34">
        <f>H7+I7+J7+K7-L7+M7+N7+O7+P7+Q7+R7+U7+V7+S7+T7</f>
        <v>213436546</v>
      </c>
      <c r="X7" s="33">
        <v>0</v>
      </c>
      <c r="Y7" s="34">
        <f>W7+X7</f>
        <v>213436546</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13613965</v>
      </c>
      <c r="I10" s="34">
        <f t="shared" ref="I10:Y10" si="2">I7+I8+I9</f>
        <v>151667929</v>
      </c>
      <c r="J10" s="34">
        <f t="shared" si="2"/>
        <v>680698</v>
      </c>
      <c r="K10" s="34">
        <f>K7+K8+K9</f>
        <v>3563479</v>
      </c>
      <c r="L10" s="34">
        <f t="shared" si="2"/>
        <v>3563479</v>
      </c>
      <c r="M10" s="34">
        <f t="shared" si="2"/>
        <v>0</v>
      </c>
      <c r="N10" s="34">
        <f t="shared" si="2"/>
        <v>40735079</v>
      </c>
      <c r="O10" s="34">
        <f t="shared" si="2"/>
        <v>0</v>
      </c>
      <c r="P10" s="34">
        <f t="shared" si="2"/>
        <v>0</v>
      </c>
      <c r="Q10" s="34">
        <f t="shared" si="2"/>
        <v>0</v>
      </c>
      <c r="R10" s="34">
        <f t="shared" si="2"/>
        <v>210298</v>
      </c>
      <c r="S10" s="34">
        <f t="shared" si="2"/>
        <v>0</v>
      </c>
      <c r="T10" s="34">
        <f t="shared" si="2"/>
        <v>214111</v>
      </c>
      <c r="U10" s="34">
        <f t="shared" si="2"/>
        <v>2660562</v>
      </c>
      <c r="V10" s="34">
        <f t="shared" si="2"/>
        <v>3653904</v>
      </c>
      <c r="W10" s="34">
        <f t="shared" si="2"/>
        <v>213436546</v>
      </c>
      <c r="X10" s="34">
        <f t="shared" si="2"/>
        <v>0</v>
      </c>
      <c r="Y10" s="34">
        <f t="shared" si="2"/>
        <v>213436546</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5945404</v>
      </c>
      <c r="W11" s="34">
        <f t="shared" ref="W11:W29" si="3">H11+I11+J11+K11-L11+M11+N11+O11+P11+Q11+R11+U11+V11+S11+T11</f>
        <v>5945404</v>
      </c>
      <c r="X11" s="33">
        <v>0</v>
      </c>
      <c r="Y11" s="34">
        <f t="shared" ref="Y11:Y29" si="4">W11+X11</f>
        <v>5945404</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302762</v>
      </c>
      <c r="U12" s="35">
        <v>0</v>
      </c>
      <c r="V12" s="35">
        <v>0</v>
      </c>
      <c r="W12" s="34">
        <f t="shared" si="3"/>
        <v>302762</v>
      </c>
      <c r="X12" s="33">
        <v>0</v>
      </c>
      <c r="Y12" s="34">
        <f t="shared" si="4"/>
        <v>302762</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417</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-247211</v>
      </c>
      <c r="S16" s="33">
        <v>0</v>
      </c>
      <c r="T16" s="33">
        <v>0</v>
      </c>
      <c r="U16" s="33">
        <v>0</v>
      </c>
      <c r="V16" s="33">
        <v>0</v>
      </c>
      <c r="W16" s="34">
        <f t="shared" si="3"/>
        <v>-247211</v>
      </c>
      <c r="X16" s="33">
        <v>0</v>
      </c>
      <c r="Y16" s="34">
        <f t="shared" si="4"/>
        <v>-247211</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418</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419</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420</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2" t="s">
        <v>421</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429</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2" t="s">
        <v>422</v>
      </c>
      <c r="B27" s="272"/>
      <c r="C27" s="272"/>
      <c r="D27" s="272"/>
      <c r="E27" s="272"/>
      <c r="F27" s="272"/>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2" t="s">
        <v>423</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v>3653904</v>
      </c>
      <c r="V28" s="33">
        <v>-3653904</v>
      </c>
      <c r="W28" s="34">
        <f t="shared" si="3"/>
        <v>0</v>
      </c>
      <c r="X28" s="33">
        <v>0</v>
      </c>
      <c r="Y28" s="34">
        <f t="shared" si="4"/>
        <v>0</v>
      </c>
    </row>
    <row r="29" spans="1:25" ht="12.75" customHeight="1" x14ac:dyDescent="0.2">
      <c r="A29" s="272" t="s">
        <v>424</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38888069</v>
      </c>
      <c r="O30" s="36">
        <f t="shared" si="5"/>
        <v>0</v>
      </c>
      <c r="P30" s="36">
        <f t="shared" si="5"/>
        <v>0</v>
      </c>
      <c r="Q30" s="36">
        <f t="shared" si="5"/>
        <v>0</v>
      </c>
      <c r="R30" s="36">
        <f t="shared" si="5"/>
        <v>-36913</v>
      </c>
      <c r="S30" s="36">
        <f t="shared" si="5"/>
        <v>0</v>
      </c>
      <c r="T30" s="36">
        <f t="shared" si="5"/>
        <v>516873</v>
      </c>
      <c r="U30" s="36">
        <f t="shared" si="5"/>
        <v>2531826</v>
      </c>
      <c r="V30" s="36">
        <f t="shared" si="5"/>
        <v>5945404</v>
      </c>
      <c r="W30" s="36">
        <f t="shared" si="5"/>
        <v>213689658</v>
      </c>
      <c r="X30" s="36">
        <f t="shared" si="5"/>
        <v>0</v>
      </c>
      <c r="Y30" s="36">
        <f t="shared" si="5"/>
        <v>213689658</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-247211</v>
      </c>
      <c r="S32" s="34">
        <f t="shared" ref="S32:T32" si="7">SUM(S12:S20)</f>
        <v>0</v>
      </c>
      <c r="T32" s="34">
        <f t="shared" si="7"/>
        <v>302762</v>
      </c>
      <c r="U32" s="34">
        <f t="shared" si="6"/>
        <v>0</v>
      </c>
      <c r="V32" s="34">
        <f t="shared" si="6"/>
        <v>0</v>
      </c>
      <c r="W32" s="34">
        <f t="shared" si="6"/>
        <v>55551</v>
      </c>
      <c r="X32" s="34">
        <f t="shared" si="6"/>
        <v>0</v>
      </c>
      <c r="Y32" s="34">
        <f t="shared" si="6"/>
        <v>55551</v>
      </c>
    </row>
    <row r="33" spans="1:25" ht="31.5" customHeight="1" x14ac:dyDescent="0.2">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-247211</v>
      </c>
      <c r="S33" s="34">
        <f t="shared" ref="S33:T33" si="9">S11+S32</f>
        <v>0</v>
      </c>
      <c r="T33" s="34">
        <f t="shared" si="9"/>
        <v>302762</v>
      </c>
      <c r="U33" s="34">
        <f t="shared" si="8"/>
        <v>0</v>
      </c>
      <c r="V33" s="34">
        <f t="shared" si="8"/>
        <v>5945404</v>
      </c>
      <c r="W33" s="34">
        <f t="shared" si="8"/>
        <v>6000955</v>
      </c>
      <c r="X33" s="34">
        <f t="shared" si="8"/>
        <v>0</v>
      </c>
      <c r="Y33" s="34">
        <f t="shared" si="8"/>
        <v>6000955</v>
      </c>
    </row>
    <row r="34" spans="1:25" ht="30.75" customHeight="1" x14ac:dyDescent="0.2">
      <c r="A34" s="294" t="s">
        <v>427</v>
      </c>
      <c r="B34" s="294"/>
      <c r="C34" s="294"/>
      <c r="D34" s="294"/>
      <c r="E34" s="294"/>
      <c r="F34" s="294"/>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-128736</v>
      </c>
      <c r="V34" s="36">
        <f t="shared" si="10"/>
        <v>-3653904</v>
      </c>
      <c r="W34" s="36">
        <f t="shared" si="10"/>
        <v>-5747843</v>
      </c>
      <c r="X34" s="36">
        <f t="shared" si="10"/>
        <v>0</v>
      </c>
      <c r="Y34" s="36">
        <f t="shared" si="10"/>
        <v>-5747843</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f>+H30</f>
        <v>13613965</v>
      </c>
      <c r="I36" s="33">
        <f t="shared" ref="I36:V36" si="12">+I30</f>
        <v>151549736</v>
      </c>
      <c r="J36" s="33">
        <f t="shared" si="12"/>
        <v>680698</v>
      </c>
      <c r="K36" s="33">
        <f t="shared" si="12"/>
        <v>4585019</v>
      </c>
      <c r="L36" s="33">
        <f t="shared" si="12"/>
        <v>4585019</v>
      </c>
      <c r="M36" s="33">
        <f t="shared" si="12"/>
        <v>0</v>
      </c>
      <c r="N36" s="33">
        <f t="shared" si="12"/>
        <v>38888069</v>
      </c>
      <c r="O36" s="33">
        <f t="shared" si="12"/>
        <v>0</v>
      </c>
      <c r="P36" s="33">
        <f t="shared" si="12"/>
        <v>0</v>
      </c>
      <c r="Q36" s="33">
        <f t="shared" si="12"/>
        <v>0</v>
      </c>
      <c r="R36" s="33">
        <f t="shared" si="12"/>
        <v>-36913</v>
      </c>
      <c r="S36" s="33">
        <f t="shared" si="12"/>
        <v>0</v>
      </c>
      <c r="T36" s="33">
        <f t="shared" si="12"/>
        <v>516873</v>
      </c>
      <c r="U36" s="33">
        <f t="shared" si="12"/>
        <v>2531826</v>
      </c>
      <c r="V36" s="33">
        <f t="shared" si="12"/>
        <v>5945404</v>
      </c>
      <c r="W36" s="37">
        <f>H36+I36+J36+K36-L36+M36+N36+O36+P36+Q36+R36+U36+V36+S36+T36</f>
        <v>213689658</v>
      </c>
      <c r="X36" s="33">
        <v>0</v>
      </c>
      <c r="Y36" s="37">
        <f t="shared" ref="Y36:Y38" si="13">W36+X36</f>
        <v>213689658</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3" t="s">
        <v>428</v>
      </c>
      <c r="B39" s="273"/>
      <c r="C39" s="273"/>
      <c r="D39" s="273"/>
      <c r="E39" s="273"/>
      <c r="F39" s="273"/>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38888069</v>
      </c>
      <c r="O39" s="34">
        <f t="shared" si="15"/>
        <v>0</v>
      </c>
      <c r="P39" s="34">
        <f t="shared" si="15"/>
        <v>0</v>
      </c>
      <c r="Q39" s="34">
        <f t="shared" si="15"/>
        <v>0</v>
      </c>
      <c r="R39" s="34">
        <f t="shared" si="15"/>
        <v>-36913</v>
      </c>
      <c r="S39" s="34">
        <f t="shared" si="15"/>
        <v>0</v>
      </c>
      <c r="T39" s="34">
        <f t="shared" si="15"/>
        <v>516873</v>
      </c>
      <c r="U39" s="34">
        <f t="shared" si="15"/>
        <v>2531826</v>
      </c>
      <c r="V39" s="34">
        <f t="shared" si="15"/>
        <v>5945404</v>
      </c>
      <c r="W39" s="34">
        <f t="shared" si="15"/>
        <v>213689658</v>
      </c>
      <c r="X39" s="34">
        <f t="shared" si="15"/>
        <v>0</v>
      </c>
      <c r="Y39" s="34">
        <f t="shared" si="15"/>
        <v>213689658</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20928186</v>
      </c>
      <c r="W40" s="37">
        <f t="shared" ref="W40:W58" si="16">H40+I40+J40+K40-L40+M40+N40+O40+P40+Q40+R40+U40+V40+S40+T40</f>
        <v>20928186</v>
      </c>
      <c r="X40" s="33">
        <v>0</v>
      </c>
      <c r="Y40" s="37">
        <f t="shared" ref="Y40:Y58" si="17">W40+X40</f>
        <v>20928186</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-192064</v>
      </c>
      <c r="U41" s="35">
        <v>0</v>
      </c>
      <c r="V41" s="35">
        <v>0</v>
      </c>
      <c r="W41" s="37">
        <f t="shared" si="16"/>
        <v>-192064</v>
      </c>
      <c r="X41" s="33">
        <v>0</v>
      </c>
      <c r="Y41" s="37">
        <f t="shared" si="17"/>
        <v>-192064</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2" t="s">
        <v>417</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-23124</v>
      </c>
      <c r="S45" s="33">
        <v>0</v>
      </c>
      <c r="T45" s="33">
        <v>0</v>
      </c>
      <c r="U45" s="33">
        <v>0</v>
      </c>
      <c r="V45" s="33">
        <v>0</v>
      </c>
      <c r="W45" s="37">
        <f t="shared" si="16"/>
        <v>-23124</v>
      </c>
      <c r="X45" s="33">
        <v>0</v>
      </c>
      <c r="Y45" s="37">
        <f t="shared" si="17"/>
        <v>-23124</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2" t="s">
        <v>274</v>
      </c>
      <c r="B48" s="272"/>
      <c r="C48" s="272"/>
      <c r="D48" s="272"/>
      <c r="E48" s="272"/>
      <c r="F48" s="27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2" t="s">
        <v>418</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2" t="s">
        <v>419</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2" t="s">
        <v>420</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2" t="s">
        <v>276</v>
      </c>
      <c r="B53" s="272"/>
      <c r="C53" s="272"/>
      <c r="D53" s="272"/>
      <c r="E53" s="272"/>
      <c r="F53" s="272"/>
      <c r="G53" s="6">
        <v>45</v>
      </c>
      <c r="H53" s="33">
        <v>0</v>
      </c>
      <c r="I53" s="33">
        <v>0</v>
      </c>
      <c r="J53" s="33">
        <v>0</v>
      </c>
      <c r="K53" s="33">
        <v>1514113</v>
      </c>
      <c r="L53" s="33">
        <f>K53</f>
        <v>1514113</v>
      </c>
      <c r="M53" s="33">
        <v>0</v>
      </c>
      <c r="N53" s="33">
        <f>-L53</f>
        <v>-1514113</v>
      </c>
      <c r="O53" s="33">
        <v>0</v>
      </c>
      <c r="P53" s="33">
        <v>0</v>
      </c>
      <c r="Q53" s="33">
        <v>0</v>
      </c>
      <c r="R53" s="33">
        <v>0</v>
      </c>
      <c r="S53" s="33">
        <v>0</v>
      </c>
      <c r="T53" s="33">
        <v>0</v>
      </c>
      <c r="U53" s="33">
        <v>0</v>
      </c>
      <c r="V53" s="33">
        <v>0</v>
      </c>
      <c r="W53" s="37">
        <f t="shared" si="16"/>
        <v>-1514113</v>
      </c>
      <c r="X53" s="33">
        <v>0</v>
      </c>
      <c r="Y53" s="37">
        <f t="shared" si="17"/>
        <v>-1514113</v>
      </c>
    </row>
    <row r="54" spans="1:25" ht="12.75" customHeight="1" x14ac:dyDescent="0.2">
      <c r="A54" s="272" t="s">
        <v>421</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2" t="s">
        <v>429</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-5485945</v>
      </c>
      <c r="V55" s="33">
        <v>0</v>
      </c>
      <c r="W55" s="37">
        <f t="shared" si="16"/>
        <v>-5485945</v>
      </c>
      <c r="X55" s="33">
        <v>0</v>
      </c>
      <c r="Y55" s="37">
        <f t="shared" si="17"/>
        <v>-5485945</v>
      </c>
    </row>
    <row r="56" spans="1:25" ht="12.75" customHeight="1" x14ac:dyDescent="0.2">
      <c r="A56" s="272" t="s">
        <v>422</v>
      </c>
      <c r="B56" s="272"/>
      <c r="C56" s="272"/>
      <c r="D56" s="272"/>
      <c r="E56" s="272"/>
      <c r="F56" s="272"/>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2" t="s">
        <v>430</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f>-V57</f>
        <v>5945404</v>
      </c>
      <c r="V57" s="33">
        <f>-V36</f>
        <v>-5945404</v>
      </c>
      <c r="W57" s="37">
        <f t="shared" si="16"/>
        <v>0</v>
      </c>
      <c r="X57" s="33">
        <v>0</v>
      </c>
      <c r="Y57" s="37">
        <f t="shared" si="17"/>
        <v>0</v>
      </c>
    </row>
    <row r="58" spans="1:25" ht="12.75" customHeight="1" x14ac:dyDescent="0.2">
      <c r="A58" s="272" t="s">
        <v>424</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90" t="s">
        <v>431</v>
      </c>
      <c r="B59" s="290"/>
      <c r="C59" s="290"/>
      <c r="D59" s="290"/>
      <c r="E59" s="290"/>
      <c r="F59" s="290"/>
      <c r="G59" s="8">
        <v>51</v>
      </c>
      <c r="H59" s="36">
        <f>SUM(H39:H58)</f>
        <v>13613965</v>
      </c>
      <c r="I59" s="36">
        <f t="shared" ref="I59:Y59" si="18">SUM(I39:I58)</f>
        <v>151322143</v>
      </c>
      <c r="J59" s="36">
        <f t="shared" si="18"/>
        <v>680698</v>
      </c>
      <c r="K59" s="36">
        <f t="shared" si="18"/>
        <v>5358539</v>
      </c>
      <c r="L59" s="36">
        <f t="shared" si="18"/>
        <v>5358539</v>
      </c>
      <c r="M59" s="36">
        <f t="shared" si="18"/>
        <v>0</v>
      </c>
      <c r="N59" s="36">
        <f t="shared" si="18"/>
        <v>38114549</v>
      </c>
      <c r="O59" s="36">
        <f t="shared" si="18"/>
        <v>0</v>
      </c>
      <c r="P59" s="36">
        <f t="shared" si="18"/>
        <v>0</v>
      </c>
      <c r="Q59" s="36">
        <f t="shared" si="18"/>
        <v>0</v>
      </c>
      <c r="R59" s="36">
        <f t="shared" si="18"/>
        <v>-60037</v>
      </c>
      <c r="S59" s="36">
        <f t="shared" si="18"/>
        <v>0</v>
      </c>
      <c r="T59" s="36">
        <f t="shared" si="18"/>
        <v>324809</v>
      </c>
      <c r="U59" s="36">
        <f t="shared" si="18"/>
        <v>2991285</v>
      </c>
      <c r="V59" s="36">
        <f t="shared" si="18"/>
        <v>20928186</v>
      </c>
      <c r="W59" s="36">
        <f t="shared" si="18"/>
        <v>227915598</v>
      </c>
      <c r="X59" s="36">
        <f t="shared" si="18"/>
        <v>0</v>
      </c>
      <c r="Y59" s="36">
        <f t="shared" si="18"/>
        <v>227915598</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432</v>
      </c>
      <c r="B61" s="293"/>
      <c r="C61" s="293"/>
      <c r="D61" s="293"/>
      <c r="E61" s="293"/>
      <c r="F61" s="293"/>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-23124</v>
      </c>
      <c r="S61" s="37">
        <f t="shared" ref="S61:T61" si="20">SUM(S41:S49)</f>
        <v>0</v>
      </c>
      <c r="T61" s="37">
        <f t="shared" si="20"/>
        <v>-192064</v>
      </c>
      <c r="U61" s="37">
        <f t="shared" si="19"/>
        <v>0</v>
      </c>
      <c r="V61" s="37">
        <f t="shared" si="19"/>
        <v>0</v>
      </c>
      <c r="W61" s="37">
        <f t="shared" si="19"/>
        <v>-215188</v>
      </c>
      <c r="X61" s="37">
        <f t="shared" si="19"/>
        <v>0</v>
      </c>
      <c r="Y61" s="37">
        <f t="shared" si="19"/>
        <v>-215188</v>
      </c>
    </row>
    <row r="62" spans="1:25" ht="27.75" customHeight="1" x14ac:dyDescent="0.2">
      <c r="A62" s="293" t="s">
        <v>433</v>
      </c>
      <c r="B62" s="293"/>
      <c r="C62" s="293"/>
      <c r="D62" s="293"/>
      <c r="E62" s="293"/>
      <c r="F62" s="293"/>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-23124</v>
      </c>
      <c r="S62" s="37">
        <f t="shared" ref="S62:T62" si="22">S40+S61</f>
        <v>0</v>
      </c>
      <c r="T62" s="37">
        <f t="shared" si="22"/>
        <v>-192064</v>
      </c>
      <c r="U62" s="37">
        <f t="shared" si="21"/>
        <v>0</v>
      </c>
      <c r="V62" s="37">
        <f t="shared" si="21"/>
        <v>20928186</v>
      </c>
      <c r="W62" s="37">
        <f t="shared" si="21"/>
        <v>20712998</v>
      </c>
      <c r="X62" s="37">
        <f t="shared" si="21"/>
        <v>0</v>
      </c>
      <c r="Y62" s="37">
        <f t="shared" si="21"/>
        <v>20712998</v>
      </c>
    </row>
    <row r="63" spans="1:25" ht="29.25" customHeight="1" x14ac:dyDescent="0.2">
      <c r="A63" s="294" t="s">
        <v>434</v>
      </c>
      <c r="B63" s="294"/>
      <c r="C63" s="294"/>
      <c r="D63" s="294"/>
      <c r="E63" s="294"/>
      <c r="F63" s="294"/>
      <c r="G63" s="8">
        <v>54</v>
      </c>
      <c r="H63" s="38">
        <f>SUM(H50:H58)</f>
        <v>0</v>
      </c>
      <c r="I63" s="38">
        <f t="shared" ref="I63:Y63" si="23">SUM(I50:I58)</f>
        <v>-227593</v>
      </c>
      <c r="J63" s="38">
        <f t="shared" si="23"/>
        <v>0</v>
      </c>
      <c r="K63" s="38">
        <f t="shared" si="23"/>
        <v>773520</v>
      </c>
      <c r="L63" s="38">
        <f t="shared" si="23"/>
        <v>773520</v>
      </c>
      <c r="M63" s="38">
        <f t="shared" si="23"/>
        <v>0</v>
      </c>
      <c r="N63" s="38">
        <f t="shared" si="23"/>
        <v>-773520</v>
      </c>
      <c r="O63" s="38">
        <f t="shared" si="23"/>
        <v>0</v>
      </c>
      <c r="P63" s="38">
        <f t="shared" si="23"/>
        <v>0</v>
      </c>
      <c r="Q63" s="38">
        <f t="shared" si="23"/>
        <v>0</v>
      </c>
      <c r="R63" s="38">
        <f t="shared" si="23"/>
        <v>0</v>
      </c>
      <c r="S63" s="38">
        <f t="shared" ref="S63:T63" si="24">SUM(S50:S58)</f>
        <v>0</v>
      </c>
      <c r="T63" s="38">
        <f t="shared" si="24"/>
        <v>0</v>
      </c>
      <c r="U63" s="38">
        <f t="shared" si="23"/>
        <v>459459</v>
      </c>
      <c r="V63" s="38">
        <f t="shared" si="23"/>
        <v>-5945404</v>
      </c>
      <c r="W63" s="38">
        <f t="shared" si="23"/>
        <v>-6487058</v>
      </c>
      <c r="X63" s="38">
        <f t="shared" si="23"/>
        <v>0</v>
      </c>
      <c r="Y63" s="38">
        <f t="shared" si="23"/>
        <v>-6487058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39"/>
  <sheetViews>
    <sheetView view="pageBreakPreview" zoomScaleNormal="66" zoomScaleSheetLayoutView="100" workbookViewId="0">
      <selection sqref="A1:I39"/>
    </sheetView>
  </sheetViews>
  <sheetFormatPr defaultRowHeight="12.75" x14ac:dyDescent="0.2"/>
  <cols>
    <col min="1" max="8" width="9.140625" style="126"/>
    <col min="9" max="9" width="95" style="126" customWidth="1"/>
    <col min="10" max="16384" width="9.140625" style="126"/>
  </cols>
  <sheetData>
    <row r="1" spans="1:9" x14ac:dyDescent="0.2">
      <c r="A1" s="296" t="s">
        <v>470</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ht="214.5" customHeight="1" x14ac:dyDescent="0.2">
      <c r="A38" s="297"/>
      <c r="B38" s="297"/>
      <c r="C38" s="297"/>
      <c r="D38" s="297"/>
      <c r="E38" s="297"/>
      <c r="F38" s="297"/>
      <c r="G38" s="297"/>
      <c r="H38" s="297"/>
      <c r="I38" s="297"/>
    </row>
    <row r="39" spans="1:9" ht="257.25" customHeight="1" x14ac:dyDescent="0.2">
      <c r="A39" s="297"/>
      <c r="B39" s="297"/>
      <c r="C39" s="297"/>
      <c r="D39" s="297"/>
      <c r="E39" s="297"/>
      <c r="F39" s="297"/>
      <c r="G39" s="297"/>
      <c r="H39" s="297"/>
      <c r="I39" s="297"/>
    </row>
  </sheetData>
  <mergeCells count="1">
    <mergeCell ref="A1:I39"/>
  </mergeCells>
  <pageMargins left="0.7" right="0.7" top="0.75" bottom="0.75" header="0.3" footer="0.3"/>
  <pageSetup paperSize="8"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2025-10-28T09:10:01Z</cp:lastPrinted>
  <dcterms:created xsi:type="dcterms:W3CDTF">2008-10-17T11:51:54Z</dcterms:created>
  <dcterms:modified xsi:type="dcterms:W3CDTF">2025-10-28T09:11:38Z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