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Računovodstvo\2017\06.2017\TFI\"/>
    </mc:Choice>
  </mc:AlternateContent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52" i="20" l="1"/>
  <c r="J52" i="20"/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M45" i="22" l="1"/>
  <c r="M49" i="22" s="1"/>
  <c r="M57" i="22" s="1"/>
  <c r="M68" i="22" s="1"/>
  <c r="L46" i="22"/>
  <c r="M46" i="22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0" i="22" l="1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<sst xmlns="http://schemas.openxmlformats.org/spreadsheetml/2006/main" count="340" uniqueCount="309">
  <si>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</si>
  <si>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</si>
  <si>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</si>
  <si>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</si>
  <si>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</si>
  <si>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</si>
  <si>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</si>
  <si>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</si>
  <si>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</si>
  <si>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</si>
  <si>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</si>
  <si>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</si>
  <si>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</si>
  <si>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</si>
  <si>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</si>
  <si>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</si>
  <si>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</si>
  <si>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</si>
  <si>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</si>
  <si>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</si>
  <si>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</si>
  <si>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</si>
  <si>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</si>
  <si>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</si>
  <si>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</si>
  <si>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</si>
  <si>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</si>
  <si>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</si>
  <si>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</si>
  <si>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</si>
  <si>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</si>
  <si>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</si>
  <si>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</si>
  <si>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</si>
  <si>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</si>
  <si>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</si>
  <si>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</si>
  <si>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</si>
  <si>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</si>
  <si>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</si>
  <si>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</si>
  <si>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</si>
  <si>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</si>
  <si>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</si>
  <si>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</si>
  <si>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</si>
  <si>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</si>
  <si>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</si>
  <si>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</si>
  <si>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</si>
  <si>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</si>
  <si>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</si>
  <si>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</si>
  <si>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</si>
  <si>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</si>
  <si>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</si>
  <si>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</si>
  <si>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</si>
  <si>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</si>
  <si>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</si>
  <si>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</si>
  <si>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</si>
  <si>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</si>
  <si>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</si>
  <si>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</si>
  <si>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</si>
  <si>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</si>
  <si>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</si>
  <si>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</si>
  <si>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</si>
  <si>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</si>
  <si>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</si>
  <si>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</si>
  <si>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</si>
  <si>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</si>
  <si>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</si>
  <si>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</si>
  <si>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</si>
  <si>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</si>
  <si>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</si>
  <si>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</si>
  <si>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</si>
  <si>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</si>
  <si>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</si>
  <si>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</si>
  <si>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</si>
  <si>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</si>
  <si>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</si>
  <si>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</si>
  <si>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</si>
  <si>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</si>
  <si>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</si>
  <si>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</si>
  <si>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</si>
  <si>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</si>
  <si>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</si>
  <si>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</si>
  <si>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</si>
  <si>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</si>
  <si>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</si>
  <si>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</si>
  <si>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</si>
  <si>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</si>
  <si>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</si>
  <si>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</si>
  <si>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</si>
  <si>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</si>
  <si>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</si>
  <si>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</si>
  <si>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</si>
  <si>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</si>
  <si>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</si>
  <si>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</si>
  <si>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</si>
  <si>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</si>
  <si>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</si>
  <si>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</si>
  <si>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</si>
  <si>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</si>
  <si>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</si>
  <si>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</si>
  <si>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</si>
  <si>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</si>
  <si>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</si>
  <si>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</si>
  <si>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</si>
  <si>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</si>
  <si>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</si>
  <si>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</si>
  <si>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</si>
  <si>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</si>
  <si>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</si>
  <si>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</si>
  <si>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</si>
  <si>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</si>
  <si>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</si>
  <si>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</si>
  <si>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</si>
  <si>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</si>
  <si>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</si>
  <si>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</si>
  <si>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</si>
  <si>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</si>
  <si>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</si>
  <si>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</si>
  <si>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</si>
  <si>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</si>
  <si>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</si>
  <si>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</si>
  <si>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</si>
  <si>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</si>
  <si>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</si>
  <si>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</si>
  <si>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</si>
  <si>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</si>
  <si>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</si>
  <si>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</si>
  <si>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</si>
  <si>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</si>
  <si>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</si>
  <si>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</si>
  <si>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</si>
  <si>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</si>
  <si>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</si>
  <si>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</si>
  <si>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</si>
  <si>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</si>
  <si>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</si>
  <si>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</si>
  <si>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</si>
  <si>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</si>
  <si>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</si>
  <si>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</si>
  <si>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</si>
  <si>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</si>
  <si>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</si>
  <si>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</si>
  <si>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</si>
  <si>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</si>
  <si>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</si>
  <si>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</si>
  <si>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</si>
  <si>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</si>
  <si>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</si>
  <si>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</si>
  <si>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</si>
  <si>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</si>
  <si>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</si>
  <si>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</si>
  <si>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</si>
  <si>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</si>
  <si>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</si>
  <si>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</si>
  <si>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</si>
  <si>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</si>
  <si>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</si>
  <si>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</si>
  <si>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</si>
  <si>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</si>
  <si>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</si>
  <si>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</si>
  <si>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</si>
  <si>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</si>
  <si>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</si>
  <si>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</si>
  <si>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</si>
  <si>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</si>
  <si>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</si>
  <si>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</si>
  <si>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</si>
  <si>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</si>
  <si>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</si>
  <si>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</si>
  <si>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</si>
  <si>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</si>
  <si>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</si>
  <si>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</si>
  <si>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</si>
  <si>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</si>
  <si>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</si>
  <si>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</si>
  <si>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</si>
  <si>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</si>
  <si>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</si>
  <si>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</si>
  <si>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</si>
  <si>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</si>
  <si>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</si>
  <si>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</si>
  <si>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</si>
  <si>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</si>
  <si>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</si>
  <si>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</si>
  <si>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</si>
  <si>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</si>
  <si>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</si>
  <si>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</si>
  <si>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</si>
  <si>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</si>
  <si>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</si>
  <si>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</si>
  <si>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</si>
  <si>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</si>
  <si>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</si>
  <si>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</si>
  <si>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</si>
  <si>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</si>
  <si>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</si>
  <si>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</si>
  <si>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</si>
  <si>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</si>
  <si>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</si>
  <si>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</si>
  <si>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</si>
  <si>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</si>
  <si>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</si>
  <si>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</si>
  <si>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</si>
  <si>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</si>
  <si>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</si>
  <si>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</si>
  <si>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</si>
  <si>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</si>
  <si>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</si>
  <si>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</si>
  <si>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</si>
  <si>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</si>
  <si>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</si>
  <si>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</si>
  <si>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</si>
  <si>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</si>
  <si>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</si>
  <si>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</si>
  <si>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</si>
  <si>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</si>
  <si>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</si>
  <si>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</si>
  <si>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</si>
  <si>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</si>
  <si>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</si>
  <si>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</si>
  <si>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</si>
  <si>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</si>
  <si>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</si>
  <si>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</si>
  <si>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</si>
  <si>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</si>
  <si>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</si>
  <si>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</si>
  <si>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</si>
  <si>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</si>
  <si>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</si>
  <si>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</si>
  <si>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</si>
  <si>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</si>
  <si>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</si>
  <si>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</si>
  <si>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</si>
  <si>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</si>
  <si>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Laljek Senka</t>
  </si>
  <si>
    <t>048 653 203</t>
  </si>
  <si>
    <t>senka.laljek@podravka.hr</t>
  </si>
  <si>
    <t>1.1.2017.</t>
  </si>
  <si>
    <t>Pucar Marin</t>
  </si>
  <si>
    <t>Accounting policies in year 2017. did not change.</t>
  </si>
  <si>
    <t>30.6.2017.</t>
  </si>
  <si>
    <t>3170</t>
  </si>
  <si>
    <t>as at 30.06.2017.</t>
  </si>
  <si>
    <t>for the period 1.1.2017. to 30.06.2017.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</si>
</sst>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B1" zoomScale="120" zoomScaleNormal="120" zoomScaleSheetLayoutView="100" workbookViewId="0">
      <selection activeCell="H11" sqref="H1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302</v>
      </c>
      <c r="F2" s="19"/>
      <c r="G2" s="88" t="s">
        <v>279</v>
      </c>
      <c r="H2" s="18" t="s">
        <v>305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281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306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295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282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299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300</v>
      </c>
      <c r="D48" s="167"/>
      <c r="E48" s="168"/>
      <c r="F48" s="25"/>
      <c r="G48" s="31" t="s">
        <v>37</v>
      </c>
      <c r="H48" s="166" t="s">
        <v>292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301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303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283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288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287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280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3"/>
  <sheetViews>
    <sheetView showGridLines="0" topLeftCell="A85" zoomScale="120" zoomScaleNormal="120" zoomScaleSheetLayoutView="110" workbookViewId="0">
      <selection activeCell="A104" sqref="A104:H104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</cols>
  <sheetData>
    <row r="1" spans="1:11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2.75" customHeight="1" x14ac:dyDescent="0.2">
      <c r="A2" s="199" t="s">
        <v>307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1" ht="12.75" customHeight="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1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1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1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1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1851327653</v>
      </c>
      <c r="K9" s="10">
        <f>K10+K17+K27+K36+K40</f>
        <v>2020644228</v>
      </c>
    </row>
    <row r="10" spans="1:11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107755978</v>
      </c>
      <c r="K10" s="10">
        <f>SUM(K11:K16)</f>
        <v>112684849</v>
      </c>
    </row>
    <row r="11" spans="1:11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</row>
    <row r="12" spans="1:11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101805354</v>
      </c>
      <c r="K12" s="11">
        <v>91430686</v>
      </c>
    </row>
    <row r="13" spans="1:11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</row>
    <row r="14" spans="1:11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</row>
    <row r="15" spans="1:11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5950624</v>
      </c>
      <c r="K15" s="11">
        <v>21254163</v>
      </c>
    </row>
    <row r="16" spans="1:11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</row>
    <row r="17" spans="1:11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850156418</v>
      </c>
      <c r="K17" s="10">
        <f>SUM(K18:K26)</f>
        <v>836036505</v>
      </c>
    </row>
    <row r="18" spans="1:11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43034502</v>
      </c>
      <c r="K18" s="11">
        <v>43034502</v>
      </c>
    </row>
    <row r="19" spans="1:11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473435374</v>
      </c>
      <c r="K19" s="11">
        <v>461975436</v>
      </c>
    </row>
    <row r="20" spans="1:11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263555792</v>
      </c>
      <c r="K20" s="11">
        <v>269286409</v>
      </c>
    </row>
    <row r="21" spans="1:11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22786284</v>
      </c>
      <c r="K21" s="11">
        <v>22044317</v>
      </c>
    </row>
    <row r="22" spans="1:11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</row>
    <row r="23" spans="1:11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11">
        <v>3503215</v>
      </c>
      <c r="K23" s="11">
        <v>1413627</v>
      </c>
    </row>
    <row r="24" spans="1:11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11">
        <v>43134729</v>
      </c>
      <c r="K24" s="11">
        <v>37583530</v>
      </c>
    </row>
    <row r="25" spans="1:11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706522</v>
      </c>
      <c r="K25" s="11">
        <v>698684</v>
      </c>
    </row>
    <row r="26" spans="1:11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11">
        <v>0</v>
      </c>
      <c r="K26" s="11">
        <v>0</v>
      </c>
    </row>
    <row r="27" spans="1:11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867752211</v>
      </c>
      <c r="K27" s="10">
        <f>SUM(K28:K35)</f>
        <v>1047626303</v>
      </c>
    </row>
    <row r="28" spans="1:11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808073131</v>
      </c>
      <c r="K28" s="11">
        <v>977936261</v>
      </c>
    </row>
    <row r="29" spans="1:11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56465262</v>
      </c>
      <c r="K29" s="11">
        <v>67105303</v>
      </c>
    </row>
    <row r="30" spans="1:11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11">
        <v>1225020</v>
      </c>
      <c r="K30" s="11">
        <v>1225020</v>
      </c>
    </row>
    <row r="31" spans="1:11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</row>
    <row r="32" spans="1:11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</row>
    <row r="33" spans="1:11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1988798</v>
      </c>
      <c r="K33" s="11">
        <v>1359719</v>
      </c>
    </row>
    <row r="34" spans="1:11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</row>
    <row r="35" spans="1:11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</row>
    <row r="36" spans="1:11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</row>
    <row r="37" spans="1:11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</row>
    <row r="38" spans="1:11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</row>
    <row r="39" spans="1:11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</row>
    <row r="40" spans="1:11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25663046</v>
      </c>
      <c r="K40" s="11">
        <v>24296571</v>
      </c>
    </row>
    <row r="41" spans="1:11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1459124345</v>
      </c>
      <c r="K41" s="10">
        <f>K42+K50+K57+K65</f>
        <v>1212279634</v>
      </c>
    </row>
    <row r="42" spans="1:11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478624439</v>
      </c>
      <c r="K42" s="10">
        <f>SUM(K43:K49)</f>
        <v>458787766</v>
      </c>
    </row>
    <row r="43" spans="1:11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111660293</v>
      </c>
      <c r="K43" s="11">
        <v>117365631</v>
      </c>
    </row>
    <row r="44" spans="1:11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42880135</v>
      </c>
      <c r="K44" s="11">
        <v>32865481</v>
      </c>
    </row>
    <row r="45" spans="1:11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140823462</v>
      </c>
      <c r="K45" s="11">
        <v>127765682</v>
      </c>
    </row>
    <row r="46" spans="1:11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42841093</v>
      </c>
      <c r="K46" s="11">
        <v>40827769</v>
      </c>
    </row>
    <row r="47" spans="1:11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0</v>
      </c>
    </row>
    <row r="48" spans="1:11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140419456</v>
      </c>
      <c r="K48" s="11">
        <v>139963203</v>
      </c>
    </row>
    <row r="49" spans="1:11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11">
        <v>0</v>
      </c>
      <c r="K49" s="11">
        <v>0</v>
      </c>
    </row>
    <row r="50" spans="1:11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763611620</v>
      </c>
      <c r="K50" s="10">
        <f>SUM(K51:K56)</f>
        <v>593288286</v>
      </c>
    </row>
    <row r="51" spans="1:11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465173908</v>
      </c>
      <c r="K51" s="11">
        <v>299731312</v>
      </c>
    </row>
    <row r="52" spans="1:11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11">
        <v>279386040</v>
      </c>
      <c r="K52" s="11">
        <v>286109856</v>
      </c>
    </row>
    <row r="53" spans="1:11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</row>
    <row r="54" spans="1:11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733464</v>
      </c>
      <c r="K54" s="11">
        <v>855648</v>
      </c>
    </row>
    <row r="55" spans="1:11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11">
        <v>7744536</v>
      </c>
      <c r="K55" s="11">
        <v>621207</v>
      </c>
    </row>
    <row r="56" spans="1:11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11">
        <v>10573672</v>
      </c>
      <c r="K56" s="11">
        <v>5970263</v>
      </c>
    </row>
    <row r="57" spans="1:11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80335253</v>
      </c>
      <c r="K57" s="10">
        <f>SUM(K58:K64)</f>
        <v>90176605</v>
      </c>
    </row>
    <row r="58" spans="1:11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0</v>
      </c>
      <c r="K58" s="11">
        <v>0</v>
      </c>
    </row>
    <row r="59" spans="1:11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75449677</v>
      </c>
      <c r="K59" s="11">
        <v>87549892</v>
      </c>
    </row>
    <row r="60" spans="1:11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</row>
    <row r="61" spans="1:11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</row>
    <row r="62" spans="1:11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306000</v>
      </c>
      <c r="K62" s="11">
        <v>182000</v>
      </c>
    </row>
    <row r="63" spans="1:11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2544119</v>
      </c>
      <c r="K63" s="11">
        <v>1757668</v>
      </c>
    </row>
    <row r="64" spans="1:11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2035457</v>
      </c>
      <c r="K64" s="11">
        <v>687045</v>
      </c>
    </row>
    <row r="65" spans="1:12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136553033</v>
      </c>
      <c r="K65" s="11">
        <v>70026977</v>
      </c>
    </row>
    <row r="66" spans="1:12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6155104</v>
      </c>
      <c r="K66" s="11">
        <v>5441438</v>
      </c>
    </row>
    <row r="67" spans="1:12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3316607102</v>
      </c>
      <c r="K67" s="10">
        <f>K8+K9+K41+K66</f>
        <v>3238365300</v>
      </c>
      <c r="L67" s="92"/>
    </row>
    <row r="68" spans="1:12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966890614</v>
      </c>
      <c r="K68" s="125">
        <v>990588945</v>
      </c>
    </row>
    <row r="69" spans="1:12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</row>
    <row r="70" spans="1:12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2076079537</v>
      </c>
      <c r="K70" s="14">
        <f>K71+K72+K73+K79+K80+K83+K86</f>
        <v>2091517353</v>
      </c>
    </row>
    <row r="71" spans="1:12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1566400660</v>
      </c>
      <c r="K71" s="11">
        <v>1566400660</v>
      </c>
    </row>
    <row r="72" spans="1:12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185313851</v>
      </c>
      <c r="K72" s="11">
        <v>182752349</v>
      </c>
    </row>
    <row r="73" spans="1:12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143682952</v>
      </c>
      <c r="K73" s="10">
        <f>K74+K75-K76+K77+K78</f>
        <v>282022740</v>
      </c>
    </row>
    <row r="74" spans="1:12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17659521</v>
      </c>
      <c r="K74" s="11">
        <v>26625605</v>
      </c>
    </row>
    <row r="75" spans="1:12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147604502</v>
      </c>
      <c r="K75" s="11">
        <v>147604502</v>
      </c>
    </row>
    <row r="76" spans="1:12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72539675</v>
      </c>
      <c r="K76" s="11">
        <v>63681553</v>
      </c>
    </row>
    <row r="77" spans="1:12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</row>
    <row r="78" spans="1:12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50958604</v>
      </c>
      <c r="K78" s="11">
        <v>171474186</v>
      </c>
    </row>
    <row r="79" spans="1:12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</row>
    <row r="80" spans="1:12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1360387</v>
      </c>
      <c r="K80" s="10">
        <f>K81-K82</f>
        <v>51200408</v>
      </c>
    </row>
    <row r="81" spans="1:11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1360387</v>
      </c>
      <c r="K81" s="11">
        <v>51200408</v>
      </c>
    </row>
    <row r="82" spans="1:11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0</v>
      </c>
      <c r="K82" s="11">
        <v>0</v>
      </c>
    </row>
    <row r="83" spans="1:11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179321687</v>
      </c>
      <c r="K83" s="10">
        <f>K84-K85</f>
        <v>9141196</v>
      </c>
    </row>
    <row r="84" spans="1:11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179321687</v>
      </c>
      <c r="K84" s="11">
        <v>9141196</v>
      </c>
    </row>
    <row r="85" spans="1:11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</row>
    <row r="86" spans="1:11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</row>
    <row r="87" spans="1:11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31469021</v>
      </c>
      <c r="K87" s="10">
        <f>SUM(K88:K90)</f>
        <v>32684933</v>
      </c>
    </row>
    <row r="88" spans="1:11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17750427</v>
      </c>
      <c r="K88" s="96">
        <v>17750427</v>
      </c>
    </row>
    <row r="89" spans="1:11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</row>
    <row r="90" spans="1:11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13718594</v>
      </c>
      <c r="K90" s="96">
        <v>14934506</v>
      </c>
    </row>
    <row r="91" spans="1:11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398472313</v>
      </c>
      <c r="K91" s="10">
        <f>SUM(K92:K100)</f>
        <v>426094100</v>
      </c>
    </row>
    <row r="92" spans="1:11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</row>
    <row r="93" spans="1:11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</row>
    <row r="94" spans="1:11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398472313</v>
      </c>
      <c r="K94" s="11">
        <v>426094100</v>
      </c>
    </row>
    <row r="95" spans="1:11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</row>
    <row r="96" spans="1:11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</row>
    <row r="97" spans="1:11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</row>
    <row r="98" spans="1:11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</row>
    <row r="99" spans="1:11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</row>
    <row r="100" spans="1:11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</row>
    <row r="101" spans="1:11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771097403</v>
      </c>
      <c r="K101" s="10">
        <f>SUM(K102:K113)</f>
        <v>635734805</v>
      </c>
    </row>
    <row r="102" spans="1:11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156595983</v>
      </c>
      <c r="K102" s="11">
        <v>196980380</v>
      </c>
    </row>
    <row r="103" spans="1:11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324985</v>
      </c>
      <c r="K103" s="11">
        <v>318486</v>
      </c>
    </row>
    <row r="104" spans="1:11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233177632</v>
      </c>
      <c r="K104" s="11">
        <v>180958793</v>
      </c>
    </row>
    <row r="105" spans="1:11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0</v>
      </c>
      <c r="K105" s="11">
        <v>0</v>
      </c>
    </row>
    <row r="106" spans="1:11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263032904</v>
      </c>
      <c r="K106" s="11">
        <v>189576176</v>
      </c>
    </row>
    <row r="107" spans="1:11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82720318</v>
      </c>
      <c r="K107" s="11">
        <v>0</v>
      </c>
    </row>
    <row r="108" spans="1:11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</row>
    <row r="109" spans="1:11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30943833</v>
      </c>
      <c r="K109" s="11">
        <v>49076006</v>
      </c>
    </row>
    <row r="110" spans="1:11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1750091</v>
      </c>
      <c r="K110" s="11">
        <v>17756116</v>
      </c>
    </row>
    <row r="111" spans="1:11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676368</v>
      </c>
      <c r="K111" s="11">
        <v>676368</v>
      </c>
    </row>
    <row r="112" spans="1:11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</row>
    <row r="113" spans="1:12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1875289</v>
      </c>
      <c r="K113" s="11">
        <v>392480</v>
      </c>
    </row>
    <row r="114" spans="1:12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39488828</v>
      </c>
      <c r="K114" s="11">
        <v>52334109</v>
      </c>
    </row>
    <row r="115" spans="1:12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3316607102</v>
      </c>
      <c r="K115" s="10">
        <f>K70+K87+K91+K101+K114</f>
        <v>3238365300</v>
      </c>
    </row>
    <row r="116" spans="1:12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966890614</v>
      </c>
      <c r="K116" s="12">
        <v>990588945</v>
      </c>
    </row>
    <row r="117" spans="1:12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</row>
    <row r="118" spans="1:12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</row>
    <row r="119" spans="1:12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</row>
    <row r="120" spans="1:12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2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2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R34" sqref="R34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.5703125" style="75" bestFit="1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289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285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291</v>
      </c>
      <c r="K6" s="95" t="s">
        <v>290</v>
      </c>
      <c r="L6" s="94" t="s">
        <v>291</v>
      </c>
      <c r="M6" s="95" t="s">
        <v>290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911625600</v>
      </c>
      <c r="K8" s="14">
        <f>SUM(K9:K10)</f>
        <v>456329599</v>
      </c>
      <c r="L8" s="14">
        <f>SUM(L9:L10)</f>
        <v>915197985</v>
      </c>
      <c r="M8" s="14">
        <f>SUM(M9:M10)</f>
        <v>502426863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880116838</v>
      </c>
      <c r="K9" s="11">
        <v>441534272</v>
      </c>
      <c r="L9" s="11">
        <v>891530381</v>
      </c>
      <c r="M9" s="11">
        <v>492504892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31508762</v>
      </c>
      <c r="K10" s="11">
        <v>14795327</v>
      </c>
      <c r="L10" s="11">
        <v>23667604</v>
      </c>
      <c r="M10" s="11">
        <v>9921971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857046027</v>
      </c>
      <c r="K11" s="10">
        <f>K12+K13+K17+K21+K22+K23+K26+K27</f>
        <v>444970006</v>
      </c>
      <c r="L11" s="10">
        <f>L12+L13+L17+L21+L22+L23+L26+L27</f>
        <v>888983089</v>
      </c>
      <c r="M11" s="10">
        <f>M12+M13+M17+M21+M22+M23+M26+M27</f>
        <v>489670424</v>
      </c>
      <c r="N11" s="92"/>
      <c r="R11" s="83"/>
      <c r="S11" s="83"/>
      <c r="T11" s="83"/>
      <c r="U11" s="83"/>
    </row>
    <row r="12" spans="1:21" x14ac:dyDescent="0.2">
      <c r="A12" s="192" t="s">
        <v>284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-9752790</v>
      </c>
      <c r="K12" s="96">
        <v>-13160126</v>
      </c>
      <c r="L12" s="11">
        <v>23845816</v>
      </c>
      <c r="M12" s="96">
        <v>23729199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577115598</v>
      </c>
      <c r="K13" s="10">
        <f>SUM(K14:K16)</f>
        <v>303647044</v>
      </c>
      <c r="L13" s="10">
        <f>SUM(L14:L16)</f>
        <v>560551089</v>
      </c>
      <c r="M13" s="10">
        <f>SUM(M14:M16)</f>
        <v>299929912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388206337</v>
      </c>
      <c r="K14" s="11">
        <v>201264536</v>
      </c>
      <c r="L14" s="11">
        <v>362962168</v>
      </c>
      <c r="M14" s="11">
        <v>188523242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98412174</v>
      </c>
      <c r="K15" s="11">
        <v>51867289</v>
      </c>
      <c r="L15" s="11">
        <v>122991146</v>
      </c>
      <c r="M15" s="11">
        <v>69559835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90497087</v>
      </c>
      <c r="K16" s="11">
        <v>50515219</v>
      </c>
      <c r="L16" s="11">
        <v>74597775</v>
      </c>
      <c r="M16" s="11">
        <v>41846835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184316937</v>
      </c>
      <c r="K17" s="10">
        <f>SUM(K18:K20)</f>
        <v>92935647</v>
      </c>
      <c r="L17" s="10">
        <f>SUM(L18:L20)</f>
        <v>177473483</v>
      </c>
      <c r="M17" s="10">
        <f>SUM(M18:M20)</f>
        <v>91199672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110391396</v>
      </c>
      <c r="K18" s="11">
        <v>53917361</v>
      </c>
      <c r="L18" s="11">
        <v>109690793.95</v>
      </c>
      <c r="M18" s="11">
        <v>55830440.770000003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46491265</v>
      </c>
      <c r="K19" s="11">
        <v>24526068</v>
      </c>
      <c r="L19" s="11">
        <v>41591248.689999998</v>
      </c>
      <c r="M19" s="11">
        <v>21748943.859999999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27434276</v>
      </c>
      <c r="K20" s="11">
        <v>14492218</v>
      </c>
      <c r="L20" s="11">
        <v>26191440.359999999</v>
      </c>
      <c r="M20" s="11">
        <v>13620287.369999999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46888455</v>
      </c>
      <c r="K21" s="11">
        <v>23625294</v>
      </c>
      <c r="L21" s="11">
        <v>48432589</v>
      </c>
      <c r="M21" s="11">
        <v>23403493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47379052</v>
      </c>
      <c r="K22" s="11">
        <v>30202492</v>
      </c>
      <c r="L22" s="11">
        <v>61571881</v>
      </c>
      <c r="M22" s="11">
        <v>39654017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-4012394</v>
      </c>
      <c r="K23" s="10">
        <f>SUM(K24:K25)</f>
        <v>-2430685</v>
      </c>
      <c r="L23" s="10">
        <f>SUM(L24:L25)</f>
        <v>2652307</v>
      </c>
      <c r="M23" s="10">
        <f>SUM(M24:M25)</f>
        <v>2877204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-4012394</v>
      </c>
      <c r="K25" s="11">
        <v>-2430685</v>
      </c>
      <c r="L25" s="11">
        <v>2652307</v>
      </c>
      <c r="M25" s="11">
        <v>2877204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531576</v>
      </c>
      <c r="K26" s="130">
        <v>129125</v>
      </c>
      <c r="L26" s="11">
        <v>1233072</v>
      </c>
      <c r="M26" s="126">
        <v>362988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14579593</v>
      </c>
      <c r="K27" s="11">
        <v>10021215</v>
      </c>
      <c r="L27" s="11">
        <v>13222852</v>
      </c>
      <c r="M27" s="11">
        <v>8513939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26467774</v>
      </c>
      <c r="K28" s="10">
        <f>SUM(K29:K33)</f>
        <v>11026071</v>
      </c>
      <c r="L28" s="10">
        <f>SUM(L29:L33)</f>
        <v>21632998</v>
      </c>
      <c r="M28" s="10">
        <f>SUM(M29:M33)</f>
        <v>7957433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286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10516003</v>
      </c>
      <c r="K29" s="11">
        <v>7654887</v>
      </c>
      <c r="L29" s="11">
        <v>9947735</v>
      </c>
      <c r="M29" s="11">
        <v>3789973</v>
      </c>
      <c r="N29" s="92"/>
      <c r="P29" s="92"/>
      <c r="R29" s="83"/>
      <c r="S29" s="83"/>
      <c r="T29" s="83"/>
      <c r="U29" s="83"/>
    </row>
    <row r="30" spans="1:21" x14ac:dyDescent="0.2">
      <c r="A30" s="192" t="s">
        <v>296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15946041</v>
      </c>
      <c r="K30" s="11">
        <v>3371184</v>
      </c>
      <c r="L30" s="11">
        <v>10402474</v>
      </c>
      <c r="M30" s="11">
        <v>3389099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5730</v>
      </c>
      <c r="K32" s="129">
        <v>0</v>
      </c>
      <c r="L32" s="11">
        <v>1282789</v>
      </c>
      <c r="M32" s="127">
        <v>778361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26596823</v>
      </c>
      <c r="K34" s="10">
        <f>SUM(K35:K38)</f>
        <v>9180257</v>
      </c>
      <c r="L34" s="10">
        <f>SUM(L35:L38)</f>
        <v>36602929</v>
      </c>
      <c r="M34" s="10">
        <f>SUM(M35:M38)</f>
        <v>20040899</v>
      </c>
      <c r="N34" s="92"/>
      <c r="R34" s="83"/>
      <c r="S34" s="83"/>
      <c r="T34" s="83"/>
      <c r="U34" s="83"/>
    </row>
    <row r="35" spans="1:21" x14ac:dyDescent="0.2">
      <c r="A35" s="192" t="s">
        <v>297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5141033</v>
      </c>
      <c r="K35" s="11">
        <v>255707</v>
      </c>
      <c r="L35" s="11">
        <v>22679350</v>
      </c>
      <c r="M35" s="11">
        <v>14308345</v>
      </c>
      <c r="N35" s="92"/>
      <c r="R35" s="83"/>
      <c r="S35" s="83"/>
      <c r="T35" s="83"/>
      <c r="U35" s="83"/>
    </row>
    <row r="36" spans="1:21" x14ac:dyDescent="0.2">
      <c r="A36" s="192" t="s">
        <v>298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19943173</v>
      </c>
      <c r="K36" s="11">
        <v>9072074</v>
      </c>
      <c r="L36" s="11">
        <v>13923579</v>
      </c>
      <c r="M36" s="11">
        <v>6650827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1512617</v>
      </c>
      <c r="K37" s="11">
        <v>-147524</v>
      </c>
      <c r="L37" s="11">
        <v>0</v>
      </c>
      <c r="M37" s="11">
        <v>-918273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938093374</v>
      </c>
      <c r="K43" s="10">
        <f>K8+K28+K39+K41</f>
        <v>467355670</v>
      </c>
      <c r="L43" s="10">
        <f>L8+L28+L39+L41</f>
        <v>936830983</v>
      </c>
      <c r="M43" s="10">
        <f>M8+M28+M39+M41</f>
        <v>510384296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883642850</v>
      </c>
      <c r="K44" s="10">
        <f>K11+K34+K40+K42</f>
        <v>454150263</v>
      </c>
      <c r="L44" s="10">
        <f>L11+L34+L40+L42</f>
        <v>925586018</v>
      </c>
      <c r="M44" s="10">
        <f>M11+M34+M40+M42</f>
        <v>509711323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54450524</v>
      </c>
      <c r="K45" s="10">
        <f>K43-K44</f>
        <v>13205407</v>
      </c>
      <c r="L45" s="10">
        <f>L43-L44</f>
        <v>11244965</v>
      </c>
      <c r="M45" s="10">
        <f>M43-M44</f>
        <v>672973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54450524</v>
      </c>
      <c r="K46" s="10">
        <f>IF(K43&gt;K44,K43-K44,0)</f>
        <v>13205407</v>
      </c>
      <c r="L46" s="10">
        <f>IF(L43&gt;L44,L43-L44,0)</f>
        <v>11244965</v>
      </c>
      <c r="M46" s="10">
        <f>IF(M43&gt;M44,M43-M44,0)</f>
        <v>672973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11375502</v>
      </c>
      <c r="K48" s="11">
        <v>3327662</v>
      </c>
      <c r="L48" s="11">
        <v>2103769</v>
      </c>
      <c r="M48" s="11">
        <v>120297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43075022</v>
      </c>
      <c r="K49" s="10">
        <f>K45-K48</f>
        <v>9877745</v>
      </c>
      <c r="L49" s="10">
        <f>L45-L48</f>
        <v>9141196</v>
      </c>
      <c r="M49" s="10">
        <f>M45-M48</f>
        <v>552676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43075022</v>
      </c>
      <c r="K50" s="10">
        <f>IF(K49&gt;0,K49,0)</f>
        <v>9877745</v>
      </c>
      <c r="L50" s="10">
        <f>IF(L49&gt;0,L49,0)</f>
        <v>9141196</v>
      </c>
      <c r="M50" s="10">
        <f>IF(M49&gt;0,M49,0)</f>
        <v>552676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43075022</v>
      </c>
      <c r="K57" s="9">
        <f>K49</f>
        <v>9877745</v>
      </c>
      <c r="L57" s="9">
        <f>L49</f>
        <v>9141196</v>
      </c>
      <c r="M57" s="9">
        <f>M49</f>
        <v>552676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43075022</v>
      </c>
      <c r="K68" s="13">
        <f>K57+K67</f>
        <v>9877745</v>
      </c>
      <c r="L68" s="13">
        <f>L57+L67</f>
        <v>9141196</v>
      </c>
      <c r="M68" s="13">
        <f>M57+M67</f>
        <v>552676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topLeftCell="A22" zoomScale="110" zoomScaleNormal="110" zoomScaleSheetLayoutView="110" workbookViewId="0">
      <selection activeCell="Q54" sqref="Q54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54450524</v>
      </c>
      <c r="K8" s="11">
        <v>11244965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46888455</v>
      </c>
      <c r="K9" s="11">
        <v>48432589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0</v>
      </c>
      <c r="K10" s="11">
        <v>0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0</v>
      </c>
      <c r="K11" s="11">
        <v>0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7501357</v>
      </c>
      <c r="K12" s="11">
        <v>19380420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2502222</v>
      </c>
      <c r="K13" s="11">
        <v>14730232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111342558</v>
      </c>
      <c r="K14" s="10">
        <f>SUM(K8:K13)</f>
        <v>93788206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19280121</v>
      </c>
      <c r="K15" s="11">
        <v>101008471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9517355</v>
      </c>
      <c r="K16" s="11">
        <v>563082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0</v>
      </c>
      <c r="K17" s="11">
        <v>0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42158973</v>
      </c>
      <c r="K18" s="96">
        <v>5945668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70956449</v>
      </c>
      <c r="K19" s="10">
        <f>SUM(K15:K18)</f>
        <v>107517221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40386109</v>
      </c>
      <c r="K20" s="10">
        <f>IF(K14&gt;K19,K14-K19,0)</f>
        <v>0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0</v>
      </c>
      <c r="K21" s="10">
        <f>IF(K19&gt;K14,K19-K14,0)</f>
        <v>13729015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11325990</v>
      </c>
      <c r="K23" s="11">
        <v>1560706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6156177</v>
      </c>
      <c r="K24" s="11">
        <v>0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1601757</v>
      </c>
      <c r="K25" s="11">
        <v>1047087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0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1189399</v>
      </c>
      <c r="K27" s="11">
        <v>9686780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20273323</v>
      </c>
      <c r="K28" s="10">
        <f>SUM(K23:K27)</f>
        <v>12294573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80222775</v>
      </c>
      <c r="K29" s="11">
        <v>40052621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11119047</v>
      </c>
      <c r="K30" s="11">
        <v>1255550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58256901</v>
      </c>
      <c r="K31" s="11">
        <v>35761769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149598723</v>
      </c>
      <c r="K32" s="10">
        <f>SUM(K29:K31)</f>
        <v>77069940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129325400</v>
      </c>
      <c r="K34" s="10">
        <f>IF(K32&gt;K28,K32-K28,0)</f>
        <v>64775367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264690452</v>
      </c>
      <c r="K37" s="11">
        <v>97988485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312672</v>
      </c>
      <c r="K38" s="11">
        <v>6945454</v>
      </c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265003124</v>
      </c>
      <c r="K39" s="10">
        <f>SUM(K36:K38)</f>
        <v>104933939</v>
      </c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214321518</v>
      </c>
      <c r="K40" s="96">
        <v>92955613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>
        <v>0</v>
      </c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529732</v>
      </c>
      <c r="K42" s="96">
        <v>0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4628876</v>
      </c>
      <c r="K43" s="11">
        <v>0</v>
      </c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>
        <v>0</v>
      </c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219480126</v>
      </c>
      <c r="K45" s="10">
        <f>SUM(K40:K44)</f>
        <v>92955613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45522998</v>
      </c>
      <c r="K46" s="10">
        <f>IF(K39&gt;K45,K39-K45,0)</f>
        <v>11978326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0</v>
      </c>
      <c r="K47" s="10">
        <f>IF(K45&gt;K39,K45-K39,0)</f>
        <v>0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43416293</v>
      </c>
      <c r="K49" s="10">
        <f>IF(K21-K20+K34-K33+K47-K46&gt;0,K21-K20+K34-K33+K47-K46,0)</f>
        <v>66526056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95413823</v>
      </c>
      <c r="K50" s="11">
        <v>136553033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0</v>
      </c>
      <c r="K51" s="11">
        <v>0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f>J49</f>
        <v>43416293</v>
      </c>
      <c r="K52" s="11">
        <f>K49</f>
        <v>66526056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51997530</v>
      </c>
      <c r="K53" s="13">
        <f>K50+K51-K52</f>
        <v>70026977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23:K27 J50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J28" sqref="J28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185313851</v>
      </c>
      <c r="K8" s="11">
        <v>182752349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143682952</v>
      </c>
      <c r="K9" s="96">
        <v>282022740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1360387</v>
      </c>
      <c r="K10" s="11">
        <v>51200408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179321687</v>
      </c>
      <c r="K11" s="11">
        <v>9141196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2076079537</v>
      </c>
      <c r="K16" s="10">
        <f>SUM(K7:K15)</f>
        <v>2091517353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125706826</v>
      </c>
      <c r="K22" s="11">
        <v>15437816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125706826</v>
      </c>
      <c r="K23" s="13">
        <f>SUM(K17:K22)</f>
        <v>15437816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L17" sqref="L17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293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304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2015-02-11T08:46:11Z</cp:lastPrinted>
  <dcterms:created xsi:type="dcterms:W3CDTF">2008-10-17T11:51:54Z</dcterms:created>
  <dcterms:modified xsi:type="dcterms:W3CDTF">2017-07-17T15:13:36Z</dcterms:modified>
</cp:coreProperties>
</file>