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aveExternalLinkValues="0" codeName="ThisWorkbook" defaultThemeVersion="124226"/>
  <bookViews>
    <workbookView xWindow="0" yWindow="258" windowWidth="15487" windowHeight="9442" activeTab="4"/>
  </bookViews>
  <sheets>
    <sheet name="GENERAL" sheetId="15" r:id="rId1"/>
    <sheet name="Balance sheet" sheetId="19" r:id="rId2"/>
    <sheet name="PL" sheetId="18" r:id="rId3"/>
    <sheet name="Cash flow" sheetId="20" r:id="rId4"/>
    <sheet name="Equity movement" sheetId="17" r:id="rId5"/>
  </sheets>
  <definedNames>
    <definedName name="_xlnm.Print_Area" localSheetId="1">'Balance sheet'!$A$1:$D$120</definedName>
    <definedName name="_xlnm.Print_Area" localSheetId="3">'Cash flow'!$A$1:$D$52</definedName>
    <definedName name="_xlnm.Print_Area" localSheetId="4">'Equity movement'!$A$1:$K$25</definedName>
    <definedName name="_xlnm.Print_Area" localSheetId="0">GENERAL!$A$1:$I$63</definedName>
    <definedName name="_xlnm.Print_Area" localSheetId="2">PL!$A$1:$F$71</definedName>
  </definedNames>
  <calcPr calcId="145621"/>
</workbook>
</file>

<file path=xl/calcChain.xml><?xml version="1.0" encoding="utf-8"?>
<calcChain xmlns="http://schemas.openxmlformats.org/spreadsheetml/2006/main">
  <c r="F47" i="18" l="1"/>
  <c r="E47" i="18"/>
  <c r="D39" i="19"/>
  <c r="E65" i="18" l="1"/>
  <c r="F65" i="18"/>
  <c r="K12" i="17"/>
  <c r="D82" i="19"/>
  <c r="K9" i="17" s="1"/>
  <c r="K14" i="17" s="1"/>
  <c r="K23" i="17" s="1"/>
  <c r="D79" i="19"/>
  <c r="K8" i="17"/>
  <c r="K7" i="17"/>
  <c r="K6" i="17"/>
  <c r="K5" i="17"/>
  <c r="F54" i="18"/>
  <c r="F37" i="18"/>
  <c r="F36" i="18"/>
  <c r="F35" i="18"/>
  <c r="F32" i="18"/>
  <c r="F31" i="18"/>
  <c r="F29" i="18"/>
  <c r="F26" i="18"/>
  <c r="F25" i="18"/>
  <c r="F24" i="18"/>
  <c r="F23" i="18"/>
  <c r="F21" i="18"/>
  <c r="F20" i="18"/>
  <c r="F19" i="18"/>
  <c r="F18" i="18"/>
  <c r="F17" i="18"/>
  <c r="F15" i="18"/>
  <c r="F14" i="18"/>
  <c r="F13" i="18"/>
  <c r="E9" i="18"/>
  <c r="F9" i="18"/>
  <c r="F8" i="18"/>
  <c r="C48" i="20"/>
  <c r="C47" i="20"/>
  <c r="C51" i="20"/>
  <c r="D70" i="18"/>
  <c r="C70" i="18"/>
  <c r="D71" i="18"/>
  <c r="D53" i="18"/>
  <c r="C53" i="18"/>
  <c r="D47" i="18"/>
  <c r="C47" i="18"/>
  <c r="D37" i="18"/>
  <c r="D36" i="18"/>
  <c r="D35" i="18"/>
  <c r="D34" i="18"/>
  <c r="D32" i="18"/>
  <c r="D31" i="18"/>
  <c r="D29" i="18"/>
  <c r="D28" i="18"/>
  <c r="D26" i="18"/>
  <c r="D25" i="18"/>
  <c r="D24" i="18"/>
  <c r="D21" i="18"/>
  <c r="D20" i="18"/>
  <c r="D19" i="18"/>
  <c r="D18" i="18"/>
  <c r="D17" i="18"/>
  <c r="D15" i="18"/>
  <c r="D14" i="18"/>
  <c r="D13" i="18"/>
  <c r="D9" i="18"/>
  <c r="C9" i="18"/>
  <c r="D8" i="18"/>
  <c r="E49" i="20"/>
  <c r="E57" i="18"/>
  <c r="E66" i="18" s="1"/>
  <c r="E48" i="18"/>
  <c r="E56" i="18"/>
  <c r="F57" i="18"/>
  <c r="F66" i="18" s="1"/>
  <c r="K24" i="17"/>
  <c r="E71" i="18"/>
  <c r="F71" i="18"/>
  <c r="C12" i="18"/>
  <c r="D12" i="18"/>
  <c r="C119" i="19"/>
  <c r="J24" i="17"/>
  <c r="C56" i="19"/>
  <c r="F33" i="18"/>
  <c r="F27" i="18"/>
  <c r="F16" i="18"/>
  <c r="F7" i="18"/>
  <c r="J14" i="17"/>
  <c r="J23" i="17"/>
  <c r="D44" i="20"/>
  <c r="D38" i="20"/>
  <c r="D46" i="20" s="1"/>
  <c r="D31" i="20"/>
  <c r="D33" i="20" s="1"/>
  <c r="D27" i="20"/>
  <c r="D18" i="20"/>
  <c r="D19" i="20" s="1"/>
  <c r="D13" i="20"/>
  <c r="E33" i="18"/>
  <c r="D33" i="18"/>
  <c r="C33" i="18"/>
  <c r="E27" i="18"/>
  <c r="D27" i="18"/>
  <c r="C27" i="18"/>
  <c r="F22" i="18"/>
  <c r="E22" i="18"/>
  <c r="D22" i="18"/>
  <c r="C22" i="18"/>
  <c r="E16" i="18"/>
  <c r="D16" i="18"/>
  <c r="C16" i="18"/>
  <c r="F12" i="18"/>
  <c r="E12" i="18"/>
  <c r="D10" i="18"/>
  <c r="E7" i="18"/>
  <c r="D7" i="18"/>
  <c r="C7" i="18"/>
  <c r="E42" i="18"/>
  <c r="D43" i="18"/>
  <c r="C42" i="18"/>
  <c r="E10" i="18"/>
  <c r="E43" i="18"/>
  <c r="C10" i="18"/>
  <c r="C43" i="18"/>
  <c r="F10" i="18"/>
  <c r="F43" i="18"/>
  <c r="D42" i="18"/>
  <c r="D45" i="20"/>
  <c r="F42" i="18"/>
  <c r="J21" i="17"/>
  <c r="K21" i="17"/>
  <c r="D46" i="18"/>
  <c r="E45" i="18"/>
  <c r="E44" i="18"/>
  <c r="E50" i="18"/>
  <c r="C45" i="18"/>
  <c r="C44" i="18"/>
  <c r="C48" i="18"/>
  <c r="E46" i="18"/>
  <c r="F45" i="18"/>
  <c r="F44" i="18"/>
  <c r="F48" i="18"/>
  <c r="F53" i="18" s="1"/>
  <c r="F46" i="18"/>
  <c r="C46" i="18"/>
  <c r="D44" i="18"/>
  <c r="D48" i="18"/>
  <c r="D49" i="18"/>
  <c r="D45" i="18"/>
  <c r="E53" i="18"/>
  <c r="E49" i="18"/>
  <c r="C49" i="18"/>
  <c r="C56" i="18"/>
  <c r="C50" i="18"/>
  <c r="D50" i="18"/>
  <c r="F50" i="18"/>
  <c r="F56" i="18"/>
  <c r="D56" i="18"/>
  <c r="D100" i="19"/>
  <c r="D119" i="19"/>
  <c r="D90" i="19"/>
  <c r="D86" i="19"/>
  <c r="D72" i="19"/>
  <c r="D56" i="19"/>
  <c r="D49" i="19"/>
  <c r="D40" i="19" s="1"/>
  <c r="D41" i="19"/>
  <c r="D35" i="19"/>
  <c r="D26" i="19"/>
  <c r="D16" i="19"/>
  <c r="D9" i="19"/>
  <c r="C44" i="20"/>
  <c r="C38" i="20"/>
  <c r="C31" i="20"/>
  <c r="C27" i="20"/>
  <c r="C18" i="20"/>
  <c r="C13" i="20"/>
  <c r="D57" i="18"/>
  <c r="D66" i="18"/>
  <c r="D67" i="18"/>
  <c r="C57" i="18"/>
  <c r="C66" i="18"/>
  <c r="C67" i="18"/>
  <c r="C100" i="19"/>
  <c r="C90" i="19"/>
  <c r="C86" i="19"/>
  <c r="C82" i="19"/>
  <c r="C79" i="19"/>
  <c r="C72" i="19"/>
  <c r="C49" i="19"/>
  <c r="C41" i="19"/>
  <c r="C35" i="19"/>
  <c r="C26" i="19"/>
  <c r="C16" i="19"/>
  <c r="C9" i="19"/>
  <c r="C19" i="20"/>
  <c r="C32" i="20"/>
  <c r="C8" i="19"/>
  <c r="C69" i="19"/>
  <c r="C40" i="19"/>
  <c r="C45" i="20"/>
  <c r="C46" i="20"/>
  <c r="C33" i="20"/>
  <c r="C20" i="20"/>
  <c r="C66" i="19"/>
  <c r="C114" i="19"/>
  <c r="C118" i="19"/>
  <c r="C121" i="19"/>
  <c r="C52" i="20"/>
  <c r="D20" i="20"/>
  <c r="E67" i="18" l="1"/>
  <c r="E70" i="18" s="1"/>
  <c r="D69" i="19"/>
  <c r="D118" i="19" s="1"/>
  <c r="F67" i="18"/>
  <c r="F70" i="18" s="1"/>
  <c r="F49" i="18"/>
  <c r="D32" i="20"/>
  <c r="D47" i="20" s="1"/>
  <c r="D50" i="20" s="1"/>
  <c r="D52" i="20" s="1"/>
  <c r="E52" i="20" s="1"/>
  <c r="D48" i="20"/>
  <c r="D8" i="19"/>
  <c r="D66" i="19" s="1"/>
  <c r="D114" i="19" l="1"/>
  <c r="D121" i="19" s="1"/>
</calcChain>
</file>

<file path=xl/sharedStrings.xml><?xml version="1.0" encoding="utf-8"?>
<sst xmlns="http://schemas.openxmlformats.org/spreadsheetml/2006/main" count="375" uniqueCount="330">
  <si>
    <t xml:space="preserve">   3. Goodwill</t>
  </si>
  <si>
    <t>MB:</t>
  </si>
  <si>
    <t>Telefaks:</t>
  </si>
  <si>
    <t/>
  </si>
  <si>
    <t>3</t>
  </si>
  <si>
    <t>4</t>
  </si>
  <si>
    <t>Zagreb</t>
  </si>
  <si>
    <t>Tax number (MB):</t>
  </si>
  <si>
    <t>Company registration number (MBS):</t>
  </si>
  <si>
    <t>Personal identification number (OIB):</t>
  </si>
  <si>
    <t>Issuing company:</t>
  </si>
  <si>
    <t>Postal code and place</t>
  </si>
  <si>
    <t>Street and house number:</t>
  </si>
  <si>
    <t>E-mail address:</t>
  </si>
  <si>
    <t>Internet address</t>
  </si>
  <si>
    <t>Municipality/city code and name</t>
  </si>
  <si>
    <t>County code and name</t>
  </si>
  <si>
    <t>Consolidated report:</t>
  </si>
  <si>
    <t>Bookkeeping service:</t>
  </si>
  <si>
    <t>Contact person:</t>
  </si>
  <si>
    <t>Telephone:</t>
  </si>
  <si>
    <t>Family name and name:</t>
  </si>
  <si>
    <t>Annex 1.</t>
  </si>
  <si>
    <t>Reporting period</t>
  </si>
  <si>
    <t>Companies of the consolidation subject (according to IFRS):</t>
  </si>
  <si>
    <t>Seat:</t>
  </si>
  <si>
    <t>Number of employees:</t>
  </si>
  <si>
    <t>(period end)</t>
  </si>
  <si>
    <t>NKD code:</t>
  </si>
  <si>
    <t>(only surname and name)</t>
  </si>
  <si>
    <t>(person authorized to represent the company)</t>
  </si>
  <si>
    <t>L.S.</t>
  </si>
  <si>
    <t>(signature of the person authorized to represent the company)</t>
  </si>
  <si>
    <t>to</t>
  </si>
  <si>
    <t>Position</t>
  </si>
  <si>
    <t>AOP</t>
  </si>
  <si>
    <t>Previous period</t>
  </si>
  <si>
    <t>Current period</t>
  </si>
  <si>
    <t>ASSETS</t>
  </si>
  <si>
    <t>A)  RECEIVABELS FOR SUBSCRIBED NOT PAID CAPITAL</t>
  </si>
  <si>
    <t>B)  NON-CURRENT ASSETS (003+010+020+029+033)</t>
  </si>
  <si>
    <t xml:space="preserve">   1. Expenditure for development</t>
  </si>
  <si>
    <t xml:space="preserve">   2. Concessions, patents, licenses, trademarks, service marks, software and other rights</t>
  </si>
  <si>
    <t xml:space="preserve">   4. Advances for purchase of intangible assets</t>
  </si>
  <si>
    <t xml:space="preserve">   5. Intangible assets in progress</t>
  </si>
  <si>
    <t xml:space="preserve">   6. Other intangible assets</t>
  </si>
  <si>
    <t xml:space="preserve">    1. Land</t>
  </si>
  <si>
    <t xml:space="preserve">    2. Buildings</t>
  </si>
  <si>
    <t xml:space="preserve">    3. Plant and equipement</t>
  </si>
  <si>
    <t xml:space="preserve">    4. Tools, working inventory and transportation assets</t>
  </si>
  <si>
    <t xml:space="preserve">    5. Biological assets</t>
  </si>
  <si>
    <t xml:space="preserve">    6. Advances for purchase of tangible assets</t>
  </si>
  <si>
    <t xml:space="preserve">    7. Tangible assets in progress</t>
  </si>
  <si>
    <t xml:space="preserve">    8. Other tangible assets</t>
  </si>
  <si>
    <t xml:space="preserve">    9. Investment in real-estate</t>
  </si>
  <si>
    <t xml:space="preserve">     1. Share in related parties</t>
  </si>
  <si>
    <t xml:space="preserve">     2. Loans to related parties</t>
  </si>
  <si>
    <t xml:space="preserve">     3. Participating interests (shares)</t>
  </si>
  <si>
    <t xml:space="preserve">     4. Loans to companies with participating interest</t>
  </si>
  <si>
    <t xml:space="preserve">     5. Investments in securities</t>
  </si>
  <si>
    <t xml:space="preserve">     6. Loans, deposits, etc.</t>
  </si>
  <si>
    <t xml:space="preserve">     7. Other non-current financial assets</t>
  </si>
  <si>
    <t xml:space="preserve">     8. Equity-accounted investments</t>
  </si>
  <si>
    <t xml:space="preserve">     1. Receivables from related parties</t>
  </si>
  <si>
    <t xml:space="preserve">     2. Receivables arising from sales on credit</t>
  </si>
  <si>
    <t xml:space="preserve">     3. Other receivables</t>
  </si>
  <si>
    <t>V. DEFERRED TAX ASSET</t>
  </si>
  <si>
    <t>C)  CURRENT ASSETS (035+043+050+058)</t>
  </si>
  <si>
    <t xml:space="preserve">   1. Raw materials and supplies</t>
  </si>
  <si>
    <t xml:space="preserve">   2. Production in progress</t>
  </si>
  <si>
    <t xml:space="preserve">   3. Finished products</t>
  </si>
  <si>
    <t xml:space="preserve">   4. Merchandise</t>
  </si>
  <si>
    <t xml:space="preserve">   5. Advances for inventories</t>
  </si>
  <si>
    <t xml:space="preserve">   6. Long term assets held for sale</t>
  </si>
  <si>
    <t xml:space="preserve">   7. Biological assets</t>
  </si>
  <si>
    <t xml:space="preserve">   1. Receivables from related parties</t>
  </si>
  <si>
    <t xml:space="preserve">   2. Receivables from end-customers</t>
  </si>
  <si>
    <t xml:space="preserve">   3. Receivables from participating parties</t>
  </si>
  <si>
    <t xml:space="preserve">   4. Receivables from employees and members of the company</t>
  </si>
  <si>
    <t xml:space="preserve">   5. Receivables from government and other institutions</t>
  </si>
  <si>
    <t xml:space="preserve">   6. Other receivables</t>
  </si>
  <si>
    <t xml:space="preserve">     7. Other financial assets</t>
  </si>
  <si>
    <t>IV. CASH AND CASH EQUIVALENTS</t>
  </si>
  <si>
    <t>D)  PREPAYMENTS AND ACCRUED INCOME</t>
  </si>
  <si>
    <t>E)  TOTAL ASSETS (001+002+034+059)</t>
  </si>
  <si>
    <t>F)  OFF BALANCE SHEET ITEMS</t>
  </si>
  <si>
    <t>A)  ISSUED CAPITAL AND RESERVES (063+064+065+071+072+075+078)</t>
  </si>
  <si>
    <t>I. SUBSCRIBED SHARE CAPITAL</t>
  </si>
  <si>
    <t>II. CAPITAL RESERVES</t>
  </si>
  <si>
    <t>III.RESERVES FROM PROFIT (066+067-068+069+070)</t>
  </si>
  <si>
    <t>1. Legal reserves</t>
  </si>
  <si>
    <t>2. Reserve for own shares</t>
  </si>
  <si>
    <t>3. Treasury shares and shares (deductible items)</t>
  </si>
  <si>
    <t>4. Statutory reserves</t>
  </si>
  <si>
    <t>5. Other reserves</t>
  </si>
  <si>
    <t>IV. REVALUATION RESERVES</t>
  </si>
  <si>
    <t>V. RETAINED EARNINGS OR LOSS CARRIED FORWARD (073-074)</t>
  </si>
  <si>
    <t>1. Retained earnings</t>
  </si>
  <si>
    <t>2. Loss carried forward</t>
  </si>
  <si>
    <t>VI. NET PROFIT OR LOSS FOR THE PERIOD (076-077)</t>
  </si>
  <si>
    <t>1. Net profit for the period</t>
  </si>
  <si>
    <t>2. Net loss for the period</t>
  </si>
  <si>
    <t>VII. MINORITY INTEREST</t>
  </si>
  <si>
    <t xml:space="preserve">     2. Provisions for tax liabilities</t>
  </si>
  <si>
    <t xml:space="preserve">     3. Other provisions</t>
  </si>
  <si>
    <t xml:space="preserve">     1. Liabilites to related parties</t>
  </si>
  <si>
    <t xml:space="preserve">     2. Liabilities for loans, deposits, etc.</t>
  </si>
  <si>
    <t xml:space="preserve">     3. Liabilities to banks and other financial institutions</t>
  </si>
  <si>
    <t xml:space="preserve">     4. Liabilities for advances</t>
  </si>
  <si>
    <t xml:space="preserve">     5. Trade payables</t>
  </si>
  <si>
    <t xml:space="preserve">     6. Commitments on securities</t>
  </si>
  <si>
    <t xml:space="preserve">     7. Liabilities to companies with participating interest</t>
  </si>
  <si>
    <t xml:space="preserve">     8. Other non-current liabilities</t>
  </si>
  <si>
    <t xml:space="preserve">     9. Deferred tax liabilities</t>
  </si>
  <si>
    <t xml:space="preserve">     8. Liabilities to emloyees</t>
  </si>
  <si>
    <t xml:space="preserve">     9. Taxes, contributions and similar liabilities</t>
  </si>
  <si>
    <t xml:space="preserve">   10. Liabilities arising from share in the result</t>
  </si>
  <si>
    <t xml:space="preserve">   11. Liabilities arising from non-current assets held for sale</t>
  </si>
  <si>
    <t xml:space="preserve">   12. Other current liabilities</t>
  </si>
  <si>
    <t>E) ACCRUED EXPENSES AND DEFERRED INCOME</t>
  </si>
  <si>
    <t>F) TOTAL EQUITY AND LIABILITIES (062+079+083+093+106)</t>
  </si>
  <si>
    <t>G)  OFF BALANCE SHEET ITEMS</t>
  </si>
  <si>
    <t>EQUITY AND LIABILITIES</t>
  </si>
  <si>
    <t>ADDITION TO BALANCE SHEET (only for consolidated financial statements)</t>
  </si>
  <si>
    <t>ISSUED CAPITAL AND RESERVES</t>
  </si>
  <si>
    <t>1. Attributable to majority owners</t>
  </si>
  <si>
    <t>2. Attributable to minority interest</t>
  </si>
  <si>
    <t>II. OPERATING COSTS (115+116+120+124+125+126+129+130)</t>
  </si>
  <si>
    <t xml:space="preserve">   1. Change in inventories of work in progress</t>
  </si>
  <si>
    <t xml:space="preserve">        a) Costs of raw materials</t>
  </si>
  <si>
    <t xml:space="preserve">        b) Cost of goods sold</t>
  </si>
  <si>
    <t xml:space="preserve">        c) Other material expenses</t>
  </si>
  <si>
    <t xml:space="preserve">        a) Net salaries</t>
  </si>
  <si>
    <t xml:space="preserve">        b) Tax and contributions from salary expenses</t>
  </si>
  <si>
    <t xml:space="preserve">        c) Contributions on salary</t>
  </si>
  <si>
    <t xml:space="preserve">   4. Depreciation and amortisation</t>
  </si>
  <si>
    <t xml:space="preserve">   5. Other expenses</t>
  </si>
  <si>
    <t xml:space="preserve">   6. Write down of assets (127+128)</t>
  </si>
  <si>
    <t xml:space="preserve">       a) non-current assets (except financial assets)</t>
  </si>
  <si>
    <t xml:space="preserve">       b) current assets (except financial assets)</t>
  </si>
  <si>
    <t xml:space="preserve">   7. Provisions</t>
  </si>
  <si>
    <t xml:space="preserve">   8. Other operating costs</t>
  </si>
  <si>
    <t xml:space="preserve">     1. Interest, foreign exchange differences, dividens and similar income from related parties</t>
  </si>
  <si>
    <t xml:space="preserve">     2. Interest, foreign exchange differences, dividens and similar income from third parties</t>
  </si>
  <si>
    <t xml:space="preserve">     3. Income from investments in associates and joint ventures</t>
  </si>
  <si>
    <t xml:space="preserve">     4. Unrealised gains (income) from financial assets</t>
  </si>
  <si>
    <t xml:space="preserve">     5. Other financial income</t>
  </si>
  <si>
    <t xml:space="preserve">    3. Unrealised losses (expenses) from financial assets</t>
  </si>
  <si>
    <t xml:space="preserve">    4. Other financial expenses</t>
  </si>
  <si>
    <t>V. SHARE OF PROFIT FROM ASSOCIATED COMPANIES</t>
  </si>
  <si>
    <t>VI. SHARE OF LOSS FROM ASSOCIATED COMPANIES</t>
  </si>
  <si>
    <t>VII. EXTRAORDINARY - OTHER INCOME</t>
  </si>
  <si>
    <t>VIII.  EXTRAORDINARY - OTHER EXPENSES</t>
  </si>
  <si>
    <t>X. TOTAL EXPENSES (114+137+143+145)</t>
  </si>
  <si>
    <t>XI.   PROFIT OR LOSS BEFORE TAXES (146-147)</t>
  </si>
  <si>
    <t>1. Profit before taxes (146-147)</t>
  </si>
  <si>
    <t>2. Loss before taxes (147-146)</t>
  </si>
  <si>
    <t>XII.   TAXATION</t>
  </si>
  <si>
    <t>XII.  PROFIT OR LOSS FOR THE PERIOD (148-151)</t>
  </si>
  <si>
    <t>1. Profit for the period (149-151)</t>
  </si>
  <si>
    <t>2. Loss for the period (151-148)</t>
  </si>
  <si>
    <t>ADDITION TO PROFIT AND LOSS ACCOUNT  (only for consolidated financial statements)</t>
  </si>
  <si>
    <t>XIV.  PROFIT OR LOSS FOR THE PERIOD</t>
  </si>
  <si>
    <t xml:space="preserve"> 1. Attributable to majority owners</t>
  </si>
  <si>
    <t xml:space="preserve"> 2. Attributable to minority interest</t>
  </si>
  <si>
    <t>STATEMENT OF OTHER COMPREHENSIVE INCOME (only for IFRS adopters)</t>
  </si>
  <si>
    <t>I. PROFIT OR LOSS FOR THE PERIOD (=152)</t>
  </si>
  <si>
    <t>1. Exchange differences from international settlement</t>
  </si>
  <si>
    <t>2. Changes in revaluation reserves of long-term tangible and intangible assets</t>
  </si>
  <si>
    <t>3. Profit or loss from re-evaluation of financial assets held for sale</t>
  </si>
  <si>
    <t>4. Profit or loss from cash flow hedging</t>
  </si>
  <si>
    <t>5. Profit or loss from hedging of foreign investments</t>
  </si>
  <si>
    <t>6. Share of other comprehensive income/loss from associatied companies</t>
  </si>
  <si>
    <t>7. Actuarial gains/losses from defined benefit plans</t>
  </si>
  <si>
    <t>III. TAXATION OF OTHER COMPREHENSIVE INCOME FOR THE PERIOD</t>
  </si>
  <si>
    <t>V. COMPREHENSIVE INCOME OR LOSS FOR THE PERIOD (157+167)</t>
  </si>
  <si>
    <t>ADDITION TO STATEMENT OF OTHER COMPREHENSIVE INCOME  (only for consolidated financial statements)</t>
  </si>
  <si>
    <t>VI. COMPREHENSIVE INCOME OR LOSS FOR THE PERIOD</t>
  </si>
  <si>
    <t>Quarter</t>
  </si>
  <si>
    <t>Cummulative</t>
  </si>
  <si>
    <t>Income statement</t>
  </si>
  <si>
    <t>CASH FLOWS FROM OPERATING ACTIVITIES</t>
  </si>
  <si>
    <t xml:space="preserve">   1. Profit before tax</t>
  </si>
  <si>
    <t xml:space="preserve">   2. Depreciation and amortisation</t>
  </si>
  <si>
    <t xml:space="preserve">   3. Increase of current liabilities</t>
  </si>
  <si>
    <t xml:space="preserve">   4. Decrease of current receivables</t>
  </si>
  <si>
    <t xml:space="preserve">   5.Decrease of inventories</t>
  </si>
  <si>
    <t xml:space="preserve">   6. Other cash flow increases</t>
  </si>
  <si>
    <t>I. Total increase of cash flow from operating activities</t>
  </si>
  <si>
    <t xml:space="preserve">   1. Decrease of current liabilities</t>
  </si>
  <si>
    <t xml:space="preserve">   2. Increase of current receivables</t>
  </si>
  <si>
    <t xml:space="preserve">   3. Increase of inventories</t>
  </si>
  <si>
    <t xml:space="preserve">   4. Other cash flow decreases</t>
  </si>
  <si>
    <t>II. Total decrease of cash flow from operating activities</t>
  </si>
  <si>
    <t>A1) NET INCREASE OF CASH FLOW FROM OPERATING ACTIVITIES</t>
  </si>
  <si>
    <t>A2) NET DECREASE OF CASH FLOW FROM OPERATING ACTIVITIES</t>
  </si>
  <si>
    <t>CASH FLOW FROM INVESTING ACTIVITIES</t>
  </si>
  <si>
    <t xml:space="preserve">   1. Proceeds from sale of non-current assets</t>
  </si>
  <si>
    <t xml:space="preserve">   2. Proceeds from sale of non-current financial assets</t>
  </si>
  <si>
    <t xml:space="preserve">   3. Interest received</t>
  </si>
  <si>
    <t xml:space="preserve">   4. Dividend received</t>
  </si>
  <si>
    <t xml:space="preserve">   5. Other proceeds from investing activities</t>
  </si>
  <si>
    <t>III. Total cash inflows from investing activities</t>
  </si>
  <si>
    <t xml:space="preserve">   1. Purchase of non-current assets</t>
  </si>
  <si>
    <t xml:space="preserve">   2. Purchase of non-current financial assets</t>
  </si>
  <si>
    <t xml:space="preserve">   3. Other cash outflows from investing activities</t>
  </si>
  <si>
    <t>IV. Total cash outflows from investing activities</t>
  </si>
  <si>
    <t>B1) NET INCREASE OF CASH FLOW FROM INVESTING ACTIVITIES</t>
  </si>
  <si>
    <t>B2) NET DECREASE OF CASH FLOW FROM INVESTING ACTIVITIES</t>
  </si>
  <si>
    <t>CASH FLOW FROM FINANCING ACTIVITIES</t>
  </si>
  <si>
    <t xml:space="preserve">   1. Proceeds from issue of equity securities and debt securities</t>
  </si>
  <si>
    <t xml:space="preserve">   2. Proceeds from loans and borrowings</t>
  </si>
  <si>
    <t xml:space="preserve">   3. Other proceeds from financing activities</t>
  </si>
  <si>
    <t>V. Total cash inflows from financing activities</t>
  </si>
  <si>
    <t xml:space="preserve">   1. Repayment of loans and bonds</t>
  </si>
  <si>
    <t xml:space="preserve">   2. Dividends paid</t>
  </si>
  <si>
    <t xml:space="preserve">   3. Repayment of finance lease</t>
  </si>
  <si>
    <t xml:space="preserve">   4. Purchase of treasury shares</t>
  </si>
  <si>
    <t xml:space="preserve">   5. Other cash outflows from financing activities</t>
  </si>
  <si>
    <t>VI. Total cash outflows from financing activities</t>
  </si>
  <si>
    <t>C1) NET INCREASE OF CASH FLOW FROM FINANCING ACTIVITIES</t>
  </si>
  <si>
    <t>C2) NET DECREASE OF CASH FLOW FROM FINANCING ACTIVITIES</t>
  </si>
  <si>
    <t>Total increases of cash flows</t>
  </si>
  <si>
    <t>Total decreases of cash flows</t>
  </si>
  <si>
    <t>Cash and cash equivalents at the beginning of period</t>
  </si>
  <si>
    <t>Increase of cash and cash equivalents</t>
  </si>
  <si>
    <t>Decrease of cash and cash equivalents</t>
  </si>
  <si>
    <t>Cash and cash equivalents at the end of period</t>
  </si>
  <si>
    <t>period</t>
  </si>
  <si>
    <t>Previous year</t>
  </si>
  <si>
    <t>Current year</t>
  </si>
  <si>
    <t xml:space="preserve">  1. Subscribed share capital</t>
  </si>
  <si>
    <t xml:space="preserve">  2. Capital reserves</t>
  </si>
  <si>
    <t xml:space="preserve">  3. Reserves from profit</t>
  </si>
  <si>
    <t xml:space="preserve">  4. Retained earnings or loss carried forward</t>
  </si>
  <si>
    <t xml:space="preserve">  5. Net profit or loss for the period</t>
  </si>
  <si>
    <t xml:space="preserve">  6. Revaluation of tangible assets</t>
  </si>
  <si>
    <t xml:space="preserve">  7. Revaluation of intangible assets</t>
  </si>
  <si>
    <t xml:space="preserve">  8. Revaluation of available for sale assets</t>
  </si>
  <si>
    <t>10. Total equity and reserves (AOP 001 to 009)</t>
  </si>
  <si>
    <t>17 b. Attributable to minority interest</t>
  </si>
  <si>
    <t>17 a. Attributable to majority owners</t>
  </si>
  <si>
    <t>17.Total increase or decrease of equity (AOP 011 to 016)</t>
  </si>
  <si>
    <t>16. Other changes</t>
  </si>
  <si>
    <t>15. Correction of significant mistakes of prior period</t>
  </si>
  <si>
    <t>14. Change of accounting policies</t>
  </si>
  <si>
    <t>13. Cash flow hedge</t>
  </si>
  <si>
    <t>12. Current and deferred taxes</t>
  </si>
  <si>
    <t>STATEMENT OF CHANGES IN EQUITY</t>
  </si>
  <si>
    <t>Balance Sheet</t>
  </si>
  <si>
    <t>Cash flow statement - indirect method</t>
  </si>
  <si>
    <t>YES</t>
  </si>
  <si>
    <t>Quarterly financial report TFI-POD</t>
  </si>
  <si>
    <t xml:space="preserve">  9. Other revaluation</t>
  </si>
  <si>
    <t xml:space="preserve">   1. Sales revenues</t>
  </si>
  <si>
    <t xml:space="preserve">   2. Other operating revenues</t>
  </si>
  <si>
    <t>3474771</t>
  </si>
  <si>
    <t>040020883</t>
  </si>
  <si>
    <t>36201212847</t>
  </si>
  <si>
    <t>Valamar Riviera d.d.</t>
  </si>
  <si>
    <t>Poreč</t>
  </si>
  <si>
    <t>Stancija Kaligari 1</t>
  </si>
  <si>
    <t>uprava@riviera.hr</t>
  </si>
  <si>
    <t>Istarska</t>
  </si>
  <si>
    <t>5510</t>
  </si>
  <si>
    <t>052 408 110</t>
  </si>
  <si>
    <t>Sopta Anka</t>
  </si>
  <si>
    <t>052 408 188</t>
  </si>
  <si>
    <t>anka.sopta@riviera.hr</t>
  </si>
  <si>
    <t>Valamar hoteli i ljetovališta d.o.o.</t>
  </si>
  <si>
    <t>01537369</t>
  </si>
  <si>
    <t>Puntižela d.o.o.</t>
  </si>
  <si>
    <t>Pula</t>
  </si>
  <si>
    <t>03203379</t>
  </si>
  <si>
    <t>Bastion upravljanje d.o.o.</t>
  </si>
  <si>
    <t>01877453</t>
  </si>
  <si>
    <t>Citatis d.o.o.</t>
  </si>
  <si>
    <t>02626969</t>
  </si>
  <si>
    <t>Elafiti Babin kuk d.o.o.</t>
  </si>
  <si>
    <t>Dubrovnik</t>
  </si>
  <si>
    <t>01273094</t>
  </si>
  <si>
    <t>02315211</t>
  </si>
  <si>
    <t>02006103</t>
  </si>
  <si>
    <t>Pogača Babin Kuk d.o.o.</t>
  </si>
  <si>
    <t>02236346</t>
  </si>
  <si>
    <t>Bugenvilia d.o.o.</t>
  </si>
  <si>
    <t>02006120</t>
  </si>
  <si>
    <t>Company: Valamar Riviera d.d.</t>
  </si>
  <si>
    <t>www.valamar-riviera.com</t>
  </si>
  <si>
    <t>Palme turizam d.o.o.</t>
  </si>
  <si>
    <t>Magične stijene d.o.o.</t>
  </si>
  <si>
    <t xml:space="preserve">Documents disclosed: </t>
  </si>
  <si>
    <t>1. Financial statements (Balance Sheet, Income Statement, Cash Flow Statement, Statement of Changes in Equity</t>
  </si>
  <si>
    <t xml:space="preserve"> and notes to financial statements);</t>
  </si>
  <si>
    <t>2. Management Interim Report;</t>
  </si>
  <si>
    <t>3. Declaration of the persons responsible for preparing the issuer's statements;</t>
  </si>
  <si>
    <t>Hoteli Baška d.d.</t>
  </si>
  <si>
    <t>Baška</t>
  </si>
  <si>
    <t>03035140</t>
  </si>
  <si>
    <t>Mirta Bašćanska d.o.o.</t>
  </si>
  <si>
    <t>Vala Bašćanska d.o.o.</t>
  </si>
  <si>
    <t>Baškaturist d.o.o.</t>
  </si>
  <si>
    <t>01841017</t>
  </si>
  <si>
    <t>02086131</t>
  </si>
  <si>
    <t>03849236</t>
  </si>
  <si>
    <t>Kukurin Željko, Čižmek Marko</t>
  </si>
  <si>
    <t xml:space="preserve">    1. Interest, foreign exchange differences, dividends and similar income from related parties</t>
  </si>
  <si>
    <t xml:space="preserve">    2. Interest, foreign exchange differences, dividends and similar income from third parties</t>
  </si>
  <si>
    <t>I. INTANGIBLE ASSETS (004 to 009)</t>
  </si>
  <si>
    <t>II. PROPERTY, PLANT AND EQUIPMENT (011 to 019)</t>
  </si>
  <si>
    <t>III. NON-CURRENT FINANCIAL ASSETS (021 to 028)</t>
  </si>
  <si>
    <t>IV. RECEIVABLES (030 to 032)</t>
  </si>
  <si>
    <t>I. INVENTORIES (036 to 042)</t>
  </si>
  <si>
    <t>II. RECEIVABLES (044 to 049)</t>
  </si>
  <si>
    <t>III. CURRENT FINANCIAL ASSETS (051 to 057)</t>
  </si>
  <si>
    <t>B) PROVISIONS (080 to 082)</t>
  </si>
  <si>
    <t>C)  NON-CURRENT LIABILITIES (084 to 092)</t>
  </si>
  <si>
    <t>D)  CURRENT LIABILITIES (094 to 105)</t>
  </si>
  <si>
    <t>I. OPERATING INCOME (112 to 113)</t>
  </si>
  <si>
    <t xml:space="preserve">   2. Material expenses (117 to 119)</t>
  </si>
  <si>
    <t xml:space="preserve">   3. Employee benefits expenses (121 to 123)</t>
  </si>
  <si>
    <t>III. FINANCIAL INCOME (132 to 136)</t>
  </si>
  <si>
    <t>IV. FINANCIAL EXPENSES (138 to 141)</t>
  </si>
  <si>
    <t>II. OTHER COMPREHENSIVE INCOME/LOSS BEFORE TAXES (159 to 165)</t>
  </si>
  <si>
    <t>IV. NET OTHER COMPREHENSIVE INCOME FOR THE PERIOD (158 - 166)</t>
  </si>
  <si>
    <t xml:space="preserve">     1. Provisions for pensions, severance pay and similar liabilities</t>
  </si>
  <si>
    <t>IX.  TOTAL INCOME (111+131+142+144)</t>
  </si>
  <si>
    <t>11. Foreign exchenge differences from foreign investments</t>
  </si>
  <si>
    <t>as of 31.12.2015.</t>
  </si>
  <si>
    <t>period 1.1.2015. to 31.12.2015.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</si>
</sst>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n_-;\-* #,##0.00\ _k_n_-;_-* &quot;-&quot;??\ _k_n_-;_-@_-"/>
    <numFmt numFmtId="164" formatCode="000"/>
    <numFmt numFmtId="165" formatCode="_-* #,##0\ _B_F_-;\-* #,##0\ _B_F_-;_-* &quot;-&quot;\ _B_F_-;_-@_-"/>
    <numFmt numFmtId="166" formatCode="_-[$€-2]\ * #,##0.00000_-;\-[$€-2]\ * #,##0.00000_-;_-[$€-2]\ * &quot;-&quot;??_-"/>
  </numFmts>
  <fonts count="35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9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"/>
      <family val="2"/>
      <charset val="238"/>
    </font>
    <font>
      <sz val="8"/>
      <color indexed="16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Arial Rounded MT Bold"/>
      <family val="2"/>
    </font>
    <font>
      <b/>
      <sz val="9"/>
      <name val="Arial Rounded MT Bold"/>
      <family val="2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u/>
      <sz val="7.5"/>
      <color indexed="12"/>
      <name val="Geneva"/>
      <family val="2"/>
    </font>
    <font>
      <sz val="9"/>
      <name val="Arial"/>
      <family val="2"/>
      <charset val="238"/>
    </font>
    <font>
      <u/>
      <sz val="10"/>
      <color indexed="12"/>
      <name val="Arial"/>
      <family val="2"/>
      <charset val="238"/>
    </font>
    <font>
      <sz val="8"/>
      <name val="Arial"/>
      <family val="2"/>
      <charset val="238"/>
    </font>
    <font>
      <sz val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0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>
      <alignment vertical="top"/>
    </xf>
    <xf numFmtId="0" fontId="9" fillId="0" borderId="0"/>
    <xf numFmtId="0" fontId="13" fillId="0" borderId="0">
      <alignment vertical="top"/>
    </xf>
    <xf numFmtId="0" fontId="2" fillId="0" borderId="0"/>
    <xf numFmtId="0" fontId="24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1" fillId="0" borderId="0" applyFont="0" applyFill="0" applyBorder="0" applyAlignment="0" applyProtection="0"/>
    <xf numFmtId="0" fontId="27" fillId="0" borderId="0" applyNumberFormat="0" applyFill="0" applyBorder="0" applyAlignment="0" applyProtection="0">
      <alignment vertical="top"/>
      <protection locked="0"/>
    </xf>
    <xf numFmtId="0" fontId="1" fillId="0" borderId="0"/>
    <xf numFmtId="166" fontId="3" fillId="0" borderId="0"/>
    <xf numFmtId="0" fontId="3" fillId="0" borderId="0"/>
    <xf numFmtId="0" fontId="3" fillId="0" borderId="0"/>
  </cellStyleXfs>
  <cellXfs count="304">
    <xf numFmtId="0" fontId="0" fillId="0" borderId="0" xfId="0"/>
    <xf numFmtId="164" fontId="6" fillId="0" borderId="1" xfId="0" applyNumberFormat="1" applyFont="1" applyFill="1" applyBorder="1" applyAlignment="1">
      <alignment horizontal="center" vertical="center"/>
    </xf>
    <xf numFmtId="164" fontId="6" fillId="0" borderId="2" xfId="0" applyNumberFormat="1" applyFont="1" applyFill="1" applyBorder="1" applyAlignment="1">
      <alignment horizontal="center" vertical="center"/>
    </xf>
    <xf numFmtId="164" fontId="6" fillId="0" borderId="3" xfId="0" applyNumberFormat="1" applyFont="1" applyFill="1" applyBorder="1" applyAlignment="1">
      <alignment horizontal="center" vertical="center"/>
    </xf>
    <xf numFmtId="164" fontId="6" fillId="0" borderId="4" xfId="0" applyNumberFormat="1" applyFont="1" applyFill="1" applyBorder="1" applyAlignment="1">
      <alignment horizontal="center" vertical="center"/>
    </xf>
    <xf numFmtId="3" fontId="4" fillId="0" borderId="5" xfId="0" applyNumberFormat="1" applyFont="1" applyFill="1" applyBorder="1" applyAlignment="1" applyProtection="1">
      <alignment vertical="center"/>
      <protection locked="0"/>
    </xf>
    <xf numFmtId="3" fontId="4" fillId="0" borderId="1" xfId="0" applyNumberFormat="1" applyFont="1" applyFill="1" applyBorder="1" applyAlignment="1" applyProtection="1">
      <alignment vertical="center"/>
      <protection locked="0"/>
    </xf>
    <xf numFmtId="3" fontId="4" fillId="0" borderId="4" xfId="0" applyNumberFormat="1" applyFont="1" applyFill="1" applyBorder="1" applyAlignment="1" applyProtection="1">
      <alignment vertical="center"/>
      <protection locked="0"/>
    </xf>
    <xf numFmtId="164" fontId="6" fillId="0" borderId="5" xfId="0" applyNumberFormat="1" applyFont="1" applyFill="1" applyBorder="1" applyAlignment="1">
      <alignment horizontal="center" vertical="center"/>
    </xf>
    <xf numFmtId="0" fontId="9" fillId="0" borderId="0" xfId="2" applyFont="1" applyAlignment="1"/>
    <xf numFmtId="0" fontId="3" fillId="0" borderId="0" xfId="2" applyFont="1" applyAlignment="1"/>
    <xf numFmtId="0" fontId="9" fillId="0" borderId="6" xfId="2" applyFont="1" applyFill="1" applyBorder="1" applyAlignment="1" applyProtection="1">
      <alignment horizontal="center" vertical="center"/>
      <protection locked="0" hidden="1"/>
    </xf>
    <xf numFmtId="0" fontId="6" fillId="0" borderId="0" xfId="2" applyFont="1" applyFill="1" applyBorder="1" applyAlignment="1" applyProtection="1">
      <alignment horizontal="left" vertical="center"/>
      <protection hidden="1"/>
    </xf>
    <xf numFmtId="0" fontId="7" fillId="0" borderId="0" xfId="2" applyFont="1" applyFill="1" applyBorder="1" applyAlignment="1" applyProtection="1">
      <alignment horizontal="center" vertical="center" wrapText="1"/>
      <protection hidden="1"/>
    </xf>
    <xf numFmtId="0" fontId="9" fillId="0" borderId="0" xfId="2" applyFont="1" applyBorder="1" applyAlignment="1" applyProtection="1">
      <protection hidden="1"/>
    </xf>
    <xf numFmtId="0" fontId="16" fillId="0" borderId="0" xfId="2" applyFont="1" applyBorder="1" applyAlignment="1" applyProtection="1">
      <alignment horizontal="right" vertical="center" wrapText="1"/>
      <protection hidden="1"/>
    </xf>
    <xf numFmtId="0" fontId="16" fillId="0" borderId="0" xfId="2" applyNumberFormat="1" applyFont="1" applyFill="1" applyBorder="1" applyAlignment="1" applyProtection="1">
      <alignment horizontal="right" vertical="center" shrinkToFit="1"/>
      <protection locked="0" hidden="1"/>
    </xf>
    <xf numFmtId="0" fontId="16" fillId="0" borderId="0" xfId="2" applyFont="1" applyFill="1" applyBorder="1" applyAlignment="1" applyProtection="1">
      <alignment horizontal="left" vertical="center"/>
      <protection hidden="1"/>
    </xf>
    <xf numFmtId="0" fontId="9" fillId="0" borderId="0" xfId="2" applyFont="1" applyBorder="1" applyAlignment="1" applyProtection="1">
      <alignment horizontal="left"/>
      <protection hidden="1"/>
    </xf>
    <xf numFmtId="0" fontId="9" fillId="0" borderId="0" xfId="2" applyFont="1" applyBorder="1" applyAlignment="1" applyProtection="1">
      <alignment vertical="top"/>
      <protection hidden="1"/>
    </xf>
    <xf numFmtId="0" fontId="9" fillId="0" borderId="0" xfId="2" applyFont="1" applyFill="1" applyBorder="1" applyAlignment="1" applyProtection="1">
      <protection hidden="1"/>
    </xf>
    <xf numFmtId="0" fontId="9" fillId="0" borderId="0" xfId="2" applyFont="1" applyBorder="1" applyAlignment="1" applyProtection="1">
      <alignment wrapText="1"/>
      <protection hidden="1"/>
    </xf>
    <xf numFmtId="0" fontId="9" fillId="0" borderId="0" xfId="2" applyFont="1" applyBorder="1" applyAlignment="1" applyProtection="1">
      <alignment horizontal="right" vertical="top"/>
      <protection hidden="1"/>
    </xf>
    <xf numFmtId="0" fontId="9" fillId="0" borderId="0" xfId="2" applyFont="1" applyBorder="1" applyAlignment="1" applyProtection="1">
      <alignment horizontal="left" vertical="top"/>
      <protection hidden="1"/>
    </xf>
    <xf numFmtId="0" fontId="9" fillId="0" borderId="7" xfId="2" applyFont="1" applyBorder="1" applyAlignment="1" applyProtection="1">
      <protection hidden="1"/>
    </xf>
    <xf numFmtId="0" fontId="9" fillId="0" borderId="0" xfId="2" applyFont="1" applyBorder="1" applyAlignment="1" applyProtection="1">
      <alignment vertical="center"/>
      <protection hidden="1"/>
    </xf>
    <xf numFmtId="0" fontId="9" fillId="0" borderId="8" xfId="2" applyFont="1" applyBorder="1" applyAlignment="1" applyProtection="1">
      <protection hidden="1"/>
    </xf>
    <xf numFmtId="0" fontId="9" fillId="0" borderId="8" xfId="2" applyFont="1" applyBorder="1" applyAlignment="1"/>
    <xf numFmtId="164" fontId="21" fillId="0" borderId="1" xfId="0" applyNumberFormat="1" applyFont="1" applyFill="1" applyBorder="1" applyAlignment="1">
      <alignment horizontal="center" vertical="center"/>
    </xf>
    <xf numFmtId="164" fontId="21" fillId="0" borderId="5" xfId="0" applyNumberFormat="1" applyFont="1" applyFill="1" applyBorder="1" applyAlignment="1">
      <alignment horizontal="center" vertical="center"/>
    </xf>
    <xf numFmtId="164" fontId="21" fillId="0" borderId="4" xfId="0" applyNumberFormat="1" applyFont="1" applyFill="1" applyBorder="1" applyAlignment="1">
      <alignment horizontal="center" vertical="center"/>
    </xf>
    <xf numFmtId="0" fontId="9" fillId="0" borderId="0" xfId="2" applyFont="1" applyBorder="1" applyAlignment="1" applyProtection="1">
      <alignment horizontal="right" vertical="center"/>
      <protection hidden="1"/>
    </xf>
    <xf numFmtId="0" fontId="0" fillId="0" borderId="0" xfId="0" applyFill="1"/>
    <xf numFmtId="3" fontId="4" fillId="0" borderId="1" xfId="0" applyNumberFormat="1" applyFont="1" applyFill="1" applyBorder="1" applyAlignment="1" applyProtection="1">
      <alignment vertical="center"/>
      <protection hidden="1"/>
    </xf>
    <xf numFmtId="0" fontId="18" fillId="0" borderId="9" xfId="0" applyFont="1" applyFill="1" applyBorder="1" applyAlignment="1">
      <alignment vertical="center"/>
    </xf>
    <xf numFmtId="0" fontId="10" fillId="0" borderId="10" xfId="0" applyFont="1" applyFill="1" applyBorder="1" applyAlignment="1" applyProtection="1">
      <alignment horizontal="center" vertical="center" wrapText="1"/>
      <protection hidden="1"/>
    </xf>
    <xf numFmtId="0" fontId="10" fillId="0" borderId="10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 applyProtection="1">
      <alignment horizontal="center" vertical="center" wrapText="1"/>
      <protection hidden="1"/>
    </xf>
    <xf numFmtId="0" fontId="10" fillId="0" borderId="11" xfId="0" applyFont="1" applyFill="1" applyBorder="1" applyAlignment="1" applyProtection="1">
      <alignment horizontal="center" vertical="center" wrapText="1"/>
      <protection hidden="1"/>
    </xf>
    <xf numFmtId="3" fontId="4" fillId="0" borderId="4" xfId="0" applyNumberFormat="1" applyFont="1" applyFill="1" applyBorder="1" applyAlignment="1" applyProtection="1">
      <alignment vertical="center"/>
      <protection hidden="1"/>
    </xf>
    <xf numFmtId="0" fontId="10" fillId="0" borderId="11" xfId="0" applyFont="1" applyFill="1" applyBorder="1" applyAlignment="1" applyProtection="1">
      <alignment horizontal="center" vertical="center"/>
      <protection hidden="1"/>
    </xf>
    <xf numFmtId="0" fontId="6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 wrapText="1"/>
    </xf>
    <xf numFmtId="0" fontId="3" fillId="0" borderId="0" xfId="4" applyFont="1" applyFill="1" applyAlignment="1">
      <alignment wrapText="1"/>
    </xf>
    <xf numFmtId="0" fontId="3" fillId="0" borderId="0" xfId="0" applyFont="1" applyFill="1"/>
    <xf numFmtId="0" fontId="3" fillId="0" borderId="0" xfId="4" applyFont="1" applyFill="1" applyBorder="1" applyAlignment="1">
      <alignment wrapText="1"/>
    </xf>
    <xf numFmtId="0" fontId="22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/>
    </xf>
    <xf numFmtId="0" fontId="9" fillId="0" borderId="7" xfId="2" applyFont="1" applyBorder="1" applyAlignment="1"/>
    <xf numFmtId="0" fontId="9" fillId="0" borderId="12" xfId="2" applyFont="1" applyBorder="1" applyAlignment="1"/>
    <xf numFmtId="0" fontId="7" fillId="0" borderId="13" xfId="2" applyFont="1" applyFill="1" applyBorder="1" applyAlignment="1" applyProtection="1">
      <alignment horizontal="left" vertical="center" wrapText="1"/>
      <protection hidden="1"/>
    </xf>
    <xf numFmtId="0" fontId="9" fillId="0" borderId="13" xfId="2" applyFont="1" applyBorder="1" applyAlignment="1" applyProtection="1">
      <alignment horizontal="left" vertical="center" wrapText="1"/>
      <protection hidden="1"/>
    </xf>
    <xf numFmtId="0" fontId="16" fillId="0" borderId="0" xfId="2" applyFont="1" applyBorder="1" applyAlignment="1" applyProtection="1">
      <alignment horizontal="right"/>
      <protection hidden="1"/>
    </xf>
    <xf numFmtId="0" fontId="9" fillId="0" borderId="13" xfId="2" applyFont="1" applyFill="1" applyBorder="1" applyAlignment="1" applyProtection="1">
      <protection hidden="1"/>
    </xf>
    <xf numFmtId="0" fontId="9" fillId="0" borderId="13" xfId="2" applyFont="1" applyBorder="1" applyAlignment="1" applyProtection="1">
      <alignment wrapText="1"/>
      <protection hidden="1"/>
    </xf>
    <xf numFmtId="0" fontId="9" fillId="0" borderId="13" xfId="2" applyFont="1" applyBorder="1" applyAlignment="1" applyProtection="1">
      <protection hidden="1"/>
    </xf>
    <xf numFmtId="0" fontId="7" fillId="0" borderId="0" xfId="2" applyFont="1" applyBorder="1" applyAlignment="1" applyProtection="1">
      <protection hidden="1"/>
    </xf>
    <xf numFmtId="0" fontId="9" fillId="0" borderId="13" xfId="2" applyFont="1" applyBorder="1" applyAlignment="1" applyProtection="1">
      <alignment horizontal="left" vertical="top" wrapText="1"/>
      <protection hidden="1"/>
    </xf>
    <xf numFmtId="0" fontId="9" fillId="0" borderId="13" xfId="2" applyFont="1" applyBorder="1" applyAlignment="1" applyProtection="1">
      <alignment horizontal="left"/>
      <protection hidden="1"/>
    </xf>
    <xf numFmtId="0" fontId="9" fillId="0" borderId="12" xfId="2" applyFont="1" applyBorder="1" applyAlignment="1" applyProtection="1">
      <protection hidden="1"/>
    </xf>
    <xf numFmtId="0" fontId="9" fillId="0" borderId="13" xfId="2" applyFont="1" applyFill="1" applyBorder="1" applyAlignment="1" applyProtection="1">
      <alignment vertical="center"/>
      <protection hidden="1"/>
    </xf>
    <xf numFmtId="0" fontId="9" fillId="0" borderId="14" xfId="2" applyFont="1" applyBorder="1" applyAlignment="1" applyProtection="1">
      <protection hidden="1"/>
    </xf>
    <xf numFmtId="0" fontId="9" fillId="0" borderId="15" xfId="2" applyFont="1" applyFill="1" applyBorder="1" applyAlignment="1" applyProtection="1">
      <protection hidden="1"/>
    </xf>
    <xf numFmtId="0" fontId="9" fillId="0" borderId="16" xfId="2" applyFont="1" applyFill="1" applyBorder="1" applyAlignment="1" applyProtection="1">
      <protection hidden="1"/>
    </xf>
    <xf numFmtId="14" fontId="6" fillId="0" borderId="11" xfId="2" applyNumberFormat="1" applyFont="1" applyFill="1" applyBorder="1" applyAlignment="1" applyProtection="1">
      <alignment horizontal="center" vertical="center"/>
      <protection locked="0" hidden="1"/>
    </xf>
    <xf numFmtId="0" fontId="7" fillId="0" borderId="0" xfId="0" applyFont="1" applyBorder="1" applyAlignment="1" applyProtection="1">
      <protection hidden="1"/>
    </xf>
    <xf numFmtId="0" fontId="7" fillId="0" borderId="0" xfId="0" applyFont="1" applyBorder="1" applyAlignment="1" applyProtection="1">
      <alignment horizontal="left"/>
      <protection hidden="1"/>
    </xf>
    <xf numFmtId="0" fontId="7" fillId="0" borderId="0" xfId="0" applyFont="1" applyBorder="1" applyAlignment="1" applyProtection="1">
      <alignment vertical="top"/>
      <protection hidden="1"/>
    </xf>
    <xf numFmtId="0" fontId="6" fillId="0" borderId="0" xfId="0" applyFont="1" applyBorder="1" applyAlignment="1" applyProtection="1">
      <alignment vertical="top"/>
      <protection hidden="1"/>
    </xf>
    <xf numFmtId="3" fontId="0" fillId="0" borderId="0" xfId="0" applyNumberFormat="1" applyFill="1"/>
    <xf numFmtId="4" fontId="0" fillId="0" borderId="0" xfId="0" applyNumberFormat="1" applyFill="1"/>
    <xf numFmtId="0" fontId="6" fillId="0" borderId="17" xfId="0" applyFont="1" applyFill="1" applyBorder="1" applyAlignment="1">
      <alignment horizontal="left" vertical="center" wrapText="1"/>
    </xf>
    <xf numFmtId="0" fontId="7" fillId="0" borderId="18" xfId="0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vertical="center" wrapText="1"/>
    </xf>
    <xf numFmtId="0" fontId="23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12" fillId="0" borderId="0" xfId="0" applyFont="1" applyFill="1" applyAlignment="1">
      <alignment vertical="center"/>
    </xf>
    <xf numFmtId="0" fontId="6" fillId="0" borderId="19" xfId="0" applyFont="1" applyFill="1" applyBorder="1" applyAlignment="1">
      <alignment horizontal="left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6" fillId="0" borderId="21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horizontal="left" vertical="center" wrapText="1"/>
    </xf>
    <xf numFmtId="0" fontId="6" fillId="0" borderId="22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18" xfId="0" applyFont="1" applyFill="1" applyBorder="1" applyAlignment="1">
      <alignment horizontal="left" vertical="center" wrapText="1"/>
    </xf>
    <xf numFmtId="0" fontId="18" fillId="0" borderId="21" xfId="0" applyFont="1" applyFill="1" applyBorder="1" applyAlignment="1">
      <alignment vertical="center"/>
    </xf>
    <xf numFmtId="0" fontId="14" fillId="0" borderId="0" xfId="0" applyFont="1" applyFill="1" applyBorder="1" applyAlignment="1" applyProtection="1">
      <alignment horizontal="center" vertical="center" wrapText="1"/>
      <protection hidden="1"/>
    </xf>
    <xf numFmtId="0" fontId="11" fillId="0" borderId="15" xfId="0" applyFont="1" applyFill="1" applyBorder="1" applyAlignment="1" applyProtection="1">
      <alignment horizontal="center" vertical="top" wrapText="1"/>
      <protection hidden="1"/>
    </xf>
    <xf numFmtId="0" fontId="11" fillId="0" borderId="20" xfId="0" applyFont="1" applyFill="1" applyBorder="1" applyAlignment="1" applyProtection="1">
      <alignment vertical="center" wrapText="1"/>
      <protection hidden="1"/>
    </xf>
    <xf numFmtId="0" fontId="11" fillId="0" borderId="21" xfId="0" applyFont="1" applyFill="1" applyBorder="1" applyAlignment="1" applyProtection="1">
      <alignment vertical="center" wrapText="1"/>
      <protection hidden="1"/>
    </xf>
    <xf numFmtId="0" fontId="11" fillId="0" borderId="23" xfId="0" applyFont="1" applyFill="1" applyBorder="1" applyAlignment="1" applyProtection="1">
      <alignment vertical="center" wrapText="1"/>
      <protection hidden="1"/>
    </xf>
    <xf numFmtId="0" fontId="6" fillId="0" borderId="20" xfId="0" applyFont="1" applyFill="1" applyBorder="1" applyAlignment="1" applyProtection="1">
      <alignment horizontal="center" vertical="center" wrapText="1"/>
      <protection hidden="1"/>
    </xf>
    <xf numFmtId="0" fontId="6" fillId="0" borderId="24" xfId="0" applyFont="1" applyFill="1" applyBorder="1" applyAlignment="1">
      <alignment horizontal="left" vertical="center" wrapText="1"/>
    </xf>
    <xf numFmtId="0" fontId="18" fillId="0" borderId="15" xfId="0" applyFont="1" applyFill="1" applyBorder="1" applyAlignment="1">
      <alignment horizontal="left" vertical="center" wrapText="1"/>
    </xf>
    <xf numFmtId="0" fontId="18" fillId="0" borderId="16" xfId="0" applyFont="1" applyFill="1" applyBorder="1" applyAlignment="1">
      <alignment horizontal="left" vertical="center" wrapText="1"/>
    </xf>
    <xf numFmtId="0" fontId="6" fillId="0" borderId="26" xfId="0" applyFont="1" applyFill="1" applyBorder="1" applyAlignment="1">
      <alignment horizontal="left" vertical="center" wrapText="1"/>
    </xf>
    <xf numFmtId="0" fontId="6" fillId="0" borderId="27" xfId="0" applyFont="1" applyFill="1" applyBorder="1" applyAlignment="1">
      <alignment horizontal="left" vertical="center" wrapText="1"/>
    </xf>
    <xf numFmtId="0" fontId="11" fillId="0" borderId="15" xfId="0" applyFont="1" applyFill="1" applyBorder="1" applyAlignment="1" applyProtection="1">
      <alignment horizontal="left" vertical="center" wrapText="1"/>
      <protection hidden="1"/>
    </xf>
    <xf numFmtId="0" fontId="18" fillId="0" borderId="21" xfId="0" applyFont="1" applyFill="1" applyBorder="1" applyAlignment="1">
      <alignment vertical="center" wrapText="1"/>
    </xf>
    <xf numFmtId="0" fontId="18" fillId="0" borderId="23" xfId="0" applyFont="1" applyFill="1" applyBorder="1" applyAlignment="1">
      <alignment vertical="center" wrapText="1"/>
    </xf>
    <xf numFmtId="0" fontId="10" fillId="0" borderId="20" xfId="0" applyFont="1" applyFill="1" applyBorder="1" applyAlignment="1" applyProtection="1">
      <alignment vertical="center" wrapText="1"/>
      <protection hidden="1"/>
    </xf>
    <xf numFmtId="0" fontId="10" fillId="0" borderId="21" xfId="0" applyFont="1" applyFill="1" applyBorder="1" applyAlignment="1" applyProtection="1">
      <alignment vertical="center" wrapText="1"/>
      <protection hidden="1"/>
    </xf>
    <xf numFmtId="0" fontId="10" fillId="0" borderId="23" xfId="0" applyFont="1" applyFill="1" applyBorder="1" applyAlignment="1" applyProtection="1">
      <alignment vertical="center" wrapText="1"/>
      <protection hidden="1"/>
    </xf>
    <xf numFmtId="0" fontId="9" fillId="0" borderId="0" xfId="2" applyFont="1" applyFill="1" applyBorder="1" applyAlignment="1" applyProtection="1">
      <alignment horizontal="right" vertical="top" wrapText="1"/>
      <protection hidden="1"/>
    </xf>
    <xf numFmtId="0" fontId="0" fillId="0" borderId="0" xfId="2" applyFont="1" applyAlignment="1"/>
    <xf numFmtId="0" fontId="0" fillId="0" borderId="0" xfId="0" applyFill="1" applyAlignment="1"/>
    <xf numFmtId="0" fontId="7" fillId="0" borderId="19" xfId="0" applyFont="1" applyFill="1" applyBorder="1" applyAlignment="1">
      <alignment horizontal="left" vertical="center" wrapText="1"/>
    </xf>
    <xf numFmtId="49" fontId="6" fillId="0" borderId="10" xfId="2" applyNumberFormat="1" applyFont="1" applyFill="1" applyBorder="1" applyAlignment="1" applyProtection="1">
      <alignment horizontal="right" vertical="center"/>
      <protection locked="0" hidden="1"/>
    </xf>
    <xf numFmtId="0" fontId="11" fillId="0" borderId="23" xfId="0" applyFont="1" applyFill="1" applyBorder="1" applyAlignment="1">
      <alignment vertical="center"/>
    </xf>
    <xf numFmtId="0" fontId="11" fillId="0" borderId="23" xfId="0" applyFont="1" applyFill="1" applyBorder="1" applyAlignment="1">
      <alignment horizontal="left" vertical="center" wrapText="1"/>
    </xf>
    <xf numFmtId="0" fontId="11" fillId="0" borderId="28" xfId="0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3" fontId="4" fillId="0" borderId="5" xfId="0" applyNumberFormat="1" applyFont="1" applyFill="1" applyBorder="1" applyAlignment="1" applyProtection="1">
      <alignment vertical="center"/>
      <protection hidden="1"/>
    </xf>
    <xf numFmtId="3" fontId="23" fillId="0" borderId="0" xfId="0" applyNumberFormat="1" applyFont="1" applyFill="1" applyAlignment="1">
      <alignment vertical="center"/>
    </xf>
    <xf numFmtId="3" fontId="6" fillId="0" borderId="21" xfId="0" applyNumberFormat="1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26" fillId="0" borderId="0" xfId="13" applyFont="1" applyFill="1" applyBorder="1" applyProtection="1"/>
    <xf numFmtId="3" fontId="25" fillId="0" borderId="0" xfId="13" applyNumberFormat="1" applyFont="1" applyFill="1" applyBorder="1" applyProtection="1"/>
    <xf numFmtId="0" fontId="25" fillId="0" borderId="0" xfId="16" applyFont="1" applyFill="1" applyBorder="1"/>
    <xf numFmtId="3" fontId="26" fillId="0" borderId="0" xfId="16" applyNumberFormat="1" applyFont="1" applyFill="1" applyBorder="1"/>
    <xf numFmtId="37" fontId="25" fillId="0" borderId="0" xfId="16" applyNumberFormat="1" applyFont="1" applyFill="1" applyBorder="1" applyProtection="1"/>
    <xf numFmtId="3" fontId="25" fillId="0" borderId="0" xfId="16" applyNumberFormat="1" applyFont="1" applyFill="1" applyBorder="1" applyProtection="1"/>
    <xf numFmtId="3" fontId="26" fillId="0" borderId="0" xfId="13" applyNumberFormat="1" applyFont="1" applyFill="1" applyBorder="1" applyProtection="1"/>
    <xf numFmtId="0" fontId="0" fillId="0" borderId="0" xfId="0" applyFill="1" applyBorder="1"/>
    <xf numFmtId="37" fontId="26" fillId="0" borderId="0" xfId="16" applyNumberFormat="1" applyFont="1" applyFill="1" applyBorder="1" applyProtection="1"/>
    <xf numFmtId="3" fontId="26" fillId="0" borderId="0" xfId="16" applyNumberFormat="1" applyFont="1" applyFill="1" applyBorder="1" applyProtection="1"/>
    <xf numFmtId="37" fontId="26" fillId="0" borderId="0" xfId="13" applyNumberFormat="1" applyFont="1" applyFill="1" applyBorder="1" applyProtection="1"/>
    <xf numFmtId="3" fontId="0" fillId="0" borderId="0" xfId="0" applyNumberFormat="1" applyFill="1" applyBorder="1"/>
    <xf numFmtId="1" fontId="6" fillId="0" borderId="10" xfId="2" applyNumberFormat="1" applyFont="1" applyFill="1" applyBorder="1" applyAlignment="1" applyProtection="1">
      <alignment horizontal="center" vertical="center"/>
      <protection locked="0" hidden="1"/>
    </xf>
    <xf numFmtId="0" fontId="6" fillId="0" borderId="10" xfId="2" applyFont="1" applyFill="1" applyBorder="1" applyAlignment="1" applyProtection="1">
      <alignment horizontal="center" vertical="center"/>
      <protection locked="0" hidden="1"/>
    </xf>
    <xf numFmtId="3" fontId="4" fillId="0" borderId="17" xfId="0" applyNumberFormat="1" applyFont="1" applyFill="1" applyBorder="1" applyAlignment="1" applyProtection="1">
      <alignment vertical="center"/>
      <protection locked="0"/>
    </xf>
    <xf numFmtId="3" fontId="4" fillId="0" borderId="17" xfId="0" applyNumberFormat="1" applyFont="1" applyFill="1" applyBorder="1" applyAlignment="1" applyProtection="1">
      <alignment vertical="center"/>
      <protection hidden="1"/>
    </xf>
    <xf numFmtId="0" fontId="7" fillId="0" borderId="0" xfId="2" applyFont="1" applyFill="1" applyBorder="1" applyAlignment="1" applyProtection="1">
      <alignment vertical="center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7" fillId="0" borderId="17" xfId="0" applyFont="1" applyFill="1" applyBorder="1" applyAlignment="1">
      <alignment horizontal="left" vertical="center" wrapText="1"/>
    </xf>
    <xf numFmtId="0" fontId="7" fillId="0" borderId="6" xfId="2" applyFont="1" applyFill="1" applyBorder="1" applyAlignment="1" applyProtection="1">
      <alignment vertical="center"/>
      <protection hidden="1"/>
    </xf>
    <xf numFmtId="0" fontId="9" fillId="0" borderId="6" xfId="2" applyFont="1" applyBorder="1" applyAlignment="1" applyProtection="1">
      <protection hidden="1"/>
    </xf>
    <xf numFmtId="0" fontId="9" fillId="0" borderId="6" xfId="2" applyFont="1" applyBorder="1" applyAlignment="1" applyProtection="1">
      <alignment horizontal="right"/>
      <protection hidden="1"/>
    </xf>
    <xf numFmtId="0" fontId="9" fillId="0" borderId="0" xfId="2" applyFont="1" applyBorder="1" applyAlignment="1" applyProtection="1">
      <alignment horizontal="right"/>
      <protection hidden="1"/>
    </xf>
    <xf numFmtId="0" fontId="9" fillId="0" borderId="6" xfId="2" applyFont="1" applyBorder="1" applyAlignment="1" applyProtection="1">
      <alignment horizontal="right" wrapText="1"/>
      <protection hidden="1"/>
    </xf>
    <xf numFmtId="0" fontId="9" fillId="0" borderId="0" xfId="2" applyFont="1" applyBorder="1" applyAlignment="1" applyProtection="1">
      <alignment horizontal="right" wrapText="1"/>
      <protection hidden="1"/>
    </xf>
    <xf numFmtId="0" fontId="7" fillId="0" borderId="13" xfId="0" applyFont="1" applyBorder="1" applyAlignment="1" applyProtection="1">
      <protection hidden="1"/>
    </xf>
    <xf numFmtId="0" fontId="6" fillId="0" borderId="13" xfId="0" applyFont="1" applyFill="1" applyBorder="1" applyAlignment="1" applyProtection="1">
      <alignment horizontal="right" vertical="center"/>
      <protection locked="0" hidden="1"/>
    </xf>
    <xf numFmtId="0" fontId="7" fillId="0" borderId="0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vertical="top"/>
      <protection hidden="1"/>
    </xf>
    <xf numFmtId="0" fontId="7" fillId="0" borderId="0" xfId="0" applyFont="1" applyBorder="1" applyAlignment="1"/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>
      <alignment horizontal="center" vertical="center"/>
    </xf>
    <xf numFmtId="0" fontId="9" fillId="0" borderId="0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9" fillId="0" borderId="6" xfId="2" applyFont="1" applyBorder="1" applyAlignment="1" applyProtection="1">
      <alignment horizontal="left" vertical="top"/>
      <protection hidden="1"/>
    </xf>
    <xf numFmtId="0" fontId="9" fillId="0" borderId="6" xfId="2" applyFont="1" applyBorder="1" applyAlignment="1" applyProtection="1">
      <alignment horizontal="right" vertical="top"/>
      <protection hidden="1"/>
    </xf>
    <xf numFmtId="0" fontId="9" fillId="0" borderId="6" xfId="2" applyFont="1" applyBorder="1" applyAlignment="1" applyProtection="1">
      <alignment horizontal="left"/>
      <protection hidden="1"/>
    </xf>
    <xf numFmtId="0" fontId="6" fillId="0" borderId="6" xfId="2" applyFont="1" applyBorder="1" applyAlignment="1" applyProtection="1">
      <alignment vertical="center"/>
      <protection hidden="1"/>
    </xf>
    <xf numFmtId="0" fontId="9" fillId="0" borderId="6" xfId="2" applyFont="1" applyFill="1" applyBorder="1" applyAlignment="1" applyProtection="1">
      <alignment horizontal="right" vertical="top" wrapText="1"/>
      <protection hidden="1"/>
    </xf>
    <xf numFmtId="0" fontId="9" fillId="0" borderId="0" xfId="2" applyFont="1" applyBorder="1" applyAlignment="1"/>
    <xf numFmtId="0" fontId="0" fillId="0" borderId="24" xfId="2" applyFont="1" applyBorder="1" applyAlignment="1"/>
    <xf numFmtId="0" fontId="0" fillId="0" borderId="15" xfId="2" applyFont="1" applyBorder="1" applyAlignment="1"/>
    <xf numFmtId="0" fontId="11" fillId="0" borderId="24" xfId="0" applyFont="1" applyFill="1" applyBorder="1" applyAlignment="1" applyProtection="1">
      <alignment horizontal="left" vertical="center" wrapText="1"/>
      <protection hidden="1"/>
    </xf>
    <xf numFmtId="0" fontId="11" fillId="0" borderId="16" xfId="0" applyFont="1" applyFill="1" applyBorder="1" applyAlignment="1" applyProtection="1">
      <alignment horizontal="left" vertical="center" wrapText="1"/>
      <protection hidden="1"/>
    </xf>
    <xf numFmtId="0" fontId="6" fillId="0" borderId="23" xfId="0" applyFont="1" applyFill="1" applyBorder="1" applyAlignment="1">
      <alignment horizontal="left" vertical="center" wrapText="1"/>
    </xf>
    <xf numFmtId="0" fontId="0" fillId="0" borderId="28" xfId="0" applyFill="1" applyBorder="1"/>
    <xf numFmtId="0" fontId="6" fillId="0" borderId="33" xfId="0" applyFont="1" applyFill="1" applyBorder="1" applyAlignment="1">
      <alignment horizontal="left" vertical="center" wrapText="1"/>
    </xf>
    <xf numFmtId="0" fontId="0" fillId="0" borderId="21" xfId="0" applyFill="1" applyBorder="1"/>
    <xf numFmtId="3" fontId="31" fillId="0" borderId="4" xfId="0" applyNumberFormat="1" applyFont="1" applyFill="1" applyBorder="1" applyAlignment="1" applyProtection="1">
      <alignment vertical="center"/>
      <protection hidden="1"/>
    </xf>
    <xf numFmtId="3" fontId="30" fillId="0" borderId="5" xfId="0" applyNumberFormat="1" applyFont="1" applyFill="1" applyBorder="1" applyAlignment="1" applyProtection="1">
      <alignment vertical="center"/>
      <protection locked="0"/>
    </xf>
    <xf numFmtId="3" fontId="30" fillId="0" borderId="4" xfId="0" applyNumberFormat="1" applyFont="1" applyFill="1" applyBorder="1" applyAlignment="1" applyProtection="1">
      <alignment vertical="center"/>
      <protection hidden="1"/>
    </xf>
    <xf numFmtId="3" fontId="30" fillId="0" borderId="1" xfId="0" applyNumberFormat="1" applyFont="1" applyFill="1" applyBorder="1" applyAlignment="1" applyProtection="1">
      <alignment vertical="center"/>
      <protection locked="0"/>
    </xf>
    <xf numFmtId="0" fontId="7" fillId="0" borderId="13" xfId="0" applyFont="1" applyFill="1" applyBorder="1" applyAlignment="1" applyProtection="1">
      <protection hidden="1"/>
    </xf>
    <xf numFmtId="0" fontId="17" fillId="0" borderId="0" xfId="4" applyFont="1" applyBorder="1" applyAlignment="1" applyProtection="1">
      <alignment vertical="center"/>
      <protection hidden="1"/>
    </xf>
    <xf numFmtId="0" fontId="17" fillId="0" borderId="13" xfId="4" applyFont="1" applyFill="1" applyBorder="1" applyAlignment="1" applyProtection="1">
      <alignment vertical="center"/>
      <protection hidden="1"/>
    </xf>
    <xf numFmtId="0" fontId="17" fillId="0" borderId="0" xfId="4" applyFont="1" applyBorder="1" applyAlignment="1" applyProtection="1">
      <alignment horizontal="left"/>
      <protection hidden="1"/>
    </xf>
    <xf numFmtId="0" fontId="13" fillId="0" borderId="0" xfId="4" applyBorder="1" applyAlignment="1"/>
    <xf numFmtId="0" fontId="13" fillId="0" borderId="13" xfId="4" applyBorder="1" applyAlignment="1"/>
    <xf numFmtId="0" fontId="7" fillId="0" borderId="0" xfId="0" applyFont="1" applyFill="1"/>
    <xf numFmtId="3" fontId="7" fillId="0" borderId="0" xfId="0" applyNumberFormat="1" applyFont="1" applyFill="1"/>
    <xf numFmtId="3" fontId="34" fillId="0" borderId="0" xfId="0" applyNumberFormat="1" applyFont="1" applyFill="1"/>
    <xf numFmtId="0" fontId="34" fillId="0" borderId="0" xfId="0" applyFont="1" applyFill="1"/>
    <xf numFmtId="0" fontId="20" fillId="0" borderId="0" xfId="4" applyFont="1" applyFill="1" applyBorder="1" applyAlignment="1" applyProtection="1">
      <alignment horizontal="center" vertical="center"/>
      <protection hidden="1"/>
    </xf>
    <xf numFmtId="14" fontId="20" fillId="0" borderId="0" xfId="4" applyNumberFormat="1" applyFont="1" applyFill="1" applyBorder="1" applyAlignment="1" applyProtection="1">
      <alignment horizontal="center" vertical="center"/>
      <protection locked="0" hidden="1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/>
    <xf numFmtId="3" fontId="4" fillId="0" borderId="0" xfId="0" applyNumberFormat="1" applyFont="1" applyFill="1" applyBorder="1" applyAlignment="1" applyProtection="1">
      <alignment vertical="center"/>
      <protection locked="0"/>
    </xf>
    <xf numFmtId="3" fontId="4" fillId="0" borderId="0" xfId="0" applyNumberFormat="1" applyFont="1" applyFill="1" applyBorder="1" applyAlignment="1" applyProtection="1">
      <alignment vertical="center"/>
      <protection hidden="1"/>
    </xf>
    <xf numFmtId="3" fontId="3" fillId="0" borderId="0" xfId="0" applyNumberFormat="1" applyFont="1" applyFill="1" applyBorder="1"/>
    <xf numFmtId="0" fontId="19" fillId="0" borderId="6" xfId="4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3" fontId="6" fillId="0" borderId="10" xfId="2" applyNumberFormat="1" applyFont="1" applyFill="1" applyBorder="1" applyAlignment="1" applyProtection="1">
      <alignment horizontal="right" vertical="center"/>
      <protection locked="0" hidden="1"/>
    </xf>
    <xf numFmtId="0" fontId="7" fillId="0" borderId="17" xfId="0" applyFont="1" applyFill="1" applyBorder="1" applyAlignment="1">
      <alignment horizontal="left"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6" fillId="0" borderId="24" xfId="2" applyFont="1" applyFill="1" applyBorder="1" applyAlignment="1" applyProtection="1">
      <alignment horizontal="right" vertical="center"/>
      <protection locked="0" hidden="1"/>
    </xf>
    <xf numFmtId="0" fontId="7" fillId="0" borderId="15" xfId="2" applyFont="1" applyFill="1" applyBorder="1" applyAlignment="1"/>
    <xf numFmtId="0" fontId="7" fillId="0" borderId="16" xfId="2" applyFont="1" applyFill="1" applyBorder="1" applyAlignment="1"/>
    <xf numFmtId="49" fontId="6" fillId="0" borderId="24" xfId="2" applyNumberFormat="1" applyFont="1" applyFill="1" applyBorder="1" applyAlignment="1" applyProtection="1">
      <alignment horizontal="center" vertical="center"/>
      <protection locked="0" hidden="1"/>
    </xf>
    <xf numFmtId="49" fontId="6" fillId="0" borderId="16" xfId="2" applyNumberFormat="1" applyFont="1" applyFill="1" applyBorder="1" applyAlignment="1" applyProtection="1">
      <alignment horizontal="center" vertical="center"/>
      <protection locked="0" hidden="1"/>
    </xf>
    <xf numFmtId="0" fontId="28" fillId="0" borderId="15" xfId="2" applyFont="1" applyFill="1" applyBorder="1" applyAlignment="1"/>
    <xf numFmtId="0" fontId="28" fillId="0" borderId="16" xfId="2" applyFont="1" applyFill="1" applyBorder="1" applyAlignment="1"/>
    <xf numFmtId="0" fontId="6" fillId="0" borderId="20" xfId="2" applyFont="1" applyFill="1" applyBorder="1" applyAlignment="1" applyProtection="1">
      <alignment horizontal="right" vertical="center"/>
      <protection locked="0" hidden="1"/>
    </xf>
    <xf numFmtId="0" fontId="6" fillId="0" borderId="21" xfId="2" applyFont="1" applyFill="1" applyBorder="1" applyAlignment="1" applyProtection="1">
      <alignment horizontal="right" vertical="center"/>
      <protection locked="0" hidden="1"/>
    </xf>
    <xf numFmtId="0" fontId="6" fillId="0" borderId="23" xfId="2" applyFont="1" applyFill="1" applyBorder="1" applyAlignment="1" applyProtection="1">
      <alignment horizontal="right" vertical="center"/>
      <protection locked="0" hidden="1"/>
    </xf>
    <xf numFmtId="0" fontId="6" fillId="0" borderId="20" xfId="2" applyFont="1" applyFill="1" applyBorder="1" applyAlignment="1">
      <alignment horizontal="right"/>
    </xf>
    <xf numFmtId="0" fontId="6" fillId="0" borderId="21" xfId="2" applyFont="1" applyFill="1" applyBorder="1" applyAlignment="1">
      <alignment horizontal="right"/>
    </xf>
    <xf numFmtId="0" fontId="6" fillId="0" borderId="23" xfId="2" applyFont="1" applyFill="1" applyBorder="1" applyAlignment="1">
      <alignment horizontal="right"/>
    </xf>
    <xf numFmtId="49" fontId="6" fillId="0" borderId="20" xfId="2" applyNumberFormat="1" applyFont="1" applyFill="1" applyBorder="1" applyAlignment="1" applyProtection="1">
      <alignment horizontal="center" vertical="center"/>
      <protection locked="0" hidden="1"/>
    </xf>
    <xf numFmtId="49" fontId="6" fillId="0" borderId="23" xfId="2" applyNumberFormat="1" applyFont="1" applyFill="1" applyBorder="1" applyAlignment="1" applyProtection="1">
      <alignment horizontal="center" vertical="center"/>
      <protection locked="0" hidden="1"/>
    </xf>
    <xf numFmtId="0" fontId="14" fillId="0" borderId="25" xfId="2" applyFont="1" applyBorder="1" applyAlignment="1"/>
    <xf numFmtId="0" fontId="14" fillId="0" borderId="7" xfId="2" applyFont="1" applyBorder="1" applyAlignment="1"/>
    <xf numFmtId="0" fontId="7" fillId="0" borderId="0" xfId="2" applyFont="1" applyFill="1" applyBorder="1" applyAlignment="1" applyProtection="1">
      <alignment vertical="center"/>
      <protection hidden="1"/>
    </xf>
    <xf numFmtId="0" fontId="7" fillId="0" borderId="6" xfId="0" applyFont="1" applyBorder="1" applyAlignment="1" applyProtection="1">
      <alignment horizontal="right" vertical="center" wrapText="1"/>
      <protection hidden="1"/>
    </xf>
    <xf numFmtId="0" fontId="7" fillId="0" borderId="13" xfId="0" applyFont="1" applyBorder="1" applyAlignment="1" applyProtection="1">
      <alignment horizontal="right" wrapText="1"/>
      <protection hidden="1"/>
    </xf>
    <xf numFmtId="0" fontId="6" fillId="0" borderId="24" xfId="2" applyFont="1" applyFill="1" applyBorder="1" applyAlignment="1" applyProtection="1">
      <alignment horizontal="left" vertical="center"/>
      <protection locked="0" hidden="1"/>
    </xf>
    <xf numFmtId="0" fontId="6" fillId="0" borderId="15" xfId="2" applyFont="1" applyFill="1" applyBorder="1" applyAlignment="1" applyProtection="1">
      <alignment horizontal="left" vertical="center"/>
      <protection locked="0" hidden="1"/>
    </xf>
    <xf numFmtId="0" fontId="6" fillId="0" borderId="16" xfId="2" applyFont="1" applyFill="1" applyBorder="1" applyAlignment="1" applyProtection="1">
      <alignment horizontal="left" vertical="center"/>
      <protection locked="0" hidden="1"/>
    </xf>
    <xf numFmtId="49" fontId="6" fillId="0" borderId="24" xfId="2" applyNumberFormat="1" applyFont="1" applyFill="1" applyBorder="1" applyAlignment="1" applyProtection="1">
      <alignment horizontal="left" vertical="center"/>
      <protection locked="0" hidden="1"/>
    </xf>
    <xf numFmtId="49" fontId="6" fillId="0" borderId="15" xfId="2" applyNumberFormat="1" applyFont="1" applyFill="1" applyBorder="1" applyAlignment="1" applyProtection="1">
      <alignment horizontal="left" vertical="center"/>
      <protection locked="0" hidden="1"/>
    </xf>
    <xf numFmtId="49" fontId="6" fillId="0" borderId="16" xfId="2" applyNumberFormat="1" applyFont="1" applyFill="1" applyBorder="1" applyAlignment="1" applyProtection="1">
      <alignment horizontal="left" vertical="center"/>
      <protection locked="0" hidden="1"/>
    </xf>
    <xf numFmtId="0" fontId="9" fillId="0" borderId="0" xfId="2" applyFont="1" applyBorder="1" applyAlignment="1" applyProtection="1">
      <alignment horizontal="center" vertical="top"/>
      <protection hidden="1"/>
    </xf>
    <xf numFmtId="0" fontId="9" fillId="0" borderId="0" xfId="2" applyFont="1" applyBorder="1" applyAlignment="1" applyProtection="1">
      <alignment horizontal="center"/>
      <protection hidden="1"/>
    </xf>
    <xf numFmtId="0" fontId="9" fillId="0" borderId="7" xfId="2" applyFont="1" applyBorder="1" applyAlignment="1" applyProtection="1">
      <alignment horizontal="center"/>
      <protection hidden="1"/>
    </xf>
    <xf numFmtId="0" fontId="7" fillId="0" borderId="29" xfId="0" applyFont="1" applyBorder="1" applyAlignment="1" applyProtection="1">
      <alignment horizontal="center" vertical="top"/>
      <protection hidden="1"/>
    </xf>
    <xf numFmtId="0" fontId="7" fillId="0" borderId="29" xfId="0" applyFont="1" applyBorder="1" applyAlignment="1">
      <alignment horizontal="center"/>
    </xf>
    <xf numFmtId="0" fontId="7" fillId="0" borderId="32" xfId="0" applyFont="1" applyBorder="1" applyAlignment="1"/>
    <xf numFmtId="0" fontId="9" fillId="0" borderId="15" xfId="2" applyFont="1" applyFill="1" applyBorder="1" applyAlignment="1" applyProtection="1">
      <alignment horizontal="center" vertical="top"/>
      <protection hidden="1"/>
    </xf>
    <xf numFmtId="0" fontId="9" fillId="0" borderId="15" xfId="2" applyFont="1" applyFill="1" applyBorder="1" applyAlignment="1" applyProtection="1">
      <alignment horizontal="center"/>
      <protection hidden="1"/>
    </xf>
    <xf numFmtId="49" fontId="29" fillId="0" borderId="24" xfId="1" applyNumberFormat="1" applyFont="1" applyFill="1" applyBorder="1" applyAlignment="1" applyProtection="1">
      <alignment horizontal="left" vertical="center"/>
      <protection locked="0" hidden="1"/>
    </xf>
    <xf numFmtId="0" fontId="7" fillId="0" borderId="6" xfId="0" applyFont="1" applyBorder="1" applyAlignment="1" applyProtection="1">
      <alignment horizontal="right" vertical="center"/>
      <protection hidden="1"/>
    </xf>
    <xf numFmtId="0" fontId="7" fillId="0" borderId="13" xfId="0" applyFont="1" applyBorder="1" applyAlignment="1" applyProtection="1">
      <alignment horizontal="right"/>
      <protection hidden="1"/>
    </xf>
    <xf numFmtId="0" fontId="7" fillId="0" borderId="16" xfId="2" applyFont="1" applyFill="1" applyBorder="1" applyAlignment="1">
      <alignment horizontal="left" vertical="center"/>
    </xf>
    <xf numFmtId="0" fontId="17" fillId="0" borderId="0" xfId="4" applyFont="1" applyBorder="1" applyAlignment="1" applyProtection="1">
      <alignment horizontal="left"/>
      <protection hidden="1"/>
    </xf>
    <xf numFmtId="0" fontId="13" fillId="0" borderId="0" xfId="4" applyBorder="1" applyAlignment="1"/>
    <xf numFmtId="0" fontId="13" fillId="0" borderId="13" xfId="4" applyBorder="1" applyAlignment="1"/>
    <xf numFmtId="0" fontId="32" fillId="0" borderId="0" xfId="4" applyFont="1" applyBorder="1" applyAlignment="1" applyProtection="1">
      <alignment horizontal="left"/>
      <protection hidden="1"/>
    </xf>
    <xf numFmtId="0" fontId="33" fillId="0" borderId="0" xfId="4" applyFont="1" applyBorder="1" applyAlignment="1"/>
    <xf numFmtId="0" fontId="7" fillId="0" borderId="13" xfId="0" applyFont="1" applyBorder="1" applyAlignment="1" applyProtection="1">
      <alignment horizontal="right" vertical="center" wrapText="1"/>
      <protection hidden="1"/>
    </xf>
    <xf numFmtId="0" fontId="28" fillId="0" borderId="15" xfId="2" applyFont="1" applyFill="1" applyBorder="1" applyAlignment="1">
      <alignment horizontal="left"/>
    </xf>
    <xf numFmtId="0" fontId="28" fillId="0" borderId="16" xfId="2" applyFont="1" applyFill="1" applyBorder="1" applyAlignment="1">
      <alignment horizontal="left"/>
    </xf>
    <xf numFmtId="0" fontId="7" fillId="0" borderId="0" xfId="0" applyFont="1" applyBorder="1" applyAlignment="1" applyProtection="1">
      <alignment horizontal="right" vertical="center"/>
      <protection hidden="1"/>
    </xf>
    <xf numFmtId="0" fontId="9" fillId="0" borderId="0" xfId="2" applyFont="1" applyBorder="1" applyAlignment="1">
      <alignment horizontal="center"/>
    </xf>
    <xf numFmtId="0" fontId="9" fillId="0" borderId="13" xfId="2" applyFont="1" applyBorder="1" applyAlignment="1">
      <alignment horizontal="center"/>
    </xf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center" vertical="center"/>
      <protection hidden="1"/>
    </xf>
    <xf numFmtId="0" fontId="7" fillId="0" borderId="0" xfId="0" applyFont="1" applyBorder="1" applyAlignment="1" applyProtection="1">
      <alignment horizontal="right" wrapText="1"/>
      <protection hidden="1"/>
    </xf>
    <xf numFmtId="0" fontId="7" fillId="0" borderId="6" xfId="0" applyFont="1" applyBorder="1" applyAlignment="1" applyProtection="1">
      <alignment horizontal="right" wrapText="1"/>
      <protection hidden="1"/>
    </xf>
    <xf numFmtId="0" fontId="7" fillId="0" borderId="0" xfId="0" applyFont="1" applyBorder="1" applyAlignment="1" applyProtection="1">
      <alignment horizontal="right"/>
      <protection hidden="1"/>
    </xf>
    <xf numFmtId="0" fontId="28" fillId="0" borderId="15" xfId="2" applyFont="1" applyFill="1" applyBorder="1" applyAlignment="1">
      <alignment horizontal="left" vertical="center"/>
    </xf>
    <xf numFmtId="0" fontId="28" fillId="0" borderId="16" xfId="2" applyFont="1" applyFill="1" applyBorder="1" applyAlignment="1">
      <alignment horizontal="left" vertical="center"/>
    </xf>
    <xf numFmtId="0" fontId="7" fillId="0" borderId="13" xfId="0" applyFont="1" applyBorder="1" applyAlignment="1" applyProtection="1">
      <alignment horizontal="right" vertical="center"/>
      <protection hidden="1"/>
    </xf>
    <xf numFmtId="1" fontId="6" fillId="0" borderId="24" xfId="2" applyNumberFormat="1" applyFont="1" applyFill="1" applyBorder="1" applyAlignment="1" applyProtection="1">
      <alignment horizontal="center" vertical="center"/>
      <protection locked="0" hidden="1"/>
    </xf>
    <xf numFmtId="1" fontId="6" fillId="0" borderId="16" xfId="2" applyNumberFormat="1" applyFont="1" applyFill="1" applyBorder="1" applyAlignment="1" applyProtection="1">
      <alignment horizontal="center" vertical="center"/>
      <protection locked="0" hidden="1"/>
    </xf>
    <xf numFmtId="0" fontId="29" fillId="0" borderId="24" xfId="1" applyFont="1" applyFill="1" applyBorder="1" applyAlignment="1" applyProtection="1">
      <protection locked="0" hidden="1"/>
    </xf>
    <xf numFmtId="0" fontId="6" fillId="0" borderId="15" xfId="2" applyFont="1" applyFill="1" applyBorder="1" applyAlignment="1" applyProtection="1">
      <protection locked="0" hidden="1"/>
    </xf>
    <xf numFmtId="0" fontId="6" fillId="0" borderId="16" xfId="2" applyFont="1" applyFill="1" applyBorder="1" applyAlignment="1" applyProtection="1">
      <protection locked="0" hidden="1"/>
    </xf>
    <xf numFmtId="0" fontId="8" fillId="0" borderId="24" xfId="1" applyFill="1" applyBorder="1" applyAlignment="1" applyProtection="1">
      <protection locked="0" hidden="1"/>
    </xf>
    <xf numFmtId="0" fontId="6" fillId="0" borderId="6" xfId="2" applyFont="1" applyFill="1" applyBorder="1" applyAlignment="1" applyProtection="1">
      <alignment horizontal="left" vertical="center" wrapText="1"/>
      <protection hidden="1"/>
    </xf>
    <xf numFmtId="0" fontId="6" fillId="0" borderId="0" xfId="2" applyFont="1" applyFill="1" applyBorder="1" applyAlignment="1" applyProtection="1">
      <alignment horizontal="left" vertical="center" wrapText="1"/>
      <protection hidden="1"/>
    </xf>
    <xf numFmtId="0" fontId="6" fillId="0" borderId="13" xfId="2" applyFont="1" applyFill="1" applyBorder="1" applyAlignment="1" applyProtection="1">
      <alignment horizontal="left" vertical="center" wrapText="1"/>
      <protection hidden="1"/>
    </xf>
    <xf numFmtId="0" fontId="15" fillId="0" borderId="6" xfId="2" applyFont="1" applyBorder="1" applyAlignment="1" applyProtection="1">
      <alignment horizontal="center" vertical="center" wrapText="1"/>
      <protection hidden="1"/>
    </xf>
    <xf numFmtId="0" fontId="15" fillId="0" borderId="0" xfId="2" applyFont="1" applyBorder="1" applyAlignment="1" applyProtection="1">
      <alignment horizontal="center" vertical="center" wrapText="1"/>
      <protection hidden="1"/>
    </xf>
    <xf numFmtId="0" fontId="15" fillId="0" borderId="13" xfId="2" applyFont="1" applyBorder="1" applyAlignment="1" applyProtection="1">
      <alignment horizontal="center" vertical="center" wrapText="1"/>
      <protection hidden="1"/>
    </xf>
    <xf numFmtId="0" fontId="4" fillId="0" borderId="6" xfId="0" applyFont="1" applyBorder="1" applyAlignment="1" applyProtection="1">
      <alignment horizontal="right" vertical="center" wrapText="1"/>
      <protection hidden="1"/>
    </xf>
    <xf numFmtId="0" fontId="4" fillId="0" borderId="13" xfId="0" applyFont="1" applyBorder="1" applyAlignment="1" applyProtection="1">
      <alignment horizontal="right" wrapText="1"/>
      <protection hidden="1"/>
    </xf>
    <xf numFmtId="0" fontId="6" fillId="0" borderId="25" xfId="0" applyFont="1" applyFill="1" applyBorder="1" applyAlignment="1">
      <alignment horizontal="left" vertical="center"/>
    </xf>
    <xf numFmtId="0" fontId="6" fillId="0" borderId="7" xfId="0" applyFont="1" applyFill="1" applyBorder="1" applyAlignment="1">
      <alignment horizontal="left" vertical="center"/>
    </xf>
    <xf numFmtId="0" fontId="6" fillId="0" borderId="12" xfId="0" applyFont="1" applyFill="1" applyBorder="1" applyAlignment="1">
      <alignment horizontal="left" vertical="center"/>
    </xf>
    <xf numFmtId="0" fontId="14" fillId="0" borderId="25" xfId="0" applyFont="1" applyFill="1" applyBorder="1" applyAlignment="1" applyProtection="1">
      <alignment horizontal="center" vertical="center" wrapText="1"/>
      <protection hidden="1"/>
    </xf>
    <xf numFmtId="0" fontId="14" fillId="0" borderId="7" xfId="0" applyFont="1" applyFill="1" applyBorder="1" applyAlignment="1" applyProtection="1">
      <alignment horizontal="center" vertical="center" wrapText="1"/>
      <protection hidden="1"/>
    </xf>
    <xf numFmtId="0" fontId="14" fillId="0" borderId="12" xfId="0" applyFont="1" applyFill="1" applyBorder="1" applyAlignment="1" applyProtection="1">
      <alignment horizontal="center" vertical="center" wrapText="1"/>
      <protection hidden="1"/>
    </xf>
    <xf numFmtId="0" fontId="11" fillId="0" borderId="6" xfId="0" applyFont="1" applyFill="1" applyBorder="1" applyAlignment="1" applyProtection="1">
      <alignment horizontal="center" vertical="top" wrapText="1"/>
      <protection hidden="1"/>
    </xf>
    <xf numFmtId="0" fontId="11" fillId="0" borderId="0" xfId="0" applyFont="1" applyFill="1" applyBorder="1" applyAlignment="1" applyProtection="1">
      <alignment horizontal="center" vertical="top" wrapText="1"/>
      <protection hidden="1"/>
    </xf>
    <xf numFmtId="0" fontId="11" fillId="0" borderId="13" xfId="0" applyFont="1" applyFill="1" applyBorder="1" applyAlignment="1" applyProtection="1">
      <alignment horizontal="center" vertical="top" wrapText="1"/>
      <protection hidden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14" fillId="0" borderId="12" xfId="0" applyFont="1" applyFill="1" applyBorder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top" wrapText="1"/>
    </xf>
    <xf numFmtId="0" fontId="11" fillId="0" borderId="15" xfId="0" applyFont="1" applyFill="1" applyBorder="1" applyAlignment="1">
      <alignment horizontal="center" vertical="top" wrapText="1"/>
    </xf>
    <xf numFmtId="0" fontId="11" fillId="0" borderId="16" xfId="0" applyFont="1" applyFill="1" applyBorder="1" applyAlignment="1">
      <alignment horizontal="center" vertical="top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vertical="center" wrapText="1"/>
    </xf>
    <xf numFmtId="0" fontId="19" fillId="0" borderId="25" xfId="4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left" vertical="center" wrapText="1"/>
    </xf>
    <xf numFmtId="0" fontId="9" fillId="0" borderId="30" xfId="0" applyFont="1" applyFill="1" applyBorder="1" applyAlignment="1">
      <alignment horizontal="left" vertical="center" wrapText="1"/>
    </xf>
    <xf numFmtId="0" fontId="21" fillId="0" borderId="17" xfId="0" applyFont="1" applyFill="1" applyBorder="1" applyAlignment="1">
      <alignment horizontal="left" vertical="center" wrapText="1"/>
    </xf>
    <xf numFmtId="0" fontId="21" fillId="0" borderId="30" xfId="0" applyFont="1" applyFill="1" applyBorder="1" applyAlignment="1">
      <alignment horizontal="left" vertical="center" wrapText="1"/>
    </xf>
    <xf numFmtId="0" fontId="21" fillId="0" borderId="20" xfId="0" applyFont="1" applyFill="1" applyBorder="1" applyAlignment="1">
      <alignment horizontal="left" vertical="center" wrapText="1"/>
    </xf>
    <xf numFmtId="0" fontId="21" fillId="0" borderId="21" xfId="0" applyFont="1" applyFill="1" applyBorder="1" applyAlignment="1">
      <alignment horizontal="left" vertical="center" wrapText="1"/>
    </xf>
    <xf numFmtId="0" fontId="3" fillId="0" borderId="21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vertical="center" wrapText="1"/>
    </xf>
    <xf numFmtId="0" fontId="7" fillId="0" borderId="17" xfId="0" applyFont="1" applyFill="1" applyBorder="1" applyAlignment="1">
      <alignment horizontal="left" vertical="center" wrapText="1"/>
    </xf>
    <xf numFmtId="0" fontId="9" fillId="0" borderId="22" xfId="0" applyFont="1" applyFill="1" applyBorder="1" applyAlignment="1">
      <alignment horizontal="left" vertical="center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18" xfId="0" applyFont="1" applyFill="1" applyBorder="1" applyAlignment="1">
      <alignment horizontal="left" vertical="center" wrapText="1"/>
    </xf>
    <xf numFmtId="0" fontId="9" fillId="0" borderId="31" xfId="0" applyFont="1" applyFill="1" applyBorder="1" applyAlignment="1">
      <alignment horizontal="left" vertical="center" wrapText="1"/>
    </xf>
    <xf numFmtId="0" fontId="20" fillId="0" borderId="0" xfId="4" applyFont="1" applyFill="1" applyBorder="1" applyAlignment="1" applyProtection="1">
      <alignment horizontal="center" vertical="center"/>
      <protection hidden="1"/>
    </xf>
    <xf numFmtId="14" fontId="20" fillId="0" borderId="0" xfId="4" applyNumberFormat="1" applyFont="1" applyFill="1" applyBorder="1" applyAlignment="1" applyProtection="1">
      <alignment horizontal="center" vertical="center"/>
      <protection locked="0" hidden="1"/>
    </xf>
    <xf numFmtId="0" fontId="3" fillId="0" borderId="0" xfId="4" applyFont="1" applyFill="1" applyBorder="1" applyAlignment="1">
      <alignment vertical="center"/>
    </xf>
    <xf numFmtId="0" fontId="21" fillId="0" borderId="11" xfId="0" applyFont="1" applyFill="1" applyBorder="1" applyAlignment="1">
      <alignment horizontal="center" vertical="center" wrapText="1"/>
    </xf>
    <xf numFmtId="49" fontId="22" fillId="0" borderId="11" xfId="0" applyNumberFormat="1" applyFont="1" applyFill="1" applyBorder="1" applyAlignment="1">
      <alignment horizontal="center" vertical="center" wrapText="1"/>
    </xf>
  </cellXfs>
  <cellStyles count="20">
    <cellStyle name="Comma 2" xfId="7"/>
    <cellStyle name="Comma 5 2" xfId="14"/>
    <cellStyle name="Hyperlink" xfId="1" builtinId="8"/>
    <cellStyle name="Hyperlink 2" xfId="15"/>
    <cellStyle name="Normal" xfId="0" builtinId="0"/>
    <cellStyle name="Normal 15 2" xfId="16"/>
    <cellStyle name="Normal 2" xfId="8"/>
    <cellStyle name="Normal 27" xfId="9"/>
    <cellStyle name="Normal 3" xfId="5"/>
    <cellStyle name="Normal 4" xfId="13"/>
    <cellStyle name="Normal_TFI-POD" xfId="2"/>
    <cellStyle name="Normalny_Farm IAS A 00" xfId="6"/>
    <cellStyle name="Obično_Knjiga2" xfId="3"/>
    <cellStyle name="Percent 2" xfId="10"/>
    <cellStyle name="Style 1" xfId="4"/>
    <cellStyle name="Style 1 2" xfId="11"/>
    <cellStyle name="Style 1 2 2" xfId="12"/>
    <cellStyle name="Style 1 2 3" xfId="17"/>
    <cellStyle name="Style 1 3" xfId="18"/>
    <cellStyle name="Style 1_Borrowings" xfId="19"/>
  </cellStyles>
  <dxfs count="2">
    <dxf>
      <font>
        <condense val="0"/>
        <extend val="0"/>
        <color indexed="9"/>
      </font>
      <fill>
        <patternFill patternType="solid">
          <bgColor indexed="10"/>
        </patternFill>
      </fill>
    </dxf>
    <dxf>
      <font>
        <condense val="0"/>
        <extend val="0"/>
        <color indexed="9"/>
      </font>
      <fill>
        <patternFill patternType="solid"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nka.sopta@riviera.hr" TargetMode="External"/><Relationship Id="rId2" Type="http://schemas.openxmlformats.org/officeDocument/2006/relationships/hyperlink" Target="http://www.valamar-riviera.com/" TargetMode="External"/><Relationship Id="rId1" Type="http://schemas.openxmlformats.org/officeDocument/2006/relationships/hyperlink" Target="mailto:uprava@riviera.hr" TargetMode="External"/><Relationship Id="rId4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63"/>
  <sheetViews>
    <sheetView view="pageBreakPreview" topLeftCell="A19" zoomScale="110" zoomScaleNormal="100" zoomScaleSheetLayoutView="100" workbookViewId="0">
      <selection activeCell="I25" sqref="I25"/>
    </sheetView>
  </sheetViews>
  <sheetFormatPr defaultColWidth="9.125" defaultRowHeight="12.9"/>
  <cols>
    <col min="1" max="1" width="9.125" style="105"/>
    <col min="2" max="2" width="13" style="105" customWidth="1"/>
    <col min="3" max="6" width="9.125" style="10"/>
    <col min="7" max="7" width="15.125" style="10" customWidth="1"/>
    <col min="8" max="8" width="19.25" style="10" customWidth="1"/>
    <col min="9" max="9" width="14.375" style="10" customWidth="1"/>
    <col min="10" max="16384" width="9.125" style="10"/>
  </cols>
  <sheetData>
    <row r="1" spans="1:12" ht="15.65">
      <c r="A1" s="209" t="s">
        <v>22</v>
      </c>
      <c r="B1" s="210"/>
      <c r="C1" s="210"/>
      <c r="D1" s="50"/>
      <c r="E1" s="50"/>
      <c r="F1" s="50"/>
      <c r="G1" s="50"/>
      <c r="H1" s="50"/>
      <c r="I1" s="51"/>
      <c r="J1" s="9"/>
      <c r="K1" s="9"/>
      <c r="L1" s="9"/>
    </row>
    <row r="2" spans="1:12">
      <c r="A2" s="258" t="s">
        <v>23</v>
      </c>
      <c r="B2" s="259"/>
      <c r="C2" s="259"/>
      <c r="D2" s="260"/>
      <c r="E2" s="66">
        <v>42005</v>
      </c>
      <c r="F2" s="11"/>
      <c r="G2" s="12" t="s">
        <v>33</v>
      </c>
      <c r="H2" s="66">
        <v>42369</v>
      </c>
      <c r="I2" s="52"/>
      <c r="J2" s="9"/>
      <c r="K2" s="9"/>
      <c r="L2" s="9"/>
    </row>
    <row r="3" spans="1:12">
      <c r="A3" s="136"/>
      <c r="B3" s="133"/>
      <c r="C3" s="133"/>
      <c r="D3" s="133"/>
      <c r="E3" s="13"/>
      <c r="F3" s="13"/>
      <c r="G3" s="133"/>
      <c r="H3" s="133"/>
      <c r="I3" s="53"/>
      <c r="J3" s="9"/>
      <c r="K3" s="9"/>
      <c r="L3" s="9"/>
    </row>
    <row r="4" spans="1:12" ht="15.65">
      <c r="A4" s="261" t="s">
        <v>252</v>
      </c>
      <c r="B4" s="262"/>
      <c r="C4" s="262"/>
      <c r="D4" s="262"/>
      <c r="E4" s="262"/>
      <c r="F4" s="262"/>
      <c r="G4" s="262"/>
      <c r="H4" s="262"/>
      <c r="I4" s="263"/>
      <c r="J4" s="9"/>
      <c r="K4" s="9"/>
      <c r="L4" s="9"/>
    </row>
    <row r="5" spans="1:12">
      <c r="A5" s="137"/>
      <c r="B5" s="14"/>
      <c r="C5" s="14"/>
      <c r="D5" s="14"/>
      <c r="E5" s="15"/>
      <c r="F5" s="54"/>
      <c r="G5" s="16"/>
      <c r="H5" s="17"/>
      <c r="I5" s="55"/>
      <c r="J5" s="9"/>
      <c r="K5" s="9"/>
      <c r="L5" s="9"/>
    </row>
    <row r="6" spans="1:12">
      <c r="A6" s="229" t="s">
        <v>7</v>
      </c>
      <c r="B6" s="230"/>
      <c r="C6" s="197" t="s">
        <v>256</v>
      </c>
      <c r="D6" s="198"/>
      <c r="E6" s="21"/>
      <c r="F6" s="21"/>
      <c r="G6" s="21"/>
      <c r="H6" s="21"/>
      <c r="I6" s="56"/>
      <c r="J6" s="9"/>
      <c r="K6" s="9"/>
      <c r="L6" s="9"/>
    </row>
    <row r="7" spans="1:12">
      <c r="A7" s="138"/>
      <c r="B7" s="139"/>
      <c r="C7" s="67"/>
      <c r="D7" s="67"/>
      <c r="E7" s="21"/>
      <c r="F7" s="21"/>
      <c r="G7" s="21"/>
      <c r="H7" s="21"/>
      <c r="I7" s="56"/>
      <c r="J7" s="9"/>
      <c r="K7" s="9"/>
      <c r="L7" s="9"/>
    </row>
    <row r="8" spans="1:12" ht="12.75" customHeight="1">
      <c r="A8" s="264" t="s">
        <v>8</v>
      </c>
      <c r="B8" s="265"/>
      <c r="C8" s="197" t="s">
        <v>257</v>
      </c>
      <c r="D8" s="198"/>
      <c r="E8" s="21"/>
      <c r="F8" s="21"/>
      <c r="G8" s="21"/>
      <c r="H8" s="21"/>
      <c r="I8" s="57"/>
      <c r="J8" s="9"/>
      <c r="K8" s="9"/>
      <c r="L8" s="9"/>
    </row>
    <row r="9" spans="1:12">
      <c r="A9" s="140"/>
      <c r="B9" s="141"/>
      <c r="C9" s="68"/>
      <c r="D9" s="67"/>
      <c r="E9" s="14"/>
      <c r="F9" s="14"/>
      <c r="G9" s="14"/>
      <c r="H9" s="14"/>
      <c r="I9" s="57"/>
      <c r="J9" s="9"/>
      <c r="K9" s="9"/>
      <c r="L9" s="9"/>
    </row>
    <row r="10" spans="1:12" ht="12.75" customHeight="1">
      <c r="A10" s="212" t="s">
        <v>9</v>
      </c>
      <c r="B10" s="246"/>
      <c r="C10" s="197" t="s">
        <v>258</v>
      </c>
      <c r="D10" s="198"/>
      <c r="E10" s="14"/>
      <c r="F10" s="14"/>
      <c r="G10" s="14"/>
      <c r="H10" s="14"/>
      <c r="I10" s="57"/>
      <c r="J10" s="9"/>
      <c r="K10" s="9"/>
      <c r="L10" s="9"/>
    </row>
    <row r="11" spans="1:12">
      <c r="A11" s="247"/>
      <c r="B11" s="246"/>
      <c r="C11" s="14"/>
      <c r="D11" s="14"/>
      <c r="E11" s="14"/>
      <c r="F11" s="14"/>
      <c r="G11" s="14"/>
      <c r="H11" s="14"/>
      <c r="I11" s="57"/>
      <c r="J11" s="9"/>
      <c r="K11" s="9"/>
      <c r="L11" s="9"/>
    </row>
    <row r="12" spans="1:12">
      <c r="A12" s="229" t="s">
        <v>10</v>
      </c>
      <c r="B12" s="230"/>
      <c r="C12" s="214" t="s">
        <v>259</v>
      </c>
      <c r="D12" s="249"/>
      <c r="E12" s="249"/>
      <c r="F12" s="249"/>
      <c r="G12" s="249"/>
      <c r="H12" s="249"/>
      <c r="I12" s="250"/>
      <c r="J12" s="9"/>
      <c r="K12" s="9"/>
      <c r="L12" s="9"/>
    </row>
    <row r="13" spans="1:12">
      <c r="A13" s="138"/>
      <c r="B13" s="139"/>
      <c r="C13" s="69"/>
      <c r="D13" s="67"/>
      <c r="E13" s="67"/>
      <c r="F13" s="67"/>
      <c r="G13" s="67"/>
      <c r="H13" s="67"/>
      <c r="I13" s="142"/>
      <c r="J13" s="9"/>
      <c r="K13" s="9"/>
      <c r="L13" s="9"/>
    </row>
    <row r="14" spans="1:12">
      <c r="A14" s="229" t="s">
        <v>11</v>
      </c>
      <c r="B14" s="251"/>
      <c r="C14" s="252">
        <v>52440</v>
      </c>
      <c r="D14" s="253"/>
      <c r="E14" s="67"/>
      <c r="F14" s="214" t="s">
        <v>260</v>
      </c>
      <c r="G14" s="249"/>
      <c r="H14" s="249"/>
      <c r="I14" s="250"/>
      <c r="J14" s="9"/>
      <c r="K14" s="9"/>
      <c r="L14" s="9"/>
    </row>
    <row r="15" spans="1:12">
      <c r="A15" s="138"/>
      <c r="B15" s="139"/>
      <c r="C15" s="67"/>
      <c r="D15" s="67"/>
      <c r="E15" s="67"/>
      <c r="F15" s="67"/>
      <c r="G15" s="67"/>
      <c r="H15" s="67"/>
      <c r="I15" s="142"/>
      <c r="J15" s="9"/>
      <c r="K15" s="9"/>
      <c r="L15" s="9"/>
    </row>
    <row r="16" spans="1:12">
      <c r="A16" s="229" t="s">
        <v>12</v>
      </c>
      <c r="B16" s="230"/>
      <c r="C16" s="214" t="s">
        <v>261</v>
      </c>
      <c r="D16" s="249"/>
      <c r="E16" s="249"/>
      <c r="F16" s="249"/>
      <c r="G16" s="249"/>
      <c r="H16" s="249"/>
      <c r="I16" s="250"/>
      <c r="J16" s="9"/>
      <c r="K16" s="9"/>
      <c r="L16" s="9"/>
    </row>
    <row r="17" spans="1:12">
      <c r="A17" s="138"/>
      <c r="B17" s="139"/>
      <c r="C17" s="67"/>
      <c r="D17" s="67"/>
      <c r="E17" s="67"/>
      <c r="F17" s="67"/>
      <c r="G17" s="67"/>
      <c r="H17" s="67"/>
      <c r="I17" s="142"/>
      <c r="J17" s="9"/>
      <c r="K17" s="9"/>
      <c r="L17" s="9"/>
    </row>
    <row r="18" spans="1:12">
      <c r="A18" s="229" t="s">
        <v>13</v>
      </c>
      <c r="B18" s="230"/>
      <c r="C18" s="254" t="s">
        <v>262</v>
      </c>
      <c r="D18" s="255"/>
      <c r="E18" s="255"/>
      <c r="F18" s="255"/>
      <c r="G18" s="255"/>
      <c r="H18" s="255"/>
      <c r="I18" s="256"/>
      <c r="J18" s="9"/>
      <c r="K18" s="9"/>
      <c r="L18" s="9"/>
    </row>
    <row r="19" spans="1:12">
      <c r="A19" s="138"/>
      <c r="B19" s="139"/>
      <c r="C19" s="69"/>
      <c r="D19" s="67"/>
      <c r="E19" s="67"/>
      <c r="F19" s="67"/>
      <c r="G19" s="67"/>
      <c r="H19" s="67"/>
      <c r="I19" s="142"/>
      <c r="J19" s="9"/>
      <c r="K19" s="9"/>
      <c r="L19" s="9"/>
    </row>
    <row r="20" spans="1:12">
      <c r="A20" s="229" t="s">
        <v>14</v>
      </c>
      <c r="B20" s="230"/>
      <c r="C20" s="257" t="s">
        <v>288</v>
      </c>
      <c r="D20" s="255"/>
      <c r="E20" s="255"/>
      <c r="F20" s="255"/>
      <c r="G20" s="255"/>
      <c r="H20" s="255"/>
      <c r="I20" s="256"/>
      <c r="J20" s="9"/>
      <c r="K20" s="9"/>
      <c r="L20" s="9"/>
    </row>
    <row r="21" spans="1:12">
      <c r="A21" s="138"/>
      <c r="B21" s="139"/>
      <c r="C21" s="69"/>
      <c r="D21" s="67"/>
      <c r="E21" s="67"/>
      <c r="F21" s="67"/>
      <c r="G21" s="67"/>
      <c r="H21" s="67"/>
      <c r="I21" s="142"/>
      <c r="J21" s="9"/>
      <c r="K21" s="9"/>
      <c r="L21" s="9"/>
    </row>
    <row r="22" spans="1:12">
      <c r="A22" s="229" t="s">
        <v>15</v>
      </c>
      <c r="B22" s="230"/>
      <c r="C22" s="129">
        <v>348</v>
      </c>
      <c r="D22" s="214" t="s">
        <v>260</v>
      </c>
      <c r="E22" s="238"/>
      <c r="F22" s="239"/>
      <c r="G22" s="229"/>
      <c r="H22" s="248"/>
      <c r="I22" s="143"/>
      <c r="J22" s="9"/>
      <c r="K22" s="9"/>
      <c r="L22" s="9"/>
    </row>
    <row r="23" spans="1:12">
      <c r="A23" s="138"/>
      <c r="B23" s="139"/>
      <c r="C23" s="67"/>
      <c r="D23" s="67"/>
      <c r="E23" s="67"/>
      <c r="F23" s="67"/>
      <c r="G23" s="67"/>
      <c r="H23" s="67"/>
      <c r="I23" s="170"/>
      <c r="J23" s="9"/>
      <c r="K23" s="9"/>
      <c r="L23" s="9"/>
    </row>
    <row r="24" spans="1:12">
      <c r="A24" s="229" t="s">
        <v>16</v>
      </c>
      <c r="B24" s="230"/>
      <c r="C24" s="129">
        <v>18</v>
      </c>
      <c r="D24" s="214" t="s">
        <v>263</v>
      </c>
      <c r="E24" s="238"/>
      <c r="F24" s="238"/>
      <c r="G24" s="239"/>
      <c r="H24" s="144" t="s">
        <v>26</v>
      </c>
      <c r="I24" s="191">
        <v>2010</v>
      </c>
      <c r="J24" s="9"/>
      <c r="K24" s="9"/>
      <c r="L24" s="9"/>
    </row>
    <row r="25" spans="1:12">
      <c r="A25" s="138"/>
      <c r="B25" s="139"/>
      <c r="C25" s="67"/>
      <c r="D25" s="67"/>
      <c r="E25" s="67"/>
      <c r="F25" s="67"/>
      <c r="G25" s="134"/>
      <c r="H25" s="139" t="s">
        <v>27</v>
      </c>
      <c r="I25" s="145"/>
      <c r="J25" s="9"/>
      <c r="K25" s="9"/>
      <c r="L25" s="9"/>
    </row>
    <row r="26" spans="1:12">
      <c r="A26" s="229" t="s">
        <v>17</v>
      </c>
      <c r="B26" s="230"/>
      <c r="C26" s="130" t="s">
        <v>251</v>
      </c>
      <c r="D26" s="70"/>
      <c r="E26" s="146"/>
      <c r="F26" s="67"/>
      <c r="G26" s="240" t="s">
        <v>28</v>
      </c>
      <c r="H26" s="230"/>
      <c r="I26" s="108" t="s">
        <v>264</v>
      </c>
      <c r="J26" s="9"/>
      <c r="K26" s="9"/>
      <c r="L26" s="9"/>
    </row>
    <row r="27" spans="1:12">
      <c r="A27" s="138"/>
      <c r="B27" s="139"/>
      <c r="C27" s="14"/>
      <c r="D27" s="58"/>
      <c r="E27" s="58"/>
      <c r="F27" s="58"/>
      <c r="G27" s="58"/>
      <c r="H27" s="14"/>
      <c r="I27" s="59"/>
      <c r="J27" s="9"/>
      <c r="K27" s="9"/>
      <c r="L27" s="9"/>
    </row>
    <row r="28" spans="1:12">
      <c r="A28" s="244" t="s">
        <v>24</v>
      </c>
      <c r="B28" s="245"/>
      <c r="C28" s="245"/>
      <c r="D28" s="245"/>
      <c r="E28" s="245"/>
      <c r="F28" s="243" t="s">
        <v>25</v>
      </c>
      <c r="G28" s="243"/>
      <c r="H28" s="241" t="s">
        <v>1</v>
      </c>
      <c r="I28" s="242"/>
      <c r="J28" s="9"/>
      <c r="K28" s="9"/>
      <c r="L28" s="9"/>
    </row>
    <row r="29" spans="1:12">
      <c r="A29" s="147"/>
      <c r="B29" s="148"/>
      <c r="C29" s="148"/>
      <c r="D29" s="148"/>
      <c r="E29" s="148"/>
      <c r="F29" s="149"/>
      <c r="G29" s="149"/>
      <c r="H29" s="150"/>
      <c r="I29" s="151"/>
      <c r="J29" s="9"/>
      <c r="K29" s="9"/>
      <c r="L29" s="9"/>
    </row>
    <row r="30" spans="1:12">
      <c r="A30" s="194" t="s">
        <v>269</v>
      </c>
      <c r="B30" s="195"/>
      <c r="C30" s="195"/>
      <c r="D30" s="196"/>
      <c r="E30" s="194" t="s">
        <v>6</v>
      </c>
      <c r="F30" s="195"/>
      <c r="G30" s="195"/>
      <c r="H30" s="197" t="s">
        <v>270</v>
      </c>
      <c r="I30" s="198"/>
      <c r="J30" s="9"/>
      <c r="K30" s="9"/>
      <c r="L30" s="9"/>
    </row>
    <row r="31" spans="1:12">
      <c r="A31" s="194" t="s">
        <v>296</v>
      </c>
      <c r="B31" s="195"/>
      <c r="C31" s="195"/>
      <c r="D31" s="196"/>
      <c r="E31" s="194" t="s">
        <v>297</v>
      </c>
      <c r="F31" s="195"/>
      <c r="G31" s="195"/>
      <c r="H31" s="197" t="s">
        <v>298</v>
      </c>
      <c r="I31" s="198"/>
      <c r="J31" s="9"/>
      <c r="K31" s="9"/>
      <c r="L31" s="9"/>
    </row>
    <row r="32" spans="1:12">
      <c r="A32" s="201" t="s">
        <v>299</v>
      </c>
      <c r="B32" s="202"/>
      <c r="C32" s="202"/>
      <c r="D32" s="203"/>
      <c r="E32" s="204" t="s">
        <v>297</v>
      </c>
      <c r="F32" s="205"/>
      <c r="G32" s="206"/>
      <c r="H32" s="207" t="s">
        <v>302</v>
      </c>
      <c r="I32" s="208"/>
      <c r="J32" s="9"/>
      <c r="K32" s="9"/>
      <c r="L32" s="9"/>
    </row>
    <row r="33" spans="1:12">
      <c r="A33" s="201" t="s">
        <v>300</v>
      </c>
      <c r="B33" s="202"/>
      <c r="C33" s="202"/>
      <c r="D33" s="203"/>
      <c r="E33" s="201" t="s">
        <v>297</v>
      </c>
      <c r="F33" s="202"/>
      <c r="G33" s="203"/>
      <c r="H33" s="207" t="s">
        <v>303</v>
      </c>
      <c r="I33" s="208"/>
      <c r="J33" s="9"/>
      <c r="K33" s="9"/>
      <c r="L33" s="9"/>
    </row>
    <row r="34" spans="1:12">
      <c r="A34" s="201" t="s">
        <v>301</v>
      </c>
      <c r="B34" s="202"/>
      <c r="C34" s="202"/>
      <c r="D34" s="203"/>
      <c r="E34" s="201" t="s">
        <v>297</v>
      </c>
      <c r="F34" s="202"/>
      <c r="G34" s="203"/>
      <c r="H34" s="207" t="s">
        <v>304</v>
      </c>
      <c r="I34" s="208"/>
      <c r="J34" s="9"/>
      <c r="K34" s="9"/>
      <c r="L34" s="9"/>
    </row>
    <row r="35" spans="1:12">
      <c r="A35" s="194" t="s">
        <v>271</v>
      </c>
      <c r="B35" s="199"/>
      <c r="C35" s="199"/>
      <c r="D35" s="200"/>
      <c r="E35" s="194" t="s">
        <v>272</v>
      </c>
      <c r="F35" s="199"/>
      <c r="G35" s="199"/>
      <c r="H35" s="197" t="s">
        <v>273</v>
      </c>
      <c r="I35" s="198"/>
      <c r="J35" s="9"/>
      <c r="K35" s="9"/>
      <c r="L35" s="9"/>
    </row>
    <row r="36" spans="1:12">
      <c r="A36" s="194" t="s">
        <v>274</v>
      </c>
      <c r="B36" s="199"/>
      <c r="C36" s="199"/>
      <c r="D36" s="200"/>
      <c r="E36" s="194" t="s">
        <v>6</v>
      </c>
      <c r="F36" s="199"/>
      <c r="G36" s="199"/>
      <c r="H36" s="197" t="s">
        <v>275</v>
      </c>
      <c r="I36" s="198"/>
      <c r="J36" s="9"/>
      <c r="K36" s="9"/>
      <c r="L36" s="9"/>
    </row>
    <row r="37" spans="1:12">
      <c r="A37" s="194" t="s">
        <v>276</v>
      </c>
      <c r="B37" s="199"/>
      <c r="C37" s="199"/>
      <c r="D37" s="200"/>
      <c r="E37" s="194" t="s">
        <v>6</v>
      </c>
      <c r="F37" s="199"/>
      <c r="G37" s="199"/>
      <c r="H37" s="197" t="s">
        <v>277</v>
      </c>
      <c r="I37" s="198"/>
      <c r="J37" s="9"/>
      <c r="K37" s="9"/>
      <c r="L37" s="9"/>
    </row>
    <row r="38" spans="1:12">
      <c r="A38" s="194" t="s">
        <v>278</v>
      </c>
      <c r="B38" s="199"/>
      <c r="C38" s="199"/>
      <c r="D38" s="200"/>
      <c r="E38" s="194" t="s">
        <v>279</v>
      </c>
      <c r="F38" s="199"/>
      <c r="G38" s="199"/>
      <c r="H38" s="197" t="s">
        <v>280</v>
      </c>
      <c r="I38" s="198"/>
      <c r="J38" s="9"/>
      <c r="K38" s="9"/>
      <c r="L38" s="9"/>
    </row>
    <row r="39" spans="1:12">
      <c r="A39" s="194" t="s">
        <v>290</v>
      </c>
      <c r="B39" s="199"/>
      <c r="C39" s="199"/>
      <c r="D39" s="200"/>
      <c r="E39" s="194" t="s">
        <v>279</v>
      </c>
      <c r="F39" s="199"/>
      <c r="G39" s="199"/>
      <c r="H39" s="197" t="s">
        <v>281</v>
      </c>
      <c r="I39" s="198"/>
      <c r="J39" s="9"/>
      <c r="K39" s="9"/>
      <c r="L39" s="9"/>
    </row>
    <row r="40" spans="1:12">
      <c r="A40" s="194" t="s">
        <v>289</v>
      </c>
      <c r="B40" s="199"/>
      <c r="C40" s="199"/>
      <c r="D40" s="200"/>
      <c r="E40" s="194" t="s">
        <v>279</v>
      </c>
      <c r="F40" s="199"/>
      <c r="G40" s="199"/>
      <c r="H40" s="197" t="s">
        <v>282</v>
      </c>
      <c r="I40" s="198"/>
      <c r="J40" s="9"/>
      <c r="K40" s="9"/>
      <c r="L40" s="9"/>
    </row>
    <row r="41" spans="1:12">
      <c r="A41" s="194" t="s">
        <v>283</v>
      </c>
      <c r="B41" s="199"/>
      <c r="C41" s="199"/>
      <c r="D41" s="200"/>
      <c r="E41" s="194" t="s">
        <v>279</v>
      </c>
      <c r="F41" s="199"/>
      <c r="G41" s="199"/>
      <c r="H41" s="197" t="s">
        <v>284</v>
      </c>
      <c r="I41" s="198"/>
      <c r="J41" s="9"/>
      <c r="K41" s="9"/>
      <c r="L41" s="9"/>
    </row>
    <row r="42" spans="1:12">
      <c r="A42" s="194" t="s">
        <v>285</v>
      </c>
      <c r="B42" s="199"/>
      <c r="C42" s="199"/>
      <c r="D42" s="200"/>
      <c r="E42" s="194" t="s">
        <v>279</v>
      </c>
      <c r="F42" s="199"/>
      <c r="G42" s="199"/>
      <c r="H42" s="197" t="s">
        <v>286</v>
      </c>
      <c r="I42" s="198"/>
      <c r="J42" s="9"/>
      <c r="K42" s="9"/>
      <c r="L42" s="9"/>
    </row>
    <row r="43" spans="1:12">
      <c r="A43" s="152"/>
      <c r="B43" s="23"/>
      <c r="C43" s="23"/>
      <c r="D43" s="18"/>
      <c r="E43" s="18"/>
      <c r="F43" s="23"/>
      <c r="G43" s="18"/>
      <c r="H43" s="18"/>
      <c r="I43" s="60"/>
      <c r="J43" s="9"/>
      <c r="K43" s="9"/>
      <c r="L43" s="9"/>
    </row>
    <row r="44" spans="1:12" ht="12.75" customHeight="1">
      <c r="A44" s="212" t="s">
        <v>18</v>
      </c>
      <c r="B44" s="237"/>
      <c r="C44" s="197"/>
      <c r="D44" s="198"/>
      <c r="E44" s="20"/>
      <c r="F44" s="214"/>
      <c r="G44" s="215"/>
      <c r="H44" s="215"/>
      <c r="I44" s="216"/>
      <c r="J44" s="9"/>
      <c r="K44" s="9"/>
      <c r="L44" s="9"/>
    </row>
    <row r="45" spans="1:12">
      <c r="A45" s="153"/>
      <c r="B45" s="22"/>
      <c r="C45" s="220"/>
      <c r="D45" s="221"/>
      <c r="E45" s="14"/>
      <c r="F45" s="220"/>
      <c r="G45" s="222"/>
      <c r="H45" s="24"/>
      <c r="I45" s="61"/>
      <c r="J45" s="9"/>
      <c r="K45" s="9"/>
      <c r="L45" s="9"/>
    </row>
    <row r="46" spans="1:12" ht="12.75" customHeight="1">
      <c r="A46" s="212" t="s">
        <v>19</v>
      </c>
      <c r="B46" s="213"/>
      <c r="C46" s="214" t="s">
        <v>266</v>
      </c>
      <c r="D46" s="215"/>
      <c r="E46" s="215"/>
      <c r="F46" s="215"/>
      <c r="G46" s="215"/>
      <c r="H46" s="215"/>
      <c r="I46" s="216"/>
      <c r="J46" s="9"/>
      <c r="K46" s="9"/>
      <c r="L46" s="9"/>
    </row>
    <row r="47" spans="1:12">
      <c r="A47" s="138"/>
      <c r="B47" s="139"/>
      <c r="C47" s="19" t="s">
        <v>29</v>
      </c>
      <c r="D47" s="14"/>
      <c r="E47" s="14"/>
      <c r="F47" s="14"/>
      <c r="G47" s="14"/>
      <c r="H47" s="14"/>
      <c r="I47" s="57"/>
      <c r="J47" s="9"/>
      <c r="K47" s="9"/>
      <c r="L47" s="9"/>
    </row>
    <row r="48" spans="1:12">
      <c r="A48" s="212" t="s">
        <v>20</v>
      </c>
      <c r="B48" s="213"/>
      <c r="C48" s="217" t="s">
        <v>267</v>
      </c>
      <c r="D48" s="218"/>
      <c r="E48" s="219"/>
      <c r="F48" s="14"/>
      <c r="G48" s="31" t="s">
        <v>2</v>
      </c>
      <c r="H48" s="217" t="s">
        <v>265</v>
      </c>
      <c r="I48" s="219"/>
      <c r="J48" s="9"/>
      <c r="K48" s="9"/>
      <c r="L48" s="9"/>
    </row>
    <row r="49" spans="1:12">
      <c r="A49" s="138"/>
      <c r="B49" s="139"/>
      <c r="C49" s="19"/>
      <c r="D49" s="14"/>
      <c r="E49" s="14"/>
      <c r="F49" s="14"/>
      <c r="G49" s="14"/>
      <c r="H49" s="14"/>
      <c r="I49" s="57"/>
      <c r="J49" s="9"/>
      <c r="K49" s="9"/>
      <c r="L49" s="9"/>
    </row>
    <row r="50" spans="1:12" ht="12.75" customHeight="1">
      <c r="A50" s="212" t="s">
        <v>13</v>
      </c>
      <c r="B50" s="213"/>
      <c r="C50" s="228" t="s">
        <v>268</v>
      </c>
      <c r="D50" s="218"/>
      <c r="E50" s="218"/>
      <c r="F50" s="218"/>
      <c r="G50" s="218"/>
      <c r="H50" s="218"/>
      <c r="I50" s="219"/>
      <c r="J50" s="9"/>
      <c r="K50" s="9"/>
      <c r="L50" s="9"/>
    </row>
    <row r="51" spans="1:12">
      <c r="A51" s="138"/>
      <c r="B51" s="139"/>
      <c r="C51" s="14"/>
      <c r="D51" s="14"/>
      <c r="E51" s="14"/>
      <c r="F51" s="14"/>
      <c r="G51" s="14"/>
      <c r="H51" s="14"/>
      <c r="I51" s="57"/>
      <c r="J51" s="9"/>
      <c r="K51" s="9"/>
      <c r="L51" s="9"/>
    </row>
    <row r="52" spans="1:12">
      <c r="A52" s="229" t="s">
        <v>21</v>
      </c>
      <c r="B52" s="230"/>
      <c r="C52" s="217" t="s">
        <v>305</v>
      </c>
      <c r="D52" s="218"/>
      <c r="E52" s="218"/>
      <c r="F52" s="218"/>
      <c r="G52" s="218"/>
      <c r="H52" s="218"/>
      <c r="I52" s="231"/>
      <c r="J52" s="9"/>
      <c r="K52" s="9"/>
      <c r="L52" s="9"/>
    </row>
    <row r="53" spans="1:12">
      <c r="A53" s="154"/>
      <c r="B53" s="18"/>
      <c r="C53" s="211" t="s">
        <v>30</v>
      </c>
      <c r="D53" s="211"/>
      <c r="E53" s="211"/>
      <c r="F53" s="211"/>
      <c r="G53" s="211"/>
      <c r="H53" s="211"/>
      <c r="I53" s="62"/>
      <c r="J53" s="9"/>
      <c r="K53" s="9"/>
      <c r="L53" s="9"/>
    </row>
    <row r="54" spans="1:12">
      <c r="A54" s="154"/>
      <c r="B54" s="18"/>
      <c r="C54" s="25"/>
      <c r="D54" s="25"/>
      <c r="E54" s="25"/>
      <c r="F54" s="25"/>
      <c r="G54" s="25"/>
      <c r="H54" s="25"/>
      <c r="I54" s="62"/>
      <c r="J54" s="9"/>
      <c r="K54" s="9"/>
      <c r="L54" s="9"/>
    </row>
    <row r="55" spans="1:12" ht="13.6">
      <c r="A55" s="154"/>
      <c r="B55" s="235" t="s">
        <v>291</v>
      </c>
      <c r="C55" s="236"/>
      <c r="D55" s="236"/>
      <c r="E55" s="236"/>
      <c r="F55" s="171"/>
      <c r="G55" s="171"/>
      <c r="H55" s="171"/>
      <c r="I55" s="172"/>
      <c r="J55" s="9"/>
      <c r="K55" s="9"/>
      <c r="L55" s="9"/>
    </row>
    <row r="56" spans="1:12">
      <c r="A56" s="154"/>
      <c r="B56" s="232" t="s">
        <v>292</v>
      </c>
      <c r="C56" s="233"/>
      <c r="D56" s="233"/>
      <c r="E56" s="233"/>
      <c r="F56" s="233"/>
      <c r="G56" s="233"/>
      <c r="H56" s="233"/>
      <c r="I56" s="234"/>
      <c r="J56" s="9"/>
      <c r="K56" s="9"/>
      <c r="L56" s="9"/>
    </row>
    <row r="57" spans="1:12">
      <c r="A57" s="154"/>
      <c r="B57" s="232" t="s">
        <v>293</v>
      </c>
      <c r="C57" s="233"/>
      <c r="D57" s="233"/>
      <c r="E57" s="233"/>
      <c r="F57" s="233"/>
      <c r="G57" s="233"/>
      <c r="H57" s="233"/>
      <c r="I57" s="172"/>
      <c r="J57" s="9"/>
      <c r="K57" s="9"/>
      <c r="L57" s="9"/>
    </row>
    <row r="58" spans="1:12">
      <c r="A58" s="154"/>
      <c r="B58" s="232" t="s">
        <v>294</v>
      </c>
      <c r="C58" s="233"/>
      <c r="D58" s="233"/>
      <c r="E58" s="233"/>
      <c r="F58" s="233"/>
      <c r="G58" s="233"/>
      <c r="H58" s="233"/>
      <c r="I58" s="234"/>
      <c r="J58" s="9"/>
      <c r="K58" s="9"/>
      <c r="L58" s="9"/>
    </row>
    <row r="59" spans="1:12">
      <c r="A59" s="155" t="s">
        <v>3</v>
      </c>
      <c r="B59" s="232" t="s">
        <v>295</v>
      </c>
      <c r="C59" s="233"/>
      <c r="D59" s="233"/>
      <c r="E59" s="233"/>
      <c r="F59" s="233"/>
      <c r="G59" s="233"/>
      <c r="H59" s="233"/>
      <c r="I59" s="234"/>
      <c r="J59" s="9"/>
      <c r="K59" s="9"/>
      <c r="L59" s="9"/>
    </row>
    <row r="60" spans="1:12">
      <c r="A60" s="155"/>
      <c r="B60" s="173"/>
      <c r="C60" s="174"/>
      <c r="D60" s="174"/>
      <c r="E60" s="174"/>
      <c r="F60" s="174"/>
      <c r="G60" s="174"/>
      <c r="H60" s="174"/>
      <c r="I60" s="175"/>
      <c r="J60" s="9"/>
      <c r="K60" s="9"/>
      <c r="L60" s="9"/>
    </row>
    <row r="61" spans="1:12" ht="13.6" thickBot="1">
      <c r="A61" s="137"/>
      <c r="B61" s="14"/>
      <c r="C61" s="14"/>
      <c r="D61" s="14"/>
      <c r="E61" s="14"/>
      <c r="F61" s="14"/>
      <c r="G61" s="26"/>
      <c r="H61" s="27"/>
      <c r="I61" s="63"/>
      <c r="J61" s="9"/>
      <c r="K61" s="9"/>
      <c r="L61" s="9"/>
    </row>
    <row r="62" spans="1:12">
      <c r="A62" s="156"/>
      <c r="B62" s="104"/>
      <c r="C62" s="14"/>
      <c r="D62" s="14"/>
      <c r="E62" s="68" t="s">
        <v>31</v>
      </c>
      <c r="F62" s="157"/>
      <c r="G62" s="223" t="s">
        <v>32</v>
      </c>
      <c r="H62" s="224"/>
      <c r="I62" s="225"/>
      <c r="J62" s="9"/>
      <c r="K62" s="9"/>
      <c r="L62" s="9"/>
    </row>
    <row r="63" spans="1:12">
      <c r="A63" s="158"/>
      <c r="B63" s="159"/>
      <c r="C63" s="64"/>
      <c r="D63" s="64"/>
      <c r="E63" s="64"/>
      <c r="F63" s="64"/>
      <c r="G63" s="226"/>
      <c r="H63" s="227"/>
      <c r="I63" s="65"/>
      <c r="J63" s="9"/>
      <c r="K63" s="9"/>
      <c r="L63" s="9"/>
    </row>
  </sheetData>
  <protectedRanges>
    <protectedRange sqref="E2" name="Range1_1"/>
    <protectedRange sqref="H2" name="Range1_14"/>
    <protectedRange sqref="C6:D6" name="Range1"/>
    <protectedRange sqref="C8:D8" name="Range1_15"/>
    <protectedRange sqref="C10:D10" name="Range1_16"/>
    <protectedRange sqref="C12:I12" name="Range1_17"/>
    <protectedRange sqref="C14:D14" name="Range1_18"/>
    <protectedRange sqref="F14:I14" name="Range1_19"/>
    <protectedRange sqref="C16:I16" name="Range1_20"/>
    <protectedRange sqref="C18:I18" name="Range1_21"/>
    <protectedRange sqref="C20:I20" name="Range1_22"/>
    <protectedRange sqref="C22:F22" name="Range1_23"/>
    <protectedRange sqref="C24:G24" name="Range1_24"/>
    <protectedRange sqref="I24" name="Range1_25"/>
    <protectedRange sqref="I26" name="Range1_26"/>
    <protectedRange sqref="C26" name="Range1_27"/>
    <protectedRange sqref="E39:G39 A38:I38 A40:G40 E41:G42" name="Range1_30"/>
  </protectedRanges>
  <mergeCells count="91">
    <mergeCell ref="A2:D2"/>
    <mergeCell ref="A4:I4"/>
    <mergeCell ref="A6:B6"/>
    <mergeCell ref="C6:D6"/>
    <mergeCell ref="A8:B8"/>
    <mergeCell ref="C8:D8"/>
    <mergeCell ref="A10:B11"/>
    <mergeCell ref="C10:D10"/>
    <mergeCell ref="D22:F22"/>
    <mergeCell ref="G22:H22"/>
    <mergeCell ref="A12:B12"/>
    <mergeCell ref="C12:I12"/>
    <mergeCell ref="A14:B14"/>
    <mergeCell ref="C14:D14"/>
    <mergeCell ref="F14:I14"/>
    <mergeCell ref="A16:B16"/>
    <mergeCell ref="C16:I16"/>
    <mergeCell ref="A18:B18"/>
    <mergeCell ref="C18:I18"/>
    <mergeCell ref="A20:B20"/>
    <mergeCell ref="C20:I20"/>
    <mergeCell ref="A22:B22"/>
    <mergeCell ref="A24:B24"/>
    <mergeCell ref="D24:G24"/>
    <mergeCell ref="A26:B26"/>
    <mergeCell ref="G26:H26"/>
    <mergeCell ref="H28:I28"/>
    <mergeCell ref="F28:G28"/>
    <mergeCell ref="A28:E28"/>
    <mergeCell ref="C44:D44"/>
    <mergeCell ref="E40:G40"/>
    <mergeCell ref="A35:D35"/>
    <mergeCell ref="E35:G35"/>
    <mergeCell ref="A36:D36"/>
    <mergeCell ref="E36:G36"/>
    <mergeCell ref="A42:D42"/>
    <mergeCell ref="E42:G42"/>
    <mergeCell ref="A37:D37"/>
    <mergeCell ref="E37:G37"/>
    <mergeCell ref="A44:B44"/>
    <mergeCell ref="A41:D41"/>
    <mergeCell ref="E41:G41"/>
    <mergeCell ref="G62:I62"/>
    <mergeCell ref="G63:H63"/>
    <mergeCell ref="A50:B50"/>
    <mergeCell ref="C50:I50"/>
    <mergeCell ref="A52:B52"/>
    <mergeCell ref="C52:I52"/>
    <mergeCell ref="B56:I56"/>
    <mergeCell ref="B57:H57"/>
    <mergeCell ref="B58:I58"/>
    <mergeCell ref="B59:I59"/>
    <mergeCell ref="B55:E55"/>
    <mergeCell ref="A1:C1"/>
    <mergeCell ref="C53:H53"/>
    <mergeCell ref="A46:B46"/>
    <mergeCell ref="C46:I46"/>
    <mergeCell ref="A48:B48"/>
    <mergeCell ref="C48:E48"/>
    <mergeCell ref="H48:I48"/>
    <mergeCell ref="A38:D38"/>
    <mergeCell ref="E38:G38"/>
    <mergeCell ref="F44:I44"/>
    <mergeCell ref="C45:D45"/>
    <mergeCell ref="F45:G45"/>
    <mergeCell ref="H38:I38"/>
    <mergeCell ref="A30:D30"/>
    <mergeCell ref="E30:G30"/>
    <mergeCell ref="H30:I30"/>
    <mergeCell ref="H41:I41"/>
    <mergeCell ref="H42:I42"/>
    <mergeCell ref="H35:I35"/>
    <mergeCell ref="H37:I37"/>
    <mergeCell ref="H36:I36"/>
    <mergeCell ref="H40:I40"/>
    <mergeCell ref="A31:D31"/>
    <mergeCell ref="E31:G31"/>
    <mergeCell ref="H31:I31"/>
    <mergeCell ref="A40:D40"/>
    <mergeCell ref="A39:D39"/>
    <mergeCell ref="E39:G39"/>
    <mergeCell ref="H39:I39"/>
    <mergeCell ref="A32:D32"/>
    <mergeCell ref="A33:D33"/>
    <mergeCell ref="A34:D34"/>
    <mergeCell ref="E32:G32"/>
    <mergeCell ref="E33:G33"/>
    <mergeCell ref="E34:G34"/>
    <mergeCell ref="H32:I32"/>
    <mergeCell ref="H33:I33"/>
    <mergeCell ref="H34:I34"/>
  </mergeCells>
  <phoneticPr fontId="5" type="noConversion"/>
  <conditionalFormatting sqref="H2">
    <cfRule type="cellIs" dxfId="1" priority="3" stopIfTrue="1" operator="lessThan">
      <formula>#REF!</formula>
    </cfRule>
  </conditionalFormatting>
  <dataValidations count="3">
    <dataValidation type="textLength" allowBlank="1" showInputMessage="1" showErrorMessage="1" errorTitle="Neispravan matični broj" error="Matični broj unosi se na osam znamenaka s vodećim nulama. Matični broj mora biti brojevna vrijednost." sqref="C6:D6">
      <formula1>8</formula1>
      <formula2>8</formula2>
    </dataValidation>
    <dataValidation type="textLength" allowBlank="1" showInputMessage="1" showErrorMessage="1" errorTitle="Neispravan matični broj" error="Matični broj unosi se na osam znamenaka s vodećim nulama. Matični broj mora biti brojevna vrijednost." sqref="C8:D8">
      <formula1>9</formula1>
      <formula2>9</formula2>
    </dataValidation>
    <dataValidation type="textLength" allowBlank="1" showInputMessage="1" showErrorMessage="1" errorTitle="Neispravan matični broj" error="Osobni identifikacijski broj unosi se na 11 znamenaka. Ispravite unos." sqref="C10:D10">
      <formula1>11</formula1>
      <formula2>11</formula2>
    </dataValidation>
  </dataValidations>
  <hyperlinks>
    <hyperlink ref="C18" r:id="rId1"/>
    <hyperlink ref="C20" r:id="rId2"/>
    <hyperlink ref="C50" r:id="rId3"/>
  </hyperlinks>
  <pageMargins left="0.75" right="0.75" top="1" bottom="1" header="0.5" footer="0.5"/>
  <pageSetup paperSize="9" scale="77" orientation="portrait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123"/>
  <sheetViews>
    <sheetView view="pageBreakPreview" topLeftCell="A79" zoomScale="110" zoomScaleNormal="100" workbookViewId="0">
      <selection activeCell="D83" sqref="D83"/>
    </sheetView>
  </sheetViews>
  <sheetFormatPr defaultColWidth="9.125" defaultRowHeight="12.9"/>
  <cols>
    <col min="1" max="1" width="72.875" style="106" bestFit="1" customWidth="1"/>
    <col min="2" max="2" width="9.125" style="32"/>
    <col min="3" max="4" width="12.75" style="32" customWidth="1"/>
    <col min="5" max="5" width="12.875" style="32" bestFit="1" customWidth="1"/>
    <col min="6" max="6" width="10.25" style="32" bestFit="1" customWidth="1"/>
    <col min="7" max="16384" width="9.125" style="32"/>
  </cols>
  <sheetData>
    <row r="1" spans="1:6" ht="12.75" customHeight="1">
      <c r="A1" s="87" t="s">
        <v>249</v>
      </c>
      <c r="B1" s="87"/>
      <c r="C1" s="87"/>
      <c r="D1" s="87"/>
    </row>
    <row r="2" spans="1:6" ht="12.75" customHeight="1">
      <c r="A2" s="88" t="s">
        <v>328</v>
      </c>
      <c r="B2" s="88"/>
      <c r="C2" s="88"/>
      <c r="D2" s="88"/>
    </row>
    <row r="3" spans="1:6" ht="12.75" customHeight="1">
      <c r="A3" s="89" t="s">
        <v>287</v>
      </c>
      <c r="B3" s="90"/>
      <c r="C3" s="91"/>
      <c r="D3" s="91"/>
    </row>
    <row r="4" spans="1:6" ht="22.75" customHeight="1">
      <c r="A4" s="92" t="s">
        <v>34</v>
      </c>
      <c r="B4" s="37" t="s">
        <v>35</v>
      </c>
      <c r="C4" s="38" t="s">
        <v>36</v>
      </c>
      <c r="D4" s="38" t="s">
        <v>37</v>
      </c>
    </row>
    <row r="5" spans="1:6" ht="12.75" customHeight="1">
      <c r="A5" s="35">
        <v>1</v>
      </c>
      <c r="B5" s="36">
        <v>2</v>
      </c>
      <c r="C5" s="35">
        <v>3</v>
      </c>
      <c r="D5" s="35">
        <v>4</v>
      </c>
    </row>
    <row r="6" spans="1:6" ht="12.75" customHeight="1">
      <c r="A6" s="93" t="s">
        <v>38</v>
      </c>
      <c r="B6" s="94"/>
      <c r="C6" s="95"/>
      <c r="D6" s="95"/>
    </row>
    <row r="7" spans="1:6" ht="12.75" customHeight="1">
      <c r="A7" s="83" t="s">
        <v>39</v>
      </c>
      <c r="B7" s="3">
        <v>1</v>
      </c>
      <c r="C7" s="5"/>
      <c r="D7" s="5"/>
    </row>
    <row r="8" spans="1:6" ht="12.75" customHeight="1">
      <c r="A8" s="73" t="s">
        <v>40</v>
      </c>
      <c r="B8" s="1">
        <v>2</v>
      </c>
      <c r="C8" s="33">
        <f>C9+C16+C26+C35+C39</f>
        <v>2751488491</v>
      </c>
      <c r="D8" s="33">
        <f>D9+D16+D26+D35+D39</f>
        <v>3190055142</v>
      </c>
      <c r="E8" s="71"/>
      <c r="F8" s="71"/>
    </row>
    <row r="9" spans="1:6" ht="12.75" customHeight="1">
      <c r="A9" s="192" t="s">
        <v>308</v>
      </c>
      <c r="B9" s="1">
        <v>3</v>
      </c>
      <c r="C9" s="33">
        <f>SUM(C10:C15)</f>
        <v>15086357</v>
      </c>
      <c r="D9" s="33">
        <f>SUM(D10:D15)</f>
        <v>17006943</v>
      </c>
      <c r="E9" s="71"/>
      <c r="F9" s="71"/>
    </row>
    <row r="10" spans="1:6">
      <c r="A10" s="84" t="s">
        <v>41</v>
      </c>
      <c r="B10" s="1">
        <v>4</v>
      </c>
      <c r="C10" s="6"/>
      <c r="D10" s="6"/>
      <c r="E10" s="71"/>
      <c r="F10" s="71"/>
    </row>
    <row r="11" spans="1:6">
      <c r="A11" s="84" t="s">
        <v>42</v>
      </c>
      <c r="B11" s="1">
        <v>5</v>
      </c>
      <c r="C11" s="6">
        <v>8512338</v>
      </c>
      <c r="D11" s="6">
        <v>6446204</v>
      </c>
      <c r="E11" s="71"/>
      <c r="F11" s="71"/>
    </row>
    <row r="12" spans="1:6">
      <c r="A12" s="84" t="s">
        <v>0</v>
      </c>
      <c r="B12" s="1">
        <v>6</v>
      </c>
      <c r="C12" s="6">
        <v>6567609</v>
      </c>
      <c r="D12" s="6">
        <v>6567609</v>
      </c>
      <c r="E12" s="71"/>
      <c r="F12" s="71"/>
    </row>
    <row r="13" spans="1:6">
      <c r="A13" s="84" t="s">
        <v>43</v>
      </c>
      <c r="B13" s="1">
        <v>7</v>
      </c>
      <c r="C13" s="6"/>
      <c r="D13" s="6"/>
      <c r="E13" s="71"/>
      <c r="F13" s="71"/>
    </row>
    <row r="14" spans="1:6">
      <c r="A14" s="84" t="s">
        <v>44</v>
      </c>
      <c r="B14" s="1">
        <v>8</v>
      </c>
      <c r="C14" s="6">
        <v>6410</v>
      </c>
      <c r="D14" s="6">
        <v>111766</v>
      </c>
      <c r="E14" s="71"/>
      <c r="F14" s="71"/>
    </row>
    <row r="15" spans="1:6">
      <c r="A15" s="84" t="s">
        <v>45</v>
      </c>
      <c r="B15" s="1">
        <v>9</v>
      </c>
      <c r="C15" s="6"/>
      <c r="D15" s="6">
        <v>3881364</v>
      </c>
      <c r="E15" s="71"/>
      <c r="F15" s="71"/>
    </row>
    <row r="16" spans="1:6">
      <c r="A16" s="192" t="s">
        <v>309</v>
      </c>
      <c r="B16" s="1">
        <v>10</v>
      </c>
      <c r="C16" s="33">
        <f>SUM(C17:C25)</f>
        <v>2608821021</v>
      </c>
      <c r="D16" s="33">
        <f>SUM(D17:D25)</f>
        <v>3065294774</v>
      </c>
      <c r="E16" s="71"/>
      <c r="F16" s="71"/>
    </row>
    <row r="17" spans="1:6">
      <c r="A17" s="84" t="s">
        <v>46</v>
      </c>
      <c r="B17" s="1">
        <v>11</v>
      </c>
      <c r="C17" s="6">
        <v>584990827</v>
      </c>
      <c r="D17" s="6">
        <v>659328328</v>
      </c>
      <c r="E17" s="71"/>
      <c r="F17" s="71"/>
    </row>
    <row r="18" spans="1:6">
      <c r="A18" s="84" t="s">
        <v>47</v>
      </c>
      <c r="B18" s="1">
        <v>12</v>
      </c>
      <c r="C18" s="6">
        <v>1632961854</v>
      </c>
      <c r="D18" s="6">
        <v>2052868793</v>
      </c>
      <c r="E18" s="71"/>
      <c r="F18" s="71"/>
    </row>
    <row r="19" spans="1:6">
      <c r="A19" s="84" t="s">
        <v>48</v>
      </c>
      <c r="B19" s="1">
        <v>13</v>
      </c>
      <c r="C19" s="6">
        <v>165833466</v>
      </c>
      <c r="D19" s="6">
        <v>203822037</v>
      </c>
      <c r="E19" s="71"/>
      <c r="F19" s="71"/>
    </row>
    <row r="20" spans="1:6">
      <c r="A20" s="84" t="s">
        <v>49</v>
      </c>
      <c r="B20" s="1">
        <v>14</v>
      </c>
      <c r="C20" s="6">
        <v>51856611</v>
      </c>
      <c r="D20" s="6">
        <v>64897404</v>
      </c>
      <c r="E20" s="71"/>
      <c r="F20" s="71"/>
    </row>
    <row r="21" spans="1:6">
      <c r="A21" s="84" t="s">
        <v>50</v>
      </c>
      <c r="B21" s="1">
        <v>15</v>
      </c>
      <c r="C21" s="6"/>
      <c r="D21" s="6"/>
      <c r="E21" s="71"/>
      <c r="F21" s="71"/>
    </row>
    <row r="22" spans="1:6">
      <c r="A22" s="84" t="s">
        <v>51</v>
      </c>
      <c r="B22" s="1">
        <v>16</v>
      </c>
      <c r="C22" s="6">
        <v>20807049</v>
      </c>
      <c r="D22" s="6">
        <v>5072180</v>
      </c>
      <c r="E22" s="71"/>
      <c r="F22" s="71"/>
    </row>
    <row r="23" spans="1:6">
      <c r="A23" s="84" t="s">
        <v>52</v>
      </c>
      <c r="B23" s="1">
        <v>17</v>
      </c>
      <c r="C23" s="6">
        <v>107706274</v>
      </c>
      <c r="D23" s="6">
        <v>32731559</v>
      </c>
      <c r="E23" s="71"/>
      <c r="F23" s="71"/>
    </row>
    <row r="24" spans="1:6">
      <c r="A24" s="84" t="s">
        <v>53</v>
      </c>
      <c r="B24" s="1">
        <v>18</v>
      </c>
      <c r="C24" s="6">
        <v>21732890</v>
      </c>
      <c r="D24" s="6">
        <v>24833592</v>
      </c>
      <c r="E24" s="71"/>
      <c r="F24" s="71"/>
    </row>
    <row r="25" spans="1:6">
      <c r="A25" s="84" t="s">
        <v>54</v>
      </c>
      <c r="B25" s="1">
        <v>19</v>
      </c>
      <c r="C25" s="6">
        <v>22932050</v>
      </c>
      <c r="D25" s="6">
        <v>21740881</v>
      </c>
      <c r="E25" s="71"/>
      <c r="F25" s="71"/>
    </row>
    <row r="26" spans="1:6">
      <c r="A26" s="192" t="s">
        <v>310</v>
      </c>
      <c r="B26" s="1">
        <v>20</v>
      </c>
      <c r="C26" s="33">
        <f>SUM(C27:C34)</f>
        <v>43432067</v>
      </c>
      <c r="D26" s="33">
        <f>SUM(D27:D34)</f>
        <v>46547373</v>
      </c>
      <c r="E26" s="71"/>
      <c r="F26" s="71"/>
    </row>
    <row r="27" spans="1:6">
      <c r="A27" s="84" t="s">
        <v>55</v>
      </c>
      <c r="B27" s="1">
        <v>21</v>
      </c>
      <c r="C27" s="6">
        <v>1339638</v>
      </c>
      <c r="D27" s="6">
        <v>1241421</v>
      </c>
      <c r="E27" s="71"/>
      <c r="F27" s="71"/>
    </row>
    <row r="28" spans="1:6">
      <c r="A28" s="84" t="s">
        <v>56</v>
      </c>
      <c r="B28" s="1">
        <v>22</v>
      </c>
      <c r="C28" s="6"/>
      <c r="D28" s="6"/>
      <c r="E28" s="71"/>
      <c r="F28" s="71"/>
    </row>
    <row r="29" spans="1:6">
      <c r="A29" s="84" t="s">
        <v>57</v>
      </c>
      <c r="B29" s="1">
        <v>23</v>
      </c>
      <c r="C29" s="6">
        <v>140000</v>
      </c>
      <c r="D29" s="6">
        <v>140000</v>
      </c>
      <c r="E29" s="71"/>
      <c r="F29" s="71"/>
    </row>
    <row r="30" spans="1:6">
      <c r="A30" s="84" t="s">
        <v>58</v>
      </c>
      <c r="B30" s="1">
        <v>24</v>
      </c>
      <c r="C30" s="6"/>
      <c r="D30" s="6"/>
      <c r="E30" s="71"/>
      <c r="F30" s="71"/>
    </row>
    <row r="31" spans="1:6">
      <c r="A31" s="84" t="s">
        <v>59</v>
      </c>
      <c r="B31" s="1">
        <v>25</v>
      </c>
      <c r="C31" s="6">
        <v>41952429</v>
      </c>
      <c r="D31" s="6">
        <v>44761794</v>
      </c>
      <c r="E31" s="71"/>
      <c r="F31" s="71"/>
    </row>
    <row r="32" spans="1:6">
      <c r="A32" s="84" t="s">
        <v>60</v>
      </c>
      <c r="B32" s="1">
        <v>26</v>
      </c>
      <c r="C32" s="6"/>
      <c r="D32" s="6">
        <v>404158</v>
      </c>
      <c r="E32" s="71"/>
      <c r="F32" s="71"/>
    </row>
    <row r="33" spans="1:6">
      <c r="A33" s="84" t="s">
        <v>61</v>
      </c>
      <c r="B33" s="1">
        <v>27</v>
      </c>
      <c r="C33" s="6"/>
      <c r="D33" s="6"/>
      <c r="E33" s="71"/>
      <c r="F33" s="71"/>
    </row>
    <row r="34" spans="1:6">
      <c r="A34" s="84" t="s">
        <v>62</v>
      </c>
      <c r="B34" s="1">
        <v>28</v>
      </c>
      <c r="C34" s="6"/>
      <c r="D34" s="6"/>
      <c r="E34" s="71"/>
      <c r="F34" s="71"/>
    </row>
    <row r="35" spans="1:6">
      <c r="A35" s="192" t="s">
        <v>311</v>
      </c>
      <c r="B35" s="1">
        <v>29</v>
      </c>
      <c r="C35" s="33">
        <f>SUM(C36:C38)</f>
        <v>732724</v>
      </c>
      <c r="D35" s="33">
        <f>SUM(D36:D38)</f>
        <v>645153</v>
      </c>
      <c r="E35" s="71"/>
      <c r="F35" s="71"/>
    </row>
    <row r="36" spans="1:6">
      <c r="A36" s="84" t="s">
        <v>63</v>
      </c>
      <c r="B36" s="1">
        <v>30</v>
      </c>
      <c r="C36" s="6"/>
      <c r="D36" s="6"/>
      <c r="E36" s="71"/>
      <c r="F36" s="71"/>
    </row>
    <row r="37" spans="1:6">
      <c r="A37" s="84" t="s">
        <v>64</v>
      </c>
      <c r="B37" s="1">
        <v>31</v>
      </c>
      <c r="C37" s="6">
        <v>372432</v>
      </c>
      <c r="D37" s="6">
        <v>286116</v>
      </c>
      <c r="E37" s="71"/>
      <c r="F37" s="71"/>
    </row>
    <row r="38" spans="1:6">
      <c r="A38" s="84" t="s">
        <v>65</v>
      </c>
      <c r="B38" s="1">
        <v>32</v>
      </c>
      <c r="C38" s="6">
        <v>360292</v>
      </c>
      <c r="D38" s="6">
        <v>359037</v>
      </c>
      <c r="E38" s="71"/>
      <c r="F38" s="71"/>
    </row>
    <row r="39" spans="1:6">
      <c r="A39" s="84" t="s">
        <v>66</v>
      </c>
      <c r="B39" s="1">
        <v>33</v>
      </c>
      <c r="C39" s="6">
        <v>83416322</v>
      </c>
      <c r="D39" s="6">
        <f>60703031-142132</f>
        <v>60560899</v>
      </c>
      <c r="E39" s="71"/>
      <c r="F39" s="71"/>
    </row>
    <row r="40" spans="1:6">
      <c r="A40" s="73" t="s">
        <v>67</v>
      </c>
      <c r="B40" s="1">
        <v>34</v>
      </c>
      <c r="C40" s="33">
        <f>C41+C49+C56+C64</f>
        <v>238600677</v>
      </c>
      <c r="D40" s="33">
        <f>D41+D49+D56+D64</f>
        <v>355363412.25</v>
      </c>
      <c r="E40" s="71"/>
      <c r="F40" s="71"/>
    </row>
    <row r="41" spans="1:6">
      <c r="A41" s="192" t="s">
        <v>312</v>
      </c>
      <c r="B41" s="1">
        <v>35</v>
      </c>
      <c r="C41" s="33">
        <f>SUM(C42:C48)</f>
        <v>7278488</v>
      </c>
      <c r="D41" s="33">
        <f>SUM(D42:D48)</f>
        <v>9761018</v>
      </c>
      <c r="E41" s="71"/>
      <c r="F41" s="71"/>
    </row>
    <row r="42" spans="1:6">
      <c r="A42" s="84" t="s">
        <v>68</v>
      </c>
      <c r="B42" s="1">
        <v>36</v>
      </c>
      <c r="C42" s="6">
        <v>6329111</v>
      </c>
      <c r="D42" s="6">
        <v>8951383</v>
      </c>
      <c r="E42" s="71"/>
      <c r="F42" s="71"/>
    </row>
    <row r="43" spans="1:6">
      <c r="A43" s="84" t="s">
        <v>69</v>
      </c>
      <c r="B43" s="1">
        <v>37</v>
      </c>
      <c r="C43" s="6"/>
      <c r="D43" s="6"/>
      <c r="E43" s="71"/>
      <c r="F43" s="71"/>
    </row>
    <row r="44" spans="1:6">
      <c r="A44" s="84" t="s">
        <v>70</v>
      </c>
      <c r="B44" s="1">
        <v>38</v>
      </c>
      <c r="C44" s="6"/>
      <c r="D44" s="6"/>
      <c r="E44" s="71"/>
      <c r="F44" s="71"/>
    </row>
    <row r="45" spans="1:6">
      <c r="A45" s="84" t="s">
        <v>71</v>
      </c>
      <c r="B45" s="1">
        <v>39</v>
      </c>
      <c r="C45" s="6">
        <v>204383</v>
      </c>
      <c r="D45" s="6">
        <v>64641</v>
      </c>
      <c r="E45" s="71"/>
      <c r="F45" s="71"/>
    </row>
    <row r="46" spans="1:6">
      <c r="A46" s="84" t="s">
        <v>72</v>
      </c>
      <c r="B46" s="1">
        <v>40</v>
      </c>
      <c r="C46" s="6"/>
      <c r="D46" s="6"/>
      <c r="E46" s="71"/>
      <c r="F46" s="71"/>
    </row>
    <row r="47" spans="1:6">
      <c r="A47" s="84" t="s">
        <v>73</v>
      </c>
      <c r="B47" s="1">
        <v>41</v>
      </c>
      <c r="C47" s="6">
        <v>744994</v>
      </c>
      <c r="D47" s="6">
        <v>744994</v>
      </c>
      <c r="E47" s="71"/>
      <c r="F47" s="71"/>
    </row>
    <row r="48" spans="1:6">
      <c r="A48" s="84" t="s">
        <v>74</v>
      </c>
      <c r="B48" s="1">
        <v>42</v>
      </c>
      <c r="C48" s="6"/>
      <c r="D48" s="6"/>
      <c r="E48" s="71"/>
      <c r="F48" s="71"/>
    </row>
    <row r="49" spans="1:6">
      <c r="A49" s="192" t="s">
        <v>313</v>
      </c>
      <c r="B49" s="1">
        <v>43</v>
      </c>
      <c r="C49" s="33">
        <f>SUM(C50:C55)</f>
        <v>34888703</v>
      </c>
      <c r="D49" s="33">
        <f>SUM(D50:D55)</f>
        <v>26681432.25</v>
      </c>
      <c r="E49" s="71"/>
      <c r="F49" s="71"/>
    </row>
    <row r="50" spans="1:6">
      <c r="A50" s="84" t="s">
        <v>75</v>
      </c>
      <c r="B50" s="1">
        <v>44</v>
      </c>
      <c r="C50" s="6"/>
      <c r="D50" s="6">
        <v>458</v>
      </c>
      <c r="E50" s="71"/>
      <c r="F50" s="71"/>
    </row>
    <row r="51" spans="1:6">
      <c r="A51" s="84" t="s">
        <v>76</v>
      </c>
      <c r="B51" s="1">
        <v>45</v>
      </c>
      <c r="C51" s="6">
        <v>19301006</v>
      </c>
      <c r="D51" s="6">
        <v>13147988</v>
      </c>
      <c r="E51" s="71"/>
      <c r="F51" s="71"/>
    </row>
    <row r="52" spans="1:6">
      <c r="A52" s="84" t="s">
        <v>77</v>
      </c>
      <c r="B52" s="1">
        <v>46</v>
      </c>
      <c r="C52" s="6"/>
      <c r="D52" s="6">
        <v>253.25</v>
      </c>
      <c r="E52" s="71"/>
      <c r="F52" s="71"/>
    </row>
    <row r="53" spans="1:6">
      <c r="A53" s="84" t="s">
        <v>78</v>
      </c>
      <c r="B53" s="1">
        <v>47</v>
      </c>
      <c r="C53" s="6">
        <v>345834</v>
      </c>
      <c r="D53" s="6">
        <v>485727</v>
      </c>
      <c r="E53" s="71"/>
      <c r="F53" s="71"/>
    </row>
    <row r="54" spans="1:6">
      <c r="A54" s="84" t="s">
        <v>79</v>
      </c>
      <c r="B54" s="1">
        <v>48</v>
      </c>
      <c r="C54" s="6">
        <v>10641936</v>
      </c>
      <c r="D54" s="6">
        <v>9285057</v>
      </c>
      <c r="E54" s="71"/>
      <c r="F54" s="71"/>
    </row>
    <row r="55" spans="1:6">
      <c r="A55" s="84" t="s">
        <v>80</v>
      </c>
      <c r="B55" s="1">
        <v>49</v>
      </c>
      <c r="C55" s="6">
        <v>4599927</v>
      </c>
      <c r="D55" s="6">
        <v>3761949</v>
      </c>
      <c r="E55" s="71"/>
      <c r="F55" s="71"/>
    </row>
    <row r="56" spans="1:6">
      <c r="A56" s="192" t="s">
        <v>314</v>
      </c>
      <c r="B56" s="1">
        <v>50</v>
      </c>
      <c r="C56" s="33">
        <f>SUM(C57:C63)</f>
        <v>1231982</v>
      </c>
      <c r="D56" s="33">
        <f>SUM(D57:D63)</f>
        <v>165680</v>
      </c>
      <c r="E56" s="71"/>
      <c r="F56" s="71"/>
    </row>
    <row r="57" spans="1:6">
      <c r="A57" s="84" t="s">
        <v>55</v>
      </c>
      <c r="B57" s="1">
        <v>51</v>
      </c>
      <c r="C57" s="6"/>
      <c r="D57" s="6"/>
      <c r="E57" s="71"/>
      <c r="F57" s="71"/>
    </row>
    <row r="58" spans="1:6">
      <c r="A58" s="84" t="s">
        <v>56</v>
      </c>
      <c r="B58" s="1">
        <v>52</v>
      </c>
      <c r="C58" s="6"/>
      <c r="D58" s="6"/>
      <c r="E58" s="71"/>
      <c r="F58" s="71"/>
    </row>
    <row r="59" spans="1:6">
      <c r="A59" s="84" t="s">
        <v>57</v>
      </c>
      <c r="B59" s="1">
        <v>53</v>
      </c>
      <c r="C59" s="6"/>
      <c r="D59" s="6"/>
      <c r="E59" s="71"/>
      <c r="F59" s="71"/>
    </row>
    <row r="60" spans="1:6">
      <c r="A60" s="84" t="s">
        <v>58</v>
      </c>
      <c r="B60" s="1">
        <v>54</v>
      </c>
      <c r="C60" s="6"/>
      <c r="D60" s="6"/>
      <c r="E60" s="71"/>
      <c r="F60" s="71"/>
    </row>
    <row r="61" spans="1:6">
      <c r="A61" s="84" t="s">
        <v>59</v>
      </c>
      <c r="B61" s="1">
        <v>55</v>
      </c>
      <c r="C61" s="6">
        <v>1091162</v>
      </c>
      <c r="D61" s="6"/>
      <c r="E61" s="71"/>
      <c r="F61" s="71"/>
    </row>
    <row r="62" spans="1:6">
      <c r="A62" s="84" t="s">
        <v>60</v>
      </c>
      <c r="B62" s="1">
        <v>56</v>
      </c>
      <c r="C62" s="6">
        <v>140820</v>
      </c>
      <c r="D62" s="6">
        <v>24845</v>
      </c>
      <c r="E62" s="71"/>
      <c r="F62" s="71"/>
    </row>
    <row r="63" spans="1:6">
      <c r="A63" s="84" t="s">
        <v>81</v>
      </c>
      <c r="B63" s="1">
        <v>57</v>
      </c>
      <c r="C63" s="6"/>
      <c r="D63" s="6">
        <v>140835</v>
      </c>
      <c r="E63" s="71"/>
      <c r="F63" s="71"/>
    </row>
    <row r="64" spans="1:6">
      <c r="A64" s="116" t="s">
        <v>82</v>
      </c>
      <c r="B64" s="1">
        <v>58</v>
      </c>
      <c r="C64" s="6">
        <v>195201504</v>
      </c>
      <c r="D64" s="6">
        <v>318755282</v>
      </c>
      <c r="E64" s="71"/>
      <c r="F64" s="71"/>
    </row>
    <row r="65" spans="1:6">
      <c r="A65" s="73" t="s">
        <v>83</v>
      </c>
      <c r="B65" s="1">
        <v>59</v>
      </c>
      <c r="C65" s="6">
        <v>25415099</v>
      </c>
      <c r="D65" s="6">
        <v>21247239</v>
      </c>
      <c r="E65" s="71"/>
      <c r="F65" s="71"/>
    </row>
    <row r="66" spans="1:6">
      <c r="A66" s="73" t="s">
        <v>84</v>
      </c>
      <c r="B66" s="1">
        <v>60</v>
      </c>
      <c r="C66" s="33">
        <f>C7+C8+C40+C65</f>
        <v>3015504267</v>
      </c>
      <c r="D66" s="33">
        <f>D7+D8+D40+D65</f>
        <v>3566665793.25</v>
      </c>
      <c r="E66" s="71"/>
      <c r="F66" s="71"/>
    </row>
    <row r="67" spans="1:6">
      <c r="A67" s="85" t="s">
        <v>85</v>
      </c>
      <c r="B67" s="4">
        <v>61</v>
      </c>
      <c r="C67" s="7">
        <v>54834429</v>
      </c>
      <c r="D67" s="7">
        <v>54743063</v>
      </c>
      <c r="E67" s="71"/>
      <c r="F67" s="71"/>
    </row>
    <row r="68" spans="1:6" ht="13.6">
      <c r="A68" s="80" t="s">
        <v>122</v>
      </c>
      <c r="B68" s="86"/>
      <c r="C68" s="165"/>
      <c r="D68" s="109"/>
      <c r="E68" s="71"/>
      <c r="F68" s="71"/>
    </row>
    <row r="69" spans="1:6">
      <c r="A69" s="83" t="s">
        <v>86</v>
      </c>
      <c r="B69" s="3">
        <v>62</v>
      </c>
      <c r="C69" s="113">
        <f>C70+C71+C72+C78+C79+C82+C85</f>
        <v>1883736622</v>
      </c>
      <c r="D69" s="113">
        <f>D70+D71+D72+D78+D79+D82+D85</f>
        <v>1901502277</v>
      </c>
      <c r="E69" s="71"/>
      <c r="F69" s="71"/>
    </row>
    <row r="70" spans="1:6">
      <c r="A70" s="84" t="s">
        <v>87</v>
      </c>
      <c r="B70" s="1">
        <v>63</v>
      </c>
      <c r="C70" s="6">
        <v>1672021210</v>
      </c>
      <c r="D70" s="6">
        <v>1672021210</v>
      </c>
      <c r="E70" s="71"/>
      <c r="F70" s="71"/>
    </row>
    <row r="71" spans="1:6">
      <c r="A71" s="84" t="s">
        <v>88</v>
      </c>
      <c r="B71" s="1">
        <v>64</v>
      </c>
      <c r="C71" s="6">
        <v>-18596391</v>
      </c>
      <c r="D71" s="6">
        <v>-373815</v>
      </c>
      <c r="E71" s="71"/>
      <c r="F71" s="71"/>
    </row>
    <row r="72" spans="1:6">
      <c r="A72" s="84" t="s">
        <v>89</v>
      </c>
      <c r="B72" s="1">
        <v>65</v>
      </c>
      <c r="C72" s="33">
        <f>C73+C74-C75+C76+C77</f>
        <v>94257647</v>
      </c>
      <c r="D72" s="33">
        <f>D73+D74-D75+D76+D77</f>
        <v>62737202</v>
      </c>
      <c r="E72" s="71"/>
      <c r="F72" s="71"/>
    </row>
    <row r="73" spans="1:6">
      <c r="A73" s="84" t="s">
        <v>90</v>
      </c>
      <c r="B73" s="1">
        <v>66</v>
      </c>
      <c r="C73" s="6">
        <v>60724657</v>
      </c>
      <c r="D73" s="6">
        <v>61906040</v>
      </c>
      <c r="E73" s="71"/>
      <c r="F73" s="71"/>
    </row>
    <row r="74" spans="1:6">
      <c r="A74" s="84" t="s">
        <v>91</v>
      </c>
      <c r="B74" s="1">
        <v>67</v>
      </c>
      <c r="C74" s="6">
        <v>24344407</v>
      </c>
      <c r="D74" s="6">
        <v>34344407</v>
      </c>
      <c r="E74" s="71"/>
      <c r="F74" s="71"/>
    </row>
    <row r="75" spans="1:6">
      <c r="A75" s="84" t="s">
        <v>92</v>
      </c>
      <c r="B75" s="1">
        <v>68</v>
      </c>
      <c r="C75" s="6">
        <v>13303107</v>
      </c>
      <c r="D75" s="6">
        <v>33513245</v>
      </c>
      <c r="E75" s="71"/>
      <c r="F75" s="71"/>
    </row>
    <row r="76" spans="1:6">
      <c r="A76" s="84" t="s">
        <v>93</v>
      </c>
      <c r="B76" s="1">
        <v>69</v>
      </c>
      <c r="C76" s="6"/>
      <c r="D76" s="6"/>
      <c r="E76" s="71"/>
      <c r="F76" s="71"/>
    </row>
    <row r="77" spans="1:6">
      <c r="A77" s="84" t="s">
        <v>94</v>
      </c>
      <c r="B77" s="1">
        <v>70</v>
      </c>
      <c r="C77" s="6">
        <v>22491690</v>
      </c>
      <c r="D77" s="6"/>
      <c r="E77" s="71"/>
      <c r="F77" s="71"/>
    </row>
    <row r="78" spans="1:6">
      <c r="A78" s="84" t="s">
        <v>95</v>
      </c>
      <c r="B78" s="1">
        <v>71</v>
      </c>
      <c r="C78" s="6">
        <v>29413744</v>
      </c>
      <c r="D78" s="6">
        <v>31189526</v>
      </c>
      <c r="E78" s="71"/>
      <c r="F78" s="71"/>
    </row>
    <row r="79" spans="1:6">
      <c r="A79" s="84" t="s">
        <v>96</v>
      </c>
      <c r="B79" s="1">
        <v>72</v>
      </c>
      <c r="C79" s="33">
        <f>C80-C81</f>
        <v>55168035</v>
      </c>
      <c r="D79" s="33">
        <f>D80-D81</f>
        <v>30576912</v>
      </c>
      <c r="E79" s="71"/>
      <c r="F79" s="71"/>
    </row>
    <row r="80" spans="1:6">
      <c r="A80" s="84" t="s">
        <v>97</v>
      </c>
      <c r="B80" s="1">
        <v>73</v>
      </c>
      <c r="C80" s="6">
        <v>55168035</v>
      </c>
      <c r="D80" s="6">
        <v>30576912</v>
      </c>
      <c r="E80" s="71"/>
      <c r="F80" s="71"/>
    </row>
    <row r="81" spans="1:6">
      <c r="A81" s="84" t="s">
        <v>98</v>
      </c>
      <c r="B81" s="1">
        <v>74</v>
      </c>
      <c r="C81" s="6"/>
      <c r="D81" s="6"/>
      <c r="E81" s="71"/>
      <c r="F81" s="71"/>
    </row>
    <row r="82" spans="1:6">
      <c r="A82" s="84" t="s">
        <v>99</v>
      </c>
      <c r="B82" s="1">
        <v>75</v>
      </c>
      <c r="C82" s="33">
        <f>C83-C84</f>
        <v>51381272</v>
      </c>
      <c r="D82" s="33">
        <f>D83-D84</f>
        <v>105253373</v>
      </c>
      <c r="E82" s="71"/>
      <c r="F82" s="71"/>
    </row>
    <row r="83" spans="1:6">
      <c r="A83" s="84" t="s">
        <v>100</v>
      </c>
      <c r="B83" s="1">
        <v>76</v>
      </c>
      <c r="C83" s="6">
        <v>51381272</v>
      </c>
      <c r="D83" s="6">
        <v>105253373</v>
      </c>
      <c r="E83" s="71"/>
      <c r="F83" s="71"/>
    </row>
    <row r="84" spans="1:6">
      <c r="A84" s="84" t="s">
        <v>101</v>
      </c>
      <c r="B84" s="1">
        <v>77</v>
      </c>
      <c r="C84" s="6"/>
      <c r="D84" s="6"/>
      <c r="E84" s="71"/>
      <c r="F84" s="71"/>
    </row>
    <row r="85" spans="1:6">
      <c r="A85" s="84" t="s">
        <v>102</v>
      </c>
      <c r="B85" s="1">
        <v>78</v>
      </c>
      <c r="C85" s="6">
        <v>91105</v>
      </c>
      <c r="D85" s="6">
        <v>97869</v>
      </c>
      <c r="E85" s="71"/>
      <c r="F85" s="71"/>
    </row>
    <row r="86" spans="1:6">
      <c r="A86" s="73" t="s">
        <v>315</v>
      </c>
      <c r="B86" s="1">
        <v>79</v>
      </c>
      <c r="C86" s="33">
        <f>SUM(C87:C89)</f>
        <v>266430</v>
      </c>
      <c r="D86" s="33">
        <f>SUM(D87:D89)</f>
        <v>87186</v>
      </c>
      <c r="E86" s="71"/>
      <c r="F86" s="71"/>
    </row>
    <row r="87" spans="1:6">
      <c r="A87" s="193" t="s">
        <v>325</v>
      </c>
      <c r="B87" s="1">
        <v>80</v>
      </c>
      <c r="C87" s="6"/>
      <c r="D87" s="6"/>
      <c r="E87" s="71"/>
      <c r="F87" s="71"/>
    </row>
    <row r="88" spans="1:6">
      <c r="A88" s="84" t="s">
        <v>103</v>
      </c>
      <c r="B88" s="1">
        <v>81</v>
      </c>
      <c r="C88" s="6">
        <v>55574</v>
      </c>
      <c r="D88" s="6">
        <v>16011</v>
      </c>
      <c r="E88" s="71"/>
      <c r="F88" s="71"/>
    </row>
    <row r="89" spans="1:6">
      <c r="A89" s="84" t="s">
        <v>104</v>
      </c>
      <c r="B89" s="1">
        <v>82</v>
      </c>
      <c r="C89" s="6">
        <v>210856</v>
      </c>
      <c r="D89" s="6">
        <v>71175</v>
      </c>
      <c r="E89" s="71"/>
      <c r="F89" s="71"/>
    </row>
    <row r="90" spans="1:6">
      <c r="A90" s="73" t="s">
        <v>316</v>
      </c>
      <c r="B90" s="1">
        <v>83</v>
      </c>
      <c r="C90" s="33">
        <f>SUM(C91:C99)</f>
        <v>828398720</v>
      </c>
      <c r="D90" s="33">
        <f>SUM(D91:D99)</f>
        <v>1331861034</v>
      </c>
      <c r="E90" s="71"/>
      <c r="F90" s="71"/>
    </row>
    <row r="91" spans="1:6">
      <c r="A91" s="84" t="s">
        <v>105</v>
      </c>
      <c r="B91" s="1">
        <v>84</v>
      </c>
      <c r="C91" s="6"/>
      <c r="D91" s="6"/>
      <c r="E91" s="71"/>
      <c r="F91" s="71"/>
    </row>
    <row r="92" spans="1:6">
      <c r="A92" s="84" t="s">
        <v>106</v>
      </c>
      <c r="B92" s="1">
        <v>85</v>
      </c>
      <c r="C92" s="6"/>
      <c r="D92" s="6"/>
      <c r="E92" s="71"/>
      <c r="F92" s="71"/>
    </row>
    <row r="93" spans="1:6">
      <c r="A93" s="84" t="s">
        <v>107</v>
      </c>
      <c r="B93" s="1">
        <v>86</v>
      </c>
      <c r="C93" s="6">
        <v>822163177</v>
      </c>
      <c r="D93" s="6">
        <v>1306223976</v>
      </c>
      <c r="E93" s="71"/>
      <c r="F93" s="71"/>
    </row>
    <row r="94" spans="1:6">
      <c r="A94" s="84" t="s">
        <v>108</v>
      </c>
      <c r="B94" s="1">
        <v>87</v>
      </c>
      <c r="C94" s="6"/>
      <c r="D94" s="6"/>
      <c r="E94" s="71"/>
      <c r="F94" s="71"/>
    </row>
    <row r="95" spans="1:6">
      <c r="A95" s="84" t="s">
        <v>109</v>
      </c>
      <c r="B95" s="1">
        <v>88</v>
      </c>
      <c r="C95" s="6"/>
      <c r="D95" s="6"/>
      <c r="E95" s="71"/>
      <c r="F95" s="71"/>
    </row>
    <row r="96" spans="1:6">
      <c r="A96" s="84" t="s">
        <v>110</v>
      </c>
      <c r="B96" s="1">
        <v>89</v>
      </c>
      <c r="C96" s="6"/>
      <c r="D96" s="6"/>
      <c r="E96" s="71"/>
      <c r="F96" s="71"/>
    </row>
    <row r="97" spans="1:6">
      <c r="A97" s="84" t="s">
        <v>111</v>
      </c>
      <c r="B97" s="1">
        <v>90</v>
      </c>
      <c r="C97" s="6"/>
      <c r="D97" s="6"/>
      <c r="E97" s="71"/>
      <c r="F97" s="71"/>
    </row>
    <row r="98" spans="1:6">
      <c r="A98" s="84" t="s">
        <v>112</v>
      </c>
      <c r="B98" s="1">
        <v>91</v>
      </c>
      <c r="C98" s="6">
        <v>3937690</v>
      </c>
      <c r="D98" s="6">
        <v>2833087</v>
      </c>
      <c r="E98" s="71"/>
      <c r="F98" s="71"/>
    </row>
    <row r="99" spans="1:6">
      <c r="A99" s="84" t="s">
        <v>113</v>
      </c>
      <c r="B99" s="1">
        <v>92</v>
      </c>
      <c r="C99" s="6">
        <v>2297853</v>
      </c>
      <c r="D99" s="6">
        <v>22803971</v>
      </c>
      <c r="E99" s="71"/>
      <c r="F99" s="71"/>
    </row>
    <row r="100" spans="1:6">
      <c r="A100" s="73" t="s">
        <v>317</v>
      </c>
      <c r="B100" s="1">
        <v>93</v>
      </c>
      <c r="C100" s="33">
        <f>SUM(C101:C112)</f>
        <v>219471425</v>
      </c>
      <c r="D100" s="33">
        <f>SUM(D101:D112)</f>
        <v>229556759</v>
      </c>
      <c r="E100" s="71"/>
      <c r="F100" s="71"/>
    </row>
    <row r="101" spans="1:6">
      <c r="A101" s="84" t="s">
        <v>105</v>
      </c>
      <c r="B101" s="1">
        <v>94</v>
      </c>
      <c r="C101" s="6">
        <v>108119</v>
      </c>
      <c r="D101" s="6">
        <v>70585</v>
      </c>
      <c r="E101" s="71"/>
      <c r="F101" s="71"/>
    </row>
    <row r="102" spans="1:6">
      <c r="A102" s="84" t="s">
        <v>106</v>
      </c>
      <c r="B102" s="1">
        <v>95</v>
      </c>
      <c r="C102" s="6"/>
      <c r="D102" s="6"/>
      <c r="E102" s="71"/>
      <c r="F102" s="71"/>
    </row>
    <row r="103" spans="1:6">
      <c r="A103" s="84" t="s">
        <v>107</v>
      </c>
      <c r="B103" s="1">
        <v>96</v>
      </c>
      <c r="C103" s="6">
        <v>103814699</v>
      </c>
      <c r="D103" s="6">
        <v>139838023</v>
      </c>
      <c r="E103" s="71"/>
      <c r="F103" s="71"/>
    </row>
    <row r="104" spans="1:6">
      <c r="A104" s="84" t="s">
        <v>108</v>
      </c>
      <c r="B104" s="1">
        <v>97</v>
      </c>
      <c r="C104" s="6">
        <v>12627056</v>
      </c>
      <c r="D104" s="6">
        <v>14788881</v>
      </c>
      <c r="E104" s="71"/>
      <c r="F104" s="71"/>
    </row>
    <row r="105" spans="1:6">
      <c r="A105" s="84" t="s">
        <v>109</v>
      </c>
      <c r="B105" s="1">
        <v>98</v>
      </c>
      <c r="C105" s="6">
        <v>77024650</v>
      </c>
      <c r="D105" s="6">
        <v>47731018</v>
      </c>
      <c r="E105" s="71"/>
      <c r="F105" s="71"/>
    </row>
    <row r="106" spans="1:6">
      <c r="A106" s="84" t="s">
        <v>110</v>
      </c>
      <c r="B106" s="1">
        <v>99</v>
      </c>
      <c r="C106" s="6"/>
      <c r="D106" s="6"/>
      <c r="E106" s="71"/>
      <c r="F106" s="71"/>
    </row>
    <row r="107" spans="1:6">
      <c r="A107" s="84" t="s">
        <v>111</v>
      </c>
      <c r="B107" s="1">
        <v>100</v>
      </c>
      <c r="C107" s="6"/>
      <c r="D107" s="6"/>
      <c r="E107" s="71"/>
      <c r="F107" s="71"/>
    </row>
    <row r="108" spans="1:6">
      <c r="A108" s="84" t="s">
        <v>114</v>
      </c>
      <c r="B108" s="1">
        <v>101</v>
      </c>
      <c r="C108" s="6">
        <v>15929103</v>
      </c>
      <c r="D108" s="6">
        <v>15738902</v>
      </c>
      <c r="E108" s="71"/>
      <c r="F108" s="71"/>
    </row>
    <row r="109" spans="1:6">
      <c r="A109" s="84" t="s">
        <v>115</v>
      </c>
      <c r="B109" s="1">
        <v>102</v>
      </c>
      <c r="C109" s="6">
        <v>9009700</v>
      </c>
      <c r="D109" s="6">
        <v>7870246</v>
      </c>
      <c r="E109" s="71"/>
      <c r="F109" s="71"/>
    </row>
    <row r="110" spans="1:6">
      <c r="A110" s="84" t="s">
        <v>116</v>
      </c>
      <c r="B110" s="1">
        <v>103</v>
      </c>
      <c r="C110" s="6">
        <v>12418</v>
      </c>
      <c r="D110" s="6">
        <v>45653</v>
      </c>
      <c r="E110" s="71"/>
      <c r="F110" s="71"/>
    </row>
    <row r="111" spans="1:6">
      <c r="A111" s="84" t="s">
        <v>117</v>
      </c>
      <c r="B111" s="1">
        <v>104</v>
      </c>
      <c r="C111" s="6"/>
      <c r="D111" s="6">
        <v>2832</v>
      </c>
      <c r="E111" s="71"/>
      <c r="F111" s="71"/>
    </row>
    <row r="112" spans="1:6">
      <c r="A112" s="84" t="s">
        <v>118</v>
      </c>
      <c r="B112" s="1">
        <v>105</v>
      </c>
      <c r="C112" s="6">
        <v>945680</v>
      </c>
      <c r="D112" s="6">
        <v>3470619</v>
      </c>
      <c r="E112" s="71"/>
      <c r="F112" s="71"/>
    </row>
    <row r="113" spans="1:6">
      <c r="A113" s="73" t="s">
        <v>119</v>
      </c>
      <c r="B113" s="1">
        <v>106</v>
      </c>
      <c r="C113" s="6">
        <v>83631070</v>
      </c>
      <c r="D113" s="6">
        <v>103658537</v>
      </c>
      <c r="E113" s="71"/>
      <c r="F113" s="71"/>
    </row>
    <row r="114" spans="1:6">
      <c r="A114" s="73" t="s">
        <v>120</v>
      </c>
      <c r="B114" s="1">
        <v>107</v>
      </c>
      <c r="C114" s="33">
        <f>C69+C86+C90+C100+C113</f>
        <v>3015504267</v>
      </c>
      <c r="D114" s="33">
        <f>D69+D86+D90+D100+D113</f>
        <v>3566665793</v>
      </c>
      <c r="E114" s="71"/>
      <c r="F114" s="71"/>
    </row>
    <row r="115" spans="1:6">
      <c r="A115" s="79" t="s">
        <v>121</v>
      </c>
      <c r="B115" s="2">
        <v>108</v>
      </c>
      <c r="C115" s="7">
        <v>54834429</v>
      </c>
      <c r="D115" s="7">
        <v>54743063</v>
      </c>
      <c r="E115" s="71"/>
      <c r="F115" s="71"/>
    </row>
    <row r="116" spans="1:6" ht="13.6">
      <c r="A116" s="80" t="s">
        <v>123</v>
      </c>
      <c r="B116" s="82"/>
      <c r="C116" s="110"/>
      <c r="D116" s="110"/>
      <c r="E116" s="71"/>
      <c r="F116" s="71"/>
    </row>
    <row r="117" spans="1:6" ht="13.6">
      <c r="A117" s="83" t="s">
        <v>124</v>
      </c>
      <c r="B117" s="34"/>
      <c r="C117" s="111"/>
      <c r="D117" s="111"/>
      <c r="E117" s="71"/>
      <c r="F117" s="71"/>
    </row>
    <row r="118" spans="1:6">
      <c r="A118" s="84" t="s">
        <v>125</v>
      </c>
      <c r="B118" s="1">
        <v>109</v>
      </c>
      <c r="C118" s="6">
        <f>+C69-C119</f>
        <v>1883645517</v>
      </c>
      <c r="D118" s="6">
        <f>D69-D119</f>
        <v>1901404408</v>
      </c>
      <c r="E118" s="71"/>
      <c r="F118" s="71"/>
    </row>
    <row r="119" spans="1:6">
      <c r="A119" s="74" t="s">
        <v>126</v>
      </c>
      <c r="B119" s="4">
        <v>110</v>
      </c>
      <c r="C119" s="7">
        <f>+C85</f>
        <v>91105</v>
      </c>
      <c r="D119" s="7">
        <f>D85</f>
        <v>97869</v>
      </c>
      <c r="E119" s="71"/>
      <c r="F119" s="71"/>
    </row>
    <row r="120" spans="1:6">
      <c r="A120" s="75"/>
      <c r="B120" s="76"/>
      <c r="C120" s="114"/>
      <c r="D120" s="114"/>
    </row>
    <row r="121" spans="1:6">
      <c r="A121" s="77"/>
      <c r="B121" s="78"/>
      <c r="C121" s="112">
        <f>C114-C66</f>
        <v>0</v>
      </c>
      <c r="D121" s="112">
        <f>D114-D66</f>
        <v>-0.25</v>
      </c>
    </row>
    <row r="122" spans="1:6">
      <c r="D122" s="71"/>
    </row>
    <row r="123" spans="1:6">
      <c r="C123" s="71"/>
      <c r="D123" s="71"/>
    </row>
  </sheetData>
  <phoneticPr fontId="5" type="noConversion"/>
  <dataValidations count="5">
    <dataValidation allowBlank="1" sqref="C81:C82 C86 C56 C114 C8:C9 C16 C26 C35 C40:C41 C49 C66 C69 C72 C79 D8:D67 C90 C100 D69:D115"/>
    <dataValidation type="whole" operator="notEqual" allowBlank="1" showInputMessage="1" showErrorMessage="1" errorTitle="Pogrešan unos" error="Mogu se unijeti samo cjelobrojne vrijednosti." sqref="C85 C118:D119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C83:C84 C7:D7 C10:C15 C17:C25 C27:C34 C36:C39 C42:C48 C67 C50:C55 C57:C65 C70 C73:C77 C80 C87:C89 C91:C99 C101:C113 C115">
      <formula1>0</formula1>
    </dataValidation>
    <dataValidation type="whole" operator="notEqual" allowBlank="1" showInputMessage="1" showErrorMessage="1" errorTitle="Pogrešan unos" error="Mogu se unijeti samo cjelobrojne pozitivne ili negativne vrijednosti." sqref="C71">
      <formula1>9999999999</formula1>
    </dataValidation>
    <dataValidation type="whole" operator="notEqual" allowBlank="1" showInputMessage="1" showErrorMessage="1" errorTitle="Pogrešan unos" error="Mogu se unijeti samo cjelobrojne vrijednosti. Ova AOP oznaka može se unijeti i s negativnim predznakom" sqref="C78">
      <formula1>9999999999</formula1>
    </dataValidation>
  </dataValidations>
  <pageMargins left="0.74803149606299213" right="0.55118110236220474" top="0.98425196850393704" bottom="0.98425196850393704" header="0.51181102362204722" footer="0.51181102362204722"/>
  <pageSetup paperSize="9" scale="80" orientation="portrait" r:id="rId1"/>
  <headerFooter alignWithMargins="0"/>
  <rowBreaks count="1" manualBreakCount="1">
    <brk id="6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I75"/>
  <sheetViews>
    <sheetView view="pageBreakPreview" topLeftCell="A37" zoomScale="110" zoomScaleNormal="100" workbookViewId="0">
      <selection activeCell="F54" sqref="F54"/>
    </sheetView>
  </sheetViews>
  <sheetFormatPr defaultColWidth="9.125" defaultRowHeight="12.9"/>
  <cols>
    <col min="1" max="1" width="78.625" style="106" customWidth="1"/>
    <col min="2" max="2" width="6.25" style="32" customWidth="1"/>
    <col min="3" max="3" width="11" style="32" customWidth="1"/>
    <col min="4" max="4" width="10.375" style="32" customWidth="1"/>
    <col min="5" max="5" width="11.125" style="32" customWidth="1"/>
    <col min="6" max="6" width="11.125" style="32" bestFit="1" customWidth="1"/>
    <col min="7" max="7" width="12.875" style="32" bestFit="1" customWidth="1"/>
    <col min="8" max="9" width="10.25" style="32" bestFit="1" customWidth="1"/>
    <col min="10" max="16384" width="9.125" style="32"/>
  </cols>
  <sheetData>
    <row r="1" spans="1:9" ht="15.65">
      <c r="A1" s="269" t="s">
        <v>180</v>
      </c>
      <c r="B1" s="270"/>
      <c r="C1" s="270"/>
      <c r="D1" s="270"/>
      <c r="E1" s="270"/>
      <c r="F1" s="271"/>
    </row>
    <row r="2" spans="1:9" ht="13.6">
      <c r="A2" s="272" t="s">
        <v>329</v>
      </c>
      <c r="B2" s="273"/>
      <c r="C2" s="273"/>
      <c r="D2" s="273"/>
      <c r="E2" s="273"/>
      <c r="F2" s="274"/>
    </row>
    <row r="3" spans="1:9" ht="13.6">
      <c r="A3" s="160" t="s">
        <v>287</v>
      </c>
      <c r="B3" s="98"/>
      <c r="C3" s="98"/>
      <c r="D3" s="98"/>
      <c r="E3" s="98"/>
      <c r="F3" s="161"/>
    </row>
    <row r="4" spans="1:9" ht="21.75">
      <c r="A4" s="37" t="s">
        <v>34</v>
      </c>
      <c r="B4" s="37" t="s">
        <v>35</v>
      </c>
      <c r="C4" s="38" t="s">
        <v>36</v>
      </c>
      <c r="D4" s="38" t="s">
        <v>36</v>
      </c>
      <c r="E4" s="38" t="s">
        <v>37</v>
      </c>
      <c r="F4" s="38" t="s">
        <v>37</v>
      </c>
    </row>
    <row r="5" spans="1:9">
      <c r="A5" s="37"/>
      <c r="B5" s="37"/>
      <c r="C5" s="38" t="s">
        <v>179</v>
      </c>
      <c r="D5" s="38" t="s">
        <v>178</v>
      </c>
      <c r="E5" s="38" t="s">
        <v>179</v>
      </c>
      <c r="F5" s="38" t="s">
        <v>178</v>
      </c>
    </row>
    <row r="6" spans="1:9">
      <c r="A6" s="38">
        <v>1</v>
      </c>
      <c r="B6" s="40">
        <v>2</v>
      </c>
      <c r="C6" s="38">
        <v>3</v>
      </c>
      <c r="D6" s="38">
        <v>4</v>
      </c>
      <c r="E6" s="38">
        <v>5</v>
      </c>
      <c r="F6" s="38">
        <v>6</v>
      </c>
    </row>
    <row r="7" spans="1:9">
      <c r="A7" s="83" t="s">
        <v>318</v>
      </c>
      <c r="B7" s="3">
        <v>111</v>
      </c>
      <c r="C7" s="113">
        <f>SUM(C8:C9)</f>
        <v>1096071114.95</v>
      </c>
      <c r="D7" s="113">
        <f>SUM(D8:D9)</f>
        <v>77529928.950000048</v>
      </c>
      <c r="E7" s="113">
        <f t="shared" ref="E7:F7" si="0">SUM(E8:E9)</f>
        <v>1294036934</v>
      </c>
      <c r="F7" s="113">
        <f t="shared" si="0"/>
        <v>71104167</v>
      </c>
      <c r="G7" s="71"/>
      <c r="H7" s="71"/>
      <c r="I7" s="71"/>
    </row>
    <row r="8" spans="1:9">
      <c r="A8" s="73" t="s">
        <v>254</v>
      </c>
      <c r="B8" s="1">
        <v>112</v>
      </c>
      <c r="C8" s="6">
        <v>1074223639.95</v>
      </c>
      <c r="D8" s="6">
        <f>+C8-1009164635</f>
        <v>65059004.950000048</v>
      </c>
      <c r="E8" s="6">
        <v>1268724937</v>
      </c>
      <c r="F8" s="6">
        <f>+E8-1204362692</f>
        <v>64362245</v>
      </c>
      <c r="G8" s="71"/>
      <c r="H8" s="71"/>
      <c r="I8" s="71"/>
    </row>
    <row r="9" spans="1:9">
      <c r="A9" s="73" t="s">
        <v>255</v>
      </c>
      <c r="B9" s="1">
        <v>113</v>
      </c>
      <c r="C9" s="6">
        <f>2087191.09+19760283.91</f>
        <v>21847475</v>
      </c>
      <c r="D9" s="6">
        <f>+C9-9376551</f>
        <v>12470924</v>
      </c>
      <c r="E9" s="6">
        <f>2315881+22996116</f>
        <v>25311997</v>
      </c>
      <c r="F9" s="6">
        <f>+E9-18570075</f>
        <v>6741922</v>
      </c>
      <c r="G9" s="71"/>
      <c r="H9" s="71"/>
      <c r="I9" s="71"/>
    </row>
    <row r="10" spans="1:9">
      <c r="A10" s="73" t="s">
        <v>127</v>
      </c>
      <c r="B10" s="1">
        <v>114</v>
      </c>
      <c r="C10" s="33">
        <f>C11+C12+C16+C20+C21+C22+C25+C26</f>
        <v>1016066118.9</v>
      </c>
      <c r="D10" s="33">
        <f>D11+D12+D16+D20+D21+D22+D25+D26</f>
        <v>230894192.90000001</v>
      </c>
      <c r="E10" s="33">
        <f>E11+E12+E16+E20+E21+E22+E25+E26</f>
        <v>1122480065</v>
      </c>
      <c r="F10" s="33">
        <f t="shared" ref="F10" si="1">F11+F12+F16+F20+F21+F22+F25+F26</f>
        <v>276788540</v>
      </c>
      <c r="G10" s="71"/>
      <c r="H10" s="71"/>
      <c r="I10" s="71"/>
    </row>
    <row r="11" spans="1:9">
      <c r="A11" s="73" t="s">
        <v>128</v>
      </c>
      <c r="B11" s="1">
        <v>115</v>
      </c>
      <c r="C11" s="6"/>
      <c r="D11" s="6"/>
      <c r="E11" s="6"/>
      <c r="F11" s="6"/>
      <c r="G11" s="71"/>
      <c r="H11" s="71"/>
      <c r="I11" s="71"/>
    </row>
    <row r="12" spans="1:9">
      <c r="A12" s="73" t="s">
        <v>319</v>
      </c>
      <c r="B12" s="1">
        <v>116</v>
      </c>
      <c r="C12" s="33">
        <f>SUM(C13:C15)</f>
        <v>371219972.75</v>
      </c>
      <c r="D12" s="33">
        <f>SUM(D13:D15)</f>
        <v>62052986.75</v>
      </c>
      <c r="E12" s="33">
        <f t="shared" ref="E12:F12" si="2">SUM(E13:E15)</f>
        <v>398167101</v>
      </c>
      <c r="F12" s="33">
        <f t="shared" si="2"/>
        <v>65216857</v>
      </c>
      <c r="G12" s="71"/>
      <c r="H12" s="71"/>
      <c r="I12" s="71"/>
    </row>
    <row r="13" spans="1:9">
      <c r="A13" s="135" t="s">
        <v>129</v>
      </c>
      <c r="B13" s="1">
        <v>117</v>
      </c>
      <c r="C13" s="6">
        <v>187532913.03999999</v>
      </c>
      <c r="D13" s="6">
        <f>+C13-165828090</f>
        <v>21704823.039999992</v>
      </c>
      <c r="E13" s="6">
        <v>210542502</v>
      </c>
      <c r="F13" s="6">
        <f>+E13-185163228</f>
        <v>25379274</v>
      </c>
      <c r="G13" s="71"/>
      <c r="H13" s="71"/>
      <c r="I13" s="71"/>
    </row>
    <row r="14" spans="1:9">
      <c r="A14" s="135" t="s">
        <v>130</v>
      </c>
      <c r="B14" s="1">
        <v>118</v>
      </c>
      <c r="C14" s="6">
        <v>1235445.1200000001</v>
      </c>
      <c r="D14" s="6">
        <f>+C14-1084237</f>
        <v>151208.12000000011</v>
      </c>
      <c r="E14" s="6">
        <v>1438513</v>
      </c>
      <c r="F14" s="6">
        <f>+E14-1370244</f>
        <v>68269</v>
      </c>
      <c r="G14" s="71"/>
      <c r="H14" s="71"/>
      <c r="I14" s="71"/>
    </row>
    <row r="15" spans="1:9">
      <c r="A15" s="135" t="s">
        <v>131</v>
      </c>
      <c r="B15" s="1">
        <v>119</v>
      </c>
      <c r="C15" s="6">
        <v>182451614.59</v>
      </c>
      <c r="D15" s="6">
        <f>+C15-142254659</f>
        <v>40196955.590000004</v>
      </c>
      <c r="E15" s="6">
        <v>186186086</v>
      </c>
      <c r="F15" s="6">
        <f>+E15-146416772</f>
        <v>39769314</v>
      </c>
      <c r="G15" s="71"/>
      <c r="H15" s="71"/>
      <c r="I15" s="71"/>
    </row>
    <row r="16" spans="1:9">
      <c r="A16" s="73" t="s">
        <v>320</v>
      </c>
      <c r="B16" s="1">
        <v>120</v>
      </c>
      <c r="C16" s="33">
        <f>SUM(C17:C19)</f>
        <v>302053281.38</v>
      </c>
      <c r="D16" s="33">
        <f>SUM(D17:D19)</f>
        <v>108219551.38000001</v>
      </c>
      <c r="E16" s="33">
        <f>SUM(E17:E19)</f>
        <v>327901582</v>
      </c>
      <c r="F16" s="33">
        <f t="shared" ref="F16" si="3">SUM(F17:F19)</f>
        <v>89387072</v>
      </c>
      <c r="G16" s="71"/>
      <c r="H16" s="71"/>
      <c r="I16" s="71"/>
    </row>
    <row r="17" spans="1:9">
      <c r="A17" s="135" t="s">
        <v>132</v>
      </c>
      <c r="B17" s="1">
        <v>121</v>
      </c>
      <c r="C17" s="6">
        <v>177416390.74000001</v>
      </c>
      <c r="D17" s="6">
        <f>+C17-117022152</f>
        <v>60394238.74000001</v>
      </c>
      <c r="E17" s="6">
        <v>195479135</v>
      </c>
      <c r="F17" s="6">
        <f>+E17-143213320</f>
        <v>52265815</v>
      </c>
      <c r="G17" s="71"/>
      <c r="H17" s="71"/>
      <c r="I17" s="71"/>
    </row>
    <row r="18" spans="1:9">
      <c r="A18" s="135" t="s">
        <v>133</v>
      </c>
      <c r="B18" s="1">
        <v>122</v>
      </c>
      <c r="C18" s="6">
        <v>82124071.920000002</v>
      </c>
      <c r="D18" s="6">
        <f>+C18-49104646</f>
        <v>33019425.920000002</v>
      </c>
      <c r="E18" s="6">
        <v>86030732</v>
      </c>
      <c r="F18" s="6">
        <f>+E18-61406239</f>
        <v>24624493</v>
      </c>
      <c r="G18" s="71"/>
      <c r="H18" s="71"/>
      <c r="I18" s="71"/>
    </row>
    <row r="19" spans="1:9">
      <c r="A19" s="135" t="s">
        <v>134</v>
      </c>
      <c r="B19" s="1">
        <v>123</v>
      </c>
      <c r="C19" s="6">
        <v>42512818.719999999</v>
      </c>
      <c r="D19" s="6">
        <f>+C19-27706932</f>
        <v>14805886.719999999</v>
      </c>
      <c r="E19" s="6">
        <v>46391715</v>
      </c>
      <c r="F19" s="6">
        <f>+E19-33894951</f>
        <v>12496764</v>
      </c>
      <c r="G19" s="71"/>
      <c r="H19" s="71"/>
      <c r="I19" s="71"/>
    </row>
    <row r="20" spans="1:9">
      <c r="A20" s="73" t="s">
        <v>135</v>
      </c>
      <c r="B20" s="1">
        <v>124</v>
      </c>
      <c r="C20" s="6">
        <v>202845279.65000001</v>
      </c>
      <c r="D20" s="6">
        <f>+C20-150433440</f>
        <v>52411839.650000006</v>
      </c>
      <c r="E20" s="6">
        <v>232922484</v>
      </c>
      <c r="F20" s="6">
        <f>+E20-177949360</f>
        <v>54973124</v>
      </c>
      <c r="G20" s="71"/>
      <c r="H20" s="71"/>
      <c r="I20" s="71"/>
    </row>
    <row r="21" spans="1:9">
      <c r="A21" s="73" t="s">
        <v>136</v>
      </c>
      <c r="B21" s="1">
        <v>125</v>
      </c>
      <c r="C21" s="6">
        <v>103468814.72</v>
      </c>
      <c r="D21" s="6">
        <f>+C21-125921586</f>
        <v>-22452771.280000001</v>
      </c>
      <c r="E21" s="6">
        <v>125029184</v>
      </c>
      <c r="F21" s="6">
        <f>+E21-87024041</f>
        <v>38005143</v>
      </c>
      <c r="G21" s="71"/>
      <c r="H21" s="71"/>
      <c r="I21" s="71"/>
    </row>
    <row r="22" spans="1:9">
      <c r="A22" s="73" t="s">
        <v>137</v>
      </c>
      <c r="B22" s="1">
        <v>126</v>
      </c>
      <c r="C22" s="33">
        <f>SUM(C23:C24)</f>
        <v>1403031.27</v>
      </c>
      <c r="D22" s="33">
        <f>SUM(D23:D24)</f>
        <v>1179654.27</v>
      </c>
      <c r="E22" s="33">
        <f t="shared" ref="E22:F22" si="4">SUM(E23:E24)</f>
        <v>18650013</v>
      </c>
      <c r="F22" s="33">
        <f t="shared" si="4"/>
        <v>17938304</v>
      </c>
      <c r="G22" s="71"/>
      <c r="H22" s="71"/>
      <c r="I22" s="71"/>
    </row>
    <row r="23" spans="1:9">
      <c r="A23" s="135" t="s">
        <v>138</v>
      </c>
      <c r="B23" s="1">
        <v>127</v>
      </c>
      <c r="C23" s="6"/>
      <c r="D23" s="6"/>
      <c r="E23" s="6">
        <v>16839165</v>
      </c>
      <c r="F23" s="6">
        <f>+E23-0</f>
        <v>16839165</v>
      </c>
      <c r="G23" s="71"/>
      <c r="H23" s="71"/>
      <c r="I23" s="71"/>
    </row>
    <row r="24" spans="1:9">
      <c r="A24" s="135" t="s">
        <v>139</v>
      </c>
      <c r="B24" s="1">
        <v>128</v>
      </c>
      <c r="C24" s="6">
        <v>1403031.27</v>
      </c>
      <c r="D24" s="6">
        <f>+C24-223377</f>
        <v>1179654.27</v>
      </c>
      <c r="E24" s="6">
        <v>1810848</v>
      </c>
      <c r="F24" s="6">
        <f>+E24-711709</f>
        <v>1099139</v>
      </c>
      <c r="G24" s="71"/>
      <c r="H24" s="71"/>
      <c r="I24" s="71"/>
    </row>
    <row r="25" spans="1:9">
      <c r="A25" s="73" t="s">
        <v>140</v>
      </c>
      <c r="B25" s="1">
        <v>129</v>
      </c>
      <c r="C25" s="6">
        <v>10442566.199999999</v>
      </c>
      <c r="D25" s="6">
        <f>+C25-0</f>
        <v>10442566.199999999</v>
      </c>
      <c r="E25" s="6">
        <v>5353888</v>
      </c>
      <c r="F25" s="6">
        <f>+E25-0</f>
        <v>5353888</v>
      </c>
      <c r="G25" s="71"/>
      <c r="H25" s="71"/>
      <c r="I25" s="71"/>
    </row>
    <row r="26" spans="1:9">
      <c r="A26" s="73" t="s">
        <v>141</v>
      </c>
      <c r="B26" s="1">
        <v>130</v>
      </c>
      <c r="C26" s="6">
        <v>24633172.93</v>
      </c>
      <c r="D26" s="6">
        <f>+C26-5592807</f>
        <v>19040365.93</v>
      </c>
      <c r="E26" s="6">
        <v>14455813</v>
      </c>
      <c r="F26" s="6">
        <f>+E26-8541661</f>
        <v>5914152</v>
      </c>
      <c r="G26" s="71"/>
      <c r="H26" s="71"/>
      <c r="I26" s="71"/>
    </row>
    <row r="27" spans="1:9">
      <c r="A27" s="73" t="s">
        <v>321</v>
      </c>
      <c r="B27" s="1">
        <v>131</v>
      </c>
      <c r="C27" s="33">
        <f>SUM(C28:C32)</f>
        <v>20391309.960000001</v>
      </c>
      <c r="D27" s="33">
        <f>SUM(D28:D32)</f>
        <v>13541028.960000001</v>
      </c>
      <c r="E27" s="33">
        <f t="shared" ref="E27:F27" si="5">SUM(E28:E32)</f>
        <v>39456545</v>
      </c>
      <c r="F27" s="33">
        <f t="shared" si="5"/>
        <v>9115766</v>
      </c>
      <c r="G27" s="71"/>
      <c r="H27" s="71"/>
      <c r="I27" s="71"/>
    </row>
    <row r="28" spans="1:9">
      <c r="A28" s="73" t="s">
        <v>142</v>
      </c>
      <c r="B28" s="1">
        <v>132</v>
      </c>
      <c r="C28" s="6">
        <v>18305.91</v>
      </c>
      <c r="D28" s="6">
        <f>+C28-0</f>
        <v>18305.91</v>
      </c>
      <c r="E28" s="6"/>
      <c r="F28" s="6"/>
      <c r="G28" s="71"/>
      <c r="H28" s="71"/>
      <c r="I28" s="71"/>
    </row>
    <row r="29" spans="1:9">
      <c r="A29" s="73" t="s">
        <v>143</v>
      </c>
      <c r="B29" s="1">
        <v>133</v>
      </c>
      <c r="C29" s="6">
        <v>15431408.640000001</v>
      </c>
      <c r="D29" s="6">
        <f>+C29-2971584</f>
        <v>12459824.640000001</v>
      </c>
      <c r="E29" s="6">
        <v>32029548</v>
      </c>
      <c r="F29" s="6">
        <f>+E29-24916991</f>
        <v>7112557</v>
      </c>
      <c r="G29" s="71"/>
      <c r="H29" s="71"/>
      <c r="I29" s="71"/>
    </row>
    <row r="30" spans="1:9">
      <c r="A30" s="73" t="s">
        <v>144</v>
      </c>
      <c r="B30" s="1">
        <v>134</v>
      </c>
      <c r="C30" s="6"/>
      <c r="D30" s="6"/>
      <c r="E30" s="6"/>
      <c r="F30" s="6"/>
      <c r="G30" s="71"/>
      <c r="H30" s="71"/>
      <c r="I30" s="71"/>
    </row>
    <row r="31" spans="1:9">
      <c r="A31" s="73" t="s">
        <v>145</v>
      </c>
      <c r="B31" s="1">
        <v>135</v>
      </c>
      <c r="C31" s="6">
        <v>3169080.47</v>
      </c>
      <c r="D31" s="6">
        <f>+C31-2487585</f>
        <v>681495.4700000002</v>
      </c>
      <c r="E31" s="6">
        <v>5496413</v>
      </c>
      <c r="F31" s="6">
        <f>+E31-4059944</f>
        <v>1436469</v>
      </c>
      <c r="G31" s="71"/>
      <c r="H31" s="71"/>
      <c r="I31" s="71"/>
    </row>
    <row r="32" spans="1:9">
      <c r="A32" s="73" t="s">
        <v>146</v>
      </c>
      <c r="B32" s="1">
        <v>136</v>
      </c>
      <c r="C32" s="6">
        <v>1772514.94</v>
      </c>
      <c r="D32" s="6">
        <f>+C32-1391112</f>
        <v>381402.93999999994</v>
      </c>
      <c r="E32" s="6">
        <v>1930584</v>
      </c>
      <c r="F32" s="6">
        <f>+E32-1363844</f>
        <v>566740</v>
      </c>
      <c r="G32" s="71"/>
      <c r="H32" s="71"/>
      <c r="I32" s="71"/>
    </row>
    <row r="33" spans="1:9">
      <c r="A33" s="73" t="s">
        <v>322</v>
      </c>
      <c r="B33" s="1">
        <v>137</v>
      </c>
      <c r="C33" s="33">
        <f>SUM(C34:C37)</f>
        <v>40600499.82</v>
      </c>
      <c r="D33" s="33">
        <f>SUM(D34:D37)</f>
        <v>22007606.819999997</v>
      </c>
      <c r="E33" s="33">
        <f t="shared" ref="E33:F33" si="6">SUM(E34:E37)</f>
        <v>78322140</v>
      </c>
      <c r="F33" s="33">
        <f t="shared" si="6"/>
        <v>15633276</v>
      </c>
      <c r="G33" s="71"/>
      <c r="H33" s="71"/>
      <c r="I33" s="71"/>
    </row>
    <row r="34" spans="1:9">
      <c r="A34" s="73" t="s">
        <v>306</v>
      </c>
      <c r="B34" s="1">
        <v>138</v>
      </c>
      <c r="C34" s="6">
        <v>1537266.6</v>
      </c>
      <c r="D34" s="6">
        <f>+C34-0</f>
        <v>1537266.6</v>
      </c>
      <c r="E34" s="6"/>
      <c r="F34" s="6"/>
      <c r="G34" s="71"/>
      <c r="H34" s="71"/>
      <c r="I34" s="71"/>
    </row>
    <row r="35" spans="1:9">
      <c r="A35" s="73" t="s">
        <v>307</v>
      </c>
      <c r="B35" s="1">
        <v>139</v>
      </c>
      <c r="C35" s="6">
        <v>35329122.009999998</v>
      </c>
      <c r="D35" s="6">
        <f>+C35-17781624</f>
        <v>17547498.009999998</v>
      </c>
      <c r="E35" s="6">
        <v>72055572</v>
      </c>
      <c r="F35" s="6">
        <f>+E35-57808168</f>
        <v>14247404</v>
      </c>
      <c r="G35" s="71"/>
      <c r="H35" s="71"/>
      <c r="I35" s="71"/>
    </row>
    <row r="36" spans="1:9">
      <c r="A36" s="73" t="s">
        <v>147</v>
      </c>
      <c r="B36" s="1">
        <v>140</v>
      </c>
      <c r="C36" s="6">
        <v>2002193.22</v>
      </c>
      <c r="D36" s="6">
        <f>+C36-0</f>
        <v>2002193.22</v>
      </c>
      <c r="E36" s="6">
        <v>4722854</v>
      </c>
      <c r="F36" s="6">
        <f>+E36-4450709</f>
        <v>272145</v>
      </c>
      <c r="G36" s="71"/>
      <c r="H36" s="71"/>
      <c r="I36" s="71"/>
    </row>
    <row r="37" spans="1:9">
      <c r="A37" s="73" t="s">
        <v>148</v>
      </c>
      <c r="B37" s="1">
        <v>141</v>
      </c>
      <c r="C37" s="6">
        <v>1731917.99</v>
      </c>
      <c r="D37" s="6">
        <f>+C37-811269</f>
        <v>920648.99</v>
      </c>
      <c r="E37" s="6">
        <v>1543714</v>
      </c>
      <c r="F37" s="6">
        <f>+E37-429987</f>
        <v>1113727</v>
      </c>
      <c r="G37" s="71"/>
      <c r="H37" s="71"/>
      <c r="I37" s="71"/>
    </row>
    <row r="38" spans="1:9">
      <c r="A38" s="73" t="s">
        <v>149</v>
      </c>
      <c r="B38" s="1">
        <v>142</v>
      </c>
      <c r="C38" s="6"/>
      <c r="D38" s="6"/>
      <c r="E38" s="6"/>
      <c r="F38" s="6"/>
      <c r="G38" s="71"/>
      <c r="H38" s="71"/>
      <c r="I38" s="71"/>
    </row>
    <row r="39" spans="1:9">
      <c r="A39" s="73" t="s">
        <v>150</v>
      </c>
      <c r="B39" s="1">
        <v>143</v>
      </c>
      <c r="C39" s="6"/>
      <c r="D39" s="6"/>
      <c r="E39" s="6"/>
      <c r="F39" s="6"/>
      <c r="G39" s="71"/>
      <c r="H39" s="71"/>
      <c r="I39" s="71"/>
    </row>
    <row r="40" spans="1:9">
      <c r="A40" s="73" t="s">
        <v>151</v>
      </c>
      <c r="B40" s="1">
        <v>144</v>
      </c>
      <c r="C40" s="6"/>
      <c r="D40" s="6"/>
      <c r="E40" s="6"/>
      <c r="F40" s="6"/>
      <c r="G40" s="71"/>
      <c r="H40" s="71"/>
      <c r="I40" s="71"/>
    </row>
    <row r="41" spans="1:9">
      <c r="A41" s="73" t="s">
        <v>152</v>
      </c>
      <c r="B41" s="1">
        <v>145</v>
      </c>
      <c r="C41" s="6"/>
      <c r="D41" s="6"/>
      <c r="E41" s="6"/>
      <c r="F41" s="6"/>
      <c r="G41" s="71"/>
      <c r="H41" s="71"/>
      <c r="I41" s="71"/>
    </row>
    <row r="42" spans="1:9">
      <c r="A42" s="73" t="s">
        <v>326</v>
      </c>
      <c r="B42" s="1">
        <v>146</v>
      </c>
      <c r="C42" s="33">
        <f>C7+C27+C38+C40</f>
        <v>1116462424.9100001</v>
      </c>
      <c r="D42" s="33">
        <f>D7+D27+D38+D40</f>
        <v>91070957.910000056</v>
      </c>
      <c r="E42" s="33">
        <f t="shared" ref="E42:F42" si="7">E7+E27+E38+E40</f>
        <v>1333493479</v>
      </c>
      <c r="F42" s="33">
        <f t="shared" si="7"/>
        <v>80219933</v>
      </c>
      <c r="G42" s="71"/>
      <c r="H42" s="71"/>
      <c r="I42" s="71"/>
    </row>
    <row r="43" spans="1:9">
      <c r="A43" s="73" t="s">
        <v>153</v>
      </c>
      <c r="B43" s="1">
        <v>147</v>
      </c>
      <c r="C43" s="33">
        <f>C10+C33+C39+C41</f>
        <v>1056666618.72</v>
      </c>
      <c r="D43" s="33">
        <f>D10+D33+D39+D41</f>
        <v>252901799.72</v>
      </c>
      <c r="E43" s="33">
        <f t="shared" ref="E43:F43" si="8">E10+E33+E39+E41</f>
        <v>1200802205</v>
      </c>
      <c r="F43" s="33">
        <f t="shared" si="8"/>
        <v>292421816</v>
      </c>
      <c r="G43" s="71"/>
      <c r="H43" s="71"/>
      <c r="I43" s="71"/>
    </row>
    <row r="44" spans="1:9">
      <c r="A44" s="73" t="s">
        <v>154</v>
      </c>
      <c r="B44" s="1">
        <v>148</v>
      </c>
      <c r="C44" s="33">
        <f>C42-C43</f>
        <v>59795806.190000057</v>
      </c>
      <c r="D44" s="33">
        <f>D42-D43</f>
        <v>-161830841.80999994</v>
      </c>
      <c r="E44" s="33">
        <f t="shared" ref="E44:F44" si="9">E42-E43</f>
        <v>132691274</v>
      </c>
      <c r="F44" s="33">
        <f t="shared" si="9"/>
        <v>-212201883</v>
      </c>
      <c r="G44" s="71"/>
      <c r="H44" s="71"/>
      <c r="I44" s="71"/>
    </row>
    <row r="45" spans="1:9">
      <c r="A45" s="135" t="s">
        <v>155</v>
      </c>
      <c r="B45" s="1">
        <v>149</v>
      </c>
      <c r="C45" s="33">
        <f>IF(C42&gt;C43,C42-C43,0)</f>
        <v>59795806.190000057</v>
      </c>
      <c r="D45" s="33">
        <f>IF(D42&gt;D43,D42-D43,0)</f>
        <v>0</v>
      </c>
      <c r="E45" s="33">
        <f t="shared" ref="E45:F45" si="10">IF(E42&gt;E43,E42-E43,0)</f>
        <v>132691274</v>
      </c>
      <c r="F45" s="33">
        <f t="shared" si="10"/>
        <v>0</v>
      </c>
      <c r="G45" s="71"/>
      <c r="H45" s="71"/>
      <c r="I45" s="71"/>
    </row>
    <row r="46" spans="1:9">
      <c r="A46" s="135" t="s">
        <v>156</v>
      </c>
      <c r="B46" s="1">
        <v>150</v>
      </c>
      <c r="C46" s="33">
        <f>IF(C43&gt;C42,C43-C42,0)</f>
        <v>0</v>
      </c>
      <c r="D46" s="33">
        <f>IF(D43&gt;D42,D43-D42,0)</f>
        <v>161830841.80999994</v>
      </c>
      <c r="E46" s="33">
        <f t="shared" ref="E46:F46" si="11">IF(E43&gt;E42,E43-E42,0)</f>
        <v>0</v>
      </c>
      <c r="F46" s="33">
        <f t="shared" si="11"/>
        <v>212201883</v>
      </c>
      <c r="G46" s="71"/>
      <c r="H46" s="71"/>
      <c r="I46" s="71"/>
    </row>
    <row r="47" spans="1:9">
      <c r="A47" s="73" t="s">
        <v>157</v>
      </c>
      <c r="B47" s="1">
        <v>151</v>
      </c>
      <c r="C47" s="6">
        <f>-5408.03+7626064.9</f>
        <v>7620656.8700000001</v>
      </c>
      <c r="D47" s="6">
        <f>+C47-0</f>
        <v>7620656.8700000001</v>
      </c>
      <c r="E47" s="6">
        <f>25000768+2275299+142132</f>
        <v>27418199</v>
      </c>
      <c r="F47" s="6">
        <f>25000768+2275299+142132</f>
        <v>27418199</v>
      </c>
      <c r="G47" s="71"/>
      <c r="H47" s="71"/>
      <c r="I47" s="71"/>
    </row>
    <row r="48" spans="1:9">
      <c r="A48" s="73" t="s">
        <v>158</v>
      </c>
      <c r="B48" s="1">
        <v>152</v>
      </c>
      <c r="C48" s="33">
        <f>C44-C47</f>
        <v>52175149.32000006</v>
      </c>
      <c r="D48" s="33">
        <f>D44-D47</f>
        <v>-169451498.67999995</v>
      </c>
      <c r="E48" s="33">
        <f t="shared" ref="E48:F48" si="12">E44-E47</f>
        <v>105273075</v>
      </c>
      <c r="F48" s="33">
        <f t="shared" si="12"/>
        <v>-239620082</v>
      </c>
      <c r="G48" s="71"/>
      <c r="H48" s="71"/>
      <c r="I48" s="71"/>
    </row>
    <row r="49" spans="1:9">
      <c r="A49" s="135" t="s">
        <v>159</v>
      </c>
      <c r="B49" s="1">
        <v>153</v>
      </c>
      <c r="C49" s="33">
        <f>IF(C48&gt;0,C48,0)</f>
        <v>52175149.32000006</v>
      </c>
      <c r="D49" s="33">
        <f>IF(D48&gt;0,D48,0)</f>
        <v>0</v>
      </c>
      <c r="E49" s="33">
        <f t="shared" ref="E49:F49" si="13">IF(E48&gt;0,E48,0)</f>
        <v>105273075</v>
      </c>
      <c r="F49" s="33">
        <f t="shared" si="13"/>
        <v>0</v>
      </c>
      <c r="G49" s="71"/>
      <c r="H49" s="71"/>
      <c r="I49" s="71"/>
    </row>
    <row r="50" spans="1:9">
      <c r="A50" s="107" t="s">
        <v>160</v>
      </c>
      <c r="B50" s="2">
        <v>154</v>
      </c>
      <c r="C50" s="39">
        <f>IF(C48&lt;0,-C48,0)</f>
        <v>0</v>
      </c>
      <c r="D50" s="39">
        <f>IF(D48&lt;0,-D48,0)</f>
        <v>169451498.67999995</v>
      </c>
      <c r="E50" s="39">
        <f>IF(E48&lt;0,-E48,0)</f>
        <v>0</v>
      </c>
      <c r="F50" s="39">
        <f t="shared" ref="F50" si="14">IF(F48&lt;0,-F48,0)</f>
        <v>239620082</v>
      </c>
      <c r="G50" s="71"/>
      <c r="H50" s="71"/>
      <c r="I50" s="71"/>
    </row>
    <row r="51" spans="1:9">
      <c r="A51" s="80" t="s">
        <v>161</v>
      </c>
      <c r="B51" s="81"/>
      <c r="C51" s="81"/>
      <c r="D51" s="81"/>
      <c r="E51" s="115"/>
      <c r="F51" s="162"/>
      <c r="G51" s="71"/>
      <c r="H51" s="71"/>
      <c r="I51" s="71"/>
    </row>
    <row r="52" spans="1:9">
      <c r="A52" s="83" t="s">
        <v>162</v>
      </c>
      <c r="B52" s="34"/>
      <c r="C52" s="34"/>
      <c r="D52" s="34"/>
      <c r="E52" s="34"/>
      <c r="F52" s="163"/>
      <c r="G52" s="71"/>
      <c r="H52" s="71"/>
      <c r="I52" s="71"/>
    </row>
    <row r="53" spans="1:9">
      <c r="A53" s="73" t="s">
        <v>163</v>
      </c>
      <c r="B53" s="1">
        <v>155</v>
      </c>
      <c r="C53" s="6">
        <f>+C48-C54</f>
        <v>52162210.580000058</v>
      </c>
      <c r="D53" s="6">
        <f>+D48-D54</f>
        <v>-169464437.41999996</v>
      </c>
      <c r="E53" s="6">
        <f>+E48-E54</f>
        <v>105253373</v>
      </c>
      <c r="F53" s="6">
        <f>+F48-F54</f>
        <v>-238333094</v>
      </c>
      <c r="G53" s="71"/>
      <c r="H53" s="71"/>
      <c r="I53" s="71"/>
    </row>
    <row r="54" spans="1:9">
      <c r="A54" s="73" t="s">
        <v>164</v>
      </c>
      <c r="B54" s="1">
        <v>156</v>
      </c>
      <c r="C54" s="7">
        <v>12938.74</v>
      </c>
      <c r="D54" s="7">
        <v>12938.74</v>
      </c>
      <c r="E54" s="7">
        <v>19702</v>
      </c>
      <c r="F54" s="7">
        <f>+E54-1306690</f>
        <v>-1286988</v>
      </c>
      <c r="G54" s="71"/>
      <c r="H54" s="71"/>
      <c r="I54" s="71"/>
    </row>
    <row r="55" spans="1:9">
      <c r="A55" s="80" t="s">
        <v>165</v>
      </c>
      <c r="B55" s="81"/>
      <c r="C55" s="81"/>
      <c r="D55" s="81"/>
      <c r="E55" s="81"/>
      <c r="F55" s="162"/>
      <c r="G55" s="71"/>
      <c r="H55" s="71"/>
      <c r="I55" s="71"/>
    </row>
    <row r="56" spans="1:9">
      <c r="A56" s="83" t="s">
        <v>166</v>
      </c>
      <c r="B56" s="8">
        <v>157</v>
      </c>
      <c r="C56" s="5">
        <f>+C48</f>
        <v>52175149.32000006</v>
      </c>
      <c r="D56" s="5">
        <f>+D48</f>
        <v>-169451498.67999995</v>
      </c>
      <c r="E56" s="5">
        <f>+E48</f>
        <v>105273075</v>
      </c>
      <c r="F56" s="5">
        <f>+F48</f>
        <v>-239620082</v>
      </c>
      <c r="G56" s="71"/>
      <c r="H56" s="71"/>
      <c r="I56" s="71"/>
    </row>
    <row r="57" spans="1:9">
      <c r="A57" s="73" t="s">
        <v>323</v>
      </c>
      <c r="B57" s="1">
        <v>158</v>
      </c>
      <c r="C57" s="33">
        <f>SUM(C58:C64)</f>
        <v>4089608</v>
      </c>
      <c r="D57" s="33">
        <f>SUM(D58:D64)</f>
        <v>4089608</v>
      </c>
      <c r="E57" s="33">
        <f t="shared" ref="E57:F57" si="15">SUM(E58:E64)</f>
        <v>2465421</v>
      </c>
      <c r="F57" s="33">
        <f t="shared" si="15"/>
        <v>2465421</v>
      </c>
      <c r="G57" s="71"/>
      <c r="H57" s="71"/>
      <c r="I57" s="71"/>
    </row>
    <row r="58" spans="1:9">
      <c r="A58" s="73" t="s">
        <v>167</v>
      </c>
      <c r="B58" s="1">
        <v>159</v>
      </c>
      <c r="C58" s="6"/>
      <c r="D58" s="6"/>
      <c r="E58" s="6"/>
      <c r="F58" s="6"/>
      <c r="G58" s="71"/>
      <c r="H58" s="71"/>
      <c r="I58" s="71"/>
    </row>
    <row r="59" spans="1:9">
      <c r="A59" s="73" t="s">
        <v>168</v>
      </c>
      <c r="B59" s="1">
        <v>160</v>
      </c>
      <c r="C59" s="6"/>
      <c r="D59" s="6"/>
      <c r="E59" s="6"/>
      <c r="F59" s="6"/>
      <c r="G59" s="71"/>
      <c r="H59" s="71"/>
      <c r="I59" s="71"/>
    </row>
    <row r="60" spans="1:9">
      <c r="A60" s="73" t="s">
        <v>169</v>
      </c>
      <c r="B60" s="1">
        <v>161</v>
      </c>
      <c r="C60" s="6">
        <v>4089608</v>
      </c>
      <c r="D60" s="6">
        <v>4089608</v>
      </c>
      <c r="E60" s="6">
        <v>2465421</v>
      </c>
      <c r="F60" s="6">
        <v>2465421</v>
      </c>
      <c r="G60" s="71"/>
      <c r="H60" s="71"/>
      <c r="I60" s="71"/>
    </row>
    <row r="61" spans="1:9">
      <c r="A61" s="73" t="s">
        <v>170</v>
      </c>
      <c r="B61" s="1">
        <v>162</v>
      </c>
      <c r="C61" s="6"/>
      <c r="D61" s="6"/>
      <c r="E61" s="6"/>
      <c r="F61" s="6"/>
      <c r="G61" s="71"/>
      <c r="H61" s="71"/>
      <c r="I61" s="71"/>
    </row>
    <row r="62" spans="1:9">
      <c r="A62" s="73" t="s">
        <v>171</v>
      </c>
      <c r="B62" s="1">
        <v>163</v>
      </c>
      <c r="C62" s="6"/>
      <c r="D62" s="6"/>
      <c r="E62" s="6"/>
      <c r="F62" s="6"/>
      <c r="G62" s="71"/>
      <c r="H62" s="71"/>
      <c r="I62" s="71"/>
    </row>
    <row r="63" spans="1:9">
      <c r="A63" s="73" t="s">
        <v>172</v>
      </c>
      <c r="B63" s="1">
        <v>164</v>
      </c>
      <c r="C63" s="6"/>
      <c r="D63" s="6"/>
      <c r="E63" s="6"/>
      <c r="F63" s="6"/>
      <c r="G63" s="71"/>
      <c r="H63" s="71"/>
      <c r="I63" s="71"/>
    </row>
    <row r="64" spans="1:9">
      <c r="A64" s="73" t="s">
        <v>173</v>
      </c>
      <c r="B64" s="1">
        <v>165</v>
      </c>
      <c r="C64" s="6"/>
      <c r="D64" s="6"/>
      <c r="E64" s="6"/>
      <c r="F64" s="6"/>
      <c r="G64" s="71"/>
      <c r="H64" s="71"/>
      <c r="I64" s="71"/>
    </row>
    <row r="65" spans="1:9">
      <c r="A65" s="73" t="s">
        <v>174</v>
      </c>
      <c r="B65" s="1">
        <v>166</v>
      </c>
      <c r="C65" s="6">
        <v>817922</v>
      </c>
      <c r="D65" s="6">
        <v>817922</v>
      </c>
      <c r="E65" s="6">
        <f>+E60*0.2</f>
        <v>493084.2</v>
      </c>
      <c r="F65" s="6">
        <f>+F60*0.2</f>
        <v>493084.2</v>
      </c>
      <c r="G65" s="71"/>
      <c r="H65" s="71"/>
      <c r="I65" s="71"/>
    </row>
    <row r="66" spans="1:9">
      <c r="A66" s="73" t="s">
        <v>324</v>
      </c>
      <c r="B66" s="1">
        <v>167</v>
      </c>
      <c r="C66" s="33">
        <f>C57-C65</f>
        <v>3271686</v>
      </c>
      <c r="D66" s="33">
        <f>D57-D65</f>
        <v>3271686</v>
      </c>
      <c r="E66" s="33">
        <f>E57-E65</f>
        <v>1972336.8</v>
      </c>
      <c r="F66" s="33">
        <f>F57-F65</f>
        <v>1972336.8</v>
      </c>
      <c r="G66" s="71"/>
      <c r="H66" s="71"/>
      <c r="I66" s="71"/>
    </row>
    <row r="67" spans="1:9">
      <c r="A67" s="73" t="s">
        <v>175</v>
      </c>
      <c r="B67" s="1">
        <v>168</v>
      </c>
      <c r="C67" s="39">
        <f>C56+C66</f>
        <v>55446835.32000006</v>
      </c>
      <c r="D67" s="39">
        <f>D56+D66</f>
        <v>-166179812.67999995</v>
      </c>
      <c r="E67" s="39">
        <f>E56+E66</f>
        <v>107245411.8</v>
      </c>
      <c r="F67" s="6">
        <f>F56+F66</f>
        <v>-237647745.19999999</v>
      </c>
      <c r="G67" s="71"/>
      <c r="H67" s="71"/>
      <c r="I67" s="71"/>
    </row>
    <row r="68" spans="1:9">
      <c r="A68" s="266" t="s">
        <v>176</v>
      </c>
      <c r="B68" s="267"/>
      <c r="C68" s="267"/>
      <c r="D68" s="267"/>
      <c r="E68" s="267"/>
      <c r="F68" s="268"/>
      <c r="G68" s="71"/>
      <c r="H68" s="71"/>
      <c r="I68" s="71"/>
    </row>
    <row r="69" spans="1:9">
      <c r="A69" s="96" t="s">
        <v>177</v>
      </c>
      <c r="B69" s="97"/>
      <c r="C69" s="97"/>
      <c r="D69" s="97"/>
      <c r="E69" s="97"/>
      <c r="F69" s="164"/>
      <c r="G69" s="71"/>
      <c r="H69" s="71"/>
      <c r="I69" s="71"/>
    </row>
    <row r="70" spans="1:9">
      <c r="A70" s="73" t="s">
        <v>163</v>
      </c>
      <c r="B70" s="1">
        <v>169</v>
      </c>
      <c r="C70" s="6">
        <f>+C67-C71</f>
        <v>55433896.580000058</v>
      </c>
      <c r="D70" s="6">
        <f>+D67-D71</f>
        <v>-166192751.41999996</v>
      </c>
      <c r="E70" s="6">
        <f>+E67-E71</f>
        <v>107225709.8</v>
      </c>
      <c r="F70" s="6">
        <f>+F67-F71</f>
        <v>-236360757.19999999</v>
      </c>
      <c r="G70" s="71"/>
      <c r="H70" s="71"/>
      <c r="I70" s="71"/>
    </row>
    <row r="71" spans="1:9">
      <c r="A71" s="85" t="s">
        <v>164</v>
      </c>
      <c r="B71" s="4">
        <v>170</v>
      </c>
      <c r="C71" s="7">
        <v>12938.74</v>
      </c>
      <c r="D71" s="7">
        <f>+C71</f>
        <v>12938.74</v>
      </c>
      <c r="E71" s="7">
        <f>+E54</f>
        <v>19702</v>
      </c>
      <c r="F71" s="7">
        <f>+F54</f>
        <v>-1286988</v>
      </c>
      <c r="G71" s="71"/>
      <c r="H71" s="71"/>
      <c r="I71" s="71"/>
    </row>
    <row r="75" spans="1:9">
      <c r="E75" s="71"/>
      <c r="F75" s="71"/>
    </row>
  </sheetData>
  <mergeCells count="3">
    <mergeCell ref="A68:F68"/>
    <mergeCell ref="A1:F1"/>
    <mergeCell ref="A2:F2"/>
  </mergeCells>
  <phoneticPr fontId="5" type="noConversion"/>
  <dataValidations count="2">
    <dataValidation allowBlank="1" sqref="C58:F65 C53:F54 C56:F56 C70:F71 C67:F67 C7:F50"/>
    <dataValidation type="whole" operator="notEqual" allowBlank="1" showInputMessage="1" showErrorMessage="1" errorTitle="Pogrešan unos" error="Mogu se unijeti samo cjelobrojne vrijednosti." sqref="C66:F66 C57:F57">
      <formula1>999999999999</formula1>
    </dataValidation>
  </dataValidations>
  <pageMargins left="0.75" right="0.75" top="1" bottom="1" header="0.5" footer="0.5"/>
  <pageSetup paperSize="9" scale="68" orientation="portrait" r:id="rId1"/>
  <headerFooter alignWithMargins="0"/>
  <rowBreaks count="1" manualBreakCount="1">
    <brk id="5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58"/>
  <sheetViews>
    <sheetView view="pageBreakPreview" topLeftCell="A19" zoomScale="110" zoomScaleNormal="100" workbookViewId="0">
      <selection activeCell="D35" sqref="D35:D37"/>
    </sheetView>
  </sheetViews>
  <sheetFormatPr defaultColWidth="9.125" defaultRowHeight="12.9"/>
  <cols>
    <col min="1" max="1" width="66.875" style="106" customWidth="1"/>
    <col min="2" max="2" width="8.125" style="32" customWidth="1"/>
    <col min="3" max="3" width="12.375" style="32" customWidth="1"/>
    <col min="4" max="4" width="11.875" style="32" customWidth="1"/>
    <col min="5" max="5" width="10.875" style="176" bestFit="1" customWidth="1"/>
    <col min="6" max="6" width="44.875" style="32" bestFit="1" customWidth="1"/>
    <col min="7" max="9" width="9.125" style="32"/>
    <col min="10" max="10" width="41.875" style="32" bestFit="1" customWidth="1"/>
    <col min="11" max="12" width="9.125" style="32"/>
    <col min="13" max="13" width="8.875" style="32" customWidth="1"/>
    <col min="14" max="16384" width="9.125" style="32"/>
  </cols>
  <sheetData>
    <row r="1" spans="1:13" ht="15.65">
      <c r="A1" s="275" t="s">
        <v>250</v>
      </c>
      <c r="B1" s="276"/>
      <c r="C1" s="276"/>
      <c r="D1" s="277"/>
    </row>
    <row r="2" spans="1:13" ht="13.6">
      <c r="A2" s="278" t="s">
        <v>329</v>
      </c>
      <c r="B2" s="279"/>
      <c r="C2" s="279"/>
      <c r="D2" s="280"/>
    </row>
    <row r="3" spans="1:13">
      <c r="A3" s="101" t="s">
        <v>287</v>
      </c>
      <c r="B3" s="102"/>
      <c r="C3" s="102"/>
      <c r="D3" s="103"/>
      <c r="F3" s="124"/>
      <c r="G3" s="124"/>
      <c r="H3" s="124"/>
    </row>
    <row r="4" spans="1:13" ht="13.6">
      <c r="A4" s="41" t="s">
        <v>34</v>
      </c>
      <c r="B4" s="41" t="s">
        <v>35</v>
      </c>
      <c r="C4" s="42" t="s">
        <v>36</v>
      </c>
      <c r="D4" s="42" t="s">
        <v>37</v>
      </c>
      <c r="F4" s="124"/>
      <c r="G4" s="118"/>
      <c r="H4" s="124"/>
      <c r="J4" s="124"/>
      <c r="K4" s="124"/>
      <c r="L4" s="124"/>
      <c r="M4" s="124"/>
    </row>
    <row r="5" spans="1:13" ht="13.6">
      <c r="A5" s="42">
        <v>1</v>
      </c>
      <c r="B5" s="43">
        <v>2</v>
      </c>
      <c r="C5" s="44" t="s">
        <v>4</v>
      </c>
      <c r="D5" s="44" t="s">
        <v>5</v>
      </c>
      <c r="F5" s="124"/>
      <c r="G5" s="118"/>
      <c r="H5" s="124"/>
      <c r="J5" s="124"/>
      <c r="K5" s="124"/>
      <c r="L5" s="124"/>
      <c r="M5" s="124"/>
    </row>
    <row r="6" spans="1:13" ht="13.6">
      <c r="A6" s="80" t="s">
        <v>181</v>
      </c>
      <c r="B6" s="99"/>
      <c r="C6" s="99"/>
      <c r="D6" s="100"/>
      <c r="F6" s="127"/>
      <c r="G6" s="118"/>
      <c r="H6" s="123"/>
      <c r="J6" s="121"/>
      <c r="K6" s="122"/>
      <c r="L6" s="124"/>
      <c r="M6" s="124"/>
    </row>
    <row r="7" spans="1:13" ht="13.6">
      <c r="A7" s="135" t="s">
        <v>182</v>
      </c>
      <c r="B7" s="1">
        <v>1</v>
      </c>
      <c r="C7" s="6">
        <v>59795806</v>
      </c>
      <c r="D7" s="6">
        <v>132691274</v>
      </c>
      <c r="E7" s="177"/>
      <c r="F7" s="127"/>
      <c r="G7" s="118"/>
      <c r="H7" s="118"/>
      <c r="J7" s="121"/>
      <c r="K7" s="122"/>
      <c r="L7" s="124"/>
      <c r="M7" s="124"/>
    </row>
    <row r="8" spans="1:13" ht="13.6">
      <c r="A8" s="135" t="s">
        <v>183</v>
      </c>
      <c r="B8" s="1">
        <v>2</v>
      </c>
      <c r="C8" s="6">
        <v>202845280</v>
      </c>
      <c r="D8" s="6">
        <v>232922484</v>
      </c>
      <c r="E8" s="177"/>
      <c r="F8" s="127"/>
      <c r="G8" s="118"/>
      <c r="H8" s="118"/>
      <c r="J8" s="121"/>
      <c r="K8" s="122"/>
      <c r="L8" s="124"/>
      <c r="M8" s="124"/>
    </row>
    <row r="9" spans="1:13" ht="13.6">
      <c r="A9" s="135" t="s">
        <v>184</v>
      </c>
      <c r="B9" s="1">
        <v>3</v>
      </c>
      <c r="C9" s="6">
        <v>1666471</v>
      </c>
      <c r="D9" s="6"/>
      <c r="E9" s="177"/>
      <c r="F9" s="127"/>
      <c r="G9" s="118"/>
      <c r="H9" s="118"/>
      <c r="J9" s="121"/>
      <c r="K9" s="122"/>
      <c r="L9" s="124"/>
      <c r="M9" s="124"/>
    </row>
    <row r="10" spans="1:13" ht="13.6">
      <c r="A10" s="135" t="s">
        <v>185</v>
      </c>
      <c r="B10" s="1">
        <v>4</v>
      </c>
      <c r="C10" s="6">
        <v>14254196</v>
      </c>
      <c r="D10" s="6">
        <v>8207271</v>
      </c>
      <c r="E10" s="177"/>
      <c r="F10" s="127"/>
      <c r="G10" s="118"/>
      <c r="H10" s="118"/>
      <c r="J10" s="121"/>
      <c r="K10" s="122"/>
      <c r="L10" s="124"/>
      <c r="M10" s="124"/>
    </row>
    <row r="11" spans="1:13" ht="13.6">
      <c r="A11" s="135" t="s">
        <v>186</v>
      </c>
      <c r="B11" s="1">
        <v>5</v>
      </c>
      <c r="C11" s="6"/>
      <c r="D11" s="6"/>
      <c r="E11" s="177"/>
      <c r="F11" s="127"/>
      <c r="G11" s="118"/>
      <c r="H11" s="118"/>
      <c r="J11" s="121"/>
      <c r="K11" s="122"/>
      <c r="L11" s="124"/>
      <c r="M11" s="124"/>
    </row>
    <row r="12" spans="1:13" ht="13.6">
      <c r="A12" s="135" t="s">
        <v>187</v>
      </c>
      <c r="B12" s="1">
        <v>6</v>
      </c>
      <c r="C12" s="6">
        <v>17027170</v>
      </c>
      <c r="D12" s="6">
        <v>44394172</v>
      </c>
      <c r="E12" s="177"/>
      <c r="F12" s="127"/>
      <c r="G12" s="118"/>
      <c r="H12" s="118"/>
      <c r="J12" s="121"/>
      <c r="K12" s="122"/>
      <c r="L12" s="124"/>
      <c r="M12" s="124"/>
    </row>
    <row r="13" spans="1:13" ht="13.6">
      <c r="A13" s="73" t="s">
        <v>188</v>
      </c>
      <c r="B13" s="1">
        <v>7</v>
      </c>
      <c r="C13" s="33">
        <f>SUM(C7:C12)</f>
        <v>295588923</v>
      </c>
      <c r="D13" s="33">
        <f>SUM(D7:D12)</f>
        <v>418215201</v>
      </c>
      <c r="E13" s="177"/>
      <c r="F13" s="127"/>
      <c r="G13" s="118"/>
      <c r="H13" s="118"/>
      <c r="J13" s="121"/>
      <c r="K13" s="122"/>
      <c r="L13" s="124"/>
      <c r="M13" s="124"/>
    </row>
    <row r="14" spans="1:13" ht="13.6">
      <c r="A14" s="135" t="s">
        <v>189</v>
      </c>
      <c r="B14" s="1">
        <v>8</v>
      </c>
      <c r="C14" s="6">
        <v>2648397</v>
      </c>
      <c r="D14" s="6">
        <v>25937989</v>
      </c>
      <c r="E14" s="177"/>
      <c r="F14" s="127"/>
      <c r="G14" s="118"/>
      <c r="H14" s="118"/>
      <c r="J14" s="121"/>
      <c r="K14" s="122"/>
      <c r="L14" s="124"/>
      <c r="M14" s="124"/>
    </row>
    <row r="15" spans="1:13" ht="13.6">
      <c r="A15" s="135" t="s">
        <v>190</v>
      </c>
      <c r="B15" s="1">
        <v>9</v>
      </c>
      <c r="C15" s="6">
        <v>10301984</v>
      </c>
      <c r="D15" s="6"/>
      <c r="E15" s="177"/>
      <c r="F15" s="127"/>
      <c r="G15" s="118"/>
      <c r="H15" s="118"/>
      <c r="J15" s="121"/>
      <c r="K15" s="122"/>
      <c r="L15" s="124"/>
      <c r="M15" s="124"/>
    </row>
    <row r="16" spans="1:13" ht="13.6">
      <c r="A16" s="135" t="s">
        <v>191</v>
      </c>
      <c r="B16" s="1">
        <v>10</v>
      </c>
      <c r="C16" s="6">
        <v>105983</v>
      </c>
      <c r="D16" s="6">
        <v>2482530</v>
      </c>
      <c r="E16" s="177"/>
      <c r="F16" s="127"/>
      <c r="G16" s="118"/>
      <c r="H16" s="118"/>
      <c r="J16" s="121"/>
      <c r="K16" s="122"/>
      <c r="L16" s="124"/>
      <c r="M16" s="124"/>
    </row>
    <row r="17" spans="1:13" ht="13.6">
      <c r="A17" s="135" t="s">
        <v>192</v>
      </c>
      <c r="B17" s="1">
        <v>11</v>
      </c>
      <c r="C17" s="6">
        <v>6662550</v>
      </c>
      <c r="D17" s="6">
        <v>27295769</v>
      </c>
      <c r="E17" s="177"/>
      <c r="F17" s="127"/>
      <c r="G17" s="118"/>
      <c r="H17" s="118"/>
      <c r="J17" s="119"/>
      <c r="K17" s="122"/>
      <c r="L17" s="124"/>
      <c r="M17" s="124"/>
    </row>
    <row r="18" spans="1:13" ht="13.6">
      <c r="A18" s="73" t="s">
        <v>193</v>
      </c>
      <c r="B18" s="1">
        <v>12</v>
      </c>
      <c r="C18" s="33">
        <f>SUM(C14:C17)</f>
        <v>19718914</v>
      </c>
      <c r="D18" s="33">
        <f>SUM(D14:D17)</f>
        <v>55716288</v>
      </c>
      <c r="E18" s="177"/>
      <c r="F18" s="127"/>
      <c r="G18" s="118"/>
      <c r="H18" s="118"/>
      <c r="J18" s="119"/>
      <c r="K18" s="122"/>
      <c r="L18" s="124"/>
      <c r="M18" s="124"/>
    </row>
    <row r="19" spans="1:13" ht="13.6">
      <c r="A19" s="73" t="s">
        <v>194</v>
      </c>
      <c r="B19" s="1">
        <v>13</v>
      </c>
      <c r="C19" s="33">
        <f>IF(C13&gt;C18,C13-C18,0)</f>
        <v>275870009</v>
      </c>
      <c r="D19" s="33">
        <f>IF(D13&gt;D18,D13-D18,0)</f>
        <v>362498913</v>
      </c>
      <c r="E19" s="177"/>
      <c r="F19" s="127"/>
      <c r="G19" s="118"/>
      <c r="H19" s="118"/>
      <c r="J19" s="119"/>
      <c r="K19" s="122"/>
      <c r="L19" s="124"/>
      <c r="M19" s="124"/>
    </row>
    <row r="20" spans="1:13" ht="13.6">
      <c r="A20" s="73" t="s">
        <v>195</v>
      </c>
      <c r="B20" s="1">
        <v>14</v>
      </c>
      <c r="C20" s="33">
        <f>IF(C18&gt;C13,C18-C13,0)</f>
        <v>0</v>
      </c>
      <c r="D20" s="33">
        <f>IF(D18&gt;D13,D18-D13,0)</f>
        <v>0</v>
      </c>
      <c r="E20" s="177"/>
      <c r="F20" s="127"/>
      <c r="G20" s="118"/>
      <c r="H20" s="118"/>
      <c r="J20" s="119"/>
      <c r="K20" s="122"/>
      <c r="L20" s="124"/>
      <c r="M20" s="124"/>
    </row>
    <row r="21" spans="1:13" ht="13.6">
      <c r="A21" s="80" t="s">
        <v>196</v>
      </c>
      <c r="B21" s="99"/>
      <c r="C21" s="99"/>
      <c r="D21" s="100"/>
      <c r="E21" s="177"/>
      <c r="F21" s="127"/>
      <c r="G21" s="118"/>
      <c r="H21" s="118"/>
      <c r="J21" s="121"/>
      <c r="K21" s="122"/>
      <c r="L21" s="124"/>
      <c r="M21" s="124"/>
    </row>
    <row r="22" spans="1:13" ht="13.6">
      <c r="A22" s="135" t="s">
        <v>197</v>
      </c>
      <c r="B22" s="1">
        <v>15</v>
      </c>
      <c r="C22" s="6"/>
      <c r="D22" s="6"/>
      <c r="E22" s="177"/>
      <c r="F22" s="127"/>
      <c r="G22" s="118"/>
      <c r="H22" s="118"/>
      <c r="J22" s="119"/>
      <c r="K22" s="122"/>
      <c r="L22" s="124"/>
      <c r="M22" s="124"/>
    </row>
    <row r="23" spans="1:13" ht="13.6">
      <c r="A23" s="135" t="s">
        <v>198</v>
      </c>
      <c r="B23" s="1">
        <v>16</v>
      </c>
      <c r="C23" s="6"/>
      <c r="D23" s="6"/>
      <c r="E23" s="177"/>
      <c r="F23" s="127"/>
      <c r="G23" s="118"/>
      <c r="H23" s="118"/>
      <c r="J23" s="125"/>
      <c r="K23" s="126"/>
      <c r="L23" s="124"/>
      <c r="M23" s="124"/>
    </row>
    <row r="24" spans="1:13" ht="13.6">
      <c r="A24" s="135" t="s">
        <v>199</v>
      </c>
      <c r="B24" s="1">
        <v>17</v>
      </c>
      <c r="C24" s="6"/>
      <c r="D24" s="6"/>
      <c r="E24" s="177"/>
      <c r="F24" s="127"/>
      <c r="G24" s="118"/>
      <c r="H24" s="118"/>
      <c r="J24" s="125"/>
      <c r="K24" s="122"/>
      <c r="L24" s="124"/>
      <c r="M24" s="124"/>
    </row>
    <row r="25" spans="1:13" ht="13.6">
      <c r="A25" s="135" t="s">
        <v>200</v>
      </c>
      <c r="B25" s="1">
        <v>18</v>
      </c>
      <c r="C25" s="6"/>
      <c r="D25" s="6"/>
      <c r="E25" s="177"/>
      <c r="F25" s="127"/>
      <c r="G25" s="118"/>
      <c r="H25" s="118"/>
      <c r="J25" s="125"/>
      <c r="K25" s="126"/>
      <c r="L25" s="124"/>
      <c r="M25" s="124"/>
    </row>
    <row r="26" spans="1:13" ht="13.6">
      <c r="A26" s="135" t="s">
        <v>201</v>
      </c>
      <c r="B26" s="1">
        <v>19</v>
      </c>
      <c r="C26" s="6"/>
      <c r="D26" s="6">
        <v>22713290</v>
      </c>
      <c r="E26" s="177"/>
      <c r="F26" s="127"/>
      <c r="G26" s="118"/>
      <c r="H26" s="118"/>
      <c r="J26" s="125"/>
      <c r="K26" s="122"/>
      <c r="L26" s="124"/>
      <c r="M26" s="124"/>
    </row>
    <row r="27" spans="1:13" ht="13.6">
      <c r="A27" s="73" t="s">
        <v>202</v>
      </c>
      <c r="B27" s="1">
        <v>20</v>
      </c>
      <c r="C27" s="33">
        <f>SUM(C22:C26)</f>
        <v>0</v>
      </c>
      <c r="D27" s="33">
        <f>SUM(D22:D26)</f>
        <v>22713290</v>
      </c>
      <c r="E27" s="177"/>
      <c r="F27" s="127"/>
      <c r="G27" s="118"/>
      <c r="H27" s="118"/>
      <c r="J27" s="125"/>
      <c r="K27" s="126"/>
      <c r="L27" s="124"/>
      <c r="M27" s="124"/>
    </row>
    <row r="28" spans="1:13" ht="13.6">
      <c r="A28" s="135" t="s">
        <v>203</v>
      </c>
      <c r="B28" s="1">
        <v>21</v>
      </c>
      <c r="C28" s="6">
        <v>429979911</v>
      </c>
      <c r="D28" s="6">
        <v>691316823</v>
      </c>
      <c r="E28" s="177"/>
      <c r="F28" s="117"/>
      <c r="G28" s="118"/>
      <c r="H28" s="118"/>
      <c r="J28" s="125"/>
      <c r="K28" s="122"/>
      <c r="L28" s="124"/>
      <c r="M28" s="124"/>
    </row>
    <row r="29" spans="1:13" ht="13.6">
      <c r="A29" s="135" t="s">
        <v>204</v>
      </c>
      <c r="B29" s="1">
        <v>22</v>
      </c>
      <c r="C29" s="6">
        <v>40358974</v>
      </c>
      <c r="D29" s="6"/>
      <c r="E29" s="177"/>
      <c r="F29" s="127"/>
      <c r="G29" s="118"/>
      <c r="H29" s="118"/>
      <c r="J29" s="125"/>
      <c r="K29" s="122"/>
      <c r="L29" s="124"/>
      <c r="M29" s="124"/>
    </row>
    <row r="30" spans="1:13" ht="13.6">
      <c r="A30" s="135" t="s">
        <v>205</v>
      </c>
      <c r="B30" s="1">
        <v>23</v>
      </c>
      <c r="C30" s="6"/>
      <c r="D30" s="6">
        <v>3115305</v>
      </c>
      <c r="E30" s="177"/>
      <c r="F30" s="127"/>
      <c r="G30" s="118"/>
      <c r="H30" s="118"/>
      <c r="J30" s="125"/>
      <c r="K30" s="122"/>
      <c r="L30" s="124"/>
      <c r="M30" s="124"/>
    </row>
    <row r="31" spans="1:13" ht="13.6">
      <c r="A31" s="73" t="s">
        <v>206</v>
      </c>
      <c r="B31" s="1">
        <v>24</v>
      </c>
      <c r="C31" s="33">
        <f>SUM(C28:C30)</f>
        <v>470338885</v>
      </c>
      <c r="D31" s="33">
        <f>SUM(D28:D30)</f>
        <v>694432128</v>
      </c>
      <c r="E31" s="177"/>
      <c r="F31" s="127"/>
      <c r="G31" s="118"/>
      <c r="H31" s="118"/>
      <c r="J31" s="125"/>
      <c r="K31" s="122"/>
      <c r="L31" s="124"/>
      <c r="M31" s="124"/>
    </row>
    <row r="32" spans="1:13" ht="13.6">
      <c r="A32" s="73" t="s">
        <v>207</v>
      </c>
      <c r="B32" s="1">
        <v>25</v>
      </c>
      <c r="C32" s="33">
        <f>IF(C27&gt;C31,C27-C31,0)</f>
        <v>0</v>
      </c>
      <c r="D32" s="33">
        <f>IF(D27&gt;D31,D27-D31,0)</f>
        <v>0</v>
      </c>
      <c r="E32" s="177"/>
      <c r="F32" s="127"/>
      <c r="G32" s="118"/>
      <c r="H32" s="118"/>
      <c r="J32" s="125"/>
      <c r="K32" s="126"/>
      <c r="L32" s="124"/>
      <c r="M32" s="124"/>
    </row>
    <row r="33" spans="1:13" ht="13.6">
      <c r="A33" s="73" t="s">
        <v>208</v>
      </c>
      <c r="B33" s="1">
        <v>26</v>
      </c>
      <c r="C33" s="33">
        <f>IF(C31&gt;C27,C31-C27,0)</f>
        <v>470338885</v>
      </c>
      <c r="D33" s="33">
        <f>IF(D31&gt;D27,D31-D27,0)</f>
        <v>671718838</v>
      </c>
      <c r="E33" s="177"/>
      <c r="F33" s="127"/>
      <c r="G33" s="118"/>
      <c r="H33" s="118"/>
      <c r="J33" s="124"/>
      <c r="K33" s="124"/>
      <c r="L33" s="124"/>
      <c r="M33" s="124"/>
    </row>
    <row r="34" spans="1:13" ht="13.6">
      <c r="A34" s="80" t="s">
        <v>209</v>
      </c>
      <c r="B34" s="99"/>
      <c r="C34" s="99"/>
      <c r="D34" s="100"/>
      <c r="E34" s="177"/>
      <c r="F34" s="127"/>
      <c r="G34" s="118"/>
      <c r="H34" s="118"/>
      <c r="J34" s="124"/>
      <c r="K34" s="124"/>
      <c r="L34" s="124"/>
      <c r="M34" s="124"/>
    </row>
    <row r="35" spans="1:13" ht="13.6">
      <c r="A35" s="135" t="s">
        <v>210</v>
      </c>
      <c r="B35" s="1">
        <v>27</v>
      </c>
      <c r="C35" s="6">
        <v>204357809</v>
      </c>
      <c r="D35" s="5">
        <v>6763</v>
      </c>
      <c r="E35" s="177"/>
      <c r="F35" s="127"/>
      <c r="G35" s="118"/>
      <c r="H35" s="118"/>
    </row>
    <row r="36" spans="1:13" ht="13.6">
      <c r="A36" s="135" t="s">
        <v>211</v>
      </c>
      <c r="B36" s="1">
        <v>28</v>
      </c>
      <c r="C36" s="6">
        <v>100638689</v>
      </c>
      <c r="D36" s="6">
        <v>520084123</v>
      </c>
      <c r="E36" s="177"/>
      <c r="F36" s="127"/>
      <c r="G36" s="118"/>
      <c r="H36" s="118"/>
      <c r="I36" s="71"/>
    </row>
    <row r="37" spans="1:13" ht="13.6">
      <c r="A37" s="135" t="s">
        <v>212</v>
      </c>
      <c r="B37" s="1">
        <v>29</v>
      </c>
      <c r="C37" s="6">
        <v>71954900</v>
      </c>
      <c r="D37" s="6">
        <v>1706281</v>
      </c>
      <c r="E37" s="177"/>
      <c r="F37" s="127"/>
      <c r="G37" s="118"/>
      <c r="H37" s="118"/>
    </row>
    <row r="38" spans="1:13">
      <c r="A38" s="73" t="s">
        <v>213</v>
      </c>
      <c r="B38" s="1">
        <v>30</v>
      </c>
      <c r="C38" s="33">
        <f>SUM(C35:C37)</f>
        <v>376951398</v>
      </c>
      <c r="D38" s="33">
        <f>SUM(D35:D37)</f>
        <v>521797167</v>
      </c>
      <c r="E38" s="177"/>
      <c r="F38" s="127"/>
      <c r="G38" s="123"/>
      <c r="H38" s="123"/>
      <c r="I38" s="71"/>
    </row>
    <row r="39" spans="1:13">
      <c r="A39" s="135" t="s">
        <v>214</v>
      </c>
      <c r="B39" s="1">
        <v>31</v>
      </c>
      <c r="C39" s="6"/>
      <c r="D39" s="6"/>
      <c r="E39" s="177"/>
      <c r="F39" s="128"/>
      <c r="G39" s="124"/>
      <c r="H39" s="124"/>
    </row>
    <row r="40" spans="1:13" ht="13.6">
      <c r="A40" s="135" t="s">
        <v>215</v>
      </c>
      <c r="B40" s="1">
        <v>32</v>
      </c>
      <c r="C40" s="6">
        <v>62975890</v>
      </c>
      <c r="D40" s="6">
        <v>68922466</v>
      </c>
      <c r="E40" s="177"/>
      <c r="F40" s="119"/>
      <c r="G40" s="122"/>
      <c r="H40" s="122"/>
      <c r="J40" s="71"/>
    </row>
    <row r="41" spans="1:13" ht="13.6">
      <c r="A41" s="135" t="s">
        <v>216</v>
      </c>
      <c r="B41" s="1">
        <v>33</v>
      </c>
      <c r="C41" s="6"/>
      <c r="D41" s="6"/>
      <c r="E41" s="177"/>
      <c r="F41" s="119"/>
      <c r="G41" s="122"/>
      <c r="H41" s="122"/>
      <c r="J41" s="71"/>
    </row>
    <row r="42" spans="1:13" ht="13.6">
      <c r="A42" s="135" t="s">
        <v>217</v>
      </c>
      <c r="B42" s="1">
        <v>34</v>
      </c>
      <c r="C42" s="6">
        <v>336958</v>
      </c>
      <c r="D42" s="6">
        <v>20100998</v>
      </c>
      <c r="E42" s="177"/>
      <c r="F42" s="119"/>
      <c r="G42" s="122"/>
      <c r="H42" s="122"/>
      <c r="J42" s="71"/>
    </row>
    <row r="43" spans="1:13" ht="13.6">
      <c r="A43" s="135" t="s">
        <v>218</v>
      </c>
      <c r="B43" s="1">
        <v>35</v>
      </c>
      <c r="C43" s="6">
        <v>147076113</v>
      </c>
      <c r="D43" s="6"/>
      <c r="E43" s="177"/>
      <c r="F43" s="119"/>
      <c r="G43" s="122"/>
      <c r="H43" s="122"/>
    </row>
    <row r="44" spans="1:13" ht="13.6">
      <c r="A44" s="73" t="s">
        <v>219</v>
      </c>
      <c r="B44" s="1">
        <v>36</v>
      </c>
      <c r="C44" s="33">
        <f>SUM(C39:C43)</f>
        <v>210388961</v>
      </c>
      <c r="D44" s="33">
        <f>SUM(D39:D43)</f>
        <v>89023464</v>
      </c>
      <c r="E44" s="177"/>
      <c r="F44" s="119"/>
      <c r="G44" s="122"/>
      <c r="H44" s="122"/>
      <c r="I44" s="71"/>
    </row>
    <row r="45" spans="1:13" ht="13.6">
      <c r="A45" s="73" t="s">
        <v>220</v>
      </c>
      <c r="B45" s="1">
        <v>37</v>
      </c>
      <c r="C45" s="33">
        <f>IF(C38&gt;C44,C38-C44,0)</f>
        <v>166562437</v>
      </c>
      <c r="D45" s="33">
        <f>IF(D38&gt;D44,D38-D44,0)</f>
        <v>432773703</v>
      </c>
      <c r="E45" s="177"/>
      <c r="F45" s="119"/>
      <c r="G45" s="122"/>
      <c r="H45" s="122"/>
    </row>
    <row r="46" spans="1:13" ht="13.6">
      <c r="A46" s="73" t="s">
        <v>221</v>
      </c>
      <c r="B46" s="1">
        <v>38</v>
      </c>
      <c r="C46" s="33">
        <f>IF(C44&gt;C38,C44-C38,0)</f>
        <v>0</v>
      </c>
      <c r="D46" s="33">
        <f>IF(D44&gt;D38,D44-D38,0)</f>
        <v>0</v>
      </c>
      <c r="E46" s="177"/>
      <c r="F46" s="119"/>
      <c r="G46" s="122"/>
      <c r="H46" s="122"/>
      <c r="I46" s="71"/>
    </row>
    <row r="47" spans="1:13" ht="13.6">
      <c r="A47" s="135" t="s">
        <v>222</v>
      </c>
      <c r="B47" s="1">
        <v>39</v>
      </c>
      <c r="C47" s="132">
        <f>+C19+C32+C45</f>
        <v>442432446</v>
      </c>
      <c r="D47" s="33">
        <f>IF(D19-D20+D32-D33+D45-D46&gt;0,D19-D20+D32-D33+D45-D46,0)</f>
        <v>123553778</v>
      </c>
      <c r="E47" s="177"/>
      <c r="F47" s="119"/>
      <c r="G47" s="122"/>
      <c r="H47" s="122"/>
      <c r="I47" s="71"/>
    </row>
    <row r="48" spans="1:13" ht="13.6">
      <c r="A48" s="135" t="s">
        <v>223</v>
      </c>
      <c r="B48" s="1">
        <v>40</v>
      </c>
      <c r="C48" s="132">
        <f>+C20+C33+C46</f>
        <v>470338885</v>
      </c>
      <c r="D48" s="33">
        <f>IF(D20-D19+D33-D32+D46-D45&gt;0,D20-D19+D33-D32+D46-D45,0)</f>
        <v>0</v>
      </c>
      <c r="E48" s="177"/>
      <c r="F48" s="119"/>
      <c r="G48" s="122"/>
      <c r="H48" s="122"/>
      <c r="I48" s="71"/>
    </row>
    <row r="49" spans="1:8" ht="13.6">
      <c r="A49" s="135" t="s">
        <v>224</v>
      </c>
      <c r="B49" s="1">
        <v>41</v>
      </c>
      <c r="C49" s="6">
        <v>223105134</v>
      </c>
      <c r="D49" s="6">
        <v>195201504</v>
      </c>
      <c r="E49" s="178">
        <f>+D49-'Balance sheet'!C64</f>
        <v>0</v>
      </c>
      <c r="F49" s="119"/>
      <c r="G49" s="122"/>
      <c r="H49" s="122"/>
    </row>
    <row r="50" spans="1:8" ht="13.6">
      <c r="A50" s="135" t="s">
        <v>225</v>
      </c>
      <c r="B50" s="1">
        <v>42</v>
      </c>
      <c r="C50" s="131"/>
      <c r="D50" s="6">
        <f>+D47-D48</f>
        <v>123553778</v>
      </c>
      <c r="E50" s="178"/>
      <c r="F50" s="119"/>
      <c r="G50" s="122"/>
      <c r="H50" s="122"/>
    </row>
    <row r="51" spans="1:8" ht="13.6">
      <c r="A51" s="135" t="s">
        <v>226</v>
      </c>
      <c r="B51" s="1">
        <v>43</v>
      </c>
      <c r="C51" s="6">
        <f>+C48-C47</f>
        <v>27906439</v>
      </c>
      <c r="D51" s="6"/>
      <c r="E51" s="178"/>
      <c r="F51" s="119"/>
      <c r="G51" s="122"/>
      <c r="H51" s="122"/>
    </row>
    <row r="52" spans="1:8" ht="13.6">
      <c r="A52" s="74" t="s">
        <v>227</v>
      </c>
      <c r="B52" s="4">
        <v>44</v>
      </c>
      <c r="C52" s="39">
        <f>C49+C50-C51</f>
        <v>195198695</v>
      </c>
      <c r="D52" s="39">
        <f>D49+D50-D51</f>
        <v>318755282</v>
      </c>
      <c r="E52" s="178">
        <f>+D52-'Balance sheet'!D64</f>
        <v>0</v>
      </c>
      <c r="F52" s="121"/>
      <c r="G52" s="122"/>
      <c r="H52" s="122"/>
    </row>
    <row r="53" spans="1:8">
      <c r="C53" s="71"/>
      <c r="D53" s="71"/>
      <c r="E53" s="179"/>
      <c r="F53" s="125"/>
      <c r="G53" s="120"/>
      <c r="H53" s="120"/>
    </row>
    <row r="54" spans="1:8">
      <c r="C54" s="72"/>
      <c r="D54" s="72"/>
      <c r="E54" s="179"/>
    </row>
    <row r="55" spans="1:8">
      <c r="D55" s="71"/>
    </row>
    <row r="57" spans="1:8">
      <c r="C57" s="71"/>
      <c r="D57" s="71"/>
    </row>
    <row r="58" spans="1:8">
      <c r="D58" s="71"/>
    </row>
  </sheetData>
  <protectedRanges>
    <protectedRange sqref="C7" name="Range1_10_2_2_1"/>
    <protectedRange sqref="C8" name="Range1_10_3_2_1"/>
    <protectedRange sqref="C10" name="Range1_2_1"/>
    <protectedRange sqref="C14" name="Range1_11_1_2_1"/>
    <protectedRange sqref="C16:C17" name="Range1_11_2_2_1"/>
    <protectedRange sqref="C22:C24" name="Range1_12_3_1"/>
    <protectedRange sqref="C26" name="Range1_12_1_2_1"/>
    <protectedRange sqref="C28" name="Range1_13_3_1"/>
    <protectedRange sqref="C30" name="Range1_13_1_2_1"/>
    <protectedRange sqref="C49" name="Range1_15_2_1"/>
    <protectedRange sqref="D14" name="Range1_11_1_1_2_1"/>
    <protectedRange sqref="D7" name="Range1_10_2_1_2_1_1_1"/>
    <protectedRange sqref="D8" name="Range1_10_3_1_2_1_1_1"/>
    <protectedRange sqref="D16:D17" name="Range1_11_2_1_2_1_1_1"/>
    <protectedRange sqref="D22:D24" name="Range1_12_2_3_1_1"/>
    <protectedRange sqref="D26" name="Range1_12_1_1_3_1_1"/>
    <protectedRange sqref="D28" name="Range1_13_2_3_1_1"/>
    <protectedRange sqref="D30" name="Range1_13_1_1_3_1_1"/>
    <protectedRange sqref="D49" name="Range1_15_1_3_1_1"/>
  </protectedRanges>
  <mergeCells count="2">
    <mergeCell ref="A1:D1"/>
    <mergeCell ref="A2:D2"/>
  </mergeCells>
  <phoneticPr fontId="5" type="noConversion"/>
  <dataValidations count="1">
    <dataValidation allowBlank="1" sqref="C7:D20 C22:D33 C35:D52"/>
  </dataValidations>
  <pageMargins left="0.74803149606299213" right="0.55118110236220474" top="0.98425196850393704" bottom="0.98425196850393704" header="0.51181102362204722" footer="0.51181102362204722"/>
  <pageSetup paperSize="9" scale="81" orientation="portrait" r:id="rId1"/>
  <headerFooter alignWithMargins="0"/>
  <ignoredErrors>
    <ignoredError sqref="C5:D5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M25"/>
  <sheetViews>
    <sheetView tabSelected="1" view="pageBreakPreview" zoomScale="125" zoomScaleNormal="100" workbookViewId="0">
      <selection activeCell="K14" sqref="K14"/>
    </sheetView>
  </sheetViews>
  <sheetFormatPr defaultColWidth="9.125" defaultRowHeight="12.9"/>
  <cols>
    <col min="1" max="4" width="9.125" style="46"/>
    <col min="5" max="5" width="10.125" style="46" bestFit="1" customWidth="1"/>
    <col min="6" max="9" width="9.125" style="46"/>
    <col min="10" max="10" width="12.625" style="46" bestFit="1" customWidth="1"/>
    <col min="11" max="11" width="14" style="46" bestFit="1" customWidth="1"/>
    <col min="12" max="12" width="11.375" style="46" bestFit="1" customWidth="1"/>
    <col min="13" max="16384" width="9.125" style="46"/>
  </cols>
  <sheetData>
    <row r="1" spans="1:13">
      <c r="A1" s="283" t="s">
        <v>248</v>
      </c>
      <c r="B1" s="284"/>
      <c r="C1" s="284"/>
      <c r="D1" s="284"/>
      <c r="E1" s="284"/>
      <c r="F1" s="284"/>
      <c r="G1" s="284"/>
      <c r="H1" s="284"/>
      <c r="I1" s="284"/>
      <c r="J1" s="284"/>
      <c r="K1" s="285"/>
      <c r="L1" s="45"/>
    </row>
    <row r="2" spans="1:13" ht="15.65">
      <c r="A2" s="189"/>
      <c r="B2" s="184"/>
      <c r="C2" s="299" t="s">
        <v>228</v>
      </c>
      <c r="D2" s="299"/>
      <c r="E2" s="181">
        <v>42005</v>
      </c>
      <c r="F2" s="180" t="s">
        <v>33</v>
      </c>
      <c r="G2" s="300">
        <v>42369</v>
      </c>
      <c r="H2" s="301"/>
      <c r="I2" s="184"/>
      <c r="J2" s="184"/>
      <c r="K2" s="190"/>
      <c r="L2" s="47"/>
      <c r="M2" s="185"/>
    </row>
    <row r="3" spans="1:13">
      <c r="A3" s="302" t="s">
        <v>34</v>
      </c>
      <c r="B3" s="302"/>
      <c r="C3" s="302"/>
      <c r="D3" s="302"/>
      <c r="E3" s="302"/>
      <c r="F3" s="302"/>
      <c r="G3" s="302"/>
      <c r="H3" s="302"/>
      <c r="I3" s="182" t="s">
        <v>35</v>
      </c>
      <c r="J3" s="48" t="s">
        <v>229</v>
      </c>
      <c r="K3" s="48" t="s">
        <v>230</v>
      </c>
      <c r="L3" s="185"/>
      <c r="M3" s="185"/>
    </row>
    <row r="4" spans="1:13">
      <c r="A4" s="303">
        <v>1</v>
      </c>
      <c r="B4" s="303"/>
      <c r="C4" s="303"/>
      <c r="D4" s="303"/>
      <c r="E4" s="303"/>
      <c r="F4" s="303"/>
      <c r="G4" s="303"/>
      <c r="H4" s="303"/>
      <c r="I4" s="49">
        <v>2</v>
      </c>
      <c r="J4" s="183" t="s">
        <v>4</v>
      </c>
      <c r="K4" s="183"/>
      <c r="L4" s="185"/>
      <c r="M4" s="185"/>
    </row>
    <row r="5" spans="1:13">
      <c r="A5" s="286" t="s">
        <v>231</v>
      </c>
      <c r="B5" s="287"/>
      <c r="C5" s="287"/>
      <c r="D5" s="287"/>
      <c r="E5" s="287"/>
      <c r="F5" s="287"/>
      <c r="G5" s="287"/>
      <c r="H5" s="287"/>
      <c r="I5" s="28">
        <v>1</v>
      </c>
      <c r="J5" s="5">
        <v>1672021210</v>
      </c>
      <c r="K5" s="167">
        <f>+'Balance sheet'!D70</f>
        <v>1672021210</v>
      </c>
      <c r="L5" s="186"/>
      <c r="M5" s="185"/>
    </row>
    <row r="6" spans="1:13">
      <c r="A6" s="286" t="s">
        <v>232</v>
      </c>
      <c r="B6" s="287"/>
      <c r="C6" s="287"/>
      <c r="D6" s="287"/>
      <c r="E6" s="287"/>
      <c r="F6" s="287"/>
      <c r="G6" s="287"/>
      <c r="H6" s="287"/>
      <c r="I6" s="28">
        <v>2</v>
      </c>
      <c r="J6" s="6">
        <v>-18596391</v>
      </c>
      <c r="K6" s="169">
        <f>+'Balance sheet'!D71</f>
        <v>-373815</v>
      </c>
      <c r="L6" s="186"/>
      <c r="M6" s="185"/>
    </row>
    <row r="7" spans="1:13">
      <c r="A7" s="286" t="s">
        <v>233</v>
      </c>
      <c r="B7" s="287"/>
      <c r="C7" s="287"/>
      <c r="D7" s="287"/>
      <c r="E7" s="287"/>
      <c r="F7" s="287"/>
      <c r="G7" s="287"/>
      <c r="H7" s="287"/>
      <c r="I7" s="28">
        <v>3</v>
      </c>
      <c r="J7" s="6">
        <v>94257647</v>
      </c>
      <c r="K7" s="169">
        <f>+'Balance sheet'!D72</f>
        <v>62737202</v>
      </c>
      <c r="L7" s="186"/>
      <c r="M7" s="185"/>
    </row>
    <row r="8" spans="1:13">
      <c r="A8" s="286" t="s">
        <v>234</v>
      </c>
      <c r="B8" s="287"/>
      <c r="C8" s="287"/>
      <c r="D8" s="287"/>
      <c r="E8" s="287"/>
      <c r="F8" s="287"/>
      <c r="G8" s="287"/>
      <c r="H8" s="287"/>
      <c r="I8" s="28">
        <v>4</v>
      </c>
      <c r="J8" s="6">
        <v>55168035</v>
      </c>
      <c r="K8" s="169">
        <f>+'Balance sheet'!D79</f>
        <v>30576912</v>
      </c>
      <c r="L8" s="186"/>
      <c r="M8" s="185"/>
    </row>
    <row r="9" spans="1:13">
      <c r="A9" s="286" t="s">
        <v>235</v>
      </c>
      <c r="B9" s="287"/>
      <c r="C9" s="287"/>
      <c r="D9" s="287"/>
      <c r="E9" s="287"/>
      <c r="F9" s="287"/>
      <c r="G9" s="287"/>
      <c r="H9" s="287"/>
      <c r="I9" s="28">
        <v>5</v>
      </c>
      <c r="J9" s="6">
        <v>51381272</v>
      </c>
      <c r="K9" s="169">
        <f>+'Balance sheet'!D82</f>
        <v>105253373</v>
      </c>
      <c r="L9" s="186"/>
      <c r="M9" s="185"/>
    </row>
    <row r="10" spans="1:13">
      <c r="A10" s="286" t="s">
        <v>236</v>
      </c>
      <c r="B10" s="287"/>
      <c r="C10" s="287"/>
      <c r="D10" s="287"/>
      <c r="E10" s="287"/>
      <c r="F10" s="287"/>
      <c r="G10" s="287"/>
      <c r="H10" s="287"/>
      <c r="I10" s="28">
        <v>6</v>
      </c>
      <c r="J10" s="6"/>
      <c r="K10" s="169"/>
      <c r="L10" s="186"/>
      <c r="M10" s="185"/>
    </row>
    <row r="11" spans="1:13">
      <c r="A11" s="286" t="s">
        <v>237</v>
      </c>
      <c r="B11" s="287"/>
      <c r="C11" s="287"/>
      <c r="D11" s="287"/>
      <c r="E11" s="287"/>
      <c r="F11" s="287"/>
      <c r="G11" s="287"/>
      <c r="H11" s="287"/>
      <c r="I11" s="28">
        <v>7</v>
      </c>
      <c r="J11" s="6"/>
      <c r="K11" s="169"/>
      <c r="L11" s="186"/>
      <c r="M11" s="185"/>
    </row>
    <row r="12" spans="1:13">
      <c r="A12" s="286" t="s">
        <v>238</v>
      </c>
      <c r="B12" s="287"/>
      <c r="C12" s="287"/>
      <c r="D12" s="287"/>
      <c r="E12" s="287"/>
      <c r="F12" s="287"/>
      <c r="G12" s="287"/>
      <c r="H12" s="287"/>
      <c r="I12" s="28">
        <v>8</v>
      </c>
      <c r="J12" s="6">
        <v>29413744</v>
      </c>
      <c r="K12" s="169">
        <f>+'Balance sheet'!D78</f>
        <v>31189526</v>
      </c>
      <c r="L12" s="186"/>
      <c r="M12" s="185"/>
    </row>
    <row r="13" spans="1:13">
      <c r="A13" s="294" t="s">
        <v>253</v>
      </c>
      <c r="B13" s="287"/>
      <c r="C13" s="287"/>
      <c r="D13" s="287"/>
      <c r="E13" s="287"/>
      <c r="F13" s="287"/>
      <c r="G13" s="287"/>
      <c r="H13" s="287"/>
      <c r="I13" s="28">
        <v>9</v>
      </c>
      <c r="J13" s="6"/>
      <c r="K13" s="6"/>
      <c r="L13" s="186"/>
      <c r="M13" s="185"/>
    </row>
    <row r="14" spans="1:13">
      <c r="A14" s="288" t="s">
        <v>239</v>
      </c>
      <c r="B14" s="289"/>
      <c r="C14" s="289"/>
      <c r="D14" s="289"/>
      <c r="E14" s="289"/>
      <c r="F14" s="289"/>
      <c r="G14" s="289"/>
      <c r="H14" s="289"/>
      <c r="I14" s="28">
        <v>10</v>
      </c>
      <c r="J14" s="6">
        <f>SUM(J5:J13)</f>
        <v>1883645517</v>
      </c>
      <c r="K14" s="6">
        <f>SUM(K5:K13)</f>
        <v>1901404408</v>
      </c>
      <c r="L14" s="187"/>
      <c r="M14" s="185"/>
    </row>
    <row r="15" spans="1:13">
      <c r="A15" s="294" t="s">
        <v>327</v>
      </c>
      <c r="B15" s="287"/>
      <c r="C15" s="287"/>
      <c r="D15" s="287"/>
      <c r="E15" s="287"/>
      <c r="F15" s="287"/>
      <c r="G15" s="287"/>
      <c r="H15" s="287"/>
      <c r="I15" s="28">
        <v>11</v>
      </c>
      <c r="J15" s="6"/>
      <c r="K15" s="6"/>
      <c r="L15" s="186"/>
      <c r="M15" s="185"/>
    </row>
    <row r="16" spans="1:13">
      <c r="A16" s="286" t="s">
        <v>247</v>
      </c>
      <c r="B16" s="287"/>
      <c r="C16" s="287"/>
      <c r="D16" s="287"/>
      <c r="E16" s="287"/>
      <c r="F16" s="287"/>
      <c r="G16" s="287"/>
      <c r="H16" s="287"/>
      <c r="I16" s="28">
        <v>12</v>
      </c>
      <c r="J16" s="6"/>
      <c r="K16" s="6"/>
      <c r="L16" s="186"/>
      <c r="M16" s="185"/>
    </row>
    <row r="17" spans="1:13">
      <c r="A17" s="286" t="s">
        <v>246</v>
      </c>
      <c r="B17" s="287"/>
      <c r="C17" s="287"/>
      <c r="D17" s="287"/>
      <c r="E17" s="287"/>
      <c r="F17" s="287"/>
      <c r="G17" s="287"/>
      <c r="H17" s="287"/>
      <c r="I17" s="28">
        <v>13</v>
      </c>
      <c r="J17" s="6"/>
      <c r="K17" s="6"/>
      <c r="L17" s="186"/>
      <c r="M17" s="185"/>
    </row>
    <row r="18" spans="1:13">
      <c r="A18" s="286" t="s">
        <v>245</v>
      </c>
      <c r="B18" s="287"/>
      <c r="C18" s="287"/>
      <c r="D18" s="287"/>
      <c r="E18" s="287"/>
      <c r="F18" s="287"/>
      <c r="G18" s="287"/>
      <c r="H18" s="287"/>
      <c r="I18" s="28">
        <v>14</v>
      </c>
      <c r="J18" s="6"/>
      <c r="K18" s="6"/>
      <c r="L18" s="186"/>
      <c r="M18" s="185"/>
    </row>
    <row r="19" spans="1:13">
      <c r="A19" s="286" t="s">
        <v>244</v>
      </c>
      <c r="B19" s="287"/>
      <c r="C19" s="287"/>
      <c r="D19" s="287"/>
      <c r="E19" s="287"/>
      <c r="F19" s="287"/>
      <c r="G19" s="287"/>
      <c r="H19" s="287"/>
      <c r="I19" s="28">
        <v>15</v>
      </c>
      <c r="J19" s="6"/>
      <c r="K19" s="6"/>
      <c r="L19" s="186"/>
      <c r="M19" s="185"/>
    </row>
    <row r="20" spans="1:13">
      <c r="A20" s="286" t="s">
        <v>243</v>
      </c>
      <c r="B20" s="287"/>
      <c r="C20" s="287"/>
      <c r="D20" s="287"/>
      <c r="E20" s="287"/>
      <c r="F20" s="287"/>
      <c r="G20" s="287"/>
      <c r="H20" s="287"/>
      <c r="I20" s="28">
        <v>16</v>
      </c>
      <c r="J20" s="6"/>
      <c r="K20" s="6"/>
      <c r="L20" s="186"/>
      <c r="M20" s="185"/>
    </row>
    <row r="21" spans="1:13">
      <c r="A21" s="288" t="s">
        <v>242</v>
      </c>
      <c r="B21" s="289"/>
      <c r="C21" s="289"/>
      <c r="D21" s="289"/>
      <c r="E21" s="289"/>
      <c r="F21" s="289"/>
      <c r="G21" s="289"/>
      <c r="H21" s="289"/>
      <c r="I21" s="28">
        <v>17</v>
      </c>
      <c r="J21" s="39">
        <f>SUM(J15:J20)</f>
        <v>0</v>
      </c>
      <c r="K21" s="39">
        <f>SUM(K15:K20)</f>
        <v>0</v>
      </c>
      <c r="L21" s="187"/>
      <c r="M21" s="185"/>
    </row>
    <row r="22" spans="1:13">
      <c r="A22" s="290"/>
      <c r="B22" s="291"/>
      <c r="C22" s="291"/>
      <c r="D22" s="291"/>
      <c r="E22" s="291"/>
      <c r="F22" s="291"/>
      <c r="G22" s="291"/>
      <c r="H22" s="291"/>
      <c r="I22" s="292"/>
      <c r="J22" s="292"/>
      <c r="K22" s="293"/>
      <c r="L22" s="188"/>
      <c r="M22" s="185"/>
    </row>
    <row r="23" spans="1:13">
      <c r="A23" s="295" t="s">
        <v>241</v>
      </c>
      <c r="B23" s="296"/>
      <c r="C23" s="296"/>
      <c r="D23" s="296"/>
      <c r="E23" s="296"/>
      <c r="F23" s="296"/>
      <c r="G23" s="296"/>
      <c r="H23" s="296"/>
      <c r="I23" s="29">
        <v>18</v>
      </c>
      <c r="J23" s="5">
        <f>+J14</f>
        <v>1883645517</v>
      </c>
      <c r="K23" s="167">
        <f>+K14</f>
        <v>1901404408</v>
      </c>
      <c r="L23" s="188"/>
      <c r="M23" s="185"/>
    </row>
    <row r="24" spans="1:13">
      <c r="A24" s="297" t="s">
        <v>240</v>
      </c>
      <c r="B24" s="298"/>
      <c r="C24" s="298"/>
      <c r="D24" s="298"/>
      <c r="E24" s="298"/>
      <c r="F24" s="298"/>
      <c r="G24" s="298"/>
      <c r="H24" s="298"/>
      <c r="I24" s="30">
        <v>19</v>
      </c>
      <c r="J24" s="166">
        <f>+'Balance sheet'!C119</f>
        <v>91105</v>
      </c>
      <c r="K24" s="168">
        <f>+'Balance sheet'!D85</f>
        <v>97869</v>
      </c>
      <c r="L24" s="188"/>
      <c r="M24" s="185"/>
    </row>
    <row r="25" spans="1:13" ht="30.25" customHeight="1">
      <c r="A25" s="281"/>
      <c r="B25" s="282"/>
      <c r="C25" s="282"/>
      <c r="D25" s="282"/>
      <c r="E25" s="282"/>
      <c r="F25" s="282"/>
      <c r="G25" s="282"/>
      <c r="H25" s="282"/>
      <c r="I25" s="282"/>
      <c r="J25" s="282"/>
      <c r="K25" s="282"/>
      <c r="L25" s="185"/>
      <c r="M25" s="185"/>
    </row>
  </sheetData>
  <protectedRanges>
    <protectedRange sqref="E2" name="Range1_1"/>
    <protectedRange sqref="G2:H2" name="Range1"/>
  </protectedRanges>
  <mergeCells count="26">
    <mergeCell ref="C2:D2"/>
    <mergeCell ref="G2:H2"/>
    <mergeCell ref="A3:H3"/>
    <mergeCell ref="A4:H4"/>
    <mergeCell ref="A11:H11"/>
    <mergeCell ref="A12:H12"/>
    <mergeCell ref="A13:H13"/>
    <mergeCell ref="A14:H14"/>
    <mergeCell ref="A5:H5"/>
    <mergeCell ref="A6:H6"/>
    <mergeCell ref="A25:K25"/>
    <mergeCell ref="A1:K1"/>
    <mergeCell ref="A19:H19"/>
    <mergeCell ref="A20:H20"/>
    <mergeCell ref="A21:H21"/>
    <mergeCell ref="A22:K22"/>
    <mergeCell ref="A15:H15"/>
    <mergeCell ref="A16:H16"/>
    <mergeCell ref="A7:H7"/>
    <mergeCell ref="A8:H8"/>
    <mergeCell ref="A9:H9"/>
    <mergeCell ref="A10:H10"/>
    <mergeCell ref="A23:H23"/>
    <mergeCell ref="A24:H24"/>
    <mergeCell ref="A17:H17"/>
    <mergeCell ref="A18:H18"/>
  </mergeCells>
  <phoneticPr fontId="5" type="noConversion"/>
  <conditionalFormatting sqref="G2">
    <cfRule type="cellIs" dxfId="0" priority="1" stopIfTrue="1" operator="lessThan">
      <formula>#REF!</formula>
    </cfRule>
  </conditionalFormatting>
  <dataValidations count="5">
    <dataValidation type="whole" operator="notEqual" allowBlank="1" showInputMessage="1" showErrorMessage="1" errorTitle="Pogrešan unos" error="Mogu se unijeti samo cjelobrojne vrijednosti." sqref="J15:J20 J5:J13">
      <formula1>999999999999</formula1>
    </dataValidation>
    <dataValidation type="whole" operator="greaterThanOrEqual" allowBlank="1" showInputMessage="1" showErrorMessage="1" errorTitle="Pogrešan unos" error="Mogu se unijeti samo cjelobrojne pozitivne vrijednosti." sqref="J22:K22">
      <formula1>0</formula1>
    </dataValidation>
    <dataValidation type="date" operator="greaterThanOrEqual" allowBlank="1" showInputMessage="1" showErrorMessage="1" errorTitle="Pogrešan datum" error="Datum mora biti upisan kao datumska vrijednost u 2008. godini ili kasnije. Ako upisujete ispravno datum, a javlja se ova pogreška, provjerite stavljajte li točku nakon godine, ne upisujte je" sqref="E2 G2">
      <formula1>39448</formula1>
    </dataValidation>
    <dataValidation allowBlank="1" sqref="K23:K24 J14 J21:K21 K5:K20 J24 L5:L21"/>
    <dataValidation type="whole" operator="notEqual" allowBlank="1" showInputMessage="1" showErrorMessage="1" errorTitle="Pogrešan unos" error="Mogu se unijeti samo cjelobrojne vrijednosti." sqref="J23">
      <formula1>9999999999</formula1>
    </dataValidation>
  </dataValidations>
  <pageMargins left="0.74803149606299213" right="0.74803149606299213" top="0.98425196850393704" bottom="0.98425196850393704" header="0.51181102362204722" footer="0.51181102362204722"/>
  <pageSetup paperSize="9" scale="8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GENERAL</vt:lpstr>
      <vt:lpstr>Balance sheet</vt:lpstr>
      <vt:lpstr>PL</vt:lpstr>
      <vt:lpstr>Cash flow</vt:lpstr>
      <vt:lpstr>Equity movement</vt:lpstr>
      <vt:lpstr>'Balance sheet'!Print_Area</vt:lpstr>
      <vt:lpstr>'Cash flow'!Print_Area</vt:lpstr>
      <vt:lpstr>'Equity movement'!Print_Area</vt:lpstr>
      <vt:lpstr>GENERAL!Print_Area</vt:lpstr>
      <vt:lpstr>PL!Print_Area</vt:lpstr>
    </vt:vector>
  </TitlesOfParts>
  <Company>HANFA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TFI-POD</dc:title>
  <dc:creator>Mijo Jozić</dc:creator>
  <cp:lastModifiedBy>Vedran Benčić</cp:lastModifiedBy>
  <cp:lastPrinted>2016-02-09T08:56:29Z</cp:lastPrinted>
  <dcterms:created xsi:type="dcterms:W3CDTF">2008-10-17T11:51:54Z</dcterms:created>
  <dcterms:modified xsi:type="dcterms:W3CDTF">2016-02-12T16:00:31Z</dcterms:modified>
</cp:coreProperties>
</file>