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aveExternalLinkValues="0" codeName="ThisWorkbook" defaultThemeVersion="124226"/>
  <bookViews>
    <workbookView xWindow="0" yWindow="312" windowWidth="15487" windowHeight="9374"/>
  </bookViews>
  <sheets>
    <sheet name="GENERAL" sheetId="15" r:id="rId1"/>
    <sheet name="Balance sheet" sheetId="19" r:id="rId2"/>
    <sheet name="PL" sheetId="18" r:id="rId3"/>
    <sheet name="Cash flow" sheetId="20" r:id="rId4"/>
    <sheet name="Equity movement" sheetId="17" r:id="rId5"/>
  </sheets>
  <definedNames>
    <definedName name="_xlnm.Print_Area" localSheetId="1">'Balance sheet'!$A$1:$D$120</definedName>
    <definedName name="_xlnm.Print_Area" localSheetId="3">'Cash flow'!$A$1:$D$52</definedName>
    <definedName name="_xlnm.Print_Area" localSheetId="4">'Equity movement'!$A$1:$K$25</definedName>
    <definedName name="_xlnm.Print_Area" localSheetId="0">GENERAL!$A$1:$I$63</definedName>
    <definedName name="_xlnm.Print_Area" localSheetId="2">PL!$A$1:$F$71</definedName>
  </definedNames>
  <calcPr calcId="145621"/>
</workbook>
</file>

<file path=xl/calcChain.xml><?xml version="1.0" encoding="utf-8"?>
<calcChain xmlns="http://schemas.openxmlformats.org/spreadsheetml/2006/main">
  <c r="K14" i="17" l="1"/>
  <c r="D50" i="20" l="1"/>
  <c r="K12" i="17"/>
  <c r="K8" i="17"/>
  <c r="K7" i="17"/>
  <c r="K6" i="17"/>
  <c r="K5" i="17"/>
  <c r="F37" i="18"/>
  <c r="F36" i="18"/>
  <c r="F35" i="18"/>
  <c r="F33" i="18"/>
  <c r="E33" i="18"/>
  <c r="F32" i="18"/>
  <c r="F31" i="18"/>
  <c r="F29" i="18"/>
  <c r="F28" i="18"/>
  <c r="F26" i="18"/>
  <c r="F25" i="18"/>
  <c r="F24" i="18"/>
  <c r="F23" i="18"/>
  <c r="F16" i="18"/>
  <c r="F17" i="18"/>
  <c r="F21" i="18"/>
  <c r="F20" i="18"/>
  <c r="F19" i="18"/>
  <c r="F18" i="18"/>
  <c r="F15" i="18"/>
  <c r="F14" i="18"/>
  <c r="F13" i="18"/>
  <c r="E9" i="18"/>
  <c r="F9" i="18"/>
  <c r="F8" i="18"/>
  <c r="D41" i="19"/>
  <c r="D56" i="19"/>
  <c r="C51" i="20"/>
  <c r="D65" i="18"/>
  <c r="D60" i="18"/>
  <c r="D47" i="18"/>
  <c r="D37" i="18"/>
  <c r="D36" i="18"/>
  <c r="D35" i="18"/>
  <c r="D34" i="18"/>
  <c r="D32" i="18"/>
  <c r="D31" i="18"/>
  <c r="D29" i="18"/>
  <c r="D26" i="18"/>
  <c r="D25" i="18"/>
  <c r="D24" i="18"/>
  <c r="D21" i="18"/>
  <c r="D20" i="18"/>
  <c r="D19" i="18"/>
  <c r="D18" i="18"/>
  <c r="D17" i="18"/>
  <c r="D15" i="18"/>
  <c r="D14" i="18"/>
  <c r="D13" i="18"/>
  <c r="D9" i="18"/>
  <c r="C9" i="18"/>
  <c r="D8" i="18"/>
  <c r="J5" i="17"/>
  <c r="C112" i="19"/>
  <c r="C44" i="20"/>
  <c r="C18" i="20"/>
  <c r="C13" i="20"/>
  <c r="C38" i="20"/>
  <c r="C45" i="20"/>
  <c r="C31" i="20"/>
  <c r="C27" i="20"/>
  <c r="C32" i="20"/>
  <c r="C46" i="20"/>
  <c r="C33" i="20"/>
  <c r="F65" i="18"/>
  <c r="E65" i="18"/>
  <c r="C41" i="19"/>
  <c r="C56" i="19"/>
  <c r="C16" i="19"/>
  <c r="D16" i="19"/>
  <c r="D44" i="20"/>
  <c r="D38" i="20"/>
  <c r="D31" i="20"/>
  <c r="D27" i="20"/>
  <c r="D18" i="20"/>
  <c r="D13" i="20"/>
  <c r="D33" i="18"/>
  <c r="C33" i="18"/>
  <c r="F27" i="18"/>
  <c r="E27" i="18"/>
  <c r="D27" i="18"/>
  <c r="C27" i="18"/>
  <c r="F22" i="18"/>
  <c r="E22" i="18"/>
  <c r="D22" i="18"/>
  <c r="C22" i="18"/>
  <c r="E16" i="18"/>
  <c r="D16" i="18"/>
  <c r="C16" i="18"/>
  <c r="F12" i="18"/>
  <c r="E12" i="18"/>
  <c r="D12" i="18"/>
  <c r="C12" i="18"/>
  <c r="F7" i="18"/>
  <c r="E7" i="18"/>
  <c r="D7" i="18"/>
  <c r="C7" i="18"/>
  <c r="F42" i="18"/>
  <c r="E42" i="18"/>
  <c r="C10" i="18"/>
  <c r="C43" i="18"/>
  <c r="F10" i="18"/>
  <c r="F43" i="18"/>
  <c r="C42" i="18"/>
  <c r="D33" i="20"/>
  <c r="D32" i="20"/>
  <c r="D20" i="20"/>
  <c r="D10" i="18"/>
  <c r="D43" i="18"/>
  <c r="D45" i="20"/>
  <c r="D46" i="20"/>
  <c r="D19" i="20"/>
  <c r="D42" i="18"/>
  <c r="E10" i="18"/>
  <c r="E43" i="18"/>
  <c r="J21" i="17"/>
  <c r="J14" i="17"/>
  <c r="K21" i="17"/>
  <c r="D47" i="20"/>
  <c r="D48" i="20"/>
  <c r="F45" i="18"/>
  <c r="C45" i="18"/>
  <c r="C44" i="18"/>
  <c r="C48" i="18"/>
  <c r="C53" i="18"/>
  <c r="F46" i="18"/>
  <c r="F44" i="18"/>
  <c r="F48" i="18"/>
  <c r="F53" i="18" s="1"/>
  <c r="C46" i="18"/>
  <c r="E44" i="18"/>
  <c r="E48" i="18"/>
  <c r="E53" i="18"/>
  <c r="D46" i="18"/>
  <c r="D44" i="18"/>
  <c r="E45" i="18"/>
  <c r="D45" i="18"/>
  <c r="E46" i="18"/>
  <c r="C50" i="18"/>
  <c r="C49" i="18"/>
  <c r="F49" i="18"/>
  <c r="D52" i="20"/>
  <c r="D55" i="20"/>
  <c r="F50" i="18"/>
  <c r="E49" i="18"/>
  <c r="E50" i="18"/>
  <c r="D48" i="18"/>
  <c r="D53" i="18"/>
  <c r="D50" i="18"/>
  <c r="D49" i="18"/>
  <c r="F57" i="18"/>
  <c r="F66" i="18"/>
  <c r="E57" i="18"/>
  <c r="E66" i="18"/>
  <c r="E56" i="18"/>
  <c r="E67" i="18"/>
  <c r="D100" i="19"/>
  <c r="D119" i="19"/>
  <c r="D90" i="19"/>
  <c r="D86" i="19"/>
  <c r="D82" i="19"/>
  <c r="K9" i="17" s="1"/>
  <c r="D79" i="19"/>
  <c r="D72" i="19"/>
  <c r="D49" i="19"/>
  <c r="D35" i="19"/>
  <c r="D26" i="19"/>
  <c r="D9" i="19"/>
  <c r="D8" i="19"/>
  <c r="D66" i="19" s="1"/>
  <c r="D40" i="19"/>
  <c r="D57" i="18"/>
  <c r="D66" i="18"/>
  <c r="C57" i="18"/>
  <c r="C66" i="18"/>
  <c r="C100" i="19"/>
  <c r="C90" i="19"/>
  <c r="C86" i="19"/>
  <c r="C82" i="19"/>
  <c r="C79" i="19"/>
  <c r="C72" i="19"/>
  <c r="C49" i="19"/>
  <c r="C40" i="19"/>
  <c r="C35" i="19"/>
  <c r="C26" i="19"/>
  <c r="C9" i="19"/>
  <c r="C8" i="19"/>
  <c r="C66" i="19"/>
  <c r="C19" i="20"/>
  <c r="C47" i="20"/>
  <c r="C20" i="20"/>
  <c r="C48" i="20"/>
  <c r="C69" i="19"/>
  <c r="D56" i="18"/>
  <c r="D67" i="18"/>
  <c r="C119" i="19"/>
  <c r="C121" i="19"/>
  <c r="C52" i="20"/>
  <c r="C56" i="18"/>
  <c r="C67" i="18"/>
  <c r="F56" i="18" l="1"/>
  <c r="F67" i="18" s="1"/>
  <c r="D69" i="19"/>
  <c r="D114" i="19" s="1"/>
  <c r="D121" i="19" s="1"/>
</calcChain>
</file>

<file path=xl/sharedStrings.xml><?xml version="1.0" encoding="utf-8"?>
<sst xmlns="http://schemas.openxmlformats.org/spreadsheetml/2006/main" count="337" uniqueCount="300">
  <si>
    <t xml:space="preserve">   3. Goodwill</t>
  </si>
  <si>
    <t>MB:</t>
  </si>
  <si>
    <t>Telefaks:</t>
  </si>
  <si>
    <t/>
  </si>
  <si>
    <t>3</t>
  </si>
  <si>
    <t>4</t>
  </si>
  <si>
    <t>Tax number (MB):</t>
  </si>
  <si>
    <t>Company registration number (MBS):</t>
  </si>
  <si>
    <t>Personal identification number (OIB):</t>
  </si>
  <si>
    <t>Issuing company:</t>
  </si>
  <si>
    <t>Postal code and place</t>
  </si>
  <si>
    <t>Street and house number:</t>
  </si>
  <si>
    <t>E-mail address:</t>
  </si>
  <si>
    <t>Internet address</t>
  </si>
  <si>
    <t>Municipality/city code and name</t>
  </si>
  <si>
    <t>County code and name</t>
  </si>
  <si>
    <t>Consolidated report:</t>
  </si>
  <si>
    <t>Bookkeeping service:</t>
  </si>
  <si>
    <t>Contact person:</t>
  </si>
  <si>
    <t>Telephone:</t>
  </si>
  <si>
    <t>Family name and name:</t>
  </si>
  <si>
    <t>Annex 1.</t>
  </si>
  <si>
    <t>Reporting period</t>
  </si>
  <si>
    <t>Companies of the consolidation subject (according to IFRS):</t>
  </si>
  <si>
    <t>Seat:</t>
  </si>
  <si>
    <t>Number of employees:</t>
  </si>
  <si>
    <t>(period end)</t>
  </si>
  <si>
    <t>NKD code:</t>
  </si>
  <si>
    <t>(only surname and name)</t>
  </si>
  <si>
    <t>(person authorized to represent the company)</t>
  </si>
  <si>
    <t>L.S.</t>
  </si>
  <si>
    <t>(signature of the person authorized to represent the company)</t>
  </si>
  <si>
    <t>to</t>
  </si>
  <si>
    <t>Position</t>
  </si>
  <si>
    <t>AOP</t>
  </si>
  <si>
    <t>Previous period</t>
  </si>
  <si>
    <t>Current period</t>
  </si>
  <si>
    <t>ASSETS</t>
  </si>
  <si>
    <t>A)  RECEIVABELS FOR SUBSCRIBED NOT PAID CAPITAL</t>
  </si>
  <si>
    <t>B)  NON-CURRENT ASSETS (003+010+020+029+033)</t>
  </si>
  <si>
    <t xml:space="preserve">   1. Expenditure for development</t>
  </si>
  <si>
    <t xml:space="preserve">   2. Concessions, patents, licenses, trademarks, service marks, software and other rights</t>
  </si>
  <si>
    <t xml:space="preserve">   4. Advances for purchase of intangible assets</t>
  </si>
  <si>
    <t xml:space="preserve">   5. Intangible assets in progress</t>
  </si>
  <si>
    <t xml:space="preserve">   6. Other intangible assets</t>
  </si>
  <si>
    <t xml:space="preserve">    1. Land</t>
  </si>
  <si>
    <t xml:space="preserve">    2. Buildings</t>
  </si>
  <si>
    <t xml:space="preserve">    3. Plant and equipement</t>
  </si>
  <si>
    <t xml:space="preserve">    4. Tools, working inventory and transportation assets</t>
  </si>
  <si>
    <t xml:space="preserve">    5. Biological assets</t>
  </si>
  <si>
    <t xml:space="preserve">    6. Advances for purchase of tangible assets</t>
  </si>
  <si>
    <t xml:space="preserve">    7. Tangible assets in progress</t>
  </si>
  <si>
    <t xml:space="preserve">    8. Other tangible assets</t>
  </si>
  <si>
    <t xml:space="preserve">    9. Investment in real-estate</t>
  </si>
  <si>
    <t xml:space="preserve">     1. Share in related parties</t>
  </si>
  <si>
    <t xml:space="preserve">     2. Loans to related parties</t>
  </si>
  <si>
    <t xml:space="preserve">     3. Participating interests (shares)</t>
  </si>
  <si>
    <t xml:space="preserve">     4. Loans to companies with participating interest</t>
  </si>
  <si>
    <t xml:space="preserve">     5. Investments in securities</t>
  </si>
  <si>
    <t xml:space="preserve">     6. Loans, deposits, etc.</t>
  </si>
  <si>
    <t xml:space="preserve">     7. Other non-current financial assets</t>
  </si>
  <si>
    <t xml:space="preserve">     8. Equity-accounted investments</t>
  </si>
  <si>
    <t xml:space="preserve">     1. Receivables from related parties</t>
  </si>
  <si>
    <t xml:space="preserve">     2. Receivables arising from sales on credit</t>
  </si>
  <si>
    <t xml:space="preserve">     3. Other receivables</t>
  </si>
  <si>
    <t>V. DEFERRED TAX ASSET</t>
  </si>
  <si>
    <t>C)  CURRENT ASSETS (035+043+050+058)</t>
  </si>
  <si>
    <t xml:space="preserve">   1. Raw materials and supplies</t>
  </si>
  <si>
    <t xml:space="preserve">   2. Production in progress</t>
  </si>
  <si>
    <t xml:space="preserve">   3. Finished products</t>
  </si>
  <si>
    <t xml:space="preserve">   4. Merchandise</t>
  </si>
  <si>
    <t xml:space="preserve">   5. Advances for inventories</t>
  </si>
  <si>
    <t xml:space="preserve">   6. Long term assets held for sale</t>
  </si>
  <si>
    <t xml:space="preserve">   7. Biological assets</t>
  </si>
  <si>
    <t xml:space="preserve">   1. Receivables from related parties</t>
  </si>
  <si>
    <t xml:space="preserve">   2. Receivables from end-customers</t>
  </si>
  <si>
    <t xml:space="preserve">   3. Receivables from participating parties</t>
  </si>
  <si>
    <t xml:space="preserve">   4. Receivables from employees and members of the company</t>
  </si>
  <si>
    <t xml:space="preserve">   5. Receivables from government and other institutions</t>
  </si>
  <si>
    <t xml:space="preserve">   6. Other receivables</t>
  </si>
  <si>
    <t xml:space="preserve">     7. Other financial assets</t>
  </si>
  <si>
    <t>IV. CASH AND CASH EQUIVALENTS</t>
  </si>
  <si>
    <t>D)  PREPAYMENTS AND ACCRUED INCOME</t>
  </si>
  <si>
    <t>E)  TOTAL ASSETS (001+002+034+059)</t>
  </si>
  <si>
    <t>F)  OFF BALANCE SHEET ITEMS</t>
  </si>
  <si>
    <t>A)  ISSUED CAPITAL AND RESERVES (063+064+065+071+072+075+078)</t>
  </si>
  <si>
    <t>I. SUBSCRIBED SHARE CAPITAL</t>
  </si>
  <si>
    <t>II. CAPITAL RESERVES</t>
  </si>
  <si>
    <t>III.RESERVES FROM PROFIT (066+067-068+069+070)</t>
  </si>
  <si>
    <t>1. Legal reserves</t>
  </si>
  <si>
    <t>2. Reserve for own shares</t>
  </si>
  <si>
    <t>3. Treasury shares and shares (deductible items)</t>
  </si>
  <si>
    <t>4. Statutory reserves</t>
  </si>
  <si>
    <t>5. Other reserves</t>
  </si>
  <si>
    <t>IV. REVALUATION RESERVES</t>
  </si>
  <si>
    <t>V. RETAINED EARNINGS OR LOSS CARRIED FORWARD (073-074)</t>
  </si>
  <si>
    <t>1. Retained earnings</t>
  </si>
  <si>
    <t>2. Loss carried forward</t>
  </si>
  <si>
    <t>VI. NET PROFIT OR LOSS FOR THE PERIOD (076-077)</t>
  </si>
  <si>
    <t>1. Net profit for the period</t>
  </si>
  <si>
    <t>2. Net loss for the period</t>
  </si>
  <si>
    <t>VII. MINORITY INTEREST</t>
  </si>
  <si>
    <t xml:space="preserve">     1. Provisions for pensions, severance pay and similar libabilities</t>
  </si>
  <si>
    <t xml:space="preserve">     2. Provisions for tax liabilities</t>
  </si>
  <si>
    <t xml:space="preserve">     3. Other provisions</t>
  </si>
  <si>
    <t xml:space="preserve">     1. Liabilites to related parties</t>
  </si>
  <si>
    <t xml:space="preserve">     2. Liabilities for loans, deposits, etc.</t>
  </si>
  <si>
    <t xml:space="preserve">     3. Liabilities to banks and other financial institutions</t>
  </si>
  <si>
    <t xml:space="preserve">     4. Liabilities for advances</t>
  </si>
  <si>
    <t xml:space="preserve">     5. Trade payables</t>
  </si>
  <si>
    <t xml:space="preserve">     6. Commitments on securities</t>
  </si>
  <si>
    <t xml:space="preserve">     7. Liabilities to companies with participating interest</t>
  </si>
  <si>
    <t xml:space="preserve">     8. Other non-current liabilities</t>
  </si>
  <si>
    <t xml:space="preserve">     9. Deferred tax liabilities</t>
  </si>
  <si>
    <t xml:space="preserve">     8. Liabilities to emloyees</t>
  </si>
  <si>
    <t xml:space="preserve">     9. Taxes, contributions and similar liabilities</t>
  </si>
  <si>
    <t xml:space="preserve">   10. Liabilities arising from share in the result</t>
  </si>
  <si>
    <t xml:space="preserve">   11. Liabilities arising from non-current assets held for sale</t>
  </si>
  <si>
    <t xml:space="preserve">   12. Other current liabilities</t>
  </si>
  <si>
    <t>E) ACCRUED EXPENSES AND DEFERRED INCOME</t>
  </si>
  <si>
    <t>F) TOTAL EQUITY AND LIABILITIES (062+079+083+093+106)</t>
  </si>
  <si>
    <t>G)  OFF BALANCE SHEET ITEMS</t>
  </si>
  <si>
    <t>EQUITY AND LIABILITIES</t>
  </si>
  <si>
    <t>ADDITION TO BALANCE SHEET (only for consolidated financial statements)</t>
  </si>
  <si>
    <t>ISSUED CAPITAL AND RESERVES</t>
  </si>
  <si>
    <t>1. Attributable to majority owners</t>
  </si>
  <si>
    <t>2. Attributable to minority interest</t>
  </si>
  <si>
    <t>II. OPERATING COSTS (115+116+120+124+125+126+129+130)</t>
  </si>
  <si>
    <t xml:space="preserve">   1. Change in inventories of work in progress</t>
  </si>
  <si>
    <t xml:space="preserve">        a) Costs of raw materials</t>
  </si>
  <si>
    <t xml:space="preserve">        b) Cost of goods sold</t>
  </si>
  <si>
    <t xml:space="preserve">        c) Other material expenses</t>
  </si>
  <si>
    <t xml:space="preserve">        a) Net salaries</t>
  </si>
  <si>
    <t xml:space="preserve">        b) Tax and contributions from salary expenses</t>
  </si>
  <si>
    <t xml:space="preserve">        c) Contributions on salary</t>
  </si>
  <si>
    <t xml:space="preserve">   4. Depreciation and amortisation</t>
  </si>
  <si>
    <t xml:space="preserve">   5. Other expenses</t>
  </si>
  <si>
    <t xml:space="preserve">   6. Write down of assets (127+128)</t>
  </si>
  <si>
    <t xml:space="preserve">       a) non-current assets (except financial assets)</t>
  </si>
  <si>
    <t xml:space="preserve">       b) current assets (except financial assets)</t>
  </si>
  <si>
    <t xml:space="preserve">   7. Provisions</t>
  </si>
  <si>
    <t xml:space="preserve">   8. Other operating costs</t>
  </si>
  <si>
    <t xml:space="preserve">     3. Income from investments in associates and joint ventures</t>
  </si>
  <si>
    <t xml:space="preserve">     4. Unrealised gains (income) from financial assets</t>
  </si>
  <si>
    <t xml:space="preserve">     5. Other financial income</t>
  </si>
  <si>
    <t xml:space="preserve">    3. Unrealised losses (expenses) from financial assets</t>
  </si>
  <si>
    <t xml:space="preserve">    4. Other financial expenses</t>
  </si>
  <si>
    <t>V. SHARE OF PROFIT FROM ASSOCIATED COMPANIES</t>
  </si>
  <si>
    <t>VI. SHARE OF LOSS FROM ASSOCIATED COMPANIES</t>
  </si>
  <si>
    <t>VII. EXTRAORDINARY - OTHER INCOME</t>
  </si>
  <si>
    <t>VIII.  EXTRAORDINARY - OTHER EXPENSES</t>
  </si>
  <si>
    <t>X. TOTAL EXPENSES (114+137+143+145)</t>
  </si>
  <si>
    <t>XI.   PROFIT OR LOSS BEFORE TAXES (146-147)</t>
  </si>
  <si>
    <t>1. Profit before taxes (146-147)</t>
  </si>
  <si>
    <t>2. Loss before taxes (147-146)</t>
  </si>
  <si>
    <t>XII.   TAXATION</t>
  </si>
  <si>
    <t>XII.  PROFIT OR LOSS FOR THE PERIOD (148-151)</t>
  </si>
  <si>
    <t>1. Profit for the period (149-151)</t>
  </si>
  <si>
    <t>2. Loss for the period (151-148)</t>
  </si>
  <si>
    <t>ADDITION TO PROFIT AND LOSS ACCOUNT  (only for consolidated financial statements)</t>
  </si>
  <si>
    <t>XIV.  PROFIT OR LOSS FOR THE PERIOD</t>
  </si>
  <si>
    <t xml:space="preserve"> 1. Attributable to majority owners</t>
  </si>
  <si>
    <t xml:space="preserve"> 2. Attributable to minority interest</t>
  </si>
  <si>
    <t>STATEMENT OF OTHER COMPREHENSIVE INCOME (only for IFRS adopters)</t>
  </si>
  <si>
    <t>I. PROFIT OR LOSS FOR THE PERIOD (=152)</t>
  </si>
  <si>
    <t>1. Exchange differences from international settlement</t>
  </si>
  <si>
    <t>2. Changes in revaluation reserves of long-term tangible and intangible assets</t>
  </si>
  <si>
    <t>3. Profit or loss from re-evaluation of financial assets held for sale</t>
  </si>
  <si>
    <t>4. Profit or loss from cash flow hedging</t>
  </si>
  <si>
    <t>5. Profit or loss from hedging of foreign investments</t>
  </si>
  <si>
    <t>6. Share of other comprehensive income/loss from associatied companies</t>
  </si>
  <si>
    <t>7. Actuarial gains/losses from defined benefit plans</t>
  </si>
  <si>
    <t>III. TAXATION OF OTHER COMPREHENSIVE INCOME FOR THE PERIOD</t>
  </si>
  <si>
    <t>V. COMPREHENSIVE INCOME OR LOSS FOR THE PERIOD (157+167)</t>
  </si>
  <si>
    <t>ADDITION TO STATEMENT OF OTHER COMPREHENSIVE INCOME  (only for consolidated financial statements)</t>
  </si>
  <si>
    <t>VI. COMPREHENSIVE INCOME OR LOSS FOR THE PERIOD</t>
  </si>
  <si>
    <t>Quarter</t>
  </si>
  <si>
    <t>Cummulative</t>
  </si>
  <si>
    <t>Income statement</t>
  </si>
  <si>
    <t>CASH FLOWS FROM OPERATING ACTIVITIES</t>
  </si>
  <si>
    <t xml:space="preserve">   1. Profit before tax</t>
  </si>
  <si>
    <t xml:space="preserve">   2. Depreciation and amortisation</t>
  </si>
  <si>
    <t xml:space="preserve">   3. Increase of current liabilities</t>
  </si>
  <si>
    <t xml:space="preserve">   4. Decrease of current receivables</t>
  </si>
  <si>
    <t xml:space="preserve">   5.Decrease of inventories</t>
  </si>
  <si>
    <t xml:space="preserve">   6. Other cash flow increases</t>
  </si>
  <si>
    <t>I. Total increase of cash flow from operating activities</t>
  </si>
  <si>
    <t xml:space="preserve">   1. Decrease of current liabilities</t>
  </si>
  <si>
    <t xml:space="preserve">   2. Increase of current receivables</t>
  </si>
  <si>
    <t xml:space="preserve">   3. Increase of inventories</t>
  </si>
  <si>
    <t xml:space="preserve">   4. Other cash flow decreases</t>
  </si>
  <si>
    <t>II. Total decrease of cash flow from operating activities</t>
  </si>
  <si>
    <t>A1) NET INCREASE OF CASH FLOW FROM OPERATING ACTIVITIES</t>
  </si>
  <si>
    <t>A2) NET DECREASE OF CASH FLOW FROM OPERATING ACTIVITIES</t>
  </si>
  <si>
    <t>CASH FLOW FROM INVESTING ACTIVITIES</t>
  </si>
  <si>
    <t xml:space="preserve">   1. Proceeds from sale of non-current assets</t>
  </si>
  <si>
    <t xml:space="preserve">   2. Proceeds from sale of non-current financial assets</t>
  </si>
  <si>
    <t xml:space="preserve">   3. Interest received</t>
  </si>
  <si>
    <t xml:space="preserve">   4. Dividend received</t>
  </si>
  <si>
    <t xml:space="preserve">   5. Other proceeds from investing activities</t>
  </si>
  <si>
    <t>III. Total cash inflows from investing activities</t>
  </si>
  <si>
    <t xml:space="preserve">   1. Purchase of non-current assets</t>
  </si>
  <si>
    <t xml:space="preserve">   2. Purchase of non-current financial assets</t>
  </si>
  <si>
    <t xml:space="preserve">   3. Other cash outflows from investing activities</t>
  </si>
  <si>
    <t>IV. Total cash outflows from investing activities</t>
  </si>
  <si>
    <t>B1) NET INCREASE OF CASH FLOW FROM INVESTING ACTIVITIES</t>
  </si>
  <si>
    <t>B2) NET DECREASE OF CASH FLOW FROM INVESTING ACTIVITIES</t>
  </si>
  <si>
    <t>CASH FLOW FROM FINANCING ACTIVITIES</t>
  </si>
  <si>
    <t xml:space="preserve">   1. Proceeds from issue of equity securities and debt securities</t>
  </si>
  <si>
    <t xml:space="preserve">   2. Proceeds from loans and borrowings</t>
  </si>
  <si>
    <t xml:space="preserve">   3. Other proceeds from financing activities</t>
  </si>
  <si>
    <t>V. Total cash inflows from financing activities</t>
  </si>
  <si>
    <t xml:space="preserve">   1. Repayment of loans and bonds</t>
  </si>
  <si>
    <t xml:space="preserve">   2. Dividends paid</t>
  </si>
  <si>
    <t xml:space="preserve">   3. Repayment of finance lease</t>
  </si>
  <si>
    <t xml:space="preserve">   4. Purchase of treasury shares</t>
  </si>
  <si>
    <t xml:space="preserve">   5. Other cash outflows from financing activities</t>
  </si>
  <si>
    <t>VI. Total cash outflows from financing activities</t>
  </si>
  <si>
    <t>C1) NET INCREASE OF CASH FLOW FROM FINANCING ACTIVITIES</t>
  </si>
  <si>
    <t>C2) NET DECREASE OF CASH FLOW FROM FINANCING ACTIVITIES</t>
  </si>
  <si>
    <t>Total increases of cash flows</t>
  </si>
  <si>
    <t>Total decreases of cash flows</t>
  </si>
  <si>
    <t>Cash and cash equivalents at the beginning of period</t>
  </si>
  <si>
    <t>Increase of cash and cash equivalents</t>
  </si>
  <si>
    <t>Decrease of cash and cash equivalents</t>
  </si>
  <si>
    <t>Cash and cash equivalents at the end of period</t>
  </si>
  <si>
    <t>period</t>
  </si>
  <si>
    <t>Previous year</t>
  </si>
  <si>
    <t>Current year</t>
  </si>
  <si>
    <t xml:space="preserve">  1. Subscribed share capital</t>
  </si>
  <si>
    <t xml:space="preserve">  2. Capital reserves</t>
  </si>
  <si>
    <t xml:space="preserve">  3. Reserves from profit</t>
  </si>
  <si>
    <t xml:space="preserve">  4. Retained earnings or loss carried forward</t>
  </si>
  <si>
    <t xml:space="preserve">  5. Net profit or loss for the period</t>
  </si>
  <si>
    <t xml:space="preserve">  6. Revaluation of tangible assets</t>
  </si>
  <si>
    <t xml:space="preserve">  7. Revaluation of intangible assets</t>
  </si>
  <si>
    <t xml:space="preserve">  8. Revaluation of available for sale assets</t>
  </si>
  <si>
    <t>10. Total equity and reserves (AOP 001 to 009)</t>
  </si>
  <si>
    <t>17 b. Attributable to minority interest</t>
  </si>
  <si>
    <t>17 a. Attributable to majority owners</t>
  </si>
  <si>
    <t>17.Total increase or decrease of equity (AOP 011 to 016)</t>
  </si>
  <si>
    <t>16. Other changes</t>
  </si>
  <si>
    <t>15. Correction of significant mistakes of prior period</t>
  </si>
  <si>
    <t>14. Change of accounting policies</t>
  </si>
  <si>
    <t>13. Cash flow hedge</t>
  </si>
  <si>
    <t>12. Current and deferred taxes</t>
  </si>
  <si>
    <t>11. Foreign exchenge differences ffrom foreign investments</t>
  </si>
  <si>
    <t>STATEMENT OF CHANGES IN EQUITY</t>
  </si>
  <si>
    <t>Balance Sheet</t>
  </si>
  <si>
    <t>Cash flow statement - indirect method</t>
  </si>
  <si>
    <t>Quarterly financial report TFI-POD</t>
  </si>
  <si>
    <t xml:space="preserve">  9. Other revaluation</t>
  </si>
  <si>
    <t xml:space="preserve">   1. Sales revenues</t>
  </si>
  <si>
    <t xml:space="preserve">   2. Other operating revenues</t>
  </si>
  <si>
    <t>3474771</t>
  </si>
  <si>
    <t>040020883</t>
  </si>
  <si>
    <t>36201212847</t>
  </si>
  <si>
    <t>Valamar Riviera d.d.</t>
  </si>
  <si>
    <t>Poreč</t>
  </si>
  <si>
    <t>Stancija Kaligari 1</t>
  </si>
  <si>
    <t>uprava@riviera.hr</t>
  </si>
  <si>
    <t>Istarska</t>
  </si>
  <si>
    <t>NO</t>
  </si>
  <si>
    <t>5510</t>
  </si>
  <si>
    <t>Sopta Anka</t>
  </si>
  <si>
    <t>052 408 188</t>
  </si>
  <si>
    <t>052 408 110</t>
  </si>
  <si>
    <t>anka.sopta@riviera.hr</t>
  </si>
  <si>
    <t>Company: Valamar Riviera d.d.</t>
  </si>
  <si>
    <t>www.valamar-riviera.com</t>
  </si>
  <si>
    <t xml:space="preserve">Documents disclosed: </t>
  </si>
  <si>
    <t>1. Financial statements (Balance Sheet, Income Statement, Cash Flow Statement, Statement of Changes in Equity</t>
  </si>
  <si>
    <t xml:space="preserve"> and notes to financial statements);</t>
  </si>
  <si>
    <t>2. Management Interim Report;</t>
  </si>
  <si>
    <t>Kukurin Željko, Čižmek Marko</t>
  </si>
  <si>
    <t>I. INTANGIBLE ASSETS (004 to 009)</t>
  </si>
  <si>
    <t>II. PROPERTY, PLANT AND EQUIPMENT (011 to 019)</t>
  </si>
  <si>
    <t>III. NON-CURRENT FINANCIAL ASSETS (021 to 028)</t>
  </si>
  <si>
    <t>IV. RECEIVABLES (030 to 032)</t>
  </si>
  <si>
    <t>I. INVENTORIES (036 to 042)</t>
  </si>
  <si>
    <t>II. RECEIVABLES (044 to 049)</t>
  </si>
  <si>
    <t>III. CURRENT FINANCIAL ASSETS (051 to 057)</t>
  </si>
  <si>
    <t>B) PROVISIONS (080 to 082)</t>
  </si>
  <si>
    <t>C)  NON-CURRENT LIABILITIES (084 to 092)</t>
  </si>
  <si>
    <t>D)  CURRENT LIABILITIES (094 to 105)</t>
  </si>
  <si>
    <t>I. OPERATING INCOME (112 to 113)</t>
  </si>
  <si>
    <t xml:space="preserve">   2. Material expenses (117 to 119)</t>
  </si>
  <si>
    <t xml:space="preserve">   3. Employee benefits expenses (121 to 123)</t>
  </si>
  <si>
    <t>III. FINANCIAL INCOME (132 to 136)</t>
  </si>
  <si>
    <t>IV. FINANCIAL EXPENSES (138 to 141)</t>
  </si>
  <si>
    <t>IX.  TOTAL INCOME (111+131+142+144)</t>
  </si>
  <si>
    <t>IV. NET OTHER COMPREHENSIVE INCOME FOR THE PERIOD (158 - 166)</t>
  </si>
  <si>
    <t>II. OTHER COMPREHENSIVE INCOME/LOSS BEFORE TAXES (159 to 165)</t>
  </si>
  <si>
    <t>3. Declaration of the persons responsible for preparing the issuer's statements.</t>
  </si>
  <si>
    <t xml:space="preserve">     1. Interest,foreign exchange differences, dividends and similar income from related parties</t>
  </si>
  <si>
    <t xml:space="preserve">     2. Interest, foreign exchange differences, dividends and similar income from third parties</t>
  </si>
  <si>
    <t xml:space="preserve">    1. Interest, foreign exchange differences, dividends and similar income from related parties</t>
  </si>
  <si>
    <t xml:space="preserve">    2. Interest, foreign exchange differences, dividends and similar income from third parties</t>
  </si>
  <si>
    <t>as of 31.12.2015.</t>
  </si>
  <si>
    <t>period 1.1.2015. to 31.12.2015.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</si>
</sst>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k_n_-;\-* #,##0.00\ _k_n_-;_-* &quot;-&quot;??\ _k_n_-;_-@_-"/>
    <numFmt numFmtId="164" formatCode="000"/>
    <numFmt numFmtId="165" formatCode="_-* #,##0\ _B_F_-;\-* #,##0\ _B_F_-;_-* &quot;-&quot;\ _B_F_-;_-@_-"/>
    <numFmt numFmtId="166" formatCode="_-[$€-2]\ * #,##0.00000_-;\-[$€-2]\ * #,##0.00000_-;_-[$€-2]\ * &quot;-&quot;??_-"/>
  </numFmts>
  <fonts count="32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8"/>
      <color indexed="16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name val="Arial Rounded MT Bold"/>
      <family val="2"/>
    </font>
    <font>
      <b/>
      <sz val="9"/>
      <name val="Arial Rounded MT Bold"/>
      <family val="2"/>
    </font>
    <font>
      <sz val="9"/>
      <color indexed="8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sz val="8"/>
      <color indexed="8"/>
      <name val="Arial"/>
      <family val="2"/>
      <charset val="238"/>
    </font>
    <font>
      <sz val="10"/>
      <name val="Arial CE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u/>
      <sz val="7.5"/>
      <color indexed="12"/>
      <name val="Geneva"/>
      <family val="2"/>
    </font>
    <font>
      <sz val="9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u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1">
    <xf numFmtId="0" fontId="0" fillId="0" borderId="0"/>
    <xf numFmtId="43" fontId="3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3" fillId="0" borderId="0">
      <alignment vertical="top"/>
    </xf>
    <xf numFmtId="0" fontId="9" fillId="0" borderId="0"/>
    <xf numFmtId="0" fontId="13" fillId="0" borderId="0">
      <alignment vertical="top"/>
    </xf>
    <xf numFmtId="0" fontId="2" fillId="0" borderId="0"/>
    <xf numFmtId="0" fontId="24" fillId="0" borderId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1" fillId="0" borderId="0"/>
    <xf numFmtId="166" fontId="3" fillId="0" borderId="0"/>
    <xf numFmtId="0" fontId="3" fillId="0" borderId="0"/>
    <xf numFmtId="0" fontId="3" fillId="0" borderId="0"/>
  </cellStyleXfs>
  <cellXfs count="293">
    <xf numFmtId="0" fontId="0" fillId="0" borderId="0" xfId="0"/>
    <xf numFmtId="164" fontId="6" fillId="0" borderId="1" xfId="0" applyNumberFormat="1" applyFont="1" applyFill="1" applyBorder="1" applyAlignment="1">
      <alignment horizontal="center" vertical="center"/>
    </xf>
    <xf numFmtId="164" fontId="6" fillId="0" borderId="2" xfId="0" applyNumberFormat="1" applyFont="1" applyFill="1" applyBorder="1" applyAlignment="1">
      <alignment horizontal="center" vertical="center"/>
    </xf>
    <xf numFmtId="164" fontId="6" fillId="0" borderId="3" xfId="0" applyNumberFormat="1" applyFont="1" applyFill="1" applyBorder="1" applyAlignment="1">
      <alignment horizontal="center" vertical="center"/>
    </xf>
    <xf numFmtId="164" fontId="6" fillId="0" borderId="4" xfId="0" applyNumberFormat="1" applyFont="1" applyFill="1" applyBorder="1" applyAlignment="1">
      <alignment horizontal="center" vertical="center"/>
    </xf>
    <xf numFmtId="3" fontId="4" fillId="0" borderId="5" xfId="0" applyNumberFormat="1" applyFont="1" applyFill="1" applyBorder="1" applyAlignment="1" applyProtection="1">
      <alignment vertical="center"/>
      <protection locked="0"/>
    </xf>
    <xf numFmtId="3" fontId="4" fillId="0" borderId="1" xfId="0" applyNumberFormat="1" applyFont="1" applyFill="1" applyBorder="1" applyAlignment="1" applyProtection="1">
      <alignment vertical="center"/>
      <protection locked="0"/>
    </xf>
    <xf numFmtId="3" fontId="4" fillId="0" borderId="4" xfId="0" applyNumberFormat="1" applyFont="1" applyFill="1" applyBorder="1" applyAlignment="1" applyProtection="1">
      <alignment vertical="center"/>
      <protection locked="0"/>
    </xf>
    <xf numFmtId="164" fontId="6" fillId="0" borderId="5" xfId="0" applyNumberFormat="1" applyFont="1" applyFill="1" applyBorder="1" applyAlignment="1">
      <alignment horizontal="center" vertical="center"/>
    </xf>
    <xf numFmtId="0" fontId="9" fillId="0" borderId="0" xfId="3" applyFont="1" applyAlignment="1"/>
    <xf numFmtId="0" fontId="3" fillId="0" borderId="0" xfId="3" applyFont="1" applyAlignment="1"/>
    <xf numFmtId="0" fontId="9" fillId="0" borderId="6" xfId="3" applyFont="1" applyFill="1" applyBorder="1" applyAlignment="1" applyProtection="1">
      <alignment horizontal="center" vertical="center"/>
      <protection locked="0" hidden="1"/>
    </xf>
    <xf numFmtId="0" fontId="6" fillId="0" borderId="0" xfId="3" applyFont="1" applyFill="1" applyBorder="1" applyAlignment="1" applyProtection="1">
      <alignment horizontal="left" vertical="center"/>
      <protection hidden="1"/>
    </xf>
    <xf numFmtId="0" fontId="7" fillId="0" borderId="0" xfId="3" applyFont="1" applyFill="1" applyBorder="1" applyAlignment="1" applyProtection="1">
      <alignment horizontal="center" vertical="center" wrapText="1"/>
      <protection hidden="1"/>
    </xf>
    <xf numFmtId="0" fontId="9" fillId="0" borderId="0" xfId="3" applyFont="1" applyBorder="1" applyAlignment="1" applyProtection="1">
      <protection hidden="1"/>
    </xf>
    <xf numFmtId="0" fontId="16" fillId="0" borderId="0" xfId="3" applyFont="1" applyBorder="1" applyAlignment="1" applyProtection="1">
      <alignment horizontal="right" vertical="center" wrapText="1"/>
      <protection hidden="1"/>
    </xf>
    <xf numFmtId="0" fontId="16" fillId="0" borderId="0" xfId="3" applyNumberFormat="1" applyFont="1" applyFill="1" applyBorder="1" applyAlignment="1" applyProtection="1">
      <alignment horizontal="right" vertical="center" shrinkToFit="1"/>
      <protection locked="0" hidden="1"/>
    </xf>
    <xf numFmtId="0" fontId="16" fillId="0" borderId="0" xfId="3" applyFont="1" applyFill="1" applyBorder="1" applyAlignment="1" applyProtection="1">
      <alignment horizontal="left" vertical="center"/>
      <protection hidden="1"/>
    </xf>
    <xf numFmtId="0" fontId="9" fillId="0" borderId="0" xfId="3" applyFont="1" applyBorder="1" applyAlignment="1" applyProtection="1">
      <alignment horizontal="left"/>
      <protection hidden="1"/>
    </xf>
    <xf numFmtId="0" fontId="9" fillId="0" borderId="0" xfId="3" applyFont="1" applyBorder="1" applyAlignment="1" applyProtection="1">
      <alignment vertical="top"/>
      <protection hidden="1"/>
    </xf>
    <xf numFmtId="0" fontId="9" fillId="0" borderId="0" xfId="3" applyFont="1" applyBorder="1" applyAlignment="1" applyProtection="1">
      <alignment horizontal="right"/>
      <protection hidden="1"/>
    </xf>
    <xf numFmtId="0" fontId="6" fillId="0" borderId="0" xfId="3" applyFont="1" applyFill="1" applyBorder="1" applyAlignment="1" applyProtection="1">
      <alignment horizontal="right" vertical="center"/>
      <protection locked="0" hidden="1"/>
    </xf>
    <xf numFmtId="0" fontId="9" fillId="0" borderId="0" xfId="3" applyFont="1" applyFill="1" applyBorder="1" applyAlignment="1" applyProtection="1">
      <protection hidden="1"/>
    </xf>
    <xf numFmtId="0" fontId="9" fillId="0" borderId="0" xfId="3" applyFont="1" applyBorder="1" applyAlignment="1" applyProtection="1">
      <alignment horizontal="center" vertical="center"/>
      <protection locked="0" hidden="1"/>
    </xf>
    <xf numFmtId="0" fontId="9" fillId="0" borderId="0" xfId="3" applyFont="1" applyBorder="1" applyAlignment="1" applyProtection="1">
      <alignment horizontal="right" vertical="top"/>
      <protection hidden="1"/>
    </xf>
    <xf numFmtId="0" fontId="9" fillId="0" borderId="0" xfId="3" applyFont="1" applyBorder="1" applyAlignment="1"/>
    <xf numFmtId="0" fontId="9" fillId="0" borderId="0" xfId="3" applyFont="1" applyBorder="1" applyAlignment="1" applyProtection="1">
      <alignment horizontal="left" vertical="top"/>
      <protection hidden="1"/>
    </xf>
    <xf numFmtId="0" fontId="9" fillId="0" borderId="7" xfId="3" applyFont="1" applyBorder="1" applyAlignment="1" applyProtection="1">
      <protection hidden="1"/>
    </xf>
    <xf numFmtId="0" fontId="9" fillId="0" borderId="0" xfId="3" applyFont="1" applyBorder="1" applyAlignment="1" applyProtection="1">
      <alignment vertical="center"/>
      <protection hidden="1"/>
    </xf>
    <xf numFmtId="0" fontId="9" fillId="0" borderId="8" xfId="3" applyFont="1" applyBorder="1" applyAlignment="1" applyProtection="1">
      <protection hidden="1"/>
    </xf>
    <xf numFmtId="0" fontId="9" fillId="0" borderId="8" xfId="3" applyFont="1" applyBorder="1" applyAlignment="1"/>
    <xf numFmtId="164" fontId="21" fillId="0" borderId="1" xfId="0" applyNumberFormat="1" applyFont="1" applyFill="1" applyBorder="1" applyAlignment="1">
      <alignment horizontal="center" vertical="center"/>
    </xf>
    <xf numFmtId="164" fontId="21" fillId="0" borderId="5" xfId="0" applyNumberFormat="1" applyFont="1" applyFill="1" applyBorder="1" applyAlignment="1">
      <alignment horizontal="center" vertical="center"/>
    </xf>
    <xf numFmtId="164" fontId="21" fillId="0" borderId="4" xfId="0" applyNumberFormat="1" applyFont="1" applyFill="1" applyBorder="1" applyAlignment="1">
      <alignment horizontal="center" vertical="center"/>
    </xf>
    <xf numFmtId="0" fontId="9" fillId="0" borderId="0" xfId="3" applyFont="1" applyBorder="1" applyAlignment="1" applyProtection="1">
      <alignment horizontal="right" vertical="center"/>
      <protection hidden="1"/>
    </xf>
    <xf numFmtId="0" fontId="0" fillId="0" borderId="0" xfId="0" applyFill="1"/>
    <xf numFmtId="3" fontId="4" fillId="0" borderId="1" xfId="0" applyNumberFormat="1" applyFont="1" applyFill="1" applyBorder="1" applyAlignment="1" applyProtection="1">
      <alignment vertical="center"/>
      <protection hidden="1"/>
    </xf>
    <xf numFmtId="0" fontId="18" fillId="0" borderId="9" xfId="0" applyFont="1" applyFill="1" applyBorder="1" applyAlignment="1">
      <alignment vertical="center"/>
    </xf>
    <xf numFmtId="0" fontId="10" fillId="0" borderId="10" xfId="0" applyFont="1" applyFill="1" applyBorder="1" applyAlignment="1" applyProtection="1">
      <alignment horizontal="center" vertical="center" wrapText="1"/>
      <protection hidden="1"/>
    </xf>
    <xf numFmtId="0" fontId="10" fillId="0" borderId="10" xfId="0" applyFont="1" applyFill="1" applyBorder="1" applyAlignment="1" applyProtection="1">
      <alignment horizontal="center" vertical="center"/>
      <protection hidden="1"/>
    </xf>
    <xf numFmtId="0" fontId="6" fillId="0" borderId="11" xfId="0" applyFont="1" applyFill="1" applyBorder="1" applyAlignment="1" applyProtection="1">
      <alignment horizontal="center" vertical="center" wrapText="1"/>
      <protection hidden="1"/>
    </xf>
    <xf numFmtId="0" fontId="10" fillId="0" borderId="11" xfId="0" applyFont="1" applyFill="1" applyBorder="1" applyAlignment="1" applyProtection="1">
      <alignment horizontal="center" vertical="center" wrapText="1"/>
      <protection hidden="1"/>
    </xf>
    <xf numFmtId="3" fontId="4" fillId="0" borderId="4" xfId="0" applyNumberFormat="1" applyFont="1" applyFill="1" applyBorder="1" applyAlignment="1" applyProtection="1">
      <alignment vertical="center"/>
      <protection hidden="1"/>
    </xf>
    <xf numFmtId="0" fontId="10" fillId="0" borderId="11" xfId="0" applyFont="1" applyFill="1" applyBorder="1" applyAlignment="1" applyProtection="1">
      <alignment horizontal="center" vertical="center"/>
      <protection hidden="1"/>
    </xf>
    <xf numFmtId="0" fontId="6" fillId="0" borderId="1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0" fontId="3" fillId="0" borderId="0" xfId="5" applyFont="1" applyFill="1" applyBorder="1" applyAlignment="1">
      <alignment wrapText="1"/>
    </xf>
    <xf numFmtId="0" fontId="22" fillId="0" borderId="11" xfId="0" applyFont="1" applyFill="1" applyBorder="1" applyAlignment="1">
      <alignment horizontal="center" vertical="center" wrapText="1"/>
    </xf>
    <xf numFmtId="49" fontId="22" fillId="0" borderId="11" xfId="0" applyNumberFormat="1" applyFont="1" applyFill="1" applyBorder="1" applyAlignment="1">
      <alignment horizontal="center" vertical="center"/>
    </xf>
    <xf numFmtId="0" fontId="9" fillId="0" borderId="7" xfId="3" applyFont="1" applyBorder="1" applyAlignment="1"/>
    <xf numFmtId="0" fontId="9" fillId="0" borderId="12" xfId="3" applyFont="1" applyBorder="1" applyAlignment="1"/>
    <xf numFmtId="0" fontId="7" fillId="0" borderId="13" xfId="3" applyFont="1" applyFill="1" applyBorder="1" applyAlignment="1" applyProtection="1">
      <alignment horizontal="left" vertical="center" wrapText="1"/>
      <protection hidden="1"/>
    </xf>
    <xf numFmtId="0" fontId="9" fillId="0" borderId="13" xfId="3" applyFont="1" applyBorder="1" applyAlignment="1" applyProtection="1">
      <alignment horizontal="left" vertical="center" wrapText="1"/>
      <protection hidden="1"/>
    </xf>
    <xf numFmtId="0" fontId="16" fillId="0" borderId="0" xfId="3" applyFont="1" applyBorder="1" applyAlignment="1" applyProtection="1">
      <alignment horizontal="right"/>
      <protection hidden="1"/>
    </xf>
    <xf numFmtId="0" fontId="9" fillId="0" borderId="13" xfId="3" applyFont="1" applyFill="1" applyBorder="1" applyAlignment="1" applyProtection="1">
      <protection hidden="1"/>
    </xf>
    <xf numFmtId="0" fontId="9" fillId="0" borderId="13" xfId="3" applyFont="1" applyBorder="1" applyAlignment="1" applyProtection="1">
      <alignment wrapText="1"/>
      <protection hidden="1"/>
    </xf>
    <xf numFmtId="0" fontId="9" fillId="0" borderId="13" xfId="3" applyFont="1" applyBorder="1" applyAlignment="1" applyProtection="1">
      <protection hidden="1"/>
    </xf>
    <xf numFmtId="0" fontId="7" fillId="0" borderId="0" xfId="3" applyFont="1" applyBorder="1" applyAlignment="1" applyProtection="1">
      <protection hidden="1"/>
    </xf>
    <xf numFmtId="0" fontId="9" fillId="0" borderId="13" xfId="3" applyFont="1" applyBorder="1" applyAlignment="1" applyProtection="1">
      <alignment horizontal="left" vertical="top" wrapText="1"/>
      <protection hidden="1"/>
    </xf>
    <xf numFmtId="0" fontId="9" fillId="0" borderId="13" xfId="3" applyFont="1" applyBorder="1" applyAlignment="1" applyProtection="1">
      <alignment horizontal="left" vertical="top" indent="2"/>
      <protection hidden="1"/>
    </xf>
    <xf numFmtId="0" fontId="9" fillId="0" borderId="13" xfId="3" applyFont="1" applyBorder="1" applyAlignment="1" applyProtection="1">
      <alignment horizontal="left" vertical="top" wrapText="1" indent="2"/>
      <protection hidden="1"/>
    </xf>
    <xf numFmtId="49" fontId="6" fillId="0" borderId="13" xfId="3" applyNumberFormat="1" applyFont="1" applyBorder="1" applyAlignment="1" applyProtection="1">
      <alignment horizontal="center" vertical="center"/>
      <protection locked="0" hidden="1"/>
    </xf>
    <xf numFmtId="0" fontId="9" fillId="0" borderId="13" xfId="3" applyFont="1" applyBorder="1" applyAlignment="1" applyProtection="1">
      <alignment horizontal="left"/>
      <protection hidden="1"/>
    </xf>
    <xf numFmtId="0" fontId="9" fillId="0" borderId="12" xfId="3" applyFont="1" applyBorder="1" applyAlignment="1" applyProtection="1">
      <protection hidden="1"/>
    </xf>
    <xf numFmtId="0" fontId="9" fillId="0" borderId="13" xfId="3" applyFont="1" applyFill="1" applyBorder="1" applyAlignment="1" applyProtection="1">
      <alignment vertical="center"/>
      <protection hidden="1"/>
    </xf>
    <xf numFmtId="0" fontId="9" fillId="0" borderId="14" xfId="3" applyFont="1" applyBorder="1" applyAlignment="1" applyProtection="1">
      <protection hidden="1"/>
    </xf>
    <xf numFmtId="0" fontId="9" fillId="0" borderId="15" xfId="3" applyFont="1" applyFill="1" applyBorder="1" applyAlignment="1" applyProtection="1">
      <protection hidden="1"/>
    </xf>
    <xf numFmtId="0" fontId="9" fillId="0" borderId="16" xfId="3" applyFont="1" applyFill="1" applyBorder="1" applyAlignment="1" applyProtection="1">
      <protection hidden="1"/>
    </xf>
    <xf numFmtId="14" fontId="6" fillId="0" borderId="11" xfId="3" applyNumberFormat="1" applyFont="1" applyFill="1" applyBorder="1" applyAlignment="1" applyProtection="1">
      <alignment horizontal="center" vertical="center"/>
      <protection locked="0" hidden="1"/>
    </xf>
    <xf numFmtId="0" fontId="9" fillId="0" borderId="0" xfId="3" applyFont="1" applyFill="1" applyBorder="1" applyAlignment="1"/>
    <xf numFmtId="49" fontId="6" fillId="0" borderId="0" xfId="3" applyNumberFormat="1" applyFont="1" applyFill="1" applyBorder="1" applyAlignment="1" applyProtection="1">
      <alignment horizontal="center" vertical="center"/>
      <protection locked="0" hidden="1"/>
    </xf>
    <xf numFmtId="0" fontId="7" fillId="0" borderId="0" xfId="0" applyFont="1" applyBorder="1" applyAlignment="1" applyProtection="1">
      <protection hidden="1"/>
    </xf>
    <xf numFmtId="0" fontId="7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 applyProtection="1">
      <alignment vertical="top"/>
      <protection hidden="1"/>
    </xf>
    <xf numFmtId="0" fontId="6" fillId="0" borderId="0" xfId="0" applyFont="1" applyBorder="1" applyAlignment="1" applyProtection="1">
      <alignment vertical="top"/>
      <protection hidden="1"/>
    </xf>
    <xf numFmtId="3" fontId="0" fillId="0" borderId="0" xfId="0" applyNumberFormat="1" applyFill="1"/>
    <xf numFmtId="4" fontId="0" fillId="0" borderId="0" xfId="0" applyNumberFormat="1" applyFill="1"/>
    <xf numFmtId="0" fontId="6" fillId="0" borderId="17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vertical="center" wrapText="1"/>
    </xf>
    <xf numFmtId="0" fontId="23" fillId="0" borderId="0" xfId="0" applyFont="1" applyFill="1" applyAlignment="1">
      <alignment vertical="center"/>
    </xf>
    <xf numFmtId="0" fontId="12" fillId="0" borderId="0" xfId="0" applyFont="1" applyFill="1" applyBorder="1" applyAlignment="1">
      <alignment vertical="center" wrapText="1"/>
    </xf>
    <xf numFmtId="0" fontId="12" fillId="0" borderId="0" xfId="0" applyFont="1" applyFill="1" applyAlignment="1">
      <alignment vertical="center"/>
    </xf>
    <xf numFmtId="0" fontId="6" fillId="0" borderId="19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left" vertical="center" wrapText="1"/>
    </xf>
    <xf numFmtId="0" fontId="18" fillId="0" borderId="21" xfId="0" applyFont="1" applyFill="1" applyBorder="1" applyAlignment="1">
      <alignment horizontal="left" vertical="center" wrapText="1"/>
    </xf>
    <xf numFmtId="0" fontId="6" fillId="0" borderId="22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6" fillId="0" borderId="18" xfId="0" applyFont="1" applyFill="1" applyBorder="1" applyAlignment="1">
      <alignment horizontal="left" vertical="center" wrapText="1"/>
    </xf>
    <xf numFmtId="0" fontId="18" fillId="0" borderId="21" xfId="0" applyFont="1" applyFill="1" applyBorder="1" applyAlignment="1">
      <alignment vertical="center"/>
    </xf>
    <xf numFmtId="0" fontId="11" fillId="0" borderId="20" xfId="0" applyFont="1" applyFill="1" applyBorder="1" applyAlignment="1" applyProtection="1">
      <alignment vertical="center" wrapText="1"/>
      <protection hidden="1"/>
    </xf>
    <xf numFmtId="0" fontId="11" fillId="0" borderId="21" xfId="0" applyFont="1" applyFill="1" applyBorder="1" applyAlignment="1" applyProtection="1">
      <alignment vertical="center" wrapText="1"/>
      <protection hidden="1"/>
    </xf>
    <xf numFmtId="0" fontId="11" fillId="0" borderId="23" xfId="0" applyFont="1" applyFill="1" applyBorder="1" applyAlignment="1" applyProtection="1">
      <alignment vertical="center" wrapText="1"/>
      <protection hidden="1"/>
    </xf>
    <xf numFmtId="0" fontId="6" fillId="0" borderId="20" xfId="0" applyFont="1" applyFill="1" applyBorder="1" applyAlignment="1" applyProtection="1">
      <alignment horizontal="center" vertical="center" wrapText="1"/>
      <protection hidden="1"/>
    </xf>
    <xf numFmtId="0" fontId="6" fillId="0" borderId="24" xfId="0" applyFont="1" applyFill="1" applyBorder="1" applyAlignment="1">
      <alignment horizontal="left" vertical="center" wrapText="1"/>
    </xf>
    <xf numFmtId="0" fontId="18" fillId="0" borderId="15" xfId="0" applyFont="1" applyFill="1" applyBorder="1" applyAlignment="1">
      <alignment horizontal="left" vertical="center" wrapText="1"/>
    </xf>
    <xf numFmtId="0" fontId="18" fillId="0" borderId="16" xfId="0" applyFont="1" applyFill="1" applyBorder="1" applyAlignment="1">
      <alignment horizontal="left" vertical="center" wrapText="1"/>
    </xf>
    <xf numFmtId="0" fontId="6" fillId="0" borderId="25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26" xfId="0" applyFont="1" applyFill="1" applyBorder="1" applyAlignment="1">
      <alignment horizontal="left" vertical="center" wrapText="1"/>
    </xf>
    <xf numFmtId="0" fontId="6" fillId="0" borderId="27" xfId="0" applyFont="1" applyFill="1" applyBorder="1" applyAlignment="1">
      <alignment horizontal="left" vertical="center" wrapText="1"/>
    </xf>
    <xf numFmtId="0" fontId="11" fillId="0" borderId="15" xfId="0" applyFont="1" applyFill="1" applyBorder="1" applyAlignment="1" applyProtection="1">
      <alignment horizontal="left" vertical="center" wrapText="1"/>
      <protection hidden="1"/>
    </xf>
    <xf numFmtId="0" fontId="18" fillId="0" borderId="21" xfId="0" applyFont="1" applyFill="1" applyBorder="1" applyAlignment="1">
      <alignment vertical="center" wrapText="1"/>
    </xf>
    <xf numFmtId="0" fontId="18" fillId="0" borderId="23" xfId="0" applyFont="1" applyFill="1" applyBorder="1" applyAlignment="1">
      <alignment vertical="center" wrapText="1"/>
    </xf>
    <xf numFmtId="0" fontId="10" fillId="0" borderId="20" xfId="0" applyFont="1" applyFill="1" applyBorder="1" applyAlignment="1" applyProtection="1">
      <alignment vertical="center" wrapText="1"/>
      <protection hidden="1"/>
    </xf>
    <xf numFmtId="0" fontId="10" fillId="0" borderId="21" xfId="0" applyFont="1" applyFill="1" applyBorder="1" applyAlignment="1" applyProtection="1">
      <alignment vertical="center" wrapText="1"/>
      <protection hidden="1"/>
    </xf>
    <xf numFmtId="0" fontId="10" fillId="0" borderId="23" xfId="0" applyFont="1" applyFill="1" applyBorder="1" applyAlignment="1" applyProtection="1">
      <alignment vertical="center" wrapText="1"/>
      <protection hidden="1"/>
    </xf>
    <xf numFmtId="0" fontId="9" fillId="0" borderId="0" xfId="3" applyFont="1" applyFill="1" applyBorder="1" applyAlignment="1" applyProtection="1">
      <alignment horizontal="right" vertical="top" wrapText="1"/>
      <protection hidden="1"/>
    </xf>
    <xf numFmtId="0" fontId="0" fillId="0" borderId="0" xfId="3" applyFont="1" applyAlignment="1"/>
    <xf numFmtId="0" fontId="0" fillId="0" borderId="0" xfId="0" applyFill="1" applyAlignment="1"/>
    <xf numFmtId="0" fontId="7" fillId="0" borderId="19" xfId="0" applyFont="1" applyFill="1" applyBorder="1" applyAlignment="1">
      <alignment horizontal="left" vertical="center" wrapText="1"/>
    </xf>
    <xf numFmtId="49" fontId="6" fillId="0" borderId="10" xfId="3" applyNumberFormat="1" applyFont="1" applyFill="1" applyBorder="1" applyAlignment="1" applyProtection="1">
      <alignment horizontal="right" vertical="center"/>
      <protection locked="0" hidden="1"/>
    </xf>
    <xf numFmtId="0" fontId="11" fillId="0" borderId="23" xfId="0" applyFont="1" applyFill="1" applyBorder="1" applyAlignment="1">
      <alignment vertical="center"/>
    </xf>
    <xf numFmtId="0" fontId="11" fillId="0" borderId="23" xfId="0" applyFont="1" applyFill="1" applyBorder="1" applyAlignment="1">
      <alignment horizontal="left" vertical="center" wrapText="1"/>
    </xf>
    <xf numFmtId="0" fontId="11" fillId="0" borderId="28" xfId="0" applyFont="1" applyFill="1" applyBorder="1" applyAlignment="1">
      <alignment vertical="center"/>
    </xf>
    <xf numFmtId="3" fontId="12" fillId="0" borderId="0" xfId="0" applyNumberFormat="1" applyFont="1" applyFill="1" applyAlignment="1">
      <alignment vertical="center"/>
    </xf>
    <xf numFmtId="3" fontId="4" fillId="0" borderId="5" xfId="0" applyNumberFormat="1" applyFont="1" applyFill="1" applyBorder="1" applyAlignment="1" applyProtection="1">
      <alignment vertical="center"/>
      <protection hidden="1"/>
    </xf>
    <xf numFmtId="3" fontId="23" fillId="0" borderId="0" xfId="0" applyNumberFormat="1" applyFont="1" applyFill="1" applyAlignment="1">
      <alignment vertical="center"/>
    </xf>
    <xf numFmtId="3" fontId="6" fillId="0" borderId="21" xfId="0" applyNumberFormat="1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26" fillId="0" borderId="0" xfId="14" applyFont="1" applyFill="1" applyBorder="1" applyProtection="1"/>
    <xf numFmtId="3" fontId="25" fillId="0" borderId="0" xfId="14" applyNumberFormat="1" applyFont="1" applyFill="1" applyBorder="1" applyProtection="1"/>
    <xf numFmtId="0" fontId="25" fillId="0" borderId="0" xfId="17" applyFont="1" applyFill="1" applyBorder="1"/>
    <xf numFmtId="3" fontId="26" fillId="0" borderId="0" xfId="17" applyNumberFormat="1" applyFont="1" applyFill="1" applyBorder="1"/>
    <xf numFmtId="37" fontId="25" fillId="0" borderId="0" xfId="17" applyNumberFormat="1" applyFont="1" applyFill="1" applyBorder="1" applyProtection="1"/>
    <xf numFmtId="3" fontId="25" fillId="0" borderId="0" xfId="17" applyNumberFormat="1" applyFont="1" applyFill="1" applyBorder="1" applyProtection="1"/>
    <xf numFmtId="3" fontId="26" fillId="0" borderId="0" xfId="14" applyNumberFormat="1" applyFont="1" applyFill="1" applyBorder="1" applyProtection="1"/>
    <xf numFmtId="0" fontId="0" fillId="0" borderId="0" xfId="0" applyFill="1" applyBorder="1"/>
    <xf numFmtId="37" fontId="26" fillId="0" borderId="0" xfId="17" applyNumberFormat="1" applyFont="1" applyFill="1" applyBorder="1" applyProtection="1"/>
    <xf numFmtId="3" fontId="26" fillId="0" borderId="0" xfId="17" applyNumberFormat="1" applyFont="1" applyFill="1" applyBorder="1" applyProtection="1"/>
    <xf numFmtId="37" fontId="26" fillId="0" borderId="0" xfId="14" applyNumberFormat="1" applyFont="1" applyFill="1" applyBorder="1" applyProtection="1"/>
    <xf numFmtId="3" fontId="0" fillId="0" borderId="0" xfId="0" applyNumberFormat="1" applyFill="1" applyBorder="1"/>
    <xf numFmtId="1" fontId="6" fillId="0" borderId="10" xfId="0" applyNumberFormat="1" applyFont="1" applyFill="1" applyBorder="1" applyAlignment="1" applyProtection="1">
      <alignment horizontal="center" vertical="center"/>
      <protection locked="0" hidden="1"/>
    </xf>
    <xf numFmtId="0" fontId="6" fillId="0" borderId="10" xfId="0" applyFont="1" applyFill="1" applyBorder="1" applyAlignment="1" applyProtection="1">
      <alignment horizontal="center" vertical="center"/>
      <protection locked="0" hidden="1"/>
    </xf>
    <xf numFmtId="0" fontId="7" fillId="0" borderId="17" xfId="0" applyFont="1" applyFill="1" applyBorder="1" applyAlignment="1">
      <alignment horizontal="left" vertical="center" wrapText="1"/>
    </xf>
    <xf numFmtId="0" fontId="11" fillId="0" borderId="24" xfId="0" applyFont="1" applyFill="1" applyBorder="1" applyAlignment="1" applyProtection="1">
      <alignment horizontal="left" vertical="center" wrapText="1"/>
      <protection hidden="1"/>
    </xf>
    <xf numFmtId="0" fontId="11" fillId="0" borderId="16" xfId="0" applyFont="1" applyFill="1" applyBorder="1" applyAlignment="1" applyProtection="1">
      <alignment horizontal="left" vertical="center" wrapText="1"/>
      <protection hidden="1"/>
    </xf>
    <xf numFmtId="0" fontId="6" fillId="0" borderId="23" xfId="0" applyFont="1" applyFill="1" applyBorder="1" applyAlignment="1">
      <alignment horizontal="left" vertical="center" wrapText="1"/>
    </xf>
    <xf numFmtId="0" fontId="0" fillId="0" borderId="28" xfId="0" applyFill="1" applyBorder="1"/>
    <xf numFmtId="0" fontId="6" fillId="0" borderId="12" xfId="0" applyFont="1" applyFill="1" applyBorder="1" applyAlignment="1">
      <alignment horizontal="left" vertical="center" wrapText="1"/>
    </xf>
    <xf numFmtId="0" fontId="6" fillId="0" borderId="32" xfId="0" applyFont="1" applyFill="1" applyBorder="1" applyAlignment="1">
      <alignment horizontal="left" vertical="center" wrapText="1"/>
    </xf>
    <xf numFmtId="0" fontId="7" fillId="0" borderId="0" xfId="3" applyFont="1" applyFill="1" applyBorder="1" applyAlignment="1" applyProtection="1">
      <alignment vertical="center"/>
      <protection hidden="1"/>
    </xf>
    <xf numFmtId="0" fontId="9" fillId="0" borderId="0" xfId="3" applyFont="1" applyBorder="1" applyAlignment="1" applyProtection="1">
      <alignment horizontal="center" vertical="top"/>
      <protection hidden="1"/>
    </xf>
    <xf numFmtId="0" fontId="9" fillId="0" borderId="0" xfId="3" applyFont="1" applyBorder="1" applyAlignment="1" applyProtection="1">
      <alignment horizontal="center"/>
      <protection hidden="1"/>
    </xf>
    <xf numFmtId="0" fontId="13" fillId="0" borderId="0" xfId="5" applyBorder="1" applyAlignment="1"/>
    <xf numFmtId="0" fontId="13" fillId="0" borderId="13" xfId="5" applyBorder="1" applyAlignment="1"/>
    <xf numFmtId="0" fontId="9" fillId="0" borderId="0" xfId="3" applyFont="1" applyBorder="1" applyAlignment="1" applyProtection="1">
      <alignment vertical="top" wrapText="1"/>
      <protection hidden="1"/>
    </xf>
    <xf numFmtId="0" fontId="9" fillId="0" borderId="0" xfId="3" applyFont="1" applyBorder="1" applyAlignment="1" applyProtection="1">
      <alignment wrapText="1"/>
      <protection hidden="1"/>
    </xf>
    <xf numFmtId="0" fontId="7" fillId="0" borderId="0" xfId="0" applyFont="1" applyBorder="1" applyAlignment="1" applyProtection="1">
      <alignment horizontal="right"/>
      <protection hidden="1"/>
    </xf>
    <xf numFmtId="0" fontId="7" fillId="0" borderId="6" xfId="3" applyFont="1" applyFill="1" applyBorder="1" applyAlignment="1" applyProtection="1">
      <alignment vertical="center"/>
      <protection hidden="1"/>
    </xf>
    <xf numFmtId="0" fontId="9" fillId="0" borderId="6" xfId="3" applyFont="1" applyBorder="1" applyAlignment="1" applyProtection="1">
      <protection hidden="1"/>
    </xf>
    <xf numFmtId="0" fontId="9" fillId="0" borderId="6" xfId="3" applyFont="1" applyBorder="1" applyAlignment="1" applyProtection="1">
      <alignment horizontal="right"/>
      <protection hidden="1"/>
    </xf>
    <xf numFmtId="0" fontId="9" fillId="0" borderId="6" xfId="3" applyFont="1" applyBorder="1" applyAlignment="1" applyProtection="1">
      <alignment horizontal="right" wrapText="1"/>
      <protection hidden="1"/>
    </xf>
    <xf numFmtId="0" fontId="9" fillId="0" borderId="0" xfId="3" applyFont="1" applyBorder="1" applyAlignment="1" applyProtection="1">
      <alignment horizontal="right" wrapText="1"/>
      <protection hidden="1"/>
    </xf>
    <xf numFmtId="0" fontId="7" fillId="0" borderId="0" xfId="0" applyFont="1" applyBorder="1" applyAlignment="1" applyProtection="1">
      <alignment horizontal="right" vertical="center"/>
      <protection hidden="1"/>
    </xf>
    <xf numFmtId="0" fontId="7" fillId="0" borderId="0" xfId="0" applyFont="1" applyBorder="1" applyAlignment="1"/>
    <xf numFmtId="0" fontId="9" fillId="0" borderId="6" xfId="3" applyFont="1" applyBorder="1" applyAlignment="1"/>
    <xf numFmtId="0" fontId="7" fillId="0" borderId="6" xfId="0" applyFont="1" applyBorder="1" applyAlignment="1" applyProtection="1">
      <alignment horizontal="right"/>
      <protection hidden="1"/>
    </xf>
    <xf numFmtId="0" fontId="9" fillId="0" borderId="6" xfId="3" applyFont="1" applyBorder="1" applyAlignment="1" applyProtection="1">
      <alignment horizontal="right" vertical="top"/>
      <protection hidden="1"/>
    </xf>
    <xf numFmtId="0" fontId="6" fillId="0" borderId="6" xfId="3" applyFont="1" applyFill="1" applyBorder="1" applyAlignment="1" applyProtection="1">
      <alignment horizontal="right" vertical="center"/>
      <protection locked="0" hidden="1"/>
    </xf>
    <xf numFmtId="0" fontId="9" fillId="0" borderId="6" xfId="3" applyFont="1" applyBorder="1" applyAlignment="1" applyProtection="1">
      <alignment horizontal="left" vertical="top"/>
      <protection hidden="1"/>
    </xf>
    <xf numFmtId="0" fontId="9" fillId="0" borderId="6" xfId="3" applyFont="1" applyBorder="1" applyAlignment="1" applyProtection="1">
      <alignment horizontal="left"/>
      <protection hidden="1"/>
    </xf>
    <xf numFmtId="0" fontId="6" fillId="0" borderId="6" xfId="3" applyFont="1" applyBorder="1" applyAlignment="1" applyProtection="1">
      <alignment vertical="center"/>
      <protection hidden="1"/>
    </xf>
    <xf numFmtId="0" fontId="9" fillId="0" borderId="6" xfId="3" applyFont="1" applyFill="1" applyBorder="1" applyAlignment="1" applyProtection="1">
      <alignment horizontal="right" vertical="top" wrapText="1"/>
      <protection hidden="1"/>
    </xf>
    <xf numFmtId="0" fontId="7" fillId="0" borderId="13" xfId="0" applyFont="1" applyBorder="1" applyAlignment="1" applyProtection="1">
      <protection hidden="1"/>
    </xf>
    <xf numFmtId="0" fontId="6" fillId="0" borderId="13" xfId="0" applyFont="1" applyFill="1" applyBorder="1" applyAlignment="1" applyProtection="1">
      <alignment horizontal="right" vertical="center"/>
      <protection locked="0" hidden="1"/>
    </xf>
    <xf numFmtId="0" fontId="7" fillId="0" borderId="13" xfId="0" applyFont="1" applyBorder="1" applyAlignment="1" applyProtection="1">
      <alignment vertical="top"/>
      <protection hidden="1"/>
    </xf>
    <xf numFmtId="0" fontId="0" fillId="0" borderId="24" xfId="3" applyFont="1" applyBorder="1" applyAlignment="1"/>
    <xf numFmtId="0" fontId="0" fillId="0" borderId="15" xfId="3" applyFont="1" applyBorder="1" applyAlignment="1"/>
    <xf numFmtId="0" fontId="17" fillId="0" borderId="0" xfId="5" applyFont="1" applyBorder="1" applyAlignment="1" applyProtection="1">
      <alignment vertical="center"/>
      <protection hidden="1"/>
    </xf>
    <xf numFmtId="0" fontId="17" fillId="0" borderId="13" xfId="5" applyFont="1" applyFill="1" applyBorder="1" applyAlignment="1" applyProtection="1">
      <alignment vertical="center"/>
      <protection hidden="1"/>
    </xf>
    <xf numFmtId="3" fontId="6" fillId="0" borderId="10" xfId="1" applyNumberFormat="1" applyFont="1" applyFill="1" applyBorder="1" applyAlignment="1" applyProtection="1">
      <alignment horizontal="right"/>
      <protection locked="0" hidden="1"/>
    </xf>
    <xf numFmtId="0" fontId="20" fillId="0" borderId="0" xfId="5" applyFont="1" applyFill="1" applyBorder="1" applyAlignment="1" applyProtection="1">
      <alignment horizontal="center" vertical="center"/>
      <protection hidden="1"/>
    </xf>
    <xf numFmtId="14" fontId="20" fillId="0" borderId="0" xfId="5" applyNumberFormat="1" applyFont="1" applyFill="1" applyBorder="1" applyAlignment="1" applyProtection="1">
      <alignment horizontal="center" vertical="center"/>
      <protection locked="0" hidden="1"/>
    </xf>
    <xf numFmtId="0" fontId="21" fillId="0" borderId="11" xfId="0" applyFont="1" applyFill="1" applyBorder="1" applyAlignment="1">
      <alignment horizontal="center" vertical="center" wrapText="1"/>
    </xf>
    <xf numFmtId="49" fontId="22" fillId="0" borderId="1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3" fontId="4" fillId="0" borderId="0" xfId="0" applyNumberFormat="1" applyFont="1" applyFill="1" applyBorder="1" applyAlignment="1" applyProtection="1">
      <alignment vertical="center"/>
      <protection locked="0"/>
    </xf>
    <xf numFmtId="3" fontId="4" fillId="0" borderId="0" xfId="0" applyNumberFormat="1" applyFont="1" applyFill="1" applyBorder="1" applyAlignment="1" applyProtection="1">
      <alignment vertical="center"/>
      <protection hidden="1"/>
    </xf>
    <xf numFmtId="3" fontId="3" fillId="0" borderId="0" xfId="0" applyNumberFormat="1" applyFont="1" applyFill="1" applyBorder="1"/>
    <xf numFmtId="0" fontId="19" fillId="0" borderId="6" xfId="5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14" fillId="0" borderId="25" xfId="3" applyFont="1" applyBorder="1" applyAlignment="1"/>
    <xf numFmtId="0" fontId="14" fillId="0" borderId="7" xfId="3" applyFont="1" applyBorder="1" applyAlignment="1"/>
    <xf numFmtId="0" fontId="7" fillId="0" borderId="0" xfId="3" applyFont="1" applyFill="1" applyBorder="1" applyAlignment="1" applyProtection="1">
      <alignment vertical="center"/>
      <protection hidden="1"/>
    </xf>
    <xf numFmtId="0" fontId="7" fillId="0" borderId="6" xfId="0" applyFont="1" applyBorder="1" applyAlignment="1" applyProtection="1">
      <alignment horizontal="right" vertical="center" wrapText="1"/>
      <protection hidden="1"/>
    </xf>
    <xf numFmtId="0" fontId="7" fillId="0" borderId="13" xfId="0" applyFont="1" applyBorder="1" applyAlignment="1" applyProtection="1">
      <alignment horizontal="right" wrapText="1"/>
      <protection hidden="1"/>
    </xf>
    <xf numFmtId="0" fontId="6" fillId="0" borderId="24" xfId="3" applyFont="1" applyFill="1" applyBorder="1" applyAlignment="1" applyProtection="1">
      <alignment horizontal="left" vertical="center"/>
      <protection locked="0" hidden="1"/>
    </xf>
    <xf numFmtId="0" fontId="6" fillId="0" borderId="15" xfId="3" applyFont="1" applyFill="1" applyBorder="1" applyAlignment="1" applyProtection="1">
      <alignment horizontal="left" vertical="center"/>
      <protection locked="0" hidden="1"/>
    </xf>
    <xf numFmtId="0" fontId="6" fillId="0" borderId="16" xfId="3" applyFont="1" applyFill="1" applyBorder="1" applyAlignment="1" applyProtection="1">
      <alignment horizontal="left" vertical="center"/>
      <protection locked="0" hidden="1"/>
    </xf>
    <xf numFmtId="49" fontId="6" fillId="0" borderId="24" xfId="3" applyNumberFormat="1" applyFont="1" applyFill="1" applyBorder="1" applyAlignment="1" applyProtection="1">
      <alignment horizontal="left" vertical="center"/>
      <protection locked="0" hidden="1"/>
    </xf>
    <xf numFmtId="49" fontId="6" fillId="0" borderId="15" xfId="3" applyNumberFormat="1" applyFont="1" applyFill="1" applyBorder="1" applyAlignment="1" applyProtection="1">
      <alignment horizontal="left" vertical="center"/>
      <protection locked="0" hidden="1"/>
    </xf>
    <xf numFmtId="49" fontId="6" fillId="0" borderId="16" xfId="3" applyNumberFormat="1" applyFont="1" applyFill="1" applyBorder="1" applyAlignment="1" applyProtection="1">
      <alignment horizontal="left" vertical="center"/>
      <protection locked="0" hidden="1"/>
    </xf>
    <xf numFmtId="0" fontId="7" fillId="0" borderId="15" xfId="3" applyFont="1" applyFill="1" applyBorder="1" applyAlignment="1">
      <alignment horizontal="left"/>
    </xf>
    <xf numFmtId="0" fontId="7" fillId="0" borderId="16" xfId="3" applyFont="1" applyFill="1" applyBorder="1" applyAlignment="1">
      <alignment horizontal="left"/>
    </xf>
    <xf numFmtId="0" fontId="9" fillId="0" borderId="15" xfId="3" applyFont="1" applyFill="1" applyBorder="1" applyAlignment="1"/>
    <xf numFmtId="0" fontId="9" fillId="0" borderId="16" xfId="3" applyFont="1" applyFill="1" applyBorder="1" applyAlignment="1"/>
    <xf numFmtId="0" fontId="9" fillId="0" borderId="0" xfId="3" applyFont="1" applyBorder="1" applyAlignment="1" applyProtection="1">
      <alignment horizontal="center" vertical="top"/>
      <protection hidden="1"/>
    </xf>
    <xf numFmtId="0" fontId="9" fillId="0" borderId="0" xfId="3" applyFont="1" applyBorder="1" applyAlignment="1" applyProtection="1">
      <alignment horizontal="center"/>
      <protection hidden="1"/>
    </xf>
    <xf numFmtId="0" fontId="9" fillId="0" borderId="7" xfId="3" applyFont="1" applyBorder="1" applyAlignment="1" applyProtection="1">
      <alignment horizontal="center"/>
      <protection hidden="1"/>
    </xf>
    <xf numFmtId="49" fontId="6" fillId="0" borderId="24" xfId="3" applyNumberFormat="1" applyFont="1" applyFill="1" applyBorder="1" applyAlignment="1" applyProtection="1">
      <alignment horizontal="center" vertical="center"/>
      <protection locked="0" hidden="1"/>
    </xf>
    <xf numFmtId="49" fontId="6" fillId="0" borderId="16" xfId="3" applyNumberFormat="1" applyFont="1" applyFill="1" applyBorder="1" applyAlignment="1" applyProtection="1">
      <alignment horizontal="center" vertical="center"/>
      <protection locked="0" hidden="1"/>
    </xf>
    <xf numFmtId="0" fontId="7" fillId="0" borderId="29" xfId="0" applyFont="1" applyBorder="1" applyAlignment="1" applyProtection="1">
      <alignment horizontal="center" vertical="top"/>
      <protection hidden="1"/>
    </xf>
    <xf numFmtId="0" fontId="7" fillId="0" borderId="29" xfId="0" applyFont="1" applyBorder="1" applyAlignment="1">
      <alignment horizontal="center"/>
    </xf>
    <xf numFmtId="0" fontId="7" fillId="0" borderId="33" xfId="0" applyFont="1" applyBorder="1" applyAlignment="1"/>
    <xf numFmtId="0" fontId="9" fillId="0" borderId="15" xfId="3" applyFont="1" applyFill="1" applyBorder="1" applyAlignment="1" applyProtection="1">
      <alignment horizontal="center" vertical="top"/>
      <protection hidden="1"/>
    </xf>
    <xf numFmtId="0" fontId="9" fillId="0" borderId="15" xfId="3" applyFont="1" applyFill="1" applyBorder="1" applyAlignment="1" applyProtection="1">
      <alignment horizontal="center"/>
      <protection hidden="1"/>
    </xf>
    <xf numFmtId="49" fontId="31" fillId="0" borderId="24" xfId="2" applyNumberFormat="1" applyFont="1" applyFill="1" applyBorder="1" applyAlignment="1" applyProtection="1">
      <alignment horizontal="left" vertical="center"/>
      <protection locked="0" hidden="1"/>
    </xf>
    <xf numFmtId="49" fontId="11" fillId="0" borderId="15" xfId="3" applyNumberFormat="1" applyFont="1" applyFill="1" applyBorder="1" applyAlignment="1" applyProtection="1">
      <alignment horizontal="left" vertical="center"/>
      <protection locked="0" hidden="1"/>
    </xf>
    <xf numFmtId="49" fontId="11" fillId="0" borderId="16" xfId="3" applyNumberFormat="1" applyFont="1" applyFill="1" applyBorder="1" applyAlignment="1" applyProtection="1">
      <alignment horizontal="left" vertical="center"/>
      <protection locked="0" hidden="1"/>
    </xf>
    <xf numFmtId="0" fontId="7" fillId="0" borderId="6" xfId="0" applyFont="1" applyBorder="1" applyAlignment="1" applyProtection="1">
      <alignment horizontal="right" vertical="center"/>
      <protection hidden="1"/>
    </xf>
    <xf numFmtId="0" fontId="7" fillId="0" borderId="13" xfId="0" applyFont="1" applyBorder="1" applyAlignment="1" applyProtection="1">
      <alignment horizontal="right"/>
      <protection hidden="1"/>
    </xf>
    <xf numFmtId="0" fontId="28" fillId="0" borderId="16" xfId="3" applyFont="1" applyFill="1" applyBorder="1" applyAlignment="1">
      <alignment horizontal="left" vertical="center"/>
    </xf>
    <xf numFmtId="0" fontId="29" fillId="0" borderId="0" xfId="5" applyFont="1" applyBorder="1" applyAlignment="1" applyProtection="1">
      <alignment horizontal="left"/>
      <protection hidden="1"/>
    </xf>
    <xf numFmtId="0" fontId="30" fillId="0" borderId="0" xfId="5" applyFont="1" applyBorder="1" applyAlignment="1"/>
    <xf numFmtId="0" fontId="17" fillId="0" borderId="0" xfId="5" applyFont="1" applyBorder="1" applyAlignment="1" applyProtection="1">
      <alignment horizontal="left"/>
      <protection hidden="1"/>
    </xf>
    <xf numFmtId="0" fontId="13" fillId="0" borderId="0" xfId="5" applyBorder="1" applyAlignment="1"/>
    <xf numFmtId="0" fontId="13" fillId="0" borderId="13" xfId="5" applyBorder="1" applyAlignment="1"/>
    <xf numFmtId="0" fontId="9" fillId="0" borderId="0" xfId="3" applyFont="1" applyBorder="1" applyAlignment="1" applyProtection="1">
      <alignment vertical="top" wrapText="1"/>
      <protection hidden="1"/>
    </xf>
    <xf numFmtId="0" fontId="9" fillId="0" borderId="0" xfId="3" applyFont="1" applyBorder="1" applyAlignment="1" applyProtection="1">
      <alignment wrapText="1"/>
      <protection hidden="1"/>
    </xf>
    <xf numFmtId="0" fontId="6" fillId="0" borderId="24" xfId="0" applyFont="1" applyFill="1" applyBorder="1" applyAlignment="1" applyProtection="1">
      <alignment horizontal="left" vertical="center"/>
      <protection locked="0" hidden="1"/>
    </xf>
    <xf numFmtId="0" fontId="7" fillId="0" borderId="15" xfId="0" applyFont="1" applyFill="1" applyBorder="1" applyAlignment="1" applyProtection="1">
      <alignment horizontal="left"/>
    </xf>
    <xf numFmtId="0" fontId="7" fillId="0" borderId="16" xfId="0" applyFont="1" applyFill="1" applyBorder="1" applyAlignment="1" applyProtection="1">
      <alignment horizontal="left"/>
    </xf>
    <xf numFmtId="0" fontId="7" fillId="0" borderId="0" xfId="0" applyFont="1" applyBorder="1" applyAlignment="1" applyProtection="1">
      <alignment horizontal="right" vertical="center"/>
      <protection hidden="1"/>
    </xf>
    <xf numFmtId="0" fontId="9" fillId="0" borderId="0" xfId="3" applyFont="1" applyBorder="1" applyAlignment="1">
      <alignment horizontal="center"/>
    </xf>
    <xf numFmtId="0" fontId="9" fillId="0" borderId="13" xfId="3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7" fillId="0" borderId="6" xfId="0" applyFont="1" applyBorder="1" applyAlignment="1" applyProtection="1">
      <alignment horizontal="left" vertical="center"/>
      <protection hidden="1"/>
    </xf>
    <xf numFmtId="0" fontId="7" fillId="0" borderId="0" xfId="0" applyFont="1" applyBorder="1" applyAlignment="1" applyProtection="1">
      <alignment horizontal="left" vertical="center"/>
      <protection hidden="1"/>
    </xf>
    <xf numFmtId="0" fontId="7" fillId="0" borderId="0" xfId="0" applyFont="1" applyBorder="1" applyAlignment="1" applyProtection="1">
      <alignment horizontal="right" wrapText="1"/>
      <protection hidden="1"/>
    </xf>
    <xf numFmtId="0" fontId="7" fillId="0" borderId="6" xfId="0" applyFont="1" applyBorder="1" applyAlignment="1" applyProtection="1">
      <alignment horizontal="right" wrapText="1"/>
      <protection hidden="1"/>
    </xf>
    <xf numFmtId="49" fontId="6" fillId="0" borderId="24" xfId="0" applyNumberFormat="1" applyFont="1" applyFill="1" applyBorder="1" applyAlignment="1" applyProtection="1">
      <alignment horizontal="center" vertical="center"/>
      <protection locked="0" hidden="1"/>
    </xf>
    <xf numFmtId="49" fontId="6" fillId="0" borderId="1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0" xfId="0" applyFont="1" applyBorder="1" applyAlignment="1" applyProtection="1">
      <alignment horizontal="right"/>
      <protection hidden="1"/>
    </xf>
    <xf numFmtId="0" fontId="7" fillId="0" borderId="15" xfId="0" applyFont="1" applyFill="1" applyBorder="1" applyAlignment="1">
      <alignment horizontal="left" vertical="center"/>
    </xf>
    <xf numFmtId="0" fontId="7" fillId="0" borderId="16" xfId="0" applyFont="1" applyFill="1" applyBorder="1" applyAlignment="1">
      <alignment horizontal="left" vertical="center"/>
    </xf>
    <xf numFmtId="0" fontId="7" fillId="0" borderId="13" xfId="0" applyFont="1" applyBorder="1" applyAlignment="1" applyProtection="1">
      <alignment horizontal="right" vertical="center"/>
      <protection hidden="1"/>
    </xf>
    <xf numFmtId="1" fontId="6" fillId="0" borderId="24" xfId="0" applyNumberFormat="1" applyFont="1" applyFill="1" applyBorder="1" applyAlignment="1" applyProtection="1">
      <alignment horizontal="center" vertical="center"/>
      <protection locked="0" hidden="1"/>
    </xf>
    <xf numFmtId="1" fontId="6" fillId="0" borderId="16" xfId="0" applyNumberFormat="1" applyFont="1" applyFill="1" applyBorder="1" applyAlignment="1" applyProtection="1">
      <alignment horizontal="center" vertical="center"/>
      <protection locked="0" hidden="1"/>
    </xf>
    <xf numFmtId="0" fontId="31" fillId="0" borderId="24" xfId="2" applyFont="1" applyFill="1" applyBorder="1" applyAlignment="1" applyProtection="1">
      <protection locked="0" hidden="1"/>
    </xf>
    <xf numFmtId="0" fontId="11" fillId="0" borderId="15" xfId="0" applyFont="1" applyFill="1" applyBorder="1" applyAlignment="1" applyProtection="1">
      <protection locked="0" hidden="1"/>
    </xf>
    <xf numFmtId="0" fontId="11" fillId="0" borderId="16" xfId="0" applyFont="1" applyFill="1" applyBorder="1" applyAlignment="1" applyProtection="1">
      <protection locked="0" hidden="1"/>
    </xf>
    <xf numFmtId="0" fontId="8" fillId="0" borderId="24" xfId="2" applyFill="1" applyBorder="1" applyAlignment="1" applyProtection="1">
      <protection locked="0" hidden="1"/>
    </xf>
    <xf numFmtId="0" fontId="6" fillId="0" borderId="15" xfId="0" applyFont="1" applyFill="1" applyBorder="1" applyAlignment="1" applyProtection="1">
      <protection locked="0" hidden="1"/>
    </xf>
    <xf numFmtId="0" fontId="6" fillId="0" borderId="16" xfId="0" applyFont="1" applyFill="1" applyBorder="1" applyAlignment="1" applyProtection="1">
      <protection locked="0" hidden="1"/>
    </xf>
    <xf numFmtId="0" fontId="6" fillId="0" borderId="6" xfId="3" applyFont="1" applyFill="1" applyBorder="1" applyAlignment="1" applyProtection="1">
      <alignment horizontal="left" vertical="center" wrapText="1"/>
      <protection hidden="1"/>
    </xf>
    <xf numFmtId="0" fontId="6" fillId="0" borderId="0" xfId="3" applyFont="1" applyFill="1" applyBorder="1" applyAlignment="1" applyProtection="1">
      <alignment horizontal="left" vertical="center" wrapText="1"/>
      <protection hidden="1"/>
    </xf>
    <xf numFmtId="0" fontId="6" fillId="0" borderId="13" xfId="3" applyFont="1" applyFill="1" applyBorder="1" applyAlignment="1" applyProtection="1">
      <alignment horizontal="left" vertical="center" wrapText="1"/>
      <protection hidden="1"/>
    </xf>
    <xf numFmtId="0" fontId="15" fillId="0" borderId="6" xfId="3" applyFont="1" applyBorder="1" applyAlignment="1" applyProtection="1">
      <alignment horizontal="center" vertical="center" wrapText="1"/>
      <protection hidden="1"/>
    </xf>
    <xf numFmtId="0" fontId="15" fillId="0" borderId="0" xfId="3" applyFont="1" applyBorder="1" applyAlignment="1" applyProtection="1">
      <alignment horizontal="center" vertical="center" wrapText="1"/>
      <protection hidden="1"/>
    </xf>
    <xf numFmtId="0" fontId="15" fillId="0" borderId="13" xfId="3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right" vertical="center" wrapText="1"/>
      <protection hidden="1"/>
    </xf>
    <xf numFmtId="0" fontId="4" fillId="0" borderId="13" xfId="0" applyFont="1" applyBorder="1" applyAlignment="1" applyProtection="1">
      <alignment horizontal="right" wrapText="1"/>
      <protection hidden="1"/>
    </xf>
    <xf numFmtId="0" fontId="14" fillId="0" borderId="0" xfId="0" applyFont="1" applyFill="1" applyBorder="1" applyAlignment="1" applyProtection="1">
      <alignment horizontal="center" vertical="center" wrapText="1"/>
      <protection hidden="1"/>
    </xf>
    <xf numFmtId="0" fontId="11" fillId="0" borderId="15" xfId="0" applyFont="1" applyFill="1" applyBorder="1" applyAlignment="1" applyProtection="1">
      <alignment horizontal="center" vertical="top" wrapText="1"/>
      <protection hidden="1"/>
    </xf>
    <xf numFmtId="0" fontId="14" fillId="0" borderId="25" xfId="0" applyFont="1" applyFill="1" applyBorder="1" applyAlignment="1" applyProtection="1">
      <alignment horizontal="center" vertical="center" wrapText="1"/>
      <protection hidden="1"/>
    </xf>
    <xf numFmtId="0" fontId="14" fillId="0" borderId="7" xfId="0" applyFont="1" applyFill="1" applyBorder="1" applyAlignment="1" applyProtection="1">
      <alignment horizontal="center" vertical="center" wrapText="1"/>
      <protection hidden="1"/>
    </xf>
    <xf numFmtId="0" fontId="14" fillId="0" borderId="12" xfId="0" applyFont="1" applyFill="1" applyBorder="1" applyAlignment="1" applyProtection="1">
      <alignment horizontal="center" vertical="center" wrapText="1"/>
      <protection hidden="1"/>
    </xf>
    <xf numFmtId="0" fontId="11" fillId="0" borderId="6" xfId="0" applyFont="1" applyFill="1" applyBorder="1" applyAlignment="1" applyProtection="1">
      <alignment horizontal="center" vertical="top" wrapText="1"/>
      <protection hidden="1"/>
    </xf>
    <xf numFmtId="0" fontId="11" fillId="0" borderId="0" xfId="0" applyFont="1" applyFill="1" applyBorder="1" applyAlignment="1" applyProtection="1">
      <alignment horizontal="center" vertical="top" wrapText="1"/>
      <protection hidden="1"/>
    </xf>
    <xf numFmtId="0" fontId="11" fillId="0" borderId="13" xfId="0" applyFont="1" applyFill="1" applyBorder="1" applyAlignment="1" applyProtection="1">
      <alignment horizontal="center" vertical="top" wrapText="1"/>
      <protection hidden="1"/>
    </xf>
    <xf numFmtId="0" fontId="14" fillId="0" borderId="0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top" wrapText="1"/>
    </xf>
    <xf numFmtId="0" fontId="5" fillId="0" borderId="20" xfId="0" applyFont="1" applyFill="1" applyBorder="1" applyAlignment="1">
      <alignment horizontal="left"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19" fillId="0" borderId="25" xfId="5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left" vertical="center" wrapText="1"/>
    </xf>
    <xf numFmtId="0" fontId="9" fillId="0" borderId="30" xfId="0" applyFont="1" applyFill="1" applyBorder="1" applyAlignment="1">
      <alignment horizontal="left" vertical="center" wrapText="1"/>
    </xf>
    <xf numFmtId="0" fontId="21" fillId="0" borderId="17" xfId="0" applyFont="1" applyFill="1" applyBorder="1" applyAlignment="1">
      <alignment horizontal="left" vertical="center" wrapText="1"/>
    </xf>
    <xf numFmtId="0" fontId="21" fillId="0" borderId="30" xfId="0" applyFont="1" applyFill="1" applyBorder="1" applyAlignment="1">
      <alignment horizontal="left" vertical="center" wrapText="1"/>
    </xf>
    <xf numFmtId="0" fontId="21" fillId="0" borderId="20" xfId="0" applyFont="1" applyFill="1" applyBorder="1" applyAlignment="1">
      <alignment horizontal="left" vertical="center" wrapText="1"/>
    </xf>
    <xf numFmtId="0" fontId="21" fillId="0" borderId="21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vertical="center" wrapText="1"/>
    </xf>
    <xf numFmtId="0" fontId="3" fillId="0" borderId="23" xfId="0" applyFont="1" applyFill="1" applyBorder="1" applyAlignment="1">
      <alignment vertical="center" wrapText="1"/>
    </xf>
    <xf numFmtId="0" fontId="9" fillId="0" borderId="22" xfId="0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left" vertical="center" wrapText="1"/>
    </xf>
    <xf numFmtId="0" fontId="9" fillId="0" borderId="18" xfId="0" applyFont="1" applyFill="1" applyBorder="1" applyAlignment="1">
      <alignment horizontal="left" vertical="center" wrapText="1"/>
    </xf>
    <xf numFmtId="0" fontId="9" fillId="0" borderId="31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20" fillId="0" borderId="0" xfId="5" applyFont="1" applyFill="1" applyBorder="1" applyAlignment="1" applyProtection="1">
      <alignment horizontal="center" vertical="center"/>
      <protection hidden="1"/>
    </xf>
    <xf numFmtId="14" fontId="20" fillId="0" borderId="0" xfId="5" applyNumberFormat="1" applyFont="1" applyFill="1" applyBorder="1" applyAlignment="1" applyProtection="1">
      <alignment horizontal="center" vertical="center"/>
      <protection locked="0" hidden="1"/>
    </xf>
    <xf numFmtId="0" fontId="3" fillId="0" borderId="0" xfId="5" applyFont="1" applyFill="1" applyBorder="1" applyAlignment="1">
      <alignment vertical="center"/>
    </xf>
    <xf numFmtId="0" fontId="21" fillId="0" borderId="11" xfId="0" applyFont="1" applyFill="1" applyBorder="1" applyAlignment="1">
      <alignment horizontal="center" vertical="center" wrapText="1"/>
    </xf>
    <xf numFmtId="49" fontId="22" fillId="0" borderId="11" xfId="0" applyNumberFormat="1" applyFont="1" applyFill="1" applyBorder="1" applyAlignment="1">
      <alignment horizontal="center" vertical="center" wrapText="1"/>
    </xf>
  </cellXfs>
  <cellStyles count="21">
    <cellStyle name="Comma" xfId="1" builtinId="3"/>
    <cellStyle name="Comma 2" xfId="8"/>
    <cellStyle name="Comma 5 2" xfId="15"/>
    <cellStyle name="Hyperlink" xfId="2" builtinId="8"/>
    <cellStyle name="Hyperlink 2" xfId="16"/>
    <cellStyle name="Normal" xfId="0" builtinId="0"/>
    <cellStyle name="Normal 15 2" xfId="17"/>
    <cellStyle name="Normal 2" xfId="9"/>
    <cellStyle name="Normal 27" xfId="10"/>
    <cellStyle name="Normal 3" xfId="6"/>
    <cellStyle name="Normal 4" xfId="14"/>
    <cellStyle name="Normal_TFI-POD" xfId="3"/>
    <cellStyle name="Normalny_Farm IAS A 00" xfId="7"/>
    <cellStyle name="Obično_Knjiga2" xfId="4"/>
    <cellStyle name="Percent 2" xfId="11"/>
    <cellStyle name="Style 1" xfId="5"/>
    <cellStyle name="Style 1 2" xfId="12"/>
    <cellStyle name="Style 1 2 2" xfId="13"/>
    <cellStyle name="Style 1 2 3" xfId="18"/>
    <cellStyle name="Style 1 3" xfId="19"/>
    <cellStyle name="Style 1_Borrowings" xfId="20"/>
  </cellStyles>
  <dxfs count="3"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valamar-riviera.com/" TargetMode="External"/><Relationship Id="rId1" Type="http://schemas.openxmlformats.org/officeDocument/2006/relationships/hyperlink" Target="mailto:ir@t.ht.h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63"/>
  <sheetViews>
    <sheetView tabSelected="1" view="pageBreakPreview" topLeftCell="A25" zoomScale="110" zoomScaleNormal="100" zoomScaleSheetLayoutView="100" workbookViewId="0">
      <selection activeCell="I25" sqref="I25"/>
    </sheetView>
  </sheetViews>
  <sheetFormatPr defaultColWidth="9.125" defaultRowHeight="12.9"/>
  <cols>
    <col min="1" max="1" width="9.125" style="112"/>
    <col min="2" max="2" width="15.875" style="112" customWidth="1"/>
    <col min="3" max="6" width="9.125" style="10"/>
    <col min="7" max="7" width="15.125" style="10" customWidth="1"/>
    <col min="8" max="8" width="17.75" style="10" customWidth="1"/>
    <col min="9" max="9" width="14.375" style="10" customWidth="1"/>
    <col min="10" max="16384" width="9.125" style="10"/>
  </cols>
  <sheetData>
    <row r="1" spans="1:12" ht="15.65">
      <c r="A1" s="188" t="s">
        <v>21</v>
      </c>
      <c r="B1" s="189"/>
      <c r="C1" s="189"/>
      <c r="D1" s="52"/>
      <c r="E1" s="52"/>
      <c r="F1" s="52"/>
      <c r="G1" s="52"/>
      <c r="H1" s="52"/>
      <c r="I1" s="53"/>
      <c r="J1" s="9"/>
      <c r="K1" s="9"/>
      <c r="L1" s="9"/>
    </row>
    <row r="2" spans="1:12">
      <c r="A2" s="251" t="s">
        <v>22</v>
      </c>
      <c r="B2" s="252"/>
      <c r="C2" s="252"/>
      <c r="D2" s="253"/>
      <c r="E2" s="71">
        <v>42005</v>
      </c>
      <c r="F2" s="11"/>
      <c r="G2" s="12" t="s">
        <v>32</v>
      </c>
      <c r="H2" s="71">
        <v>42369</v>
      </c>
      <c r="I2" s="54"/>
      <c r="J2" s="9"/>
      <c r="K2" s="9"/>
      <c r="L2" s="9"/>
    </row>
    <row r="3" spans="1:12">
      <c r="A3" s="153"/>
      <c r="B3" s="145"/>
      <c r="C3" s="145"/>
      <c r="D3" s="145"/>
      <c r="E3" s="13"/>
      <c r="F3" s="13"/>
      <c r="G3" s="145"/>
      <c r="H3" s="145"/>
      <c r="I3" s="55"/>
      <c r="J3" s="9"/>
      <c r="K3" s="9"/>
      <c r="L3" s="9"/>
    </row>
    <row r="4" spans="1:12" ht="15.65">
      <c r="A4" s="254" t="s">
        <v>250</v>
      </c>
      <c r="B4" s="255"/>
      <c r="C4" s="255"/>
      <c r="D4" s="255"/>
      <c r="E4" s="255"/>
      <c r="F4" s="255"/>
      <c r="G4" s="255"/>
      <c r="H4" s="255"/>
      <c r="I4" s="256"/>
      <c r="J4" s="9"/>
      <c r="K4" s="9"/>
      <c r="L4" s="9"/>
    </row>
    <row r="5" spans="1:12">
      <c r="A5" s="154"/>
      <c r="B5" s="14"/>
      <c r="C5" s="14"/>
      <c r="D5" s="14"/>
      <c r="E5" s="15"/>
      <c r="F5" s="56"/>
      <c r="G5" s="16"/>
      <c r="H5" s="17"/>
      <c r="I5" s="57"/>
      <c r="J5" s="9"/>
      <c r="K5" s="9"/>
      <c r="L5" s="9"/>
    </row>
    <row r="6" spans="1:12">
      <c r="A6" s="216" t="s">
        <v>6</v>
      </c>
      <c r="B6" s="217"/>
      <c r="C6" s="237" t="s">
        <v>254</v>
      </c>
      <c r="D6" s="238"/>
      <c r="E6" s="151"/>
      <c r="F6" s="151"/>
      <c r="G6" s="151"/>
      <c r="H6" s="151"/>
      <c r="I6" s="58"/>
      <c r="J6" s="9"/>
      <c r="K6" s="9"/>
      <c r="L6" s="9"/>
    </row>
    <row r="7" spans="1:12">
      <c r="A7" s="155"/>
      <c r="B7" s="20"/>
      <c r="C7" s="74"/>
      <c r="D7" s="74"/>
      <c r="E7" s="151"/>
      <c r="F7" s="151"/>
      <c r="G7" s="151"/>
      <c r="H7" s="151"/>
      <c r="I7" s="58"/>
      <c r="J7" s="9"/>
      <c r="K7" s="9"/>
      <c r="L7" s="9"/>
    </row>
    <row r="8" spans="1:12" ht="12.75" customHeight="1">
      <c r="A8" s="257" t="s">
        <v>7</v>
      </c>
      <c r="B8" s="258"/>
      <c r="C8" s="237" t="s">
        <v>255</v>
      </c>
      <c r="D8" s="238"/>
      <c r="E8" s="151"/>
      <c r="F8" s="151"/>
      <c r="G8" s="151"/>
      <c r="H8" s="151"/>
      <c r="I8" s="59"/>
      <c r="J8" s="9"/>
      <c r="K8" s="9"/>
      <c r="L8" s="9"/>
    </row>
    <row r="9" spans="1:12">
      <c r="A9" s="156"/>
      <c r="B9" s="157"/>
      <c r="C9" s="75"/>
      <c r="D9" s="74"/>
      <c r="E9" s="14"/>
      <c r="F9" s="14"/>
      <c r="G9" s="14"/>
      <c r="H9" s="14"/>
      <c r="I9" s="59"/>
      <c r="J9" s="9"/>
      <c r="K9" s="9"/>
      <c r="L9" s="9"/>
    </row>
    <row r="10" spans="1:12" ht="12.75" customHeight="1">
      <c r="A10" s="191" t="s">
        <v>8</v>
      </c>
      <c r="B10" s="235"/>
      <c r="C10" s="237" t="s">
        <v>256</v>
      </c>
      <c r="D10" s="238"/>
      <c r="E10" s="14"/>
      <c r="F10" s="14"/>
      <c r="G10" s="14"/>
      <c r="H10" s="14"/>
      <c r="I10" s="59"/>
      <c r="J10" s="9"/>
      <c r="K10" s="9"/>
      <c r="L10" s="9"/>
    </row>
    <row r="11" spans="1:12">
      <c r="A11" s="236"/>
      <c r="B11" s="235"/>
      <c r="C11" s="14"/>
      <c r="D11" s="14"/>
      <c r="E11" s="14"/>
      <c r="F11" s="14"/>
      <c r="G11" s="14"/>
      <c r="H11" s="14"/>
      <c r="I11" s="59"/>
      <c r="J11" s="9"/>
      <c r="K11" s="9"/>
      <c r="L11" s="9"/>
    </row>
    <row r="12" spans="1:12">
      <c r="A12" s="216" t="s">
        <v>9</v>
      </c>
      <c r="B12" s="217"/>
      <c r="C12" s="226" t="s">
        <v>257</v>
      </c>
      <c r="D12" s="240"/>
      <c r="E12" s="240"/>
      <c r="F12" s="240"/>
      <c r="G12" s="240"/>
      <c r="H12" s="240"/>
      <c r="I12" s="241"/>
      <c r="J12" s="9"/>
      <c r="K12" s="9"/>
      <c r="L12" s="9"/>
    </row>
    <row r="13" spans="1:12">
      <c r="A13" s="155"/>
      <c r="B13" s="20"/>
      <c r="C13" s="76"/>
      <c r="D13" s="74"/>
      <c r="E13" s="74"/>
      <c r="F13" s="74"/>
      <c r="G13" s="74"/>
      <c r="H13" s="74"/>
      <c r="I13" s="168"/>
      <c r="J13" s="9"/>
      <c r="K13" s="9"/>
      <c r="L13" s="9"/>
    </row>
    <row r="14" spans="1:12">
      <c r="A14" s="216" t="s">
        <v>10</v>
      </c>
      <c r="B14" s="242"/>
      <c r="C14" s="243">
        <v>52440</v>
      </c>
      <c r="D14" s="244"/>
      <c r="E14" s="74"/>
      <c r="F14" s="226" t="s">
        <v>258</v>
      </c>
      <c r="G14" s="240"/>
      <c r="H14" s="240"/>
      <c r="I14" s="241"/>
      <c r="J14" s="9"/>
      <c r="K14" s="9"/>
      <c r="L14" s="9"/>
    </row>
    <row r="15" spans="1:12">
      <c r="A15" s="155"/>
      <c r="B15" s="20"/>
      <c r="C15" s="74"/>
      <c r="D15" s="74"/>
      <c r="E15" s="74"/>
      <c r="F15" s="74"/>
      <c r="G15" s="74"/>
      <c r="H15" s="74"/>
      <c r="I15" s="168"/>
      <c r="J15" s="9"/>
      <c r="K15" s="9"/>
      <c r="L15" s="9"/>
    </row>
    <row r="16" spans="1:12">
      <c r="A16" s="216" t="s">
        <v>11</v>
      </c>
      <c r="B16" s="217"/>
      <c r="C16" s="226" t="s">
        <v>259</v>
      </c>
      <c r="D16" s="240"/>
      <c r="E16" s="240"/>
      <c r="F16" s="240"/>
      <c r="G16" s="240"/>
      <c r="H16" s="240"/>
      <c r="I16" s="241"/>
      <c r="J16" s="9"/>
      <c r="K16" s="9"/>
      <c r="L16" s="9"/>
    </row>
    <row r="17" spans="1:12">
      <c r="A17" s="155"/>
      <c r="B17" s="20"/>
      <c r="C17" s="74"/>
      <c r="D17" s="74"/>
      <c r="E17" s="74"/>
      <c r="F17" s="74"/>
      <c r="G17" s="74"/>
      <c r="H17" s="74"/>
      <c r="I17" s="168"/>
      <c r="J17" s="9"/>
      <c r="K17" s="9"/>
      <c r="L17" s="9"/>
    </row>
    <row r="18" spans="1:12" ht="13.6">
      <c r="A18" s="216" t="s">
        <v>12</v>
      </c>
      <c r="B18" s="217"/>
      <c r="C18" s="245" t="s">
        <v>260</v>
      </c>
      <c r="D18" s="246"/>
      <c r="E18" s="246"/>
      <c r="F18" s="246"/>
      <c r="G18" s="246"/>
      <c r="H18" s="246"/>
      <c r="I18" s="247"/>
      <c r="J18" s="9"/>
      <c r="K18" s="9"/>
      <c r="L18" s="9"/>
    </row>
    <row r="19" spans="1:12">
      <c r="A19" s="155"/>
      <c r="B19" s="20"/>
      <c r="C19" s="76"/>
      <c r="D19" s="74"/>
      <c r="E19" s="74"/>
      <c r="F19" s="74"/>
      <c r="G19" s="74"/>
      <c r="H19" s="74"/>
      <c r="I19" s="168"/>
      <c r="J19" s="9"/>
      <c r="K19" s="9"/>
      <c r="L19" s="9"/>
    </row>
    <row r="20" spans="1:12">
      <c r="A20" s="216" t="s">
        <v>13</v>
      </c>
      <c r="B20" s="217"/>
      <c r="C20" s="248" t="s">
        <v>269</v>
      </c>
      <c r="D20" s="249"/>
      <c r="E20" s="249"/>
      <c r="F20" s="249"/>
      <c r="G20" s="249"/>
      <c r="H20" s="249"/>
      <c r="I20" s="250"/>
      <c r="J20" s="9"/>
      <c r="K20" s="9"/>
      <c r="L20" s="9"/>
    </row>
    <row r="21" spans="1:12">
      <c r="A21" s="155"/>
      <c r="B21" s="20"/>
      <c r="C21" s="76"/>
      <c r="D21" s="74"/>
      <c r="E21" s="74"/>
      <c r="F21" s="74"/>
      <c r="G21" s="74"/>
      <c r="H21" s="74"/>
      <c r="I21" s="168"/>
      <c r="J21" s="9"/>
      <c r="K21" s="9"/>
      <c r="L21" s="9"/>
    </row>
    <row r="22" spans="1:12">
      <c r="A22" s="216" t="s">
        <v>14</v>
      </c>
      <c r="B22" s="217"/>
      <c r="C22" s="136">
        <v>348</v>
      </c>
      <c r="D22" s="226" t="s">
        <v>258</v>
      </c>
      <c r="E22" s="227"/>
      <c r="F22" s="228"/>
      <c r="G22" s="216"/>
      <c r="H22" s="239"/>
      <c r="I22" s="169"/>
      <c r="J22" s="9"/>
      <c r="K22" s="9"/>
      <c r="L22" s="9"/>
    </row>
    <row r="23" spans="1:12">
      <c r="A23" s="155"/>
      <c r="B23" s="20"/>
      <c r="C23" s="74"/>
      <c r="D23" s="74"/>
      <c r="E23" s="74"/>
      <c r="F23" s="74"/>
      <c r="G23" s="74"/>
      <c r="H23" s="74"/>
      <c r="I23" s="168"/>
      <c r="J23" s="9"/>
      <c r="K23" s="9"/>
      <c r="L23" s="9"/>
    </row>
    <row r="24" spans="1:12">
      <c r="A24" s="216" t="s">
        <v>15</v>
      </c>
      <c r="B24" s="217"/>
      <c r="C24" s="136">
        <v>18</v>
      </c>
      <c r="D24" s="226" t="s">
        <v>261</v>
      </c>
      <c r="E24" s="227"/>
      <c r="F24" s="227"/>
      <c r="G24" s="228"/>
      <c r="H24" s="158" t="s">
        <v>25</v>
      </c>
      <c r="I24" s="175">
        <v>1901</v>
      </c>
      <c r="J24" s="9"/>
      <c r="K24" s="9"/>
      <c r="L24" s="9"/>
    </row>
    <row r="25" spans="1:12">
      <c r="A25" s="155"/>
      <c r="B25" s="20"/>
      <c r="C25" s="74"/>
      <c r="D25" s="74"/>
      <c r="E25" s="74"/>
      <c r="F25" s="74"/>
      <c r="G25" s="152"/>
      <c r="H25" s="20" t="s">
        <v>26</v>
      </c>
      <c r="I25" s="170"/>
      <c r="J25" s="9"/>
      <c r="K25" s="9"/>
      <c r="L25" s="9"/>
    </row>
    <row r="26" spans="1:12">
      <c r="A26" s="216" t="s">
        <v>16</v>
      </c>
      <c r="B26" s="217"/>
      <c r="C26" s="137" t="s">
        <v>262</v>
      </c>
      <c r="D26" s="77"/>
      <c r="E26" s="159"/>
      <c r="F26" s="74"/>
      <c r="G26" s="229" t="s">
        <v>27</v>
      </c>
      <c r="H26" s="217"/>
      <c r="I26" s="115" t="s">
        <v>263</v>
      </c>
      <c r="J26" s="9"/>
      <c r="K26" s="9"/>
      <c r="L26" s="9"/>
    </row>
    <row r="27" spans="1:12">
      <c r="A27" s="155"/>
      <c r="B27" s="20"/>
      <c r="C27" s="14"/>
      <c r="D27" s="60"/>
      <c r="E27" s="60"/>
      <c r="F27" s="60"/>
      <c r="G27" s="60"/>
      <c r="H27" s="14"/>
      <c r="I27" s="61"/>
      <c r="J27" s="9"/>
      <c r="K27" s="9"/>
      <c r="L27" s="9"/>
    </row>
    <row r="28" spans="1:12">
      <c r="A28" s="233" t="s">
        <v>23</v>
      </c>
      <c r="B28" s="234"/>
      <c r="C28" s="234"/>
      <c r="D28" s="234"/>
      <c r="E28" s="234"/>
      <c r="F28" s="232" t="s">
        <v>24</v>
      </c>
      <c r="G28" s="232"/>
      <c r="H28" s="230" t="s">
        <v>1</v>
      </c>
      <c r="I28" s="231"/>
      <c r="J28" s="9"/>
      <c r="K28" s="9"/>
      <c r="L28" s="9"/>
    </row>
    <row r="29" spans="1:12">
      <c r="A29" s="160"/>
      <c r="B29" s="25"/>
      <c r="C29" s="25"/>
      <c r="D29" s="22"/>
      <c r="E29" s="14"/>
      <c r="F29" s="14"/>
      <c r="G29" s="14"/>
      <c r="H29" s="23"/>
      <c r="I29" s="61"/>
      <c r="J29" s="9"/>
      <c r="K29" s="9"/>
      <c r="L29" s="9"/>
    </row>
    <row r="30" spans="1:12">
      <c r="A30" s="193"/>
      <c r="B30" s="199"/>
      <c r="C30" s="199"/>
      <c r="D30" s="200"/>
      <c r="E30" s="193"/>
      <c r="F30" s="199"/>
      <c r="G30" s="200"/>
      <c r="H30" s="206"/>
      <c r="I30" s="207"/>
      <c r="J30" s="9"/>
      <c r="K30" s="9"/>
      <c r="L30" s="9"/>
    </row>
    <row r="31" spans="1:12">
      <c r="A31" s="161"/>
      <c r="B31" s="152"/>
      <c r="C31" s="19"/>
      <c r="D31" s="224"/>
      <c r="E31" s="224"/>
      <c r="F31" s="224"/>
      <c r="G31" s="225"/>
      <c r="H31" s="14"/>
      <c r="I31" s="62"/>
      <c r="J31" s="9"/>
      <c r="K31" s="9"/>
      <c r="L31" s="9"/>
    </row>
    <row r="32" spans="1:12">
      <c r="A32" s="193"/>
      <c r="B32" s="199"/>
      <c r="C32" s="199"/>
      <c r="D32" s="200"/>
      <c r="E32" s="193"/>
      <c r="F32" s="199"/>
      <c r="G32" s="200"/>
      <c r="H32" s="206"/>
      <c r="I32" s="207"/>
      <c r="J32" s="9"/>
      <c r="K32" s="9"/>
      <c r="L32" s="9"/>
    </row>
    <row r="33" spans="1:12">
      <c r="A33" s="161"/>
      <c r="B33" s="152"/>
      <c r="C33" s="19"/>
      <c r="D33" s="150"/>
      <c r="E33" s="150"/>
      <c r="F33" s="150"/>
      <c r="G33" s="151"/>
      <c r="H33" s="14"/>
      <c r="I33" s="63"/>
      <c r="J33" s="9"/>
      <c r="K33" s="9"/>
      <c r="L33" s="9"/>
    </row>
    <row r="34" spans="1:12">
      <c r="A34" s="193"/>
      <c r="B34" s="199"/>
      <c r="C34" s="199"/>
      <c r="D34" s="200"/>
      <c r="E34" s="193"/>
      <c r="F34" s="199"/>
      <c r="G34" s="200"/>
      <c r="H34" s="206"/>
      <c r="I34" s="207"/>
      <c r="J34" s="9"/>
      <c r="K34" s="9"/>
      <c r="L34" s="9"/>
    </row>
    <row r="35" spans="1:12">
      <c r="A35" s="155"/>
      <c r="B35" s="20"/>
      <c r="C35" s="19"/>
      <c r="D35" s="150"/>
      <c r="E35" s="150"/>
      <c r="F35" s="150"/>
      <c r="G35" s="151"/>
      <c r="H35" s="14"/>
      <c r="I35" s="63"/>
      <c r="J35" s="9"/>
      <c r="K35" s="9"/>
      <c r="L35" s="9"/>
    </row>
    <row r="36" spans="1:12">
      <c r="A36" s="193"/>
      <c r="B36" s="199"/>
      <c r="C36" s="199"/>
      <c r="D36" s="200"/>
      <c r="E36" s="193"/>
      <c r="F36" s="199"/>
      <c r="G36" s="200"/>
      <c r="H36" s="206"/>
      <c r="I36" s="207"/>
      <c r="J36" s="9"/>
      <c r="K36" s="9"/>
      <c r="L36" s="9"/>
    </row>
    <row r="37" spans="1:12">
      <c r="A37" s="162"/>
      <c r="B37" s="24"/>
      <c r="C37" s="203"/>
      <c r="D37" s="204"/>
      <c r="E37" s="14"/>
      <c r="F37" s="203"/>
      <c r="G37" s="204"/>
      <c r="H37" s="14"/>
      <c r="I37" s="59"/>
      <c r="J37" s="9"/>
      <c r="K37" s="9"/>
      <c r="L37" s="9"/>
    </row>
    <row r="38" spans="1:12">
      <c r="A38" s="193"/>
      <c r="B38" s="199"/>
      <c r="C38" s="199"/>
      <c r="D38" s="200"/>
      <c r="E38" s="193"/>
      <c r="F38" s="199"/>
      <c r="G38" s="200"/>
      <c r="H38" s="206"/>
      <c r="I38" s="207"/>
      <c r="J38" s="9"/>
      <c r="K38" s="9"/>
      <c r="L38" s="9"/>
    </row>
    <row r="39" spans="1:12">
      <c r="A39" s="162"/>
      <c r="B39" s="24"/>
      <c r="C39" s="146"/>
      <c r="D39" s="147"/>
      <c r="E39" s="14"/>
      <c r="F39" s="146"/>
      <c r="G39" s="147"/>
      <c r="H39" s="14"/>
      <c r="I39" s="59"/>
      <c r="J39" s="9"/>
      <c r="K39" s="9"/>
      <c r="L39" s="9"/>
    </row>
    <row r="40" spans="1:12">
      <c r="A40" s="193"/>
      <c r="B40" s="199"/>
      <c r="C40" s="199"/>
      <c r="D40" s="200"/>
      <c r="E40" s="193"/>
      <c r="F40" s="199"/>
      <c r="G40" s="200"/>
      <c r="H40" s="206"/>
      <c r="I40" s="207"/>
      <c r="J40" s="9"/>
      <c r="K40" s="9"/>
      <c r="L40" s="9"/>
    </row>
    <row r="41" spans="1:12">
      <c r="A41" s="163"/>
      <c r="B41" s="25"/>
      <c r="C41" s="25"/>
      <c r="D41" s="25"/>
      <c r="E41" s="21"/>
      <c r="F41" s="72"/>
      <c r="G41" s="72"/>
      <c r="H41" s="73"/>
      <c r="I41" s="64"/>
      <c r="J41" s="9"/>
      <c r="K41" s="9"/>
      <c r="L41" s="9"/>
    </row>
    <row r="42" spans="1:12">
      <c r="A42" s="162"/>
      <c r="B42" s="24"/>
      <c r="C42" s="146"/>
      <c r="D42" s="147"/>
      <c r="E42" s="14"/>
      <c r="F42" s="146"/>
      <c r="G42" s="147"/>
      <c r="H42" s="14"/>
      <c r="I42" s="59"/>
      <c r="J42" s="9"/>
      <c r="K42" s="9"/>
      <c r="L42" s="9"/>
    </row>
    <row r="43" spans="1:12">
      <c r="A43" s="164"/>
      <c r="B43" s="26"/>
      <c r="C43" s="26"/>
      <c r="D43" s="18"/>
      <c r="E43" s="18"/>
      <c r="F43" s="26"/>
      <c r="G43" s="18"/>
      <c r="H43" s="18"/>
      <c r="I43" s="65"/>
      <c r="J43" s="9"/>
      <c r="K43" s="9"/>
      <c r="L43" s="9"/>
    </row>
    <row r="44" spans="1:12" ht="12.75" customHeight="1">
      <c r="A44" s="191" t="s">
        <v>17</v>
      </c>
      <c r="B44" s="192"/>
      <c r="C44" s="206"/>
      <c r="D44" s="207"/>
      <c r="E44" s="22"/>
      <c r="F44" s="193"/>
      <c r="G44" s="201"/>
      <c r="H44" s="201"/>
      <c r="I44" s="202"/>
      <c r="J44" s="9"/>
      <c r="K44" s="9"/>
      <c r="L44" s="9"/>
    </row>
    <row r="45" spans="1:12">
      <c r="A45" s="162"/>
      <c r="B45" s="24"/>
      <c r="C45" s="203"/>
      <c r="D45" s="204"/>
      <c r="E45" s="14"/>
      <c r="F45" s="203"/>
      <c r="G45" s="205"/>
      <c r="H45" s="27"/>
      <c r="I45" s="66"/>
      <c r="J45" s="9"/>
      <c r="K45" s="9"/>
      <c r="L45" s="9"/>
    </row>
    <row r="46" spans="1:12" ht="12.75" customHeight="1">
      <c r="A46" s="191" t="s">
        <v>18</v>
      </c>
      <c r="B46" s="192"/>
      <c r="C46" s="193" t="s">
        <v>264</v>
      </c>
      <c r="D46" s="194"/>
      <c r="E46" s="194"/>
      <c r="F46" s="194"/>
      <c r="G46" s="194"/>
      <c r="H46" s="194"/>
      <c r="I46" s="195"/>
      <c r="J46" s="9"/>
      <c r="K46" s="9"/>
      <c r="L46" s="9"/>
    </row>
    <row r="47" spans="1:12">
      <c r="A47" s="155"/>
      <c r="B47" s="20"/>
      <c r="C47" s="19" t="s">
        <v>28</v>
      </c>
      <c r="D47" s="14"/>
      <c r="E47" s="14"/>
      <c r="F47" s="14"/>
      <c r="G47" s="14"/>
      <c r="H47" s="14"/>
      <c r="I47" s="59"/>
      <c r="J47" s="9"/>
      <c r="K47" s="9"/>
      <c r="L47" s="9"/>
    </row>
    <row r="48" spans="1:12">
      <c r="A48" s="191" t="s">
        <v>19</v>
      </c>
      <c r="B48" s="192"/>
      <c r="C48" s="196" t="s">
        <v>265</v>
      </c>
      <c r="D48" s="197"/>
      <c r="E48" s="198"/>
      <c r="F48" s="14"/>
      <c r="G48" s="34" t="s">
        <v>2</v>
      </c>
      <c r="H48" s="196" t="s">
        <v>266</v>
      </c>
      <c r="I48" s="198"/>
      <c r="J48" s="9"/>
      <c r="K48" s="9"/>
      <c r="L48" s="9"/>
    </row>
    <row r="49" spans="1:12">
      <c r="A49" s="155"/>
      <c r="B49" s="20"/>
      <c r="C49" s="19"/>
      <c r="D49" s="14"/>
      <c r="E49" s="14"/>
      <c r="F49" s="14"/>
      <c r="G49" s="14"/>
      <c r="H49" s="14"/>
      <c r="I49" s="59"/>
      <c r="J49" s="9"/>
      <c r="K49" s="9"/>
      <c r="L49" s="9"/>
    </row>
    <row r="50" spans="1:12" ht="12.75" customHeight="1">
      <c r="A50" s="191" t="s">
        <v>12</v>
      </c>
      <c r="B50" s="192"/>
      <c r="C50" s="213" t="s">
        <v>267</v>
      </c>
      <c r="D50" s="214"/>
      <c r="E50" s="214"/>
      <c r="F50" s="214"/>
      <c r="G50" s="214"/>
      <c r="H50" s="214"/>
      <c r="I50" s="215"/>
      <c r="J50" s="9"/>
      <c r="K50" s="9"/>
      <c r="L50" s="9"/>
    </row>
    <row r="51" spans="1:12">
      <c r="A51" s="155"/>
      <c r="B51" s="20"/>
      <c r="C51" s="14"/>
      <c r="D51" s="14"/>
      <c r="E51" s="14"/>
      <c r="F51" s="14"/>
      <c r="G51" s="14"/>
      <c r="H51" s="14"/>
      <c r="I51" s="59"/>
      <c r="J51" s="9"/>
      <c r="K51" s="9"/>
      <c r="L51" s="9"/>
    </row>
    <row r="52" spans="1:12">
      <c r="A52" s="216" t="s">
        <v>20</v>
      </c>
      <c r="B52" s="217"/>
      <c r="C52" s="196" t="s">
        <v>274</v>
      </c>
      <c r="D52" s="197"/>
      <c r="E52" s="197"/>
      <c r="F52" s="197"/>
      <c r="G52" s="197"/>
      <c r="H52" s="197"/>
      <c r="I52" s="218"/>
      <c r="J52" s="9"/>
      <c r="K52" s="9"/>
      <c r="L52" s="9"/>
    </row>
    <row r="53" spans="1:12">
      <c r="A53" s="165"/>
      <c r="B53" s="18"/>
      <c r="C53" s="190" t="s">
        <v>29</v>
      </c>
      <c r="D53" s="190"/>
      <c r="E53" s="190"/>
      <c r="F53" s="190"/>
      <c r="G53" s="190"/>
      <c r="H53" s="190"/>
      <c r="I53" s="67"/>
      <c r="J53" s="9"/>
      <c r="K53" s="9"/>
      <c r="L53" s="9"/>
    </row>
    <row r="54" spans="1:12">
      <c r="A54" s="165"/>
      <c r="B54" s="18"/>
      <c r="C54" s="28"/>
      <c r="D54" s="28"/>
      <c r="E54" s="28"/>
      <c r="F54" s="28"/>
      <c r="G54" s="28"/>
      <c r="H54" s="28"/>
      <c r="I54" s="67"/>
      <c r="J54" s="9"/>
      <c r="K54" s="9"/>
      <c r="L54" s="9"/>
    </row>
    <row r="55" spans="1:12" ht="13.6">
      <c r="A55" s="165"/>
      <c r="B55" s="219" t="s">
        <v>270</v>
      </c>
      <c r="C55" s="220"/>
      <c r="D55" s="220"/>
      <c r="E55" s="220"/>
      <c r="F55" s="173"/>
      <c r="G55" s="173"/>
      <c r="H55" s="173"/>
      <c r="I55" s="174"/>
      <c r="J55" s="9"/>
      <c r="K55" s="9"/>
      <c r="L55" s="9"/>
    </row>
    <row r="56" spans="1:12">
      <c r="A56" s="165"/>
      <c r="B56" s="221" t="s">
        <v>271</v>
      </c>
      <c r="C56" s="222"/>
      <c r="D56" s="222"/>
      <c r="E56" s="222"/>
      <c r="F56" s="222"/>
      <c r="G56" s="222"/>
      <c r="H56" s="222"/>
      <c r="I56" s="223"/>
      <c r="J56" s="9"/>
      <c r="K56" s="9"/>
      <c r="L56" s="9"/>
    </row>
    <row r="57" spans="1:12">
      <c r="A57" s="165"/>
      <c r="B57" s="221" t="s">
        <v>272</v>
      </c>
      <c r="C57" s="222"/>
      <c r="D57" s="222"/>
      <c r="E57" s="222"/>
      <c r="F57" s="222"/>
      <c r="G57" s="222"/>
      <c r="H57" s="222"/>
      <c r="I57" s="174"/>
      <c r="J57" s="9"/>
      <c r="K57" s="9"/>
      <c r="L57" s="9"/>
    </row>
    <row r="58" spans="1:12">
      <c r="A58" s="165"/>
      <c r="B58" s="221" t="s">
        <v>273</v>
      </c>
      <c r="C58" s="222"/>
      <c r="D58" s="222"/>
      <c r="E58" s="222"/>
      <c r="F58" s="222"/>
      <c r="G58" s="222"/>
      <c r="H58" s="222"/>
      <c r="I58" s="223"/>
      <c r="J58" s="9"/>
      <c r="K58" s="9"/>
      <c r="L58" s="9"/>
    </row>
    <row r="59" spans="1:12">
      <c r="A59" s="165"/>
      <c r="B59" s="221" t="s">
        <v>293</v>
      </c>
      <c r="C59" s="222"/>
      <c r="D59" s="222"/>
      <c r="E59" s="222"/>
      <c r="F59" s="222"/>
      <c r="G59" s="222"/>
      <c r="H59" s="222"/>
      <c r="I59" s="223"/>
      <c r="J59" s="9"/>
      <c r="K59" s="9"/>
      <c r="L59" s="9"/>
    </row>
    <row r="60" spans="1:12">
      <c r="A60" s="166" t="s">
        <v>3</v>
      </c>
      <c r="B60" s="14"/>
      <c r="C60" s="148"/>
      <c r="D60" s="148"/>
      <c r="E60" s="148"/>
      <c r="F60" s="148"/>
      <c r="G60" s="148"/>
      <c r="H60" s="148"/>
      <c r="I60" s="149"/>
      <c r="J60" s="9"/>
      <c r="K60" s="9"/>
      <c r="L60" s="9"/>
    </row>
    <row r="61" spans="1:12" ht="13.6" thickBot="1">
      <c r="A61" s="154"/>
      <c r="B61" s="14"/>
      <c r="C61" s="14"/>
      <c r="D61" s="14"/>
      <c r="E61" s="14"/>
      <c r="F61" s="14"/>
      <c r="G61" s="29"/>
      <c r="H61" s="30"/>
      <c r="I61" s="68"/>
      <c r="J61" s="9"/>
      <c r="K61" s="9"/>
      <c r="L61" s="9"/>
    </row>
    <row r="62" spans="1:12">
      <c r="A62" s="167"/>
      <c r="B62" s="111"/>
      <c r="C62" s="14"/>
      <c r="D62" s="14"/>
      <c r="E62" s="75" t="s">
        <v>30</v>
      </c>
      <c r="F62" s="25"/>
      <c r="G62" s="208" t="s">
        <v>31</v>
      </c>
      <c r="H62" s="209"/>
      <c r="I62" s="210"/>
      <c r="J62" s="9"/>
      <c r="K62" s="9"/>
      <c r="L62" s="9"/>
    </row>
    <row r="63" spans="1:12">
      <c r="A63" s="171"/>
      <c r="B63" s="172"/>
      <c r="C63" s="69"/>
      <c r="D63" s="69"/>
      <c r="E63" s="69"/>
      <c r="F63" s="69"/>
      <c r="G63" s="211"/>
      <c r="H63" s="212"/>
      <c r="I63" s="70"/>
      <c r="J63" s="9"/>
      <c r="K63" s="9"/>
      <c r="L63" s="9"/>
    </row>
  </sheetData>
  <protectedRanges>
    <protectedRange sqref="C14:D14 F14:I14 C24:G24 C22:F22 C26" name="Range1_1_1"/>
    <protectedRange sqref="C8:D8" name="Range1_3"/>
    <protectedRange sqref="C12:I12" name="Range1_5"/>
    <protectedRange sqref="C16:I16" name="Range1_6"/>
    <protectedRange sqref="C18:I18" name="Range1_7"/>
    <protectedRange sqref="C20:I20" name="Range1_8"/>
    <protectedRange sqref="I26" name="Range1_10"/>
    <protectedRange sqref="A30:I30" name="Range1_11"/>
    <protectedRange sqref="A32:I32" name="Range1_12"/>
    <protectedRange sqref="A34:G34" name="Range1_13"/>
    <protectedRange sqref="I24" name="Range1_9"/>
    <protectedRange sqref="E2" name="Range1_1"/>
    <protectedRange sqref="H2" name="Range1_14"/>
    <protectedRange sqref="C6:D6" name="Range1"/>
    <protectedRange sqref="C10:D10" name="Range1_15"/>
  </protectedRanges>
  <mergeCells count="73">
    <mergeCell ref="A20:B20"/>
    <mergeCell ref="C20:I20"/>
    <mergeCell ref="A22:B22"/>
    <mergeCell ref="A2:D2"/>
    <mergeCell ref="A4:I4"/>
    <mergeCell ref="A6:B6"/>
    <mergeCell ref="C6:D6"/>
    <mergeCell ref="A8:B8"/>
    <mergeCell ref="C8:D8"/>
    <mergeCell ref="A30:D30"/>
    <mergeCell ref="E30:G30"/>
    <mergeCell ref="H30:I30"/>
    <mergeCell ref="A10:B11"/>
    <mergeCell ref="C10:D10"/>
    <mergeCell ref="D22:F22"/>
    <mergeCell ref="G22:H22"/>
    <mergeCell ref="A12:B12"/>
    <mergeCell ref="C12:I12"/>
    <mergeCell ref="A14:B14"/>
    <mergeCell ref="C14:D14"/>
    <mergeCell ref="F14:I14"/>
    <mergeCell ref="A16:B16"/>
    <mergeCell ref="C16:I16"/>
    <mergeCell ref="A18:B18"/>
    <mergeCell ref="C18:I18"/>
    <mergeCell ref="A24:B24"/>
    <mergeCell ref="D24:G24"/>
    <mergeCell ref="A26:B26"/>
    <mergeCell ref="G26:H26"/>
    <mergeCell ref="H28:I28"/>
    <mergeCell ref="F28:G28"/>
    <mergeCell ref="A28:E28"/>
    <mergeCell ref="H34:I34"/>
    <mergeCell ref="A36:D36"/>
    <mergeCell ref="E36:G36"/>
    <mergeCell ref="H36:I36"/>
    <mergeCell ref="D31:G31"/>
    <mergeCell ref="A32:D32"/>
    <mergeCell ref="E32:G32"/>
    <mergeCell ref="H32:I32"/>
    <mergeCell ref="C44:D44"/>
    <mergeCell ref="E40:G40"/>
    <mergeCell ref="A34:D34"/>
    <mergeCell ref="E34:G34"/>
    <mergeCell ref="C37:D37"/>
    <mergeCell ref="F37:G37"/>
    <mergeCell ref="G62:I62"/>
    <mergeCell ref="G63:H63"/>
    <mergeCell ref="A50:B50"/>
    <mergeCell ref="C50:I50"/>
    <mergeCell ref="A52:B52"/>
    <mergeCell ref="C52:I52"/>
    <mergeCell ref="B55:E55"/>
    <mergeCell ref="B56:I56"/>
    <mergeCell ref="B58:I58"/>
    <mergeCell ref="B59:I59"/>
    <mergeCell ref="B57:H57"/>
    <mergeCell ref="A1:C1"/>
    <mergeCell ref="C53:H53"/>
    <mergeCell ref="A46:B46"/>
    <mergeCell ref="C46:I46"/>
    <mergeCell ref="A48:B48"/>
    <mergeCell ref="C48:E48"/>
    <mergeCell ref="H48:I48"/>
    <mergeCell ref="A38:D38"/>
    <mergeCell ref="E38:G38"/>
    <mergeCell ref="F44:I44"/>
    <mergeCell ref="C45:D45"/>
    <mergeCell ref="F45:G45"/>
    <mergeCell ref="H38:I38"/>
    <mergeCell ref="A40:D40"/>
    <mergeCell ref="A44:B44"/>
    <mergeCell ref="H40:I40"/>
  </mergeCells>
  <phoneticPr fontId="5" type="noConversion"/>
  <conditionalFormatting sqref="H29">
    <cfRule type="cellIs" dxfId="2" priority="2" stopIfTrue="1" operator="equal">
      <formula>"DA"</formula>
    </cfRule>
  </conditionalFormatting>
  <conditionalFormatting sqref="H2">
    <cfRule type="cellIs" dxfId="1" priority="3" stopIfTrue="1" operator="lessThan">
      <formula>#REF!</formula>
    </cfRule>
  </conditionalFormatting>
  <dataValidations count="3">
    <dataValidation type="textLength" allowBlank="1" showInputMessage="1" showErrorMessage="1" errorTitle="Neispravan matični broj" error="Matični broj unosi se na osam znamenaka s vodećim nulama. Matični broj mora biti brojevna vrijednost." sqref="C6:D6">
      <formula1>8</formula1>
      <formula2>8</formula2>
    </dataValidation>
    <dataValidation type="textLength" allowBlank="1" showInputMessage="1" showErrorMessage="1" errorTitle="Neispravan matični broj" error="Matični broj unosi se na osam znamenaka s vodećim nulama. Matični broj mora biti brojevna vrijednost." sqref="C8:D8">
      <formula1>9</formula1>
      <formula2>9</formula2>
    </dataValidation>
    <dataValidation type="textLength" allowBlank="1" showInputMessage="1" showErrorMessage="1" errorTitle="Neispravan matični broj" error="Osobni identifikacijski broj unosi se na 11 znamenaka. Ispravite unos." sqref="C10:D10">
      <formula1>11</formula1>
      <formula2>11</formula2>
    </dataValidation>
  </dataValidations>
  <hyperlinks>
    <hyperlink ref="C18" r:id="rId1" display="ir@t.ht.hr"/>
    <hyperlink ref="C20" r:id="rId2"/>
  </hyperlinks>
  <pageMargins left="0.74803149606299213" right="0.74803149606299213" top="0.98425196850393704" bottom="0.98425196850393704" header="0.51181102362204722" footer="0.51181102362204722"/>
  <pageSetup paperSize="9" scale="81"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E123"/>
  <sheetViews>
    <sheetView view="pageBreakPreview" zoomScale="110" zoomScaleNormal="100" workbookViewId="0">
      <selection activeCell="D83" sqref="D83"/>
    </sheetView>
  </sheetViews>
  <sheetFormatPr defaultColWidth="9.125" defaultRowHeight="12.9"/>
  <cols>
    <col min="1" max="1" width="72.875" style="113" bestFit="1" customWidth="1"/>
    <col min="2" max="2" width="9.125" style="35"/>
    <col min="3" max="4" width="12.75" style="35" customWidth="1"/>
    <col min="5" max="5" width="12.875" style="35" bestFit="1" customWidth="1"/>
    <col min="6" max="16384" width="9.125" style="35"/>
  </cols>
  <sheetData>
    <row r="1" spans="1:5" ht="12.75" customHeight="1">
      <c r="A1" s="259" t="s">
        <v>248</v>
      </c>
      <c r="B1" s="259"/>
      <c r="C1" s="259"/>
      <c r="D1" s="259"/>
    </row>
    <row r="2" spans="1:5" ht="12.75" customHeight="1">
      <c r="A2" s="260" t="s">
        <v>298</v>
      </c>
      <c r="B2" s="260"/>
      <c r="C2" s="260"/>
      <c r="D2" s="260"/>
    </row>
    <row r="3" spans="1:5" ht="12.75" customHeight="1">
      <c r="A3" s="94" t="s">
        <v>268</v>
      </c>
      <c r="B3" s="95"/>
      <c r="C3" s="96"/>
      <c r="D3" s="96"/>
    </row>
    <row r="4" spans="1:5" ht="22.75" customHeight="1">
      <c r="A4" s="97" t="s">
        <v>33</v>
      </c>
      <c r="B4" s="40" t="s">
        <v>34</v>
      </c>
      <c r="C4" s="41" t="s">
        <v>35</v>
      </c>
      <c r="D4" s="41" t="s">
        <v>36</v>
      </c>
    </row>
    <row r="5" spans="1:5" ht="12.75" customHeight="1">
      <c r="A5" s="38">
        <v>1</v>
      </c>
      <c r="B5" s="39">
        <v>2</v>
      </c>
      <c r="C5" s="38">
        <v>3</v>
      </c>
      <c r="D5" s="38">
        <v>4</v>
      </c>
    </row>
    <row r="6" spans="1:5" ht="12.75" customHeight="1">
      <c r="A6" s="98" t="s">
        <v>37</v>
      </c>
      <c r="B6" s="99"/>
      <c r="C6" s="100"/>
      <c r="D6" s="100"/>
    </row>
    <row r="7" spans="1:5" ht="12.75" customHeight="1">
      <c r="A7" s="90" t="s">
        <v>38</v>
      </c>
      <c r="B7" s="3">
        <v>1</v>
      </c>
      <c r="C7" s="5"/>
      <c r="D7" s="5"/>
    </row>
    <row r="8" spans="1:5" ht="12.75" customHeight="1">
      <c r="A8" s="80" t="s">
        <v>39</v>
      </c>
      <c r="B8" s="1">
        <v>2</v>
      </c>
      <c r="C8" s="36">
        <f>C9+C16+C26+C35+C39</f>
        <v>2934693969</v>
      </c>
      <c r="D8" s="36">
        <f>D9+D16+D26+D35+D39</f>
        <v>3171719710</v>
      </c>
      <c r="E8" s="78"/>
    </row>
    <row r="9" spans="1:5" ht="12.75" customHeight="1">
      <c r="A9" s="187" t="s">
        <v>275</v>
      </c>
      <c r="B9" s="1">
        <v>3</v>
      </c>
      <c r="C9" s="36">
        <f>SUM(C10:C15)</f>
        <v>8156685</v>
      </c>
      <c r="D9" s="36">
        <f>SUM(D10:D15)</f>
        <v>9202261</v>
      </c>
      <c r="E9" s="78"/>
    </row>
    <row r="10" spans="1:5">
      <c r="A10" s="91" t="s">
        <v>40</v>
      </c>
      <c r="B10" s="1">
        <v>4</v>
      </c>
      <c r="C10" s="6"/>
      <c r="D10" s="6"/>
      <c r="E10" s="78"/>
    </row>
    <row r="11" spans="1:5" ht="12.75" customHeight="1">
      <c r="A11" s="91" t="s">
        <v>41</v>
      </c>
      <c r="B11" s="1">
        <v>5</v>
      </c>
      <c r="C11" s="6">
        <v>8150275</v>
      </c>
      <c r="D11" s="6">
        <v>9090495</v>
      </c>
      <c r="E11" s="78"/>
    </row>
    <row r="12" spans="1:5">
      <c r="A12" s="91" t="s">
        <v>0</v>
      </c>
      <c r="B12" s="1">
        <v>6</v>
      </c>
      <c r="C12" s="6"/>
      <c r="D12" s="6"/>
      <c r="E12" s="78"/>
    </row>
    <row r="13" spans="1:5">
      <c r="A13" s="91" t="s">
        <v>42</v>
      </c>
      <c r="B13" s="1">
        <v>7</v>
      </c>
      <c r="C13" s="6"/>
      <c r="D13" s="6"/>
      <c r="E13" s="78"/>
    </row>
    <row r="14" spans="1:5">
      <c r="A14" s="91" t="s">
        <v>43</v>
      </c>
      <c r="B14" s="1">
        <v>8</v>
      </c>
      <c r="C14" s="6">
        <v>6410</v>
      </c>
      <c r="D14" s="6">
        <v>111766</v>
      </c>
      <c r="E14" s="78"/>
    </row>
    <row r="15" spans="1:5">
      <c r="A15" s="91" t="s">
        <v>44</v>
      </c>
      <c r="B15" s="1">
        <v>9</v>
      </c>
      <c r="C15" s="6"/>
      <c r="D15" s="6"/>
      <c r="E15" s="78"/>
    </row>
    <row r="16" spans="1:5">
      <c r="A16" s="187" t="s">
        <v>276</v>
      </c>
      <c r="B16" s="1">
        <v>10</v>
      </c>
      <c r="C16" s="36">
        <f>SUM(C17:C25)</f>
        <v>2281695410</v>
      </c>
      <c r="D16" s="36">
        <f>SUM(D17:D25)</f>
        <v>2379794741</v>
      </c>
      <c r="E16" s="78"/>
    </row>
    <row r="17" spans="1:5">
      <c r="A17" s="91" t="s">
        <v>45</v>
      </c>
      <c r="B17" s="1">
        <v>11</v>
      </c>
      <c r="C17" s="6">
        <v>518328470</v>
      </c>
      <c r="D17" s="6">
        <v>519577779</v>
      </c>
      <c r="E17" s="78"/>
    </row>
    <row r="18" spans="1:5">
      <c r="A18" s="91" t="s">
        <v>46</v>
      </c>
      <c r="B18" s="1">
        <v>12</v>
      </c>
      <c r="C18" s="6">
        <v>1379186088</v>
      </c>
      <c r="D18" s="6">
        <v>1525902691</v>
      </c>
      <c r="E18" s="78"/>
    </row>
    <row r="19" spans="1:5">
      <c r="A19" s="91" t="s">
        <v>47</v>
      </c>
      <c r="B19" s="1">
        <v>13</v>
      </c>
      <c r="C19" s="6">
        <v>164971179</v>
      </c>
      <c r="D19" s="6">
        <v>189682352</v>
      </c>
      <c r="E19" s="78"/>
    </row>
    <row r="20" spans="1:5">
      <c r="A20" s="91" t="s">
        <v>48</v>
      </c>
      <c r="B20" s="1">
        <v>14</v>
      </c>
      <c r="C20" s="6">
        <v>50212919</v>
      </c>
      <c r="D20" s="6">
        <v>63877369</v>
      </c>
      <c r="E20" s="78"/>
    </row>
    <row r="21" spans="1:5">
      <c r="A21" s="91" t="s">
        <v>49</v>
      </c>
      <c r="B21" s="1">
        <v>15</v>
      </c>
      <c r="C21" s="6"/>
      <c r="D21" s="6"/>
      <c r="E21" s="78"/>
    </row>
    <row r="22" spans="1:5">
      <c r="A22" s="91" t="s">
        <v>50</v>
      </c>
      <c r="B22" s="1">
        <v>16</v>
      </c>
      <c r="C22" s="6">
        <v>20168936</v>
      </c>
      <c r="D22" s="6">
        <v>5072180</v>
      </c>
      <c r="E22" s="78"/>
    </row>
    <row r="23" spans="1:5">
      <c r="A23" s="91" t="s">
        <v>51</v>
      </c>
      <c r="B23" s="1">
        <v>17</v>
      </c>
      <c r="C23" s="6">
        <v>107593195</v>
      </c>
      <c r="D23" s="6">
        <v>32557369</v>
      </c>
      <c r="E23" s="78"/>
    </row>
    <row r="24" spans="1:5">
      <c r="A24" s="91" t="s">
        <v>52</v>
      </c>
      <c r="B24" s="1">
        <v>18</v>
      </c>
      <c r="C24" s="6">
        <v>21726121</v>
      </c>
      <c r="D24" s="6">
        <v>24663310</v>
      </c>
      <c r="E24" s="78"/>
    </row>
    <row r="25" spans="1:5">
      <c r="A25" s="91" t="s">
        <v>53</v>
      </c>
      <c r="B25" s="1">
        <v>19</v>
      </c>
      <c r="C25" s="6">
        <v>19508502</v>
      </c>
      <c r="D25" s="6">
        <v>18461691</v>
      </c>
      <c r="E25" s="78"/>
    </row>
    <row r="26" spans="1:5">
      <c r="A26" s="187" t="s">
        <v>277</v>
      </c>
      <c r="B26" s="1">
        <v>20</v>
      </c>
      <c r="C26" s="36">
        <f>SUM(C27:C34)</f>
        <v>440999450</v>
      </c>
      <c r="D26" s="36">
        <f>SUM(D27:D34)</f>
        <v>625876740</v>
      </c>
      <c r="E26" s="78"/>
    </row>
    <row r="27" spans="1:5">
      <c r="A27" s="91" t="s">
        <v>54</v>
      </c>
      <c r="B27" s="1">
        <v>21</v>
      </c>
      <c r="C27" s="6">
        <v>401967938</v>
      </c>
      <c r="D27" s="6">
        <v>584753048</v>
      </c>
      <c r="E27" s="78"/>
    </row>
    <row r="28" spans="1:5">
      <c r="A28" s="91" t="s">
        <v>55</v>
      </c>
      <c r="B28" s="1">
        <v>22</v>
      </c>
      <c r="C28" s="6"/>
      <c r="D28" s="6"/>
      <c r="E28" s="78"/>
    </row>
    <row r="29" spans="1:5">
      <c r="A29" s="91" t="s">
        <v>56</v>
      </c>
      <c r="B29" s="1">
        <v>23</v>
      </c>
      <c r="C29" s="6">
        <v>140000</v>
      </c>
      <c r="D29" s="6">
        <v>140000</v>
      </c>
      <c r="E29" s="78"/>
    </row>
    <row r="30" spans="1:5">
      <c r="A30" s="91" t="s">
        <v>57</v>
      </c>
      <c r="B30" s="1">
        <v>24</v>
      </c>
      <c r="C30" s="6"/>
      <c r="D30" s="6"/>
      <c r="E30" s="78"/>
    </row>
    <row r="31" spans="1:5">
      <c r="A31" s="91" t="s">
        <v>58</v>
      </c>
      <c r="B31" s="1">
        <v>25</v>
      </c>
      <c r="C31" s="6">
        <v>38891512</v>
      </c>
      <c r="D31" s="6">
        <v>40983692</v>
      </c>
      <c r="E31" s="78"/>
    </row>
    <row r="32" spans="1:5">
      <c r="A32" s="91" t="s">
        <v>59</v>
      </c>
      <c r="B32" s="1">
        <v>26</v>
      </c>
      <c r="C32" s="6"/>
      <c r="D32" s="6"/>
      <c r="E32" s="78"/>
    </row>
    <row r="33" spans="1:5">
      <c r="A33" s="91" t="s">
        <v>60</v>
      </c>
      <c r="B33" s="1">
        <v>27</v>
      </c>
      <c r="C33" s="6"/>
      <c r="D33" s="6"/>
      <c r="E33" s="78"/>
    </row>
    <row r="34" spans="1:5">
      <c r="A34" s="91" t="s">
        <v>61</v>
      </c>
      <c r="B34" s="1">
        <v>28</v>
      </c>
      <c r="C34" s="6"/>
      <c r="D34" s="6"/>
      <c r="E34" s="78"/>
    </row>
    <row r="35" spans="1:5">
      <c r="A35" s="187" t="s">
        <v>278</v>
      </c>
      <c r="B35" s="1">
        <v>29</v>
      </c>
      <c r="C35" s="36">
        <f>SUM(C36:C38)</f>
        <v>163186378</v>
      </c>
      <c r="D35" s="36">
        <f>SUM(D36:D38)</f>
        <v>136460510</v>
      </c>
      <c r="E35" s="78"/>
    </row>
    <row r="36" spans="1:5">
      <c r="A36" s="91" t="s">
        <v>62</v>
      </c>
      <c r="B36" s="1">
        <v>30</v>
      </c>
      <c r="C36" s="6">
        <v>162453654</v>
      </c>
      <c r="D36" s="6">
        <v>135815357</v>
      </c>
      <c r="E36" s="78"/>
    </row>
    <row r="37" spans="1:5">
      <c r="A37" s="91" t="s">
        <v>63</v>
      </c>
      <c r="B37" s="1">
        <v>31</v>
      </c>
      <c r="C37" s="6">
        <v>372432</v>
      </c>
      <c r="D37" s="6">
        <v>286116</v>
      </c>
      <c r="E37" s="78"/>
    </row>
    <row r="38" spans="1:5">
      <c r="A38" s="91" t="s">
        <v>64</v>
      </c>
      <c r="B38" s="1">
        <v>32</v>
      </c>
      <c r="C38" s="6">
        <v>360292</v>
      </c>
      <c r="D38" s="6">
        <v>359037</v>
      </c>
      <c r="E38" s="78"/>
    </row>
    <row r="39" spans="1:5">
      <c r="A39" s="91" t="s">
        <v>65</v>
      </c>
      <c r="B39" s="1">
        <v>33</v>
      </c>
      <c r="C39" s="6">
        <v>40656046</v>
      </c>
      <c r="D39" s="6">
        <v>20385458</v>
      </c>
      <c r="E39" s="78"/>
    </row>
    <row r="40" spans="1:5">
      <c r="A40" s="80" t="s">
        <v>66</v>
      </c>
      <c r="B40" s="1">
        <v>34</v>
      </c>
      <c r="C40" s="36">
        <f>C41+C49+C56+C64</f>
        <v>236076707</v>
      </c>
      <c r="D40" s="36">
        <f>D41+D49+D56+D64</f>
        <v>363445425</v>
      </c>
      <c r="E40" s="78"/>
    </row>
    <row r="41" spans="1:5">
      <c r="A41" s="187" t="s">
        <v>279</v>
      </c>
      <c r="B41" s="1">
        <v>35</v>
      </c>
      <c r="C41" s="36">
        <f>SUM(C42:C48)</f>
        <v>7124242</v>
      </c>
      <c r="D41" s="36">
        <f>SUM(D42:D48)</f>
        <v>9604766</v>
      </c>
      <c r="E41" s="78"/>
    </row>
    <row r="42" spans="1:5">
      <c r="A42" s="91" t="s">
        <v>67</v>
      </c>
      <c r="B42" s="1">
        <v>36</v>
      </c>
      <c r="C42" s="6">
        <v>6329111</v>
      </c>
      <c r="D42" s="6">
        <v>8810975</v>
      </c>
      <c r="E42" s="78"/>
    </row>
    <row r="43" spans="1:5">
      <c r="A43" s="91" t="s">
        <v>68</v>
      </c>
      <c r="B43" s="1">
        <v>37</v>
      </c>
      <c r="C43" s="6"/>
      <c r="D43" s="6"/>
      <c r="E43" s="78"/>
    </row>
    <row r="44" spans="1:5">
      <c r="A44" s="91" t="s">
        <v>69</v>
      </c>
      <c r="B44" s="1">
        <v>38</v>
      </c>
      <c r="C44" s="6"/>
      <c r="D44" s="6"/>
      <c r="E44" s="78"/>
    </row>
    <row r="45" spans="1:5">
      <c r="A45" s="91" t="s">
        <v>70</v>
      </c>
      <c r="B45" s="1">
        <v>39</v>
      </c>
      <c r="C45" s="6">
        <v>50137</v>
      </c>
      <c r="D45" s="6">
        <v>48797</v>
      </c>
      <c r="E45" s="78"/>
    </row>
    <row r="46" spans="1:5">
      <c r="A46" s="91" t="s">
        <v>71</v>
      </c>
      <c r="B46" s="1">
        <v>40</v>
      </c>
      <c r="C46" s="6"/>
      <c r="D46" s="6"/>
      <c r="E46" s="78"/>
    </row>
    <row r="47" spans="1:5">
      <c r="A47" s="91" t="s">
        <v>72</v>
      </c>
      <c r="B47" s="1">
        <v>41</v>
      </c>
      <c r="C47" s="6">
        <v>744994</v>
      </c>
      <c r="D47" s="6">
        <v>744994</v>
      </c>
      <c r="E47" s="78"/>
    </row>
    <row r="48" spans="1:5">
      <c r="A48" s="91" t="s">
        <v>73</v>
      </c>
      <c r="B48" s="1">
        <v>42</v>
      </c>
      <c r="C48" s="6"/>
      <c r="D48" s="6"/>
      <c r="E48" s="78"/>
    </row>
    <row r="49" spans="1:5">
      <c r="A49" s="187" t="s">
        <v>280</v>
      </c>
      <c r="B49" s="1">
        <v>43</v>
      </c>
      <c r="C49" s="36">
        <f>SUM(C50:C55)</f>
        <v>61014573</v>
      </c>
      <c r="D49" s="36">
        <f>SUM(D50:D55)</f>
        <v>51857599</v>
      </c>
      <c r="E49" s="78"/>
    </row>
    <row r="50" spans="1:5">
      <c r="A50" s="91" t="s">
        <v>74</v>
      </c>
      <c r="B50" s="1">
        <v>44</v>
      </c>
      <c r="C50" s="6">
        <v>28734473</v>
      </c>
      <c r="D50" s="6">
        <v>29181921</v>
      </c>
      <c r="E50" s="78"/>
    </row>
    <row r="51" spans="1:5">
      <c r="A51" s="91" t="s">
        <v>75</v>
      </c>
      <c r="B51" s="1">
        <v>45</v>
      </c>
      <c r="C51" s="6">
        <v>18155016</v>
      </c>
      <c r="D51" s="6">
        <v>12765099</v>
      </c>
      <c r="E51" s="78"/>
    </row>
    <row r="52" spans="1:5">
      <c r="A52" s="91" t="s">
        <v>76</v>
      </c>
      <c r="B52" s="1">
        <v>46</v>
      </c>
      <c r="C52" s="6"/>
      <c r="D52" s="6"/>
      <c r="E52" s="78"/>
    </row>
    <row r="53" spans="1:5">
      <c r="A53" s="91" t="s">
        <v>77</v>
      </c>
      <c r="B53" s="1">
        <v>47</v>
      </c>
      <c r="C53" s="6">
        <v>324333</v>
      </c>
      <c r="D53" s="6">
        <v>485286</v>
      </c>
      <c r="E53" s="78"/>
    </row>
    <row r="54" spans="1:5">
      <c r="A54" s="91" t="s">
        <v>78</v>
      </c>
      <c r="B54" s="1">
        <v>48</v>
      </c>
      <c r="C54" s="6">
        <v>10039908</v>
      </c>
      <c r="D54" s="6">
        <v>7009354</v>
      </c>
      <c r="E54" s="78"/>
    </row>
    <row r="55" spans="1:5">
      <c r="A55" s="91" t="s">
        <v>79</v>
      </c>
      <c r="B55" s="1">
        <v>49</v>
      </c>
      <c r="C55" s="6">
        <v>3760843</v>
      </c>
      <c r="D55" s="6">
        <v>2415939</v>
      </c>
      <c r="E55" s="78"/>
    </row>
    <row r="56" spans="1:5">
      <c r="A56" s="187" t="s">
        <v>281</v>
      </c>
      <c r="B56" s="1">
        <v>50</v>
      </c>
      <c r="C56" s="36">
        <f>SUM(C57:C63)</f>
        <v>1749282</v>
      </c>
      <c r="D56" s="36">
        <f>D57+D58+D59+D60+D61+D62+D63</f>
        <v>185980</v>
      </c>
      <c r="E56" s="78"/>
    </row>
    <row r="57" spans="1:5">
      <c r="A57" s="91" t="s">
        <v>54</v>
      </c>
      <c r="B57" s="1">
        <v>51</v>
      </c>
      <c r="C57" s="6"/>
      <c r="D57" s="6"/>
      <c r="E57" s="78"/>
    </row>
    <row r="58" spans="1:5">
      <c r="A58" s="91" t="s">
        <v>55</v>
      </c>
      <c r="B58" s="1">
        <v>52</v>
      </c>
      <c r="C58" s="6">
        <v>517300</v>
      </c>
      <c r="D58" s="6">
        <v>20300</v>
      </c>
      <c r="E58" s="78"/>
    </row>
    <row r="59" spans="1:5">
      <c r="A59" s="91" t="s">
        <v>56</v>
      </c>
      <c r="B59" s="1">
        <v>53</v>
      </c>
      <c r="C59" s="6"/>
      <c r="D59" s="6"/>
      <c r="E59" s="78"/>
    </row>
    <row r="60" spans="1:5">
      <c r="A60" s="91" t="s">
        <v>57</v>
      </c>
      <c r="B60" s="1">
        <v>54</v>
      </c>
      <c r="C60" s="6"/>
      <c r="D60" s="6"/>
      <c r="E60" s="78"/>
    </row>
    <row r="61" spans="1:5">
      <c r="A61" s="91" t="s">
        <v>58</v>
      </c>
      <c r="B61" s="1">
        <v>55</v>
      </c>
      <c r="C61" s="6">
        <v>1091162</v>
      </c>
      <c r="D61" s="6"/>
      <c r="E61" s="78"/>
    </row>
    <row r="62" spans="1:5">
      <c r="A62" s="91" t="s">
        <v>59</v>
      </c>
      <c r="B62" s="1">
        <v>56</v>
      </c>
      <c r="C62" s="6">
        <v>140820</v>
      </c>
      <c r="D62" s="6">
        <v>24845</v>
      </c>
      <c r="E62" s="78"/>
    </row>
    <row r="63" spans="1:5">
      <c r="A63" s="91" t="s">
        <v>80</v>
      </c>
      <c r="B63" s="1">
        <v>57</v>
      </c>
      <c r="C63" s="6"/>
      <c r="D63" s="6">
        <v>140835</v>
      </c>
      <c r="E63" s="78"/>
    </row>
    <row r="64" spans="1:5">
      <c r="A64" s="123" t="s">
        <v>81</v>
      </c>
      <c r="B64" s="1">
        <v>58</v>
      </c>
      <c r="C64" s="6">
        <v>166188610</v>
      </c>
      <c r="D64" s="6">
        <v>301797080</v>
      </c>
      <c r="E64" s="78"/>
    </row>
    <row r="65" spans="1:5">
      <c r="A65" s="80" t="s">
        <v>82</v>
      </c>
      <c r="B65" s="1">
        <v>59</v>
      </c>
      <c r="C65" s="6">
        <v>23979421</v>
      </c>
      <c r="D65" s="6">
        <v>20594349</v>
      </c>
      <c r="E65" s="78"/>
    </row>
    <row r="66" spans="1:5">
      <c r="A66" s="80" t="s">
        <v>83</v>
      </c>
      <c r="B66" s="1">
        <v>60</v>
      </c>
      <c r="C66" s="36">
        <f>C7+C8+C40+C65</f>
        <v>3194750097</v>
      </c>
      <c r="D66" s="36">
        <f>D7+D8+D40+D65</f>
        <v>3555759484</v>
      </c>
      <c r="E66" s="78"/>
    </row>
    <row r="67" spans="1:5">
      <c r="A67" s="92" t="s">
        <v>84</v>
      </c>
      <c r="B67" s="4">
        <v>61</v>
      </c>
      <c r="C67" s="7">
        <v>54802077</v>
      </c>
      <c r="D67" s="7">
        <v>54717679</v>
      </c>
      <c r="E67" s="78"/>
    </row>
    <row r="68" spans="1:5" ht="13.6">
      <c r="A68" s="87" t="s">
        <v>122</v>
      </c>
      <c r="B68" s="93"/>
      <c r="C68" s="116"/>
      <c r="D68" s="116"/>
      <c r="E68" s="78"/>
    </row>
    <row r="69" spans="1:5">
      <c r="A69" s="90" t="s">
        <v>85</v>
      </c>
      <c r="B69" s="3">
        <v>62</v>
      </c>
      <c r="C69" s="120">
        <f>C70+C71+C72+C78+C79+C82+C85</f>
        <v>2079320752</v>
      </c>
      <c r="D69" s="120">
        <f>D70+D71+D72+D78+D79+D82+D85</f>
        <v>2088393090</v>
      </c>
      <c r="E69" s="78"/>
    </row>
    <row r="70" spans="1:5">
      <c r="A70" s="91" t="s">
        <v>86</v>
      </c>
      <c r="B70" s="1">
        <v>63</v>
      </c>
      <c r="C70" s="6">
        <v>1672021210</v>
      </c>
      <c r="D70" s="6">
        <v>1672021210</v>
      </c>
      <c r="E70" s="78"/>
    </row>
    <row r="71" spans="1:5">
      <c r="A71" s="91" t="s">
        <v>87</v>
      </c>
      <c r="B71" s="1">
        <v>64</v>
      </c>
      <c r="C71" s="6">
        <v>-8395862</v>
      </c>
      <c r="D71" s="6">
        <v>109139</v>
      </c>
      <c r="E71" s="78"/>
    </row>
    <row r="72" spans="1:5">
      <c r="A72" s="91" t="s">
        <v>88</v>
      </c>
      <c r="B72" s="1">
        <v>65</v>
      </c>
      <c r="C72" s="36">
        <f>C73+C74-C75+C76+C77</f>
        <v>98724306</v>
      </c>
      <c r="D72" s="36">
        <f>D73+D74-D75+D76+D77</f>
        <v>67203861</v>
      </c>
      <c r="E72" s="78"/>
    </row>
    <row r="73" spans="1:5">
      <c r="A73" s="91" t="s">
        <v>89</v>
      </c>
      <c r="B73" s="1">
        <v>66</v>
      </c>
      <c r="C73" s="6">
        <v>60724657</v>
      </c>
      <c r="D73" s="6">
        <v>61906040</v>
      </c>
      <c r="E73" s="78"/>
    </row>
    <row r="74" spans="1:5">
      <c r="A74" s="91" t="s">
        <v>90</v>
      </c>
      <c r="B74" s="1">
        <v>67</v>
      </c>
      <c r="C74" s="6">
        <v>24344407</v>
      </c>
      <c r="D74" s="6">
        <v>34344407</v>
      </c>
      <c r="E74" s="78"/>
    </row>
    <row r="75" spans="1:5">
      <c r="A75" s="91" t="s">
        <v>91</v>
      </c>
      <c r="B75" s="1">
        <v>68</v>
      </c>
      <c r="C75" s="6">
        <v>8836448</v>
      </c>
      <c r="D75" s="6">
        <v>29046586</v>
      </c>
      <c r="E75" s="78"/>
    </row>
    <row r="76" spans="1:5">
      <c r="A76" s="91" t="s">
        <v>92</v>
      </c>
      <c r="B76" s="1">
        <v>69</v>
      </c>
      <c r="C76" s="6"/>
      <c r="D76" s="6"/>
      <c r="E76" s="78"/>
    </row>
    <row r="77" spans="1:5">
      <c r="A77" s="91" t="s">
        <v>93</v>
      </c>
      <c r="B77" s="1">
        <v>70</v>
      </c>
      <c r="C77" s="6">
        <v>22491690</v>
      </c>
      <c r="D77" s="6"/>
      <c r="E77" s="78"/>
    </row>
    <row r="78" spans="1:5">
      <c r="A78" s="91" t="s">
        <v>94</v>
      </c>
      <c r="B78" s="1">
        <v>71</v>
      </c>
      <c r="C78" s="6">
        <v>29750702</v>
      </c>
      <c r="D78" s="6">
        <v>31431842</v>
      </c>
      <c r="E78" s="78"/>
    </row>
    <row r="79" spans="1:5">
      <c r="A79" s="91" t="s">
        <v>95</v>
      </c>
      <c r="B79" s="1">
        <v>72</v>
      </c>
      <c r="C79" s="36">
        <f>C80-C81</f>
        <v>263592748</v>
      </c>
      <c r="D79" s="36">
        <f>D80-D81</f>
        <v>211961240</v>
      </c>
      <c r="E79" s="78"/>
    </row>
    <row r="80" spans="1:5">
      <c r="A80" s="91" t="s">
        <v>96</v>
      </c>
      <c r="B80" s="1">
        <v>73</v>
      </c>
      <c r="C80" s="6">
        <v>263592748</v>
      </c>
      <c r="D80" s="6">
        <v>211961240</v>
      </c>
      <c r="E80" s="78"/>
    </row>
    <row r="81" spans="1:5">
      <c r="A81" s="91" t="s">
        <v>97</v>
      </c>
      <c r="B81" s="1">
        <v>74</v>
      </c>
      <c r="C81" s="6"/>
      <c r="D81" s="6"/>
      <c r="E81" s="78"/>
    </row>
    <row r="82" spans="1:5">
      <c r="A82" s="91" t="s">
        <v>98</v>
      </c>
      <c r="B82" s="1">
        <v>75</v>
      </c>
      <c r="C82" s="36">
        <f>C83-C84</f>
        <v>23627648</v>
      </c>
      <c r="D82" s="36">
        <f>D83-D84</f>
        <v>105665798</v>
      </c>
      <c r="E82" s="78"/>
    </row>
    <row r="83" spans="1:5">
      <c r="A83" s="91" t="s">
        <v>99</v>
      </c>
      <c r="B83" s="1">
        <v>76</v>
      </c>
      <c r="C83" s="6">
        <v>23627648</v>
      </c>
      <c r="D83" s="6">
        <v>105665798</v>
      </c>
      <c r="E83" s="78"/>
    </row>
    <row r="84" spans="1:5">
      <c r="A84" s="91" t="s">
        <v>100</v>
      </c>
      <c r="B84" s="1">
        <v>77</v>
      </c>
      <c r="C84" s="6"/>
      <c r="D84" s="6"/>
      <c r="E84" s="78"/>
    </row>
    <row r="85" spans="1:5">
      <c r="A85" s="91" t="s">
        <v>101</v>
      </c>
      <c r="B85" s="1">
        <v>78</v>
      </c>
      <c r="C85" s="6"/>
      <c r="D85" s="6"/>
      <c r="E85" s="78"/>
    </row>
    <row r="86" spans="1:5">
      <c r="A86" s="80" t="s">
        <v>282</v>
      </c>
      <c r="B86" s="1">
        <v>79</v>
      </c>
      <c r="C86" s="36">
        <f>SUM(C87:C89)</f>
        <v>0</v>
      </c>
      <c r="D86" s="36">
        <f>SUM(D87:D89)</f>
        <v>0</v>
      </c>
      <c r="E86" s="78"/>
    </row>
    <row r="87" spans="1:5">
      <c r="A87" s="91" t="s">
        <v>102</v>
      </c>
      <c r="B87" s="1">
        <v>80</v>
      </c>
      <c r="C87" s="6"/>
      <c r="D87" s="6"/>
      <c r="E87" s="78"/>
    </row>
    <row r="88" spans="1:5">
      <c r="A88" s="91" t="s">
        <v>103</v>
      </c>
      <c r="B88" s="1">
        <v>81</v>
      </c>
      <c r="C88" s="6"/>
      <c r="D88" s="6"/>
      <c r="E88" s="78"/>
    </row>
    <row r="89" spans="1:5">
      <c r="A89" s="91" t="s">
        <v>104</v>
      </c>
      <c r="B89" s="1">
        <v>82</v>
      </c>
      <c r="C89" s="6"/>
      <c r="D89" s="6"/>
      <c r="E89" s="78"/>
    </row>
    <row r="90" spans="1:5">
      <c r="A90" s="80" t="s">
        <v>283</v>
      </c>
      <c r="B90" s="1">
        <v>83</v>
      </c>
      <c r="C90" s="36">
        <f>SUM(C91:C99)</f>
        <v>819921751</v>
      </c>
      <c r="D90" s="36">
        <f>SUM(D91:D99)</f>
        <v>1164439231</v>
      </c>
      <c r="E90" s="78"/>
    </row>
    <row r="91" spans="1:5">
      <c r="A91" s="91" t="s">
        <v>105</v>
      </c>
      <c r="B91" s="1">
        <v>84</v>
      </c>
      <c r="C91" s="6"/>
      <c r="D91" s="6"/>
      <c r="E91" s="78"/>
    </row>
    <row r="92" spans="1:5">
      <c r="A92" s="91" t="s">
        <v>106</v>
      </c>
      <c r="B92" s="1">
        <v>85</v>
      </c>
      <c r="C92" s="6"/>
      <c r="D92" s="6"/>
      <c r="E92" s="78"/>
    </row>
    <row r="93" spans="1:5">
      <c r="A93" s="91" t="s">
        <v>107</v>
      </c>
      <c r="B93" s="1">
        <v>86</v>
      </c>
      <c r="C93" s="6">
        <v>813686208</v>
      </c>
      <c r="D93" s="6">
        <v>1158888007</v>
      </c>
      <c r="E93" s="78"/>
    </row>
    <row r="94" spans="1:5">
      <c r="A94" s="91" t="s">
        <v>108</v>
      </c>
      <c r="B94" s="1">
        <v>87</v>
      </c>
      <c r="C94" s="6"/>
      <c r="D94" s="6"/>
      <c r="E94" s="78"/>
    </row>
    <row r="95" spans="1:5">
      <c r="A95" s="91" t="s">
        <v>109</v>
      </c>
      <c r="B95" s="1">
        <v>88</v>
      </c>
      <c r="C95" s="6"/>
      <c r="D95" s="6"/>
      <c r="E95" s="78"/>
    </row>
    <row r="96" spans="1:5">
      <c r="A96" s="91" t="s">
        <v>110</v>
      </c>
      <c r="B96" s="1">
        <v>89</v>
      </c>
      <c r="C96" s="6"/>
      <c r="D96" s="6"/>
      <c r="E96" s="78"/>
    </row>
    <row r="97" spans="1:5">
      <c r="A97" s="91" t="s">
        <v>111</v>
      </c>
      <c r="B97" s="1">
        <v>90</v>
      </c>
      <c r="C97" s="6"/>
      <c r="D97" s="6"/>
      <c r="E97" s="78"/>
    </row>
    <row r="98" spans="1:5">
      <c r="A98" s="91" t="s">
        <v>112</v>
      </c>
      <c r="B98" s="1">
        <v>91</v>
      </c>
      <c r="C98" s="6">
        <v>3937690</v>
      </c>
      <c r="D98" s="6">
        <v>2833086</v>
      </c>
      <c r="E98" s="78"/>
    </row>
    <row r="99" spans="1:5">
      <c r="A99" s="91" t="s">
        <v>113</v>
      </c>
      <c r="B99" s="1">
        <v>92</v>
      </c>
      <c r="C99" s="6">
        <v>2297853</v>
      </c>
      <c r="D99" s="6">
        <v>2718138</v>
      </c>
      <c r="E99" s="78"/>
    </row>
    <row r="100" spans="1:5">
      <c r="A100" s="80" t="s">
        <v>284</v>
      </c>
      <c r="B100" s="1">
        <v>93</v>
      </c>
      <c r="C100" s="36">
        <f>SUM(C101:C112)</f>
        <v>217599944</v>
      </c>
      <c r="D100" s="36">
        <f>SUM(D101:D112)</f>
        <v>205346633</v>
      </c>
      <c r="E100" s="78"/>
    </row>
    <row r="101" spans="1:5">
      <c r="A101" s="91" t="s">
        <v>105</v>
      </c>
      <c r="B101" s="1">
        <v>94</v>
      </c>
      <c r="C101" s="6">
        <v>1040930</v>
      </c>
      <c r="D101" s="6">
        <v>204906</v>
      </c>
      <c r="E101" s="78"/>
    </row>
    <row r="102" spans="1:5">
      <c r="A102" s="91" t="s">
        <v>106</v>
      </c>
      <c r="B102" s="1">
        <v>95</v>
      </c>
      <c r="C102" s="6"/>
      <c r="D102" s="6"/>
      <c r="E102" s="78"/>
    </row>
    <row r="103" spans="1:5">
      <c r="A103" s="91" t="s">
        <v>107</v>
      </c>
      <c r="B103" s="1">
        <v>96</v>
      </c>
      <c r="C103" s="6">
        <v>102569327</v>
      </c>
      <c r="D103" s="6">
        <v>125355698</v>
      </c>
      <c r="E103" s="78"/>
    </row>
    <row r="104" spans="1:5">
      <c r="A104" s="91" t="s">
        <v>108</v>
      </c>
      <c r="B104" s="1">
        <v>97</v>
      </c>
      <c r="C104" s="6">
        <v>12574155</v>
      </c>
      <c r="D104" s="6">
        <v>12944972</v>
      </c>
      <c r="E104" s="78"/>
    </row>
    <row r="105" spans="1:5">
      <c r="A105" s="91" t="s">
        <v>109</v>
      </c>
      <c r="B105" s="1">
        <v>98</v>
      </c>
      <c r="C105" s="6">
        <v>80051034</v>
      </c>
      <c r="D105" s="6">
        <v>43376126</v>
      </c>
      <c r="E105" s="78"/>
    </row>
    <row r="106" spans="1:5">
      <c r="A106" s="91" t="s">
        <v>110</v>
      </c>
      <c r="B106" s="1">
        <v>99</v>
      </c>
      <c r="C106" s="6"/>
      <c r="D106" s="6"/>
      <c r="E106" s="78"/>
    </row>
    <row r="107" spans="1:5">
      <c r="A107" s="91" t="s">
        <v>111</v>
      </c>
      <c r="B107" s="1">
        <v>100</v>
      </c>
      <c r="C107" s="6"/>
      <c r="D107" s="6"/>
      <c r="E107" s="78"/>
    </row>
    <row r="108" spans="1:5">
      <c r="A108" s="91" t="s">
        <v>114</v>
      </c>
      <c r="B108" s="1">
        <v>101</v>
      </c>
      <c r="C108" s="6">
        <v>14673785</v>
      </c>
      <c r="D108" s="6">
        <v>14943850</v>
      </c>
      <c r="E108" s="78"/>
    </row>
    <row r="109" spans="1:5">
      <c r="A109" s="91" t="s">
        <v>115</v>
      </c>
      <c r="B109" s="1">
        <v>102</v>
      </c>
      <c r="C109" s="6">
        <v>5790568</v>
      </c>
      <c r="D109" s="6">
        <v>6643162</v>
      </c>
      <c r="E109" s="78"/>
    </row>
    <row r="110" spans="1:5">
      <c r="A110" s="91" t="s">
        <v>116</v>
      </c>
      <c r="B110" s="1">
        <v>103</v>
      </c>
      <c r="C110" s="6"/>
      <c r="D110" s="6"/>
      <c r="E110" s="78"/>
    </row>
    <row r="111" spans="1:5">
      <c r="A111" s="91" t="s">
        <v>117</v>
      </c>
      <c r="B111" s="1">
        <v>104</v>
      </c>
      <c r="C111" s="6"/>
      <c r="D111" s="6"/>
      <c r="E111" s="78"/>
    </row>
    <row r="112" spans="1:5">
      <c r="A112" s="91" t="s">
        <v>118</v>
      </c>
      <c r="B112" s="1">
        <v>105</v>
      </c>
      <c r="C112" s="6">
        <f>900146-1</f>
        <v>900145</v>
      </c>
      <c r="D112" s="6">
        <v>1877919</v>
      </c>
      <c r="E112" s="78"/>
    </row>
    <row r="113" spans="1:5">
      <c r="A113" s="80" t="s">
        <v>119</v>
      </c>
      <c r="B113" s="1">
        <v>106</v>
      </c>
      <c r="C113" s="6">
        <v>77907649</v>
      </c>
      <c r="D113" s="6">
        <v>97580530</v>
      </c>
      <c r="E113" s="78"/>
    </row>
    <row r="114" spans="1:5">
      <c r="A114" s="80" t="s">
        <v>120</v>
      </c>
      <c r="B114" s="1">
        <v>107</v>
      </c>
      <c r="C114" s="36">
        <v>3194750097</v>
      </c>
      <c r="D114" s="36">
        <f>D69+D86+D90+D100+D113</f>
        <v>3555759484</v>
      </c>
      <c r="E114" s="78"/>
    </row>
    <row r="115" spans="1:5">
      <c r="A115" s="86" t="s">
        <v>121</v>
      </c>
      <c r="B115" s="2">
        <v>108</v>
      </c>
      <c r="C115" s="7">
        <v>54802077</v>
      </c>
      <c r="D115" s="7">
        <v>54717679</v>
      </c>
      <c r="E115" s="78"/>
    </row>
    <row r="116" spans="1:5" ht="13.6">
      <c r="A116" s="87" t="s">
        <v>123</v>
      </c>
      <c r="B116" s="89"/>
      <c r="C116" s="117"/>
      <c r="D116" s="117"/>
      <c r="E116" s="78"/>
    </row>
    <row r="117" spans="1:5" ht="13.6">
      <c r="A117" s="90" t="s">
        <v>124</v>
      </c>
      <c r="B117" s="37"/>
      <c r="C117" s="118"/>
      <c r="D117" s="118"/>
      <c r="E117" s="78"/>
    </row>
    <row r="118" spans="1:5">
      <c r="A118" s="91" t="s">
        <v>125</v>
      </c>
      <c r="B118" s="1">
        <v>109</v>
      </c>
      <c r="C118" s="6"/>
      <c r="D118" s="6"/>
      <c r="E118" s="78"/>
    </row>
    <row r="119" spans="1:5">
      <c r="A119" s="81" t="s">
        <v>126</v>
      </c>
      <c r="B119" s="4">
        <v>110</v>
      </c>
      <c r="C119" s="7">
        <f>C85</f>
        <v>0</v>
      </c>
      <c r="D119" s="7">
        <f>D85</f>
        <v>0</v>
      </c>
      <c r="E119" s="78"/>
    </row>
    <row r="120" spans="1:5">
      <c r="A120" s="82"/>
      <c r="B120" s="83"/>
      <c r="C120" s="121"/>
      <c r="D120" s="121"/>
    </row>
    <row r="121" spans="1:5">
      <c r="A121" s="84"/>
      <c r="B121" s="85"/>
      <c r="C121" s="119">
        <f>C114-C66</f>
        <v>0</v>
      </c>
      <c r="D121" s="119">
        <f>D114-D66</f>
        <v>0</v>
      </c>
    </row>
    <row r="122" spans="1:5">
      <c r="D122" s="78"/>
    </row>
    <row r="123" spans="1:5">
      <c r="C123" s="78"/>
      <c r="D123" s="78"/>
    </row>
  </sheetData>
  <mergeCells count="2">
    <mergeCell ref="A1:D1"/>
    <mergeCell ref="A2:D2"/>
  </mergeCells>
  <phoneticPr fontId="5" type="noConversion"/>
  <dataValidations count="3">
    <dataValidation type="whole" operator="notEqual" allowBlank="1" showInputMessage="1" showErrorMessage="1" errorTitle="Pogrešan unos" error="Mogu se unijeti samo cjelobrojne vrijednosti." sqref="C118:D119">
      <formula1>999999999999</formula1>
    </dataValidation>
    <dataValidation type="whole" operator="greaterThanOrEqual" allowBlank="1" showInputMessage="1" showErrorMessage="1" errorTitle="Pogrešan unos" error="Mogu se unijeti samo cjelobrojne pozitivne vrijednosti." sqref="C87:C89 C84 C81 C7:D7">
      <formula1>0</formula1>
    </dataValidation>
    <dataValidation allowBlank="1" sqref="C85:C86 C82:C83 C90:D115 C8:D67 D86 C69:C80 D69:D84"/>
  </dataValidations>
  <pageMargins left="0.74803149606299213" right="0.74803149606299213" top="0.98425196850393704" bottom="0.98425196850393704" header="0.51181102362204722" footer="0.51181102362204722"/>
  <pageSetup paperSize="9" scale="82" fitToHeight="0" orientation="portrait" r:id="rId1"/>
  <headerFooter alignWithMargins="0"/>
  <rowBreaks count="1" manualBreakCount="1">
    <brk id="6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I75"/>
  <sheetViews>
    <sheetView view="pageBreakPreview" topLeftCell="A25" zoomScale="110" zoomScaleNormal="100" workbookViewId="0">
      <selection activeCell="F48" sqref="F48"/>
    </sheetView>
  </sheetViews>
  <sheetFormatPr defaultColWidth="9.125" defaultRowHeight="12.9"/>
  <cols>
    <col min="1" max="1" width="78" style="113" customWidth="1"/>
    <col min="2" max="2" width="7.875" style="35" customWidth="1"/>
    <col min="3" max="3" width="10.875" style="35" customWidth="1"/>
    <col min="4" max="5" width="11" style="35" customWidth="1"/>
    <col min="6" max="6" width="11.125" style="35" bestFit="1" customWidth="1"/>
    <col min="7" max="7" width="12.875" style="35" bestFit="1" customWidth="1"/>
    <col min="8" max="9" width="10.25" style="35" bestFit="1" customWidth="1"/>
    <col min="10" max="16384" width="9.125" style="35"/>
  </cols>
  <sheetData>
    <row r="1" spans="1:9" ht="15.65">
      <c r="A1" s="261" t="s">
        <v>178</v>
      </c>
      <c r="B1" s="262"/>
      <c r="C1" s="262"/>
      <c r="D1" s="262"/>
      <c r="E1" s="262"/>
      <c r="F1" s="263"/>
    </row>
    <row r="2" spans="1:9" ht="13.6">
      <c r="A2" s="264" t="s">
        <v>299</v>
      </c>
      <c r="B2" s="265"/>
      <c r="C2" s="265"/>
      <c r="D2" s="265"/>
      <c r="E2" s="265"/>
      <c r="F2" s="266"/>
    </row>
    <row r="3" spans="1:9" ht="13.6">
      <c r="A3" s="139" t="s">
        <v>268</v>
      </c>
      <c r="B3" s="105"/>
      <c r="C3" s="105"/>
      <c r="D3" s="105"/>
      <c r="E3" s="105"/>
      <c r="F3" s="140"/>
    </row>
    <row r="4" spans="1:9" ht="21.75">
      <c r="A4" s="40" t="s">
        <v>33</v>
      </c>
      <c r="B4" s="40" t="s">
        <v>34</v>
      </c>
      <c r="C4" s="41" t="s">
        <v>35</v>
      </c>
      <c r="D4" s="41" t="s">
        <v>35</v>
      </c>
      <c r="E4" s="41" t="s">
        <v>36</v>
      </c>
      <c r="F4" s="41" t="s">
        <v>36</v>
      </c>
    </row>
    <row r="5" spans="1:9">
      <c r="A5" s="40"/>
      <c r="B5" s="40"/>
      <c r="C5" s="41" t="s">
        <v>177</v>
      </c>
      <c r="D5" s="41" t="s">
        <v>176</v>
      </c>
      <c r="E5" s="41" t="s">
        <v>177</v>
      </c>
      <c r="F5" s="41" t="s">
        <v>176</v>
      </c>
    </row>
    <row r="6" spans="1:9">
      <c r="A6" s="41">
        <v>1</v>
      </c>
      <c r="B6" s="43">
        <v>2</v>
      </c>
      <c r="C6" s="41">
        <v>3</v>
      </c>
      <c r="D6" s="41">
        <v>4</v>
      </c>
      <c r="E6" s="41">
        <v>5</v>
      </c>
      <c r="F6" s="41">
        <v>6</v>
      </c>
    </row>
    <row r="7" spans="1:9">
      <c r="A7" s="90" t="s">
        <v>285</v>
      </c>
      <c r="B7" s="3">
        <v>111</v>
      </c>
      <c r="C7" s="120">
        <f>SUM(C8:C9)</f>
        <v>1083433150.1099999</v>
      </c>
      <c r="D7" s="120">
        <f>SUM(D8:D9)</f>
        <v>65195049.109999985</v>
      </c>
      <c r="E7" s="120">
        <f t="shared" ref="E7:F7" si="0">SUM(E8:E9)</f>
        <v>1204969547</v>
      </c>
      <c r="F7" s="120">
        <f t="shared" si="0"/>
        <v>66899401</v>
      </c>
      <c r="G7" s="78"/>
      <c r="H7" s="78"/>
      <c r="I7" s="78"/>
    </row>
    <row r="8" spans="1:9">
      <c r="A8" s="80" t="s">
        <v>252</v>
      </c>
      <c r="B8" s="1">
        <v>112</v>
      </c>
      <c r="C8" s="6">
        <v>1065052872.77</v>
      </c>
      <c r="D8" s="6">
        <f>+C8-1009076462</f>
        <v>55976410.769999981</v>
      </c>
      <c r="E8" s="6">
        <v>1183210564</v>
      </c>
      <c r="F8" s="6">
        <f>+E8-1121544736</f>
        <v>61665828</v>
      </c>
      <c r="G8" s="78"/>
      <c r="H8" s="78"/>
      <c r="I8" s="78"/>
    </row>
    <row r="9" spans="1:9">
      <c r="A9" s="80" t="s">
        <v>253</v>
      </c>
      <c r="B9" s="1">
        <v>113</v>
      </c>
      <c r="C9" s="6">
        <f>2087191.09+16293086.25</f>
        <v>18380277.34</v>
      </c>
      <c r="D9" s="6">
        <f>+C9-9161639</f>
        <v>9218638.3399999999</v>
      </c>
      <c r="E9" s="6">
        <f>2315881+19443102</f>
        <v>21758983</v>
      </c>
      <c r="F9" s="6">
        <f>+E9-16525410</f>
        <v>5233573</v>
      </c>
      <c r="G9" s="78"/>
      <c r="H9" s="78"/>
      <c r="I9" s="78"/>
    </row>
    <row r="10" spans="1:9">
      <c r="A10" s="80" t="s">
        <v>127</v>
      </c>
      <c r="B10" s="1">
        <v>114</v>
      </c>
      <c r="C10" s="36">
        <f>C11+C12+C16+C20+C21+C22+C25+C26</f>
        <v>1038872090.1700001</v>
      </c>
      <c r="D10" s="36">
        <f>D11+D12+D16+D20+D21+D22+D25+D26</f>
        <v>243338360.17000002</v>
      </c>
      <c r="E10" s="36">
        <f>E11+E12+E16+E20+E21+E22+E25+E26</f>
        <v>1071675392</v>
      </c>
      <c r="F10" s="36">
        <f t="shared" ref="F10" si="1">F11+F12+F16+F20+F21+F22+F25+F26</f>
        <v>258270122</v>
      </c>
      <c r="G10" s="78"/>
      <c r="H10" s="78"/>
      <c r="I10" s="78"/>
    </row>
    <row r="11" spans="1:9">
      <c r="A11" s="80" t="s">
        <v>128</v>
      </c>
      <c r="B11" s="1">
        <v>115</v>
      </c>
      <c r="C11" s="6"/>
      <c r="D11" s="6"/>
      <c r="E11" s="6"/>
      <c r="F11" s="6"/>
      <c r="G11" s="78"/>
      <c r="H11" s="78"/>
      <c r="I11" s="78"/>
    </row>
    <row r="12" spans="1:9">
      <c r="A12" s="80" t="s">
        <v>286</v>
      </c>
      <c r="B12" s="1">
        <v>116</v>
      </c>
      <c r="C12" s="36">
        <f>SUM(C13:C15)</f>
        <v>391059889.79000002</v>
      </c>
      <c r="D12" s="36">
        <f>SUM(D13:D15)</f>
        <v>60977967.790000021</v>
      </c>
      <c r="E12" s="36">
        <f t="shared" ref="E12:F12" si="2">SUM(E13:E15)</f>
        <v>409536254</v>
      </c>
      <c r="F12" s="36">
        <f t="shared" si="2"/>
        <v>66669912</v>
      </c>
      <c r="G12" s="78"/>
      <c r="H12" s="78"/>
      <c r="I12" s="78"/>
    </row>
    <row r="13" spans="1:9">
      <c r="A13" s="138" t="s">
        <v>129</v>
      </c>
      <c r="B13" s="1">
        <v>117</v>
      </c>
      <c r="C13" s="6">
        <v>184560788.21000001</v>
      </c>
      <c r="D13" s="6">
        <f>+C13-165101704</f>
        <v>19459084.210000008</v>
      </c>
      <c r="E13" s="6">
        <v>196614988</v>
      </c>
      <c r="F13" s="6">
        <f>+E13-177433748</f>
        <v>19181240</v>
      </c>
      <c r="G13" s="78"/>
      <c r="H13" s="78"/>
      <c r="I13" s="78"/>
    </row>
    <row r="14" spans="1:9">
      <c r="A14" s="138" t="s">
        <v>130</v>
      </c>
      <c r="B14" s="1">
        <v>118</v>
      </c>
      <c r="C14" s="6">
        <v>1137090.1200000001</v>
      </c>
      <c r="D14" s="6">
        <f>+C14-1084237</f>
        <v>52853.120000000112</v>
      </c>
      <c r="E14" s="6">
        <v>1434435</v>
      </c>
      <c r="F14" s="6">
        <f>+E14-1366167</f>
        <v>68268</v>
      </c>
      <c r="G14" s="78"/>
      <c r="H14" s="78"/>
      <c r="I14" s="78"/>
    </row>
    <row r="15" spans="1:9">
      <c r="A15" s="138" t="s">
        <v>131</v>
      </c>
      <c r="B15" s="1">
        <v>119</v>
      </c>
      <c r="C15" s="6">
        <v>205362011.46000001</v>
      </c>
      <c r="D15" s="6">
        <f>+C15-163895981</f>
        <v>41466030.460000008</v>
      </c>
      <c r="E15" s="6">
        <v>211486831</v>
      </c>
      <c r="F15" s="6">
        <f>+E15-164066427</f>
        <v>47420404</v>
      </c>
      <c r="G15" s="78"/>
      <c r="H15" s="78"/>
      <c r="I15" s="78"/>
    </row>
    <row r="16" spans="1:9">
      <c r="A16" s="80" t="s">
        <v>287</v>
      </c>
      <c r="B16" s="1">
        <v>120</v>
      </c>
      <c r="C16" s="36">
        <f>SUM(C17:C19)</f>
        <v>259089554.90000001</v>
      </c>
      <c r="D16" s="36">
        <f>SUM(D17:D19)</f>
        <v>65255824.900000013</v>
      </c>
      <c r="E16" s="36">
        <f>SUM(E17:E19)</f>
        <v>307624037</v>
      </c>
      <c r="F16" s="36">
        <f>SUM(F17:F19)</f>
        <v>82376312</v>
      </c>
      <c r="G16" s="78"/>
      <c r="H16" s="78"/>
      <c r="I16" s="78"/>
    </row>
    <row r="17" spans="1:9">
      <c r="A17" s="138" t="s">
        <v>132</v>
      </c>
      <c r="B17" s="1">
        <v>121</v>
      </c>
      <c r="C17" s="6">
        <v>154962804.30000001</v>
      </c>
      <c r="D17" s="6">
        <f>+C17-117022152</f>
        <v>37940652.300000012</v>
      </c>
      <c r="E17" s="6">
        <v>183152101</v>
      </c>
      <c r="F17" s="6">
        <f>+E17-135531519</f>
        <v>47620582</v>
      </c>
      <c r="G17" s="78"/>
      <c r="H17" s="78"/>
      <c r="I17" s="78"/>
    </row>
    <row r="18" spans="1:9">
      <c r="A18" s="138" t="s">
        <v>133</v>
      </c>
      <c r="B18" s="1">
        <v>122</v>
      </c>
      <c r="C18" s="6">
        <v>66912073.880000003</v>
      </c>
      <c r="D18" s="6">
        <f>+C18-49104646</f>
        <v>17807427.880000003</v>
      </c>
      <c r="E18" s="6">
        <v>80386936</v>
      </c>
      <c r="F18" s="6">
        <f>+E18-57489763</f>
        <v>22897173</v>
      </c>
      <c r="G18" s="78"/>
      <c r="H18" s="78"/>
      <c r="I18" s="78"/>
    </row>
    <row r="19" spans="1:9">
      <c r="A19" s="138" t="s">
        <v>134</v>
      </c>
      <c r="B19" s="1">
        <v>123</v>
      </c>
      <c r="C19" s="6">
        <v>37214676.719999999</v>
      </c>
      <c r="D19" s="6">
        <f>+C19-27706932</f>
        <v>9507744.7199999988</v>
      </c>
      <c r="E19" s="6">
        <v>44085000</v>
      </c>
      <c r="F19" s="6">
        <f>+E19-32226443</f>
        <v>11858557</v>
      </c>
      <c r="G19" s="78"/>
      <c r="H19" s="78"/>
      <c r="I19" s="78"/>
    </row>
    <row r="20" spans="1:9">
      <c r="A20" s="80" t="s">
        <v>135</v>
      </c>
      <c r="B20" s="1">
        <v>124</v>
      </c>
      <c r="C20" s="6">
        <v>186440865.53999999</v>
      </c>
      <c r="D20" s="6">
        <f>+C20-140096383</f>
        <v>46344482.539999992</v>
      </c>
      <c r="E20" s="6">
        <v>206773719</v>
      </c>
      <c r="F20" s="6">
        <f>+E20-160891728</f>
        <v>45881991</v>
      </c>
      <c r="G20" s="78"/>
      <c r="H20" s="78"/>
      <c r="I20" s="78"/>
    </row>
    <row r="21" spans="1:9">
      <c r="A21" s="80" t="s">
        <v>136</v>
      </c>
      <c r="B21" s="1">
        <v>125</v>
      </c>
      <c r="C21" s="6">
        <v>167064044.13999999</v>
      </c>
      <c r="D21" s="6">
        <f>+C21-125705811</f>
        <v>41358233.139999986</v>
      </c>
      <c r="E21" s="6">
        <v>116426717</v>
      </c>
      <c r="F21" s="6">
        <f>+E21-80855686</f>
        <v>35571031</v>
      </c>
      <c r="G21" s="78"/>
      <c r="H21" s="78"/>
      <c r="I21" s="78"/>
    </row>
    <row r="22" spans="1:9">
      <c r="A22" s="80" t="s">
        <v>137</v>
      </c>
      <c r="B22" s="1">
        <v>126</v>
      </c>
      <c r="C22" s="36">
        <f>SUM(C23:C24)</f>
        <v>1195654.27</v>
      </c>
      <c r="D22" s="36">
        <f>SUM(D23:D24)</f>
        <v>972277.27</v>
      </c>
      <c r="E22" s="36">
        <f t="shared" ref="E22:F22" si="3">SUM(E23:E24)</f>
        <v>18650013</v>
      </c>
      <c r="F22" s="36">
        <f t="shared" si="3"/>
        <v>17938304</v>
      </c>
      <c r="G22" s="78"/>
      <c r="H22" s="78"/>
      <c r="I22" s="78"/>
    </row>
    <row r="23" spans="1:9">
      <c r="A23" s="138" t="s">
        <v>138</v>
      </c>
      <c r="B23" s="1">
        <v>127</v>
      </c>
      <c r="C23" s="6"/>
      <c r="D23" s="6"/>
      <c r="E23" s="6">
        <v>16839165</v>
      </c>
      <c r="F23" s="6">
        <f>+E23-0</f>
        <v>16839165</v>
      </c>
      <c r="G23" s="78"/>
      <c r="H23" s="78"/>
      <c r="I23" s="78"/>
    </row>
    <row r="24" spans="1:9">
      <c r="A24" s="138" t="s">
        <v>139</v>
      </c>
      <c r="B24" s="1">
        <v>128</v>
      </c>
      <c r="C24" s="6">
        <v>1195654.27</v>
      </c>
      <c r="D24" s="6">
        <f>+C24-223377</f>
        <v>972277.27</v>
      </c>
      <c r="E24" s="6">
        <v>1810848</v>
      </c>
      <c r="F24" s="6">
        <f>+E24-711709</f>
        <v>1099139</v>
      </c>
      <c r="G24" s="78"/>
      <c r="H24" s="78"/>
      <c r="I24" s="78"/>
    </row>
    <row r="25" spans="1:9">
      <c r="A25" s="80" t="s">
        <v>140</v>
      </c>
      <c r="B25" s="1">
        <v>129</v>
      </c>
      <c r="C25" s="6">
        <v>10225325.199999999</v>
      </c>
      <c r="D25" s="6">
        <f>+C25-0</f>
        <v>10225325.199999999</v>
      </c>
      <c r="E25" s="6">
        <v>4958192</v>
      </c>
      <c r="F25" s="6">
        <f>+E25-0</f>
        <v>4958192</v>
      </c>
      <c r="G25" s="78"/>
      <c r="H25" s="78"/>
      <c r="I25" s="78"/>
    </row>
    <row r="26" spans="1:9">
      <c r="A26" s="80" t="s">
        <v>141</v>
      </c>
      <c r="B26" s="1">
        <v>130</v>
      </c>
      <c r="C26" s="6">
        <v>23796756.329999998</v>
      </c>
      <c r="D26" s="6">
        <f>+C26-5592507</f>
        <v>18204249.329999998</v>
      </c>
      <c r="E26" s="6">
        <v>7706460</v>
      </c>
      <c r="F26" s="6">
        <f>+E26-2832080</f>
        <v>4874380</v>
      </c>
      <c r="G26" s="78"/>
      <c r="H26" s="78"/>
      <c r="I26" s="78"/>
    </row>
    <row r="27" spans="1:9">
      <c r="A27" s="80" t="s">
        <v>288</v>
      </c>
      <c r="B27" s="1">
        <v>131</v>
      </c>
      <c r="C27" s="36">
        <f>SUM(C28:C32)</f>
        <v>15993863.690000001</v>
      </c>
      <c r="D27" s="36">
        <f>SUM(D28:D32)</f>
        <v>9144102.6900000013</v>
      </c>
      <c r="E27" s="36">
        <f t="shared" ref="E27:F27" si="4">SUM(E28:E32)</f>
        <v>64297030</v>
      </c>
      <c r="F27" s="36">
        <f t="shared" si="4"/>
        <v>8371090</v>
      </c>
      <c r="G27" s="78"/>
      <c r="H27" s="78"/>
      <c r="I27" s="78"/>
    </row>
    <row r="28" spans="1:9">
      <c r="A28" s="80" t="s">
        <v>294</v>
      </c>
      <c r="B28" s="1">
        <v>132</v>
      </c>
      <c r="C28" s="6"/>
      <c r="D28" s="6"/>
      <c r="E28" s="6">
        <v>26181223</v>
      </c>
      <c r="F28" s="6">
        <f>+E28-26181223</f>
        <v>0</v>
      </c>
      <c r="G28" s="78"/>
      <c r="H28" s="78"/>
      <c r="I28" s="78"/>
    </row>
    <row r="29" spans="1:9">
      <c r="A29" s="80" t="s">
        <v>295</v>
      </c>
      <c r="B29" s="1">
        <v>133</v>
      </c>
      <c r="C29" s="6">
        <v>11081848.08</v>
      </c>
      <c r="D29" s="6">
        <f>+C29-2971064</f>
        <v>8110784.0800000001</v>
      </c>
      <c r="E29" s="6">
        <v>31071703</v>
      </c>
      <c r="F29" s="6">
        <f>+E29-24320929</f>
        <v>6750774</v>
      </c>
      <c r="G29" s="78"/>
      <c r="H29" s="78"/>
      <c r="I29" s="78"/>
    </row>
    <row r="30" spans="1:9">
      <c r="A30" s="80" t="s">
        <v>142</v>
      </c>
      <c r="B30" s="1">
        <v>134</v>
      </c>
      <c r="C30" s="6"/>
      <c r="D30" s="6"/>
      <c r="E30" s="6"/>
      <c r="F30" s="6"/>
      <c r="G30" s="78"/>
      <c r="H30" s="78"/>
      <c r="I30" s="78"/>
    </row>
    <row r="31" spans="1:9">
      <c r="A31" s="80" t="s">
        <v>143</v>
      </c>
      <c r="B31" s="1">
        <v>135</v>
      </c>
      <c r="C31" s="6">
        <v>3169080.47</v>
      </c>
      <c r="D31" s="6">
        <f>+C31-2487585</f>
        <v>681495.4700000002</v>
      </c>
      <c r="E31" s="6">
        <v>5496413</v>
      </c>
      <c r="F31" s="6">
        <f>+E31-4059944</f>
        <v>1436469</v>
      </c>
      <c r="G31" s="78"/>
      <c r="H31" s="78"/>
      <c r="I31" s="78"/>
    </row>
    <row r="32" spans="1:9">
      <c r="A32" s="80" t="s">
        <v>144</v>
      </c>
      <c r="B32" s="1">
        <v>136</v>
      </c>
      <c r="C32" s="6">
        <v>1742935.14</v>
      </c>
      <c r="D32" s="6">
        <f>+C32-1391112</f>
        <v>351823.1399999999</v>
      </c>
      <c r="E32" s="6">
        <v>1547691</v>
      </c>
      <c r="F32" s="6">
        <f>+E32-1363844</f>
        <v>183847</v>
      </c>
      <c r="G32" s="78"/>
      <c r="H32" s="78"/>
      <c r="I32" s="78"/>
    </row>
    <row r="33" spans="1:9">
      <c r="A33" s="80" t="s">
        <v>289</v>
      </c>
      <c r="B33" s="1">
        <v>137</v>
      </c>
      <c r="C33" s="36">
        <f>SUM(C34:C37)</f>
        <v>33270258.460000001</v>
      </c>
      <c r="D33" s="36">
        <f>SUM(D34:D37)</f>
        <v>16990495.460000001</v>
      </c>
      <c r="E33" s="36">
        <f>SUM(E34:E37)</f>
        <v>71017461</v>
      </c>
      <c r="F33" s="36">
        <f>SUM(F34:F37)</f>
        <v>12443832</v>
      </c>
      <c r="G33" s="78"/>
      <c r="H33" s="78"/>
      <c r="I33" s="78"/>
    </row>
    <row r="34" spans="1:9">
      <c r="A34" s="80" t="s">
        <v>296</v>
      </c>
      <c r="B34" s="1">
        <v>138</v>
      </c>
      <c r="C34" s="6">
        <v>1030253.6</v>
      </c>
      <c r="D34" s="6">
        <f>+C34-0</f>
        <v>1030253.6</v>
      </c>
      <c r="E34" s="6"/>
      <c r="F34" s="6"/>
      <c r="G34" s="78"/>
      <c r="H34" s="78"/>
      <c r="I34" s="78"/>
    </row>
    <row r="35" spans="1:9">
      <c r="A35" s="80" t="s">
        <v>297</v>
      </c>
      <c r="B35" s="1">
        <v>139</v>
      </c>
      <c r="C35" s="6">
        <v>29460012.140000001</v>
      </c>
      <c r="D35" s="6">
        <f>+C35-15468494</f>
        <v>13991518.140000001</v>
      </c>
      <c r="E35" s="6">
        <v>64938151</v>
      </c>
      <c r="F35" s="6">
        <f>+E35-53692933</f>
        <v>11245218</v>
      </c>
      <c r="G35" s="78"/>
      <c r="H35" s="78"/>
      <c r="I35" s="78"/>
    </row>
    <row r="36" spans="1:9">
      <c r="A36" s="80" t="s">
        <v>145</v>
      </c>
      <c r="B36" s="1">
        <v>140</v>
      </c>
      <c r="C36" s="6">
        <v>1345894.22</v>
      </c>
      <c r="D36" s="6">
        <f>+C36-0</f>
        <v>1345894.22</v>
      </c>
      <c r="E36" s="6">
        <v>4722854</v>
      </c>
      <c r="F36" s="6">
        <f>+E36-4450709</f>
        <v>272145</v>
      </c>
      <c r="G36" s="78"/>
      <c r="H36" s="78"/>
      <c r="I36" s="78"/>
    </row>
    <row r="37" spans="1:9">
      <c r="A37" s="80" t="s">
        <v>146</v>
      </c>
      <c r="B37" s="1">
        <v>141</v>
      </c>
      <c r="C37" s="6">
        <v>1434098.5</v>
      </c>
      <c r="D37" s="6">
        <f>+C37-811269</f>
        <v>622829.5</v>
      </c>
      <c r="E37" s="6">
        <v>1356456</v>
      </c>
      <c r="F37" s="6">
        <f>+E37-429987</f>
        <v>926469</v>
      </c>
      <c r="G37" s="78"/>
      <c r="H37" s="78"/>
      <c r="I37" s="78"/>
    </row>
    <row r="38" spans="1:9">
      <c r="A38" s="80" t="s">
        <v>147</v>
      </c>
      <c r="B38" s="1">
        <v>142</v>
      </c>
      <c r="C38" s="6"/>
      <c r="D38" s="6"/>
      <c r="E38" s="6"/>
      <c r="F38" s="6"/>
      <c r="G38" s="78"/>
      <c r="H38" s="78"/>
      <c r="I38" s="78"/>
    </row>
    <row r="39" spans="1:9">
      <c r="A39" s="80" t="s">
        <v>148</v>
      </c>
      <c r="B39" s="1">
        <v>143</v>
      </c>
      <c r="C39" s="6"/>
      <c r="D39" s="6"/>
      <c r="E39" s="6"/>
      <c r="F39" s="6"/>
      <c r="G39" s="78"/>
      <c r="H39" s="78"/>
      <c r="I39" s="78"/>
    </row>
    <row r="40" spans="1:9">
      <c r="A40" s="80" t="s">
        <v>149</v>
      </c>
      <c r="B40" s="1">
        <v>144</v>
      </c>
      <c r="C40" s="6"/>
      <c r="D40" s="6"/>
      <c r="E40" s="6"/>
      <c r="F40" s="6"/>
      <c r="G40" s="78"/>
      <c r="H40" s="78"/>
      <c r="I40" s="78"/>
    </row>
    <row r="41" spans="1:9">
      <c r="A41" s="80" t="s">
        <v>150</v>
      </c>
      <c r="B41" s="1">
        <v>145</v>
      </c>
      <c r="C41" s="6"/>
      <c r="D41" s="6"/>
      <c r="E41" s="6"/>
      <c r="F41" s="6"/>
      <c r="G41" s="78"/>
      <c r="H41" s="78"/>
      <c r="I41" s="78"/>
    </row>
    <row r="42" spans="1:9">
      <c r="A42" s="80" t="s">
        <v>290</v>
      </c>
      <c r="B42" s="1">
        <v>146</v>
      </c>
      <c r="C42" s="36">
        <f>C7+C27+C38+C40</f>
        <v>1099427013.8</v>
      </c>
      <c r="D42" s="36">
        <f>D7+D27+D38+D40</f>
        <v>74339151.799999982</v>
      </c>
      <c r="E42" s="36">
        <f>E7+E27+E38+E40</f>
        <v>1269266577</v>
      </c>
      <c r="F42" s="36">
        <f>F7+F27+F38+F40</f>
        <v>75270491</v>
      </c>
      <c r="G42" s="78"/>
      <c r="H42" s="78"/>
      <c r="I42" s="78"/>
    </row>
    <row r="43" spans="1:9">
      <c r="A43" s="80" t="s">
        <v>151</v>
      </c>
      <c r="B43" s="1">
        <v>147</v>
      </c>
      <c r="C43" s="36">
        <f>C10+C33+C39+C41</f>
        <v>1072142348.6300001</v>
      </c>
      <c r="D43" s="36">
        <f>D10+D33+D39+D41</f>
        <v>260328855.63000003</v>
      </c>
      <c r="E43" s="36">
        <f t="shared" ref="E43:F43" si="5">E10+E33+E39+E41</f>
        <v>1142692853</v>
      </c>
      <c r="F43" s="36">
        <f t="shared" si="5"/>
        <v>270713954</v>
      </c>
      <c r="G43" s="78"/>
      <c r="H43" s="78"/>
      <c r="I43" s="78"/>
    </row>
    <row r="44" spans="1:9">
      <c r="A44" s="80" t="s">
        <v>152</v>
      </c>
      <c r="B44" s="1">
        <v>148</v>
      </c>
      <c r="C44" s="36">
        <f>C42-C43</f>
        <v>27284665.169999838</v>
      </c>
      <c r="D44" s="36">
        <f>D42-D43</f>
        <v>-185989703.83000004</v>
      </c>
      <c r="E44" s="36">
        <f t="shared" ref="E44:F44" si="6">E42-E43</f>
        <v>126573724</v>
      </c>
      <c r="F44" s="36">
        <f t="shared" si="6"/>
        <v>-195443463</v>
      </c>
      <c r="G44" s="78"/>
      <c r="H44" s="78"/>
      <c r="I44" s="78"/>
    </row>
    <row r="45" spans="1:9">
      <c r="A45" s="138" t="s">
        <v>153</v>
      </c>
      <c r="B45" s="1">
        <v>149</v>
      </c>
      <c r="C45" s="36">
        <f>IF(C42&gt;C43,C42-C43,0)</f>
        <v>27284665.169999838</v>
      </c>
      <c r="D45" s="36">
        <f>IF(D42&gt;D43,D42-D43,0)</f>
        <v>0</v>
      </c>
      <c r="E45" s="36">
        <f t="shared" ref="E45:F45" si="7">IF(E42&gt;E43,E42-E43,0)</f>
        <v>126573724</v>
      </c>
      <c r="F45" s="36">
        <f t="shared" si="7"/>
        <v>0</v>
      </c>
      <c r="G45" s="78"/>
      <c r="H45" s="78"/>
      <c r="I45" s="78"/>
    </row>
    <row r="46" spans="1:9">
      <c r="A46" s="138" t="s">
        <v>154</v>
      </c>
      <c r="B46" s="1">
        <v>150</v>
      </c>
      <c r="C46" s="36">
        <f>IF(C43&gt;C42,C43-C42,0)</f>
        <v>0</v>
      </c>
      <c r="D46" s="36">
        <f>IF(D43&gt;D42,D43-D42,0)</f>
        <v>185989703.83000004</v>
      </c>
      <c r="E46" s="36">
        <f t="shared" ref="E46:F46" si="8">IF(E43&gt;E42,E43-E42,0)</f>
        <v>0</v>
      </c>
      <c r="F46" s="36">
        <f t="shared" si="8"/>
        <v>195443463</v>
      </c>
      <c r="G46" s="78"/>
      <c r="H46" s="78"/>
      <c r="I46" s="78"/>
    </row>
    <row r="47" spans="1:9">
      <c r="A47" s="80" t="s">
        <v>155</v>
      </c>
      <c r="B47" s="1">
        <v>151</v>
      </c>
      <c r="C47" s="6">
        <v>3639513.44</v>
      </c>
      <c r="D47" s="6">
        <f>+C47-0</f>
        <v>3639513.44</v>
      </c>
      <c r="E47" s="6">
        <v>20907926</v>
      </c>
      <c r="F47" s="6">
        <v>20907926</v>
      </c>
      <c r="G47" s="78"/>
      <c r="H47" s="78"/>
      <c r="I47" s="78"/>
    </row>
    <row r="48" spans="1:9">
      <c r="A48" s="80" t="s">
        <v>156</v>
      </c>
      <c r="B48" s="1">
        <v>152</v>
      </c>
      <c r="C48" s="36">
        <f>C44-C47</f>
        <v>23645151.729999837</v>
      </c>
      <c r="D48" s="36">
        <f>D44-D47</f>
        <v>-189629217.27000004</v>
      </c>
      <c r="E48" s="36">
        <f t="shared" ref="E48:F48" si="9">E44-E47</f>
        <v>105665798</v>
      </c>
      <c r="F48" s="36">
        <f t="shared" si="9"/>
        <v>-216351389</v>
      </c>
      <c r="G48" s="78"/>
      <c r="H48" s="78"/>
      <c r="I48" s="78"/>
    </row>
    <row r="49" spans="1:9">
      <c r="A49" s="138" t="s">
        <v>157</v>
      </c>
      <c r="B49" s="1">
        <v>153</v>
      </c>
      <c r="C49" s="36">
        <f>IF(C48&gt;0,C48,0)</f>
        <v>23645151.729999837</v>
      </c>
      <c r="D49" s="36">
        <f>IF(D48&gt;0,D48,0)</f>
        <v>0</v>
      </c>
      <c r="E49" s="36">
        <f t="shared" ref="E49:F49" si="10">IF(E48&gt;0,E48,0)</f>
        <v>105665798</v>
      </c>
      <c r="F49" s="36">
        <f t="shared" si="10"/>
        <v>0</v>
      </c>
      <c r="G49" s="78"/>
      <c r="H49" s="78"/>
      <c r="I49" s="78"/>
    </row>
    <row r="50" spans="1:9">
      <c r="A50" s="114" t="s">
        <v>158</v>
      </c>
      <c r="B50" s="2">
        <v>154</v>
      </c>
      <c r="C50" s="42">
        <f>IF(C48&lt;0,-C48,0)</f>
        <v>0</v>
      </c>
      <c r="D50" s="42">
        <f>IF(D48&lt;0,-D48,0)</f>
        <v>189629217.27000004</v>
      </c>
      <c r="E50" s="42">
        <f t="shared" ref="E50:F50" si="11">IF(E48&lt;0,-E48,0)</f>
        <v>0</v>
      </c>
      <c r="F50" s="42">
        <f t="shared" si="11"/>
        <v>216351389</v>
      </c>
      <c r="G50" s="78"/>
      <c r="H50" s="78"/>
      <c r="I50" s="78"/>
    </row>
    <row r="51" spans="1:9">
      <c r="A51" s="87" t="s">
        <v>159</v>
      </c>
      <c r="B51" s="88"/>
      <c r="C51" s="88"/>
      <c r="D51" s="88"/>
      <c r="E51" s="122"/>
      <c r="F51" s="141"/>
      <c r="G51" s="78"/>
      <c r="H51" s="78"/>
      <c r="I51" s="78"/>
    </row>
    <row r="52" spans="1:9">
      <c r="A52" s="90" t="s">
        <v>160</v>
      </c>
      <c r="B52" s="37"/>
      <c r="C52" s="37"/>
      <c r="D52" s="37"/>
      <c r="E52" s="37"/>
      <c r="F52" s="142"/>
      <c r="G52" s="78"/>
      <c r="H52" s="78"/>
      <c r="I52" s="78"/>
    </row>
    <row r="53" spans="1:9">
      <c r="A53" s="80" t="s">
        <v>161</v>
      </c>
      <c r="B53" s="1">
        <v>155</v>
      </c>
      <c r="C53" s="6">
        <f>+C48</f>
        <v>23645151.729999837</v>
      </c>
      <c r="D53" s="6">
        <f>+D48</f>
        <v>-189629217.27000004</v>
      </c>
      <c r="E53" s="6">
        <f>+E48</f>
        <v>105665798</v>
      </c>
      <c r="F53" s="6">
        <f>+F48</f>
        <v>-216351389</v>
      </c>
      <c r="G53" s="78"/>
      <c r="H53" s="78"/>
      <c r="I53" s="78"/>
    </row>
    <row r="54" spans="1:9">
      <c r="A54" s="80" t="s">
        <v>162</v>
      </c>
      <c r="B54" s="1">
        <v>156</v>
      </c>
      <c r="C54" s="7"/>
      <c r="D54" s="7"/>
      <c r="E54" s="7"/>
      <c r="F54" s="7"/>
      <c r="G54" s="78"/>
      <c r="H54" s="78"/>
      <c r="I54" s="78"/>
    </row>
    <row r="55" spans="1:9">
      <c r="A55" s="87" t="s">
        <v>163</v>
      </c>
      <c r="B55" s="88"/>
      <c r="C55" s="88"/>
      <c r="D55" s="88"/>
      <c r="E55" s="88"/>
      <c r="F55" s="141"/>
      <c r="G55" s="78"/>
      <c r="H55" s="78"/>
      <c r="I55" s="78"/>
    </row>
    <row r="56" spans="1:9">
      <c r="A56" s="90" t="s">
        <v>164</v>
      </c>
      <c r="B56" s="8">
        <v>157</v>
      </c>
      <c r="C56" s="5">
        <f>C48</f>
        <v>23645151.729999837</v>
      </c>
      <c r="D56" s="5">
        <f>D48</f>
        <v>-189629217.27000004</v>
      </c>
      <c r="E56" s="5">
        <f>E48</f>
        <v>105665798</v>
      </c>
      <c r="F56" s="5">
        <f>F48</f>
        <v>-216351389</v>
      </c>
      <c r="G56" s="78"/>
      <c r="H56" s="78"/>
      <c r="I56" s="78"/>
    </row>
    <row r="57" spans="1:9">
      <c r="A57" s="80" t="s">
        <v>292</v>
      </c>
      <c r="B57" s="1">
        <v>158</v>
      </c>
      <c r="C57" s="36">
        <f>SUM(C58:C64)</f>
        <v>-720061</v>
      </c>
      <c r="D57" s="36">
        <f>SUM(D58:D64)</f>
        <v>-720061</v>
      </c>
      <c r="E57" s="36">
        <f>SUM(E58:E64)</f>
        <v>2101424</v>
      </c>
      <c r="F57" s="36">
        <f>SUM(F58:F64)</f>
        <v>2101424</v>
      </c>
      <c r="G57" s="78"/>
      <c r="H57" s="78"/>
      <c r="I57" s="78"/>
    </row>
    <row r="58" spans="1:9">
      <c r="A58" s="80" t="s">
        <v>165</v>
      </c>
      <c r="B58" s="1">
        <v>159</v>
      </c>
      <c r="C58" s="6"/>
      <c r="D58" s="6"/>
      <c r="E58" s="6"/>
      <c r="F58" s="6"/>
      <c r="G58" s="78"/>
      <c r="H58" s="78"/>
      <c r="I58" s="78"/>
    </row>
    <row r="59" spans="1:9">
      <c r="A59" s="80" t="s">
        <v>166</v>
      </c>
      <c r="B59" s="1">
        <v>160</v>
      </c>
      <c r="C59" s="6"/>
      <c r="D59" s="6"/>
      <c r="E59" s="6"/>
      <c r="F59" s="6"/>
      <c r="G59" s="78"/>
      <c r="H59" s="78"/>
      <c r="I59" s="78"/>
    </row>
    <row r="60" spans="1:9">
      <c r="A60" s="80" t="s">
        <v>167</v>
      </c>
      <c r="B60" s="1">
        <v>161</v>
      </c>
      <c r="C60" s="6">
        <v>-720061</v>
      </c>
      <c r="D60" s="6">
        <f>+C60</f>
        <v>-720061</v>
      </c>
      <c r="E60" s="6">
        <v>2101424</v>
      </c>
      <c r="F60" s="6">
        <v>2101424</v>
      </c>
      <c r="G60" s="78"/>
      <c r="H60" s="78"/>
      <c r="I60" s="78"/>
    </row>
    <row r="61" spans="1:9">
      <c r="A61" s="80" t="s">
        <v>168</v>
      </c>
      <c r="B61" s="1">
        <v>162</v>
      </c>
      <c r="C61" s="6"/>
      <c r="D61" s="6"/>
      <c r="E61" s="6"/>
      <c r="F61" s="6"/>
      <c r="G61" s="78"/>
      <c r="H61" s="78"/>
      <c r="I61" s="78"/>
    </row>
    <row r="62" spans="1:9">
      <c r="A62" s="80" t="s">
        <v>169</v>
      </c>
      <c r="B62" s="1">
        <v>163</v>
      </c>
      <c r="C62" s="6"/>
      <c r="D62" s="6"/>
      <c r="E62" s="6"/>
      <c r="F62" s="6"/>
      <c r="G62" s="78"/>
      <c r="H62" s="78"/>
      <c r="I62" s="78"/>
    </row>
    <row r="63" spans="1:9">
      <c r="A63" s="80" t="s">
        <v>170</v>
      </c>
      <c r="B63" s="1">
        <v>164</v>
      </c>
      <c r="C63" s="6"/>
      <c r="D63" s="6"/>
      <c r="E63" s="6"/>
      <c r="F63" s="6"/>
      <c r="G63" s="78"/>
      <c r="H63" s="78"/>
      <c r="I63" s="78"/>
    </row>
    <row r="64" spans="1:9">
      <c r="A64" s="80" t="s">
        <v>171</v>
      </c>
      <c r="B64" s="1">
        <v>165</v>
      </c>
      <c r="C64" s="6"/>
      <c r="D64" s="6"/>
      <c r="E64" s="6"/>
      <c r="F64" s="6"/>
      <c r="G64" s="78"/>
      <c r="H64" s="78"/>
      <c r="I64" s="78"/>
    </row>
    <row r="65" spans="1:9">
      <c r="A65" s="80" t="s">
        <v>172</v>
      </c>
      <c r="B65" s="1">
        <v>166</v>
      </c>
      <c r="C65" s="6">
        <v>-144012</v>
      </c>
      <c r="D65" s="6">
        <f>+C65</f>
        <v>-144012</v>
      </c>
      <c r="E65" s="6">
        <f>+E60*0.2</f>
        <v>420284.80000000005</v>
      </c>
      <c r="F65" s="6">
        <f>+F60*0.2</f>
        <v>420284.80000000005</v>
      </c>
      <c r="G65" s="78"/>
      <c r="H65" s="78"/>
      <c r="I65" s="78"/>
    </row>
    <row r="66" spans="1:9">
      <c r="A66" s="80" t="s">
        <v>291</v>
      </c>
      <c r="B66" s="1">
        <v>167</v>
      </c>
      <c r="C66" s="36">
        <f>C57-C65</f>
        <v>-576049</v>
      </c>
      <c r="D66" s="36">
        <f>D57-D65</f>
        <v>-576049</v>
      </c>
      <c r="E66" s="36">
        <f t="shared" ref="E66" si="12">E57-E65</f>
        <v>1681139.2</v>
      </c>
      <c r="F66" s="36">
        <f>F57-F65</f>
        <v>1681139.2</v>
      </c>
      <c r="G66" s="78"/>
      <c r="H66" s="78"/>
      <c r="I66" s="78"/>
    </row>
    <row r="67" spans="1:9">
      <c r="A67" s="80" t="s">
        <v>173</v>
      </c>
      <c r="B67" s="1">
        <v>168</v>
      </c>
      <c r="C67" s="42">
        <f>C56+C66</f>
        <v>23069102.729999837</v>
      </c>
      <c r="D67" s="42">
        <f>D56+D66</f>
        <v>-190205266.27000004</v>
      </c>
      <c r="E67" s="42">
        <f>E56+E66</f>
        <v>107346937.2</v>
      </c>
      <c r="F67" s="42">
        <f>F56+F66</f>
        <v>-214670249.80000001</v>
      </c>
      <c r="G67" s="78"/>
      <c r="H67" s="78"/>
      <c r="I67" s="78"/>
    </row>
    <row r="68" spans="1:9" ht="23.1">
      <c r="A68" s="101" t="s">
        <v>174</v>
      </c>
      <c r="B68" s="102"/>
      <c r="C68" s="102"/>
      <c r="D68" s="102"/>
      <c r="E68" s="102"/>
      <c r="F68" s="143"/>
      <c r="G68" s="78"/>
      <c r="H68" s="78"/>
      <c r="I68" s="78"/>
    </row>
    <row r="69" spans="1:9">
      <c r="A69" s="103" t="s">
        <v>175</v>
      </c>
      <c r="B69" s="104"/>
      <c r="C69" s="104"/>
      <c r="D69" s="104"/>
      <c r="E69" s="104"/>
      <c r="F69" s="144"/>
      <c r="G69" s="78"/>
      <c r="H69" s="78"/>
      <c r="I69" s="78"/>
    </row>
    <row r="70" spans="1:9">
      <c r="A70" s="80" t="s">
        <v>161</v>
      </c>
      <c r="B70" s="1">
        <v>169</v>
      </c>
      <c r="C70" s="6"/>
      <c r="D70" s="6"/>
      <c r="E70" s="6"/>
      <c r="F70" s="6"/>
      <c r="G70" s="78"/>
      <c r="H70" s="78"/>
      <c r="I70" s="78"/>
    </row>
    <row r="71" spans="1:9">
      <c r="A71" s="92" t="s">
        <v>162</v>
      </c>
      <c r="B71" s="4">
        <v>170</v>
      </c>
      <c r="C71" s="7"/>
      <c r="D71" s="7"/>
      <c r="E71" s="7"/>
      <c r="F71" s="7"/>
      <c r="G71" s="78"/>
      <c r="H71" s="78"/>
      <c r="I71" s="78"/>
    </row>
    <row r="75" spans="1:9">
      <c r="E75" s="78"/>
      <c r="F75" s="78"/>
    </row>
  </sheetData>
  <mergeCells count="2">
    <mergeCell ref="A1:F1"/>
    <mergeCell ref="A2:F2"/>
  </mergeCells>
  <phoneticPr fontId="5" type="noConversion"/>
  <dataValidations count="2">
    <dataValidation allowBlank="1" sqref="C70:F71 C58:F65 C53:F54 C7:F50"/>
    <dataValidation type="whole" operator="notEqual" allowBlank="1" showInputMessage="1" showErrorMessage="1" errorTitle="Pogrešan unos" error="Mogu se unijeti samo cjelobrojne vrijednosti." sqref="C56:F57 C66:F67">
      <formula1>999999999999</formula1>
    </dataValidation>
  </dataValidations>
  <pageMargins left="0.55118110236220474" right="0.35433070866141736" top="0.98425196850393704" bottom="0.98425196850393704" header="0.51181102362204722" footer="0.51181102362204722"/>
  <pageSetup paperSize="9" scale="73" orientation="portrait" r:id="rId1"/>
  <headerFooter alignWithMargins="0"/>
  <rowBreaks count="1" manualBreakCount="1">
    <brk id="5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M58"/>
  <sheetViews>
    <sheetView view="pageBreakPreview" zoomScale="110" zoomScaleNormal="100" workbookViewId="0">
      <selection activeCell="D52" sqref="D52"/>
    </sheetView>
  </sheetViews>
  <sheetFormatPr defaultColWidth="9.125" defaultRowHeight="12.9"/>
  <cols>
    <col min="1" max="1" width="62.625" style="113" customWidth="1"/>
    <col min="2" max="2" width="9.125" style="35"/>
    <col min="3" max="3" width="13.625" style="35" bestFit="1" customWidth="1"/>
    <col min="4" max="4" width="12.875" style="35" bestFit="1" customWidth="1"/>
    <col min="5" max="5" width="9.125" style="35"/>
    <col min="6" max="6" width="44.875" style="35" bestFit="1" customWidth="1"/>
    <col min="7" max="9" width="9.125" style="35"/>
    <col min="10" max="10" width="41.875" style="35" bestFit="1" customWidth="1"/>
    <col min="11" max="12" width="9.125" style="35"/>
    <col min="13" max="13" width="8.875" style="35" customWidth="1"/>
    <col min="14" max="16384" width="9.125" style="35"/>
  </cols>
  <sheetData>
    <row r="1" spans="1:13" ht="15.65">
      <c r="A1" s="267" t="s">
        <v>249</v>
      </c>
      <c r="B1" s="267"/>
      <c r="C1" s="267"/>
      <c r="D1" s="267"/>
    </row>
    <row r="2" spans="1:13" ht="13.6">
      <c r="A2" s="268" t="s">
        <v>299</v>
      </c>
      <c r="B2" s="268"/>
      <c r="C2" s="268"/>
      <c r="D2" s="268"/>
    </row>
    <row r="3" spans="1:13">
      <c r="A3" s="108" t="s">
        <v>268</v>
      </c>
      <c r="B3" s="109"/>
      <c r="C3" s="109"/>
      <c r="D3" s="110"/>
      <c r="F3" s="131"/>
      <c r="G3" s="131"/>
      <c r="H3" s="131"/>
    </row>
    <row r="4" spans="1:13" ht="13.6">
      <c r="A4" s="44" t="s">
        <v>33</v>
      </c>
      <c r="B4" s="44" t="s">
        <v>34</v>
      </c>
      <c r="C4" s="45" t="s">
        <v>35</v>
      </c>
      <c r="D4" s="45" t="s">
        <v>36</v>
      </c>
      <c r="F4" s="131"/>
      <c r="G4" s="125"/>
      <c r="H4" s="131"/>
      <c r="J4" s="131"/>
      <c r="K4" s="131"/>
      <c r="L4" s="131"/>
      <c r="M4" s="131"/>
    </row>
    <row r="5" spans="1:13" ht="13.6">
      <c r="A5" s="45">
        <v>1</v>
      </c>
      <c r="B5" s="46">
        <v>2</v>
      </c>
      <c r="C5" s="47" t="s">
        <v>4</v>
      </c>
      <c r="D5" s="47" t="s">
        <v>5</v>
      </c>
      <c r="F5" s="131"/>
      <c r="G5" s="125"/>
      <c r="H5" s="131"/>
      <c r="J5" s="131"/>
      <c r="K5" s="131"/>
      <c r="L5" s="131"/>
      <c r="M5" s="131"/>
    </row>
    <row r="6" spans="1:13" ht="13.6">
      <c r="A6" s="87" t="s">
        <v>179</v>
      </c>
      <c r="B6" s="106"/>
      <c r="C6" s="106"/>
      <c r="D6" s="107"/>
      <c r="F6" s="134"/>
      <c r="G6" s="125"/>
      <c r="H6" s="130"/>
      <c r="J6" s="128"/>
      <c r="K6" s="129"/>
      <c r="L6" s="131"/>
      <c r="M6" s="131"/>
    </row>
    <row r="7" spans="1:13" ht="13.6">
      <c r="A7" s="91" t="s">
        <v>180</v>
      </c>
      <c r="B7" s="1">
        <v>1</v>
      </c>
      <c r="C7" s="6">
        <v>23645152</v>
      </c>
      <c r="D7" s="6">
        <v>126573724</v>
      </c>
      <c r="E7" s="78"/>
      <c r="F7" s="134"/>
      <c r="G7" s="125"/>
      <c r="H7" s="125"/>
      <c r="J7" s="128"/>
      <c r="K7" s="129"/>
      <c r="L7" s="131"/>
      <c r="M7" s="131"/>
    </row>
    <row r="8" spans="1:13" ht="13.6">
      <c r="A8" s="91" t="s">
        <v>181</v>
      </c>
      <c r="B8" s="1">
        <v>2</v>
      </c>
      <c r="C8" s="6">
        <v>186440866</v>
      </c>
      <c r="D8" s="6">
        <v>206773719</v>
      </c>
      <c r="E8" s="78"/>
      <c r="F8" s="134"/>
      <c r="G8" s="125"/>
      <c r="H8" s="125"/>
      <c r="J8" s="128"/>
      <c r="K8" s="129"/>
      <c r="L8" s="131"/>
      <c r="M8" s="131"/>
    </row>
    <row r="9" spans="1:13" ht="13.6">
      <c r="A9" s="91" t="s">
        <v>182</v>
      </c>
      <c r="B9" s="1">
        <v>3</v>
      </c>
      <c r="C9" s="6">
        <v>17480076</v>
      </c>
      <c r="D9" s="6"/>
      <c r="E9" s="78"/>
      <c r="F9" s="134"/>
      <c r="G9" s="125"/>
      <c r="H9" s="125"/>
      <c r="J9" s="128"/>
      <c r="K9" s="129"/>
      <c r="L9" s="131"/>
      <c r="M9" s="131"/>
    </row>
    <row r="10" spans="1:13" ht="13.6">
      <c r="A10" s="91" t="s">
        <v>183</v>
      </c>
      <c r="B10" s="1">
        <v>4</v>
      </c>
      <c r="C10" s="6">
        <v>193269047</v>
      </c>
      <c r="D10" s="6">
        <v>9160098</v>
      </c>
      <c r="E10" s="78"/>
      <c r="F10" s="134"/>
      <c r="G10" s="125"/>
      <c r="H10" s="125"/>
      <c r="J10" s="128"/>
      <c r="K10" s="129"/>
      <c r="L10" s="131"/>
      <c r="M10" s="131"/>
    </row>
    <row r="11" spans="1:13" ht="13.6">
      <c r="A11" s="91" t="s">
        <v>184</v>
      </c>
      <c r="B11" s="1">
        <v>5</v>
      </c>
      <c r="C11" s="6">
        <v>45029</v>
      </c>
      <c r="D11" s="6"/>
      <c r="E11" s="78"/>
      <c r="F11" s="134"/>
      <c r="G11" s="125"/>
      <c r="H11" s="125"/>
      <c r="J11" s="128"/>
      <c r="K11" s="129"/>
      <c r="L11" s="131"/>
      <c r="M11" s="131"/>
    </row>
    <row r="12" spans="1:13" ht="13.6">
      <c r="A12" s="91" t="s">
        <v>185</v>
      </c>
      <c r="B12" s="1">
        <v>6</v>
      </c>
      <c r="C12" s="6"/>
      <c r="D12" s="6">
        <v>51347122</v>
      </c>
      <c r="E12" s="78"/>
      <c r="F12" s="134"/>
      <c r="G12" s="125"/>
      <c r="H12" s="125"/>
      <c r="J12" s="128"/>
      <c r="K12" s="129"/>
      <c r="L12" s="131"/>
      <c r="M12" s="131"/>
    </row>
    <row r="13" spans="1:13" ht="13.6">
      <c r="A13" s="80" t="s">
        <v>186</v>
      </c>
      <c r="B13" s="1">
        <v>7</v>
      </c>
      <c r="C13" s="36">
        <f>SUM(C7:C12)</f>
        <v>420880170</v>
      </c>
      <c r="D13" s="36">
        <f>SUM(D7:D12)</f>
        <v>393854663</v>
      </c>
      <c r="E13" s="78"/>
      <c r="F13" s="134"/>
      <c r="G13" s="125"/>
      <c r="H13" s="125"/>
      <c r="J13" s="128"/>
      <c r="K13" s="129"/>
      <c r="L13" s="131"/>
      <c r="M13" s="131"/>
    </row>
    <row r="14" spans="1:13" ht="13.6">
      <c r="A14" s="91" t="s">
        <v>187</v>
      </c>
      <c r="B14" s="1">
        <v>8</v>
      </c>
      <c r="C14" s="6"/>
      <c r="D14" s="6">
        <v>34003715</v>
      </c>
      <c r="E14" s="78"/>
      <c r="F14" s="134"/>
      <c r="G14" s="125"/>
      <c r="H14" s="125"/>
      <c r="J14" s="128"/>
      <c r="K14" s="129"/>
      <c r="L14" s="131"/>
      <c r="M14" s="131"/>
    </row>
    <row r="15" spans="1:13" ht="13.6">
      <c r="A15" s="91" t="s">
        <v>188</v>
      </c>
      <c r="B15" s="1">
        <v>9</v>
      </c>
      <c r="C15" s="6"/>
      <c r="D15" s="6"/>
      <c r="E15" s="78"/>
      <c r="F15" s="134"/>
      <c r="G15" s="125"/>
      <c r="H15" s="125"/>
      <c r="J15" s="128"/>
      <c r="K15" s="129"/>
      <c r="L15" s="131"/>
      <c r="M15" s="131"/>
    </row>
    <row r="16" spans="1:13" ht="13.6">
      <c r="A16" s="91" t="s">
        <v>189</v>
      </c>
      <c r="B16" s="1">
        <v>10</v>
      </c>
      <c r="C16" s="6"/>
      <c r="D16" s="6">
        <v>2480523</v>
      </c>
      <c r="E16" s="78"/>
      <c r="F16" s="134"/>
      <c r="G16" s="125"/>
      <c r="H16" s="125"/>
      <c r="J16" s="128"/>
      <c r="K16" s="129"/>
      <c r="L16" s="131"/>
      <c r="M16" s="131"/>
    </row>
    <row r="17" spans="1:13" ht="13.6">
      <c r="A17" s="91" t="s">
        <v>190</v>
      </c>
      <c r="B17" s="1">
        <v>11</v>
      </c>
      <c r="C17" s="6">
        <v>166426616</v>
      </c>
      <c r="D17" s="6">
        <v>684319</v>
      </c>
      <c r="E17" s="78"/>
      <c r="F17" s="134"/>
      <c r="G17" s="125"/>
      <c r="H17" s="125"/>
      <c r="J17" s="126"/>
      <c r="K17" s="129"/>
      <c r="L17" s="131"/>
      <c r="M17" s="131"/>
    </row>
    <row r="18" spans="1:13" ht="13.6">
      <c r="A18" s="80" t="s">
        <v>191</v>
      </c>
      <c r="B18" s="1">
        <v>12</v>
      </c>
      <c r="C18" s="36">
        <f>SUM(C14:C17)</f>
        <v>166426616</v>
      </c>
      <c r="D18" s="36">
        <f>SUM(D14:D17)</f>
        <v>37168557</v>
      </c>
      <c r="E18" s="78"/>
      <c r="F18" s="134"/>
      <c r="G18" s="125"/>
      <c r="H18" s="125"/>
      <c r="J18" s="126"/>
      <c r="K18" s="129"/>
      <c r="L18" s="131"/>
      <c r="M18" s="131"/>
    </row>
    <row r="19" spans="1:13" ht="13.6">
      <c r="A19" s="80" t="s">
        <v>192</v>
      </c>
      <c r="B19" s="1">
        <v>13</v>
      </c>
      <c r="C19" s="36">
        <f>IF(C13&gt;C18,C13-C18,0)</f>
        <v>254453554</v>
      </c>
      <c r="D19" s="36">
        <f>IF(D13&gt;D18,D13-D18,0)</f>
        <v>356686106</v>
      </c>
      <c r="E19" s="78"/>
      <c r="F19" s="134"/>
      <c r="G19" s="125"/>
      <c r="H19" s="125"/>
      <c r="J19" s="126"/>
      <c r="K19" s="129"/>
      <c r="L19" s="131"/>
      <c r="M19" s="131"/>
    </row>
    <row r="20" spans="1:13" ht="13.6">
      <c r="A20" s="80" t="s">
        <v>193</v>
      </c>
      <c r="B20" s="1">
        <v>14</v>
      </c>
      <c r="C20" s="36">
        <f>IF(C18&gt;C13,C18-C13,0)</f>
        <v>0</v>
      </c>
      <c r="D20" s="36">
        <f>IF(D18&gt;D13,D18-D13,0)</f>
        <v>0</v>
      </c>
      <c r="E20" s="78"/>
      <c r="F20" s="134"/>
      <c r="G20" s="125"/>
      <c r="H20" s="125"/>
      <c r="J20" s="126"/>
      <c r="K20" s="129"/>
      <c r="L20" s="131"/>
      <c r="M20" s="131"/>
    </row>
    <row r="21" spans="1:13" ht="13.6">
      <c r="A21" s="87" t="s">
        <v>194</v>
      </c>
      <c r="B21" s="106"/>
      <c r="C21" s="106"/>
      <c r="D21" s="107"/>
      <c r="E21" s="78"/>
      <c r="F21" s="134"/>
      <c r="G21" s="125"/>
      <c r="H21" s="125"/>
      <c r="J21" s="128"/>
      <c r="K21" s="129"/>
      <c r="L21" s="131"/>
      <c r="M21" s="131"/>
    </row>
    <row r="22" spans="1:13" ht="13.6">
      <c r="A22" s="91" t="s">
        <v>195</v>
      </c>
      <c r="B22" s="1">
        <v>15</v>
      </c>
      <c r="C22" s="6"/>
      <c r="D22" s="6"/>
      <c r="E22" s="78"/>
      <c r="F22" s="134"/>
      <c r="G22" s="125"/>
      <c r="H22" s="125"/>
      <c r="J22" s="126"/>
      <c r="K22" s="129"/>
      <c r="L22" s="131"/>
      <c r="M22" s="131"/>
    </row>
    <row r="23" spans="1:13" ht="13.6">
      <c r="A23" s="91" t="s">
        <v>196</v>
      </c>
      <c r="B23" s="1">
        <v>16</v>
      </c>
      <c r="C23" s="6"/>
      <c r="D23" s="6"/>
      <c r="E23" s="78"/>
      <c r="F23" s="134"/>
      <c r="G23" s="125"/>
      <c r="H23" s="125"/>
      <c r="J23" s="132"/>
      <c r="K23" s="133"/>
      <c r="L23" s="131"/>
      <c r="M23" s="131"/>
    </row>
    <row r="24" spans="1:13" ht="13.6">
      <c r="A24" s="91" t="s">
        <v>197</v>
      </c>
      <c r="B24" s="1">
        <v>17</v>
      </c>
      <c r="C24" s="6"/>
      <c r="D24" s="6"/>
      <c r="E24" s="78"/>
      <c r="F24" s="134"/>
      <c r="G24" s="125"/>
      <c r="H24" s="125"/>
      <c r="J24" s="132"/>
      <c r="K24" s="129"/>
      <c r="L24" s="131"/>
      <c r="M24" s="131"/>
    </row>
    <row r="25" spans="1:13" ht="13.6">
      <c r="A25" s="91" t="s">
        <v>198</v>
      </c>
      <c r="B25" s="1">
        <v>18</v>
      </c>
      <c r="C25" s="6"/>
      <c r="D25" s="6"/>
      <c r="E25" s="78"/>
      <c r="F25" s="134"/>
      <c r="G25" s="125"/>
      <c r="H25" s="125"/>
      <c r="J25" s="132"/>
      <c r="K25" s="133"/>
      <c r="L25" s="131"/>
      <c r="M25" s="131"/>
    </row>
    <row r="26" spans="1:13" ht="13.6">
      <c r="A26" s="91" t="s">
        <v>199</v>
      </c>
      <c r="B26" s="1">
        <v>19</v>
      </c>
      <c r="C26" s="6"/>
      <c r="D26" s="6"/>
      <c r="E26" s="78"/>
      <c r="F26" s="134"/>
      <c r="G26" s="125"/>
      <c r="H26" s="125"/>
      <c r="J26" s="132"/>
      <c r="K26" s="129"/>
      <c r="L26" s="131"/>
      <c r="M26" s="131"/>
    </row>
    <row r="27" spans="1:13" ht="13.6">
      <c r="A27" s="80" t="s">
        <v>200</v>
      </c>
      <c r="B27" s="1">
        <v>20</v>
      </c>
      <c r="C27" s="36">
        <f>SUM(C22:C26)</f>
        <v>0</v>
      </c>
      <c r="D27" s="36">
        <f>SUM(D22:D26)</f>
        <v>0</v>
      </c>
      <c r="E27" s="78"/>
      <c r="F27" s="134"/>
      <c r="G27" s="125"/>
      <c r="H27" s="125"/>
      <c r="J27" s="132"/>
      <c r="K27" s="133"/>
      <c r="L27" s="131"/>
      <c r="M27" s="131"/>
    </row>
    <row r="28" spans="1:13" ht="13.6">
      <c r="A28" s="91" t="s">
        <v>201</v>
      </c>
      <c r="B28" s="1">
        <v>21</v>
      </c>
      <c r="C28" s="6">
        <v>397535140</v>
      </c>
      <c r="D28" s="6">
        <v>305918626</v>
      </c>
      <c r="E28" s="78"/>
      <c r="F28" s="124"/>
      <c r="G28" s="125"/>
      <c r="H28" s="125"/>
      <c r="J28" s="132"/>
      <c r="K28" s="129"/>
      <c r="L28" s="131"/>
      <c r="M28" s="131"/>
    </row>
    <row r="29" spans="1:13" ht="13.6">
      <c r="A29" s="91" t="s">
        <v>202</v>
      </c>
      <c r="B29" s="1">
        <v>22</v>
      </c>
      <c r="C29" s="6">
        <v>90422177</v>
      </c>
      <c r="D29" s="6"/>
      <c r="E29" s="78"/>
      <c r="F29" s="134"/>
      <c r="G29" s="125"/>
      <c r="H29" s="125"/>
      <c r="J29" s="132"/>
      <c r="K29" s="129"/>
      <c r="L29" s="131"/>
      <c r="M29" s="131"/>
    </row>
    <row r="30" spans="1:13" ht="13.6">
      <c r="A30" s="91" t="s">
        <v>203</v>
      </c>
      <c r="B30" s="1">
        <v>23</v>
      </c>
      <c r="C30" s="6"/>
      <c r="D30" s="6">
        <v>183833489</v>
      </c>
      <c r="E30" s="78"/>
      <c r="F30" s="134"/>
      <c r="G30" s="125"/>
      <c r="H30" s="125"/>
      <c r="J30" s="132"/>
      <c r="K30" s="129"/>
      <c r="L30" s="131"/>
      <c r="M30" s="131"/>
    </row>
    <row r="31" spans="1:13" ht="13.6">
      <c r="A31" s="80" t="s">
        <v>204</v>
      </c>
      <c r="B31" s="1">
        <v>24</v>
      </c>
      <c r="C31" s="36">
        <f>SUM(C28:C30)</f>
        <v>487957317</v>
      </c>
      <c r="D31" s="36">
        <f>SUM(D28:D30)</f>
        <v>489752115</v>
      </c>
      <c r="E31" s="78"/>
      <c r="F31" s="134"/>
      <c r="G31" s="125"/>
      <c r="H31" s="125"/>
      <c r="J31" s="132"/>
      <c r="K31" s="129"/>
      <c r="L31" s="131"/>
      <c r="M31" s="131"/>
    </row>
    <row r="32" spans="1:13" ht="13.6">
      <c r="A32" s="80" t="s">
        <v>205</v>
      </c>
      <c r="B32" s="1">
        <v>25</v>
      </c>
      <c r="C32" s="36">
        <f>IF(C27&gt;C31,C27-C31,0)</f>
        <v>0</v>
      </c>
      <c r="D32" s="36">
        <f>IF(D27&gt;D31,D27-D31,0)</f>
        <v>0</v>
      </c>
      <c r="E32" s="78"/>
      <c r="F32" s="134"/>
      <c r="G32" s="125"/>
      <c r="H32" s="125"/>
      <c r="J32" s="132"/>
      <c r="K32" s="133"/>
      <c r="L32" s="131"/>
      <c r="M32" s="131"/>
    </row>
    <row r="33" spans="1:13" ht="13.6">
      <c r="A33" s="80" t="s">
        <v>206</v>
      </c>
      <c r="B33" s="1">
        <v>26</v>
      </c>
      <c r="C33" s="36">
        <f>IF(C31&gt;C27,C31-C27,0)</f>
        <v>487957317</v>
      </c>
      <c r="D33" s="36">
        <f>IF(D31&gt;D27,D31-D27,0)</f>
        <v>489752115</v>
      </c>
      <c r="E33" s="78"/>
      <c r="F33" s="134"/>
      <c r="G33" s="125"/>
      <c r="H33" s="125"/>
      <c r="J33" s="131"/>
      <c r="K33" s="131"/>
      <c r="L33" s="131"/>
      <c r="M33" s="131"/>
    </row>
    <row r="34" spans="1:13" ht="13.6">
      <c r="A34" s="87" t="s">
        <v>207</v>
      </c>
      <c r="B34" s="106"/>
      <c r="C34" s="106"/>
      <c r="D34" s="107"/>
      <c r="E34" s="78"/>
      <c r="F34" s="134"/>
      <c r="G34" s="125"/>
      <c r="H34" s="125"/>
      <c r="J34" s="131"/>
      <c r="K34" s="131"/>
      <c r="L34" s="131"/>
      <c r="M34" s="131"/>
    </row>
    <row r="35" spans="1:13" ht="13.6">
      <c r="A35" s="91" t="s">
        <v>208</v>
      </c>
      <c r="B35" s="1">
        <v>27</v>
      </c>
      <c r="C35" s="6">
        <v>204357809</v>
      </c>
      <c r="D35" s="6"/>
      <c r="E35" s="78"/>
      <c r="F35" s="134"/>
      <c r="G35" s="125"/>
      <c r="H35" s="125"/>
    </row>
    <row r="36" spans="1:13" ht="13.6">
      <c r="A36" s="91" t="s">
        <v>209</v>
      </c>
      <c r="B36" s="1">
        <v>28</v>
      </c>
      <c r="C36" s="6">
        <v>89110408</v>
      </c>
      <c r="D36" s="6">
        <v>367988170</v>
      </c>
      <c r="E36" s="78"/>
      <c r="F36" s="134"/>
      <c r="G36" s="125"/>
      <c r="H36" s="125"/>
      <c r="I36" s="78"/>
    </row>
    <row r="37" spans="1:13" ht="13.6">
      <c r="A37" s="91" t="s">
        <v>210</v>
      </c>
      <c r="B37" s="1">
        <v>29</v>
      </c>
      <c r="C37" s="6">
        <v>79275190</v>
      </c>
      <c r="D37" s="6"/>
      <c r="E37" s="78"/>
      <c r="F37" s="134"/>
      <c r="G37" s="125"/>
      <c r="H37" s="125"/>
    </row>
    <row r="38" spans="1:13">
      <c r="A38" s="80" t="s">
        <v>211</v>
      </c>
      <c r="B38" s="1">
        <v>30</v>
      </c>
      <c r="C38" s="36">
        <f>SUM(C35:C37)</f>
        <v>372743407</v>
      </c>
      <c r="D38" s="36">
        <f>SUM(D36:D37)</f>
        <v>367988170</v>
      </c>
      <c r="E38" s="78"/>
      <c r="F38" s="134"/>
      <c r="G38" s="130"/>
      <c r="H38" s="130"/>
      <c r="I38" s="78"/>
    </row>
    <row r="39" spans="1:13">
      <c r="A39" s="91" t="s">
        <v>212</v>
      </c>
      <c r="B39" s="1">
        <v>31</v>
      </c>
      <c r="C39" s="6"/>
      <c r="D39" s="6"/>
      <c r="E39" s="78"/>
      <c r="F39" s="135"/>
      <c r="G39" s="131"/>
      <c r="H39" s="131"/>
    </row>
    <row r="40" spans="1:13" ht="13.6">
      <c r="A40" s="91" t="s">
        <v>213</v>
      </c>
      <c r="B40" s="1">
        <v>32</v>
      </c>
      <c r="C40" s="6">
        <v>62975890</v>
      </c>
      <c r="D40" s="6">
        <v>68922466</v>
      </c>
      <c r="E40" s="78"/>
      <c r="F40" s="126"/>
      <c r="G40" s="129"/>
      <c r="H40" s="129"/>
      <c r="J40" s="78"/>
    </row>
    <row r="41" spans="1:13" ht="13.6">
      <c r="A41" s="91" t="s">
        <v>214</v>
      </c>
      <c r="B41" s="1">
        <v>33</v>
      </c>
      <c r="C41" s="6"/>
      <c r="D41" s="6"/>
      <c r="E41" s="78"/>
      <c r="F41" s="126"/>
      <c r="G41" s="129"/>
      <c r="H41" s="129"/>
      <c r="J41" s="78"/>
    </row>
    <row r="42" spans="1:13" ht="13.6">
      <c r="A42" s="91" t="s">
        <v>215</v>
      </c>
      <c r="B42" s="1">
        <v>34</v>
      </c>
      <c r="C42" s="6"/>
      <c r="D42" s="6">
        <v>21140090</v>
      </c>
      <c r="E42" s="78"/>
      <c r="F42" s="126"/>
      <c r="G42" s="129"/>
      <c r="H42" s="129"/>
      <c r="J42" s="78"/>
    </row>
    <row r="43" spans="1:13" ht="13.6">
      <c r="A43" s="91" t="s">
        <v>216</v>
      </c>
      <c r="B43" s="1">
        <v>35</v>
      </c>
      <c r="C43" s="6">
        <v>132810577</v>
      </c>
      <c r="D43" s="6">
        <v>9251135</v>
      </c>
      <c r="E43" s="78"/>
      <c r="F43" s="126"/>
      <c r="G43" s="129"/>
      <c r="H43" s="129"/>
    </row>
    <row r="44" spans="1:13" ht="13.6">
      <c r="A44" s="80" t="s">
        <v>217</v>
      </c>
      <c r="B44" s="1">
        <v>36</v>
      </c>
      <c r="C44" s="36">
        <f>SUM(C39:C43)</f>
        <v>195786467</v>
      </c>
      <c r="D44" s="36">
        <f>SUM(D39:D43)</f>
        <v>99313691</v>
      </c>
      <c r="E44" s="78"/>
      <c r="F44" s="126"/>
      <c r="G44" s="129"/>
      <c r="H44" s="129"/>
      <c r="I44" s="78"/>
    </row>
    <row r="45" spans="1:13" ht="13.6">
      <c r="A45" s="80" t="s">
        <v>218</v>
      </c>
      <c r="B45" s="1">
        <v>37</v>
      </c>
      <c r="C45" s="36">
        <f>IF(C38&gt;C44,C38-C44,0)</f>
        <v>176956940</v>
      </c>
      <c r="D45" s="36">
        <f>IF(D38&gt;D44,D38-D44,0)</f>
        <v>268674479</v>
      </c>
      <c r="E45" s="78"/>
      <c r="F45" s="126"/>
      <c r="G45" s="129"/>
      <c r="H45" s="129"/>
    </row>
    <row r="46" spans="1:13" ht="13.6">
      <c r="A46" s="80" t="s">
        <v>219</v>
      </c>
      <c r="B46" s="1">
        <v>38</v>
      </c>
      <c r="C46" s="36">
        <f>IF(C44&gt;C38,C44-C38,0)</f>
        <v>0</v>
      </c>
      <c r="D46" s="36">
        <f>IF(D44&gt;D38,D44-D38,0)</f>
        <v>0</v>
      </c>
      <c r="E46" s="78"/>
      <c r="F46" s="126"/>
      <c r="G46" s="129"/>
      <c r="H46" s="129"/>
      <c r="I46" s="78"/>
    </row>
    <row r="47" spans="1:13" ht="13.6">
      <c r="A47" s="91" t="s">
        <v>220</v>
      </c>
      <c r="B47" s="1">
        <v>39</v>
      </c>
      <c r="C47" s="36">
        <f>+C19+C32+C45</f>
        <v>431410494</v>
      </c>
      <c r="D47" s="36">
        <f>IF(D19-D20+D32-D33+D45-D46&gt;0,D19-D20+D32-D33+D45-D46,0)</f>
        <v>135608470</v>
      </c>
      <c r="E47" s="78"/>
      <c r="F47" s="126"/>
      <c r="G47" s="129"/>
      <c r="H47" s="129"/>
      <c r="I47" s="78"/>
    </row>
    <row r="48" spans="1:13" ht="13.6">
      <c r="A48" s="91" t="s">
        <v>221</v>
      </c>
      <c r="B48" s="1">
        <v>40</v>
      </c>
      <c r="C48" s="36">
        <f>+C20+C33+C46</f>
        <v>487957317</v>
      </c>
      <c r="D48" s="36">
        <f>IF(D20-D19+D33-D32+D46-D45&gt;0,D20-D19+D33-D32+D46-D45,0)</f>
        <v>0</v>
      </c>
      <c r="E48" s="78"/>
      <c r="F48" s="126"/>
      <c r="G48" s="129"/>
      <c r="H48" s="129"/>
      <c r="I48" s="78"/>
    </row>
    <row r="49" spans="1:8" ht="13.6">
      <c r="A49" s="91" t="s">
        <v>222</v>
      </c>
      <c r="B49" s="1">
        <v>41</v>
      </c>
      <c r="C49" s="6">
        <v>222755699</v>
      </c>
      <c r="D49" s="6">
        <v>166188610</v>
      </c>
      <c r="E49" s="78"/>
      <c r="F49" s="126"/>
      <c r="G49" s="129"/>
      <c r="H49" s="129"/>
    </row>
    <row r="50" spans="1:8" ht="13.6">
      <c r="A50" s="91" t="s">
        <v>223</v>
      </c>
      <c r="B50" s="1">
        <v>42</v>
      </c>
      <c r="C50" s="6"/>
      <c r="D50" s="6">
        <f>+D47</f>
        <v>135608470</v>
      </c>
      <c r="E50" s="78"/>
      <c r="F50" s="126"/>
      <c r="G50" s="129"/>
      <c r="H50" s="129"/>
    </row>
    <row r="51" spans="1:8" ht="13.6">
      <c r="A51" s="91" t="s">
        <v>224</v>
      </c>
      <c r="B51" s="1">
        <v>43</v>
      </c>
      <c r="C51" s="6">
        <f>+C48-C47</f>
        <v>56546823</v>
      </c>
      <c r="D51" s="6"/>
      <c r="E51" s="78"/>
      <c r="F51" s="126"/>
      <c r="G51" s="129"/>
      <c r="H51" s="129"/>
    </row>
    <row r="52" spans="1:8" ht="13.6">
      <c r="A52" s="81" t="s">
        <v>225</v>
      </c>
      <c r="B52" s="4">
        <v>44</v>
      </c>
      <c r="C52" s="42">
        <f>C49+C50-C51</f>
        <v>166208876</v>
      </c>
      <c r="D52" s="42">
        <f>D49+D50-D51</f>
        <v>301797080</v>
      </c>
      <c r="E52" s="78"/>
      <c r="F52" s="128"/>
      <c r="G52" s="129"/>
      <c r="H52" s="129"/>
    </row>
    <row r="53" spans="1:8">
      <c r="C53" s="78"/>
      <c r="D53" s="78"/>
      <c r="F53" s="132"/>
      <c r="G53" s="127"/>
      <c r="H53" s="127"/>
    </row>
    <row r="54" spans="1:8">
      <c r="C54" s="79"/>
      <c r="D54" s="79"/>
    </row>
    <row r="55" spans="1:8">
      <c r="D55" s="78">
        <f>'Balance sheet'!D64-'Cash flow'!D52</f>
        <v>0</v>
      </c>
    </row>
    <row r="57" spans="1:8">
      <c r="C57" s="78"/>
      <c r="D57" s="78"/>
    </row>
    <row r="58" spans="1:8">
      <c r="D58" s="78"/>
    </row>
  </sheetData>
  <protectedRanges>
    <protectedRange sqref="C7" name="Range1_10_2_2_1"/>
    <protectedRange sqref="C8" name="Range1_10_3_2_1"/>
    <protectedRange sqref="C10" name="Range1_2_1"/>
    <protectedRange sqref="C14" name="Range1_11_1_2_1"/>
    <protectedRange sqref="C16:C17" name="Range1_11_2_2_1"/>
    <protectedRange sqref="C22:C24" name="Range1_12_3_1"/>
    <protectedRange sqref="C26" name="Range1_12_1_2_1"/>
    <protectedRange sqref="C28" name="Range1_13_3_1"/>
    <protectedRange sqref="C30" name="Range1_13_1_2_1"/>
    <protectedRange sqref="C49" name="Range1_15_2_1"/>
    <protectedRange sqref="D14" name="Range1_11_1_1_2_1"/>
    <protectedRange sqref="D7" name="Range1_10_2_1_2_1_1_1"/>
    <protectedRange sqref="D8" name="Range1_10_3_1_2_1_1_1"/>
    <protectedRange sqref="D16:D17" name="Range1_11_2_1_2_1_1_1"/>
    <protectedRange sqref="D22:D24" name="Range1_12_2_3_1_1"/>
    <protectedRange sqref="D26" name="Range1_12_1_1_3_1_1"/>
    <protectedRange sqref="D28" name="Range1_13_2_3_1_1"/>
    <protectedRange sqref="D30" name="Range1_13_1_1_3_1_1"/>
    <protectedRange sqref="D49" name="Range1_15_1_3_1_1"/>
  </protectedRanges>
  <mergeCells count="2">
    <mergeCell ref="A1:D1"/>
    <mergeCell ref="A2:D2"/>
  </mergeCells>
  <phoneticPr fontId="5" type="noConversion"/>
  <dataValidations count="2">
    <dataValidation allowBlank="1" sqref="D52 C7:D20 C22:D33 C35:C52 D35:D49"/>
    <dataValidation type="whole" operator="notEqual" allowBlank="1" showInputMessage="1" showErrorMessage="1" errorTitle="Pogrešan unos" error="Mogu se unijeti samo cjelobrojne vrijednosti." sqref="D50:D51">
      <formula1>9999999998</formula1>
    </dataValidation>
  </dataValidations>
  <pageMargins left="0.74803149606299213" right="0.74803149606299213" top="0.98425196850393704" bottom="0.98425196850393704" header="0.51181102362204722" footer="0.51181102362204722"/>
  <pageSetup paperSize="9" scale="89" orientation="portrait" r:id="rId1"/>
  <headerFooter alignWithMargins="0"/>
  <ignoredErrors>
    <ignoredError sqref="C5:D5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L25"/>
  <sheetViews>
    <sheetView view="pageBreakPreview" zoomScale="125" zoomScaleNormal="100" workbookViewId="0">
      <selection activeCell="K15" sqref="K15"/>
    </sheetView>
  </sheetViews>
  <sheetFormatPr defaultColWidth="9.125" defaultRowHeight="12.9"/>
  <cols>
    <col min="1" max="4" width="9.125" style="48"/>
    <col min="5" max="5" width="10.125" style="48" bestFit="1" customWidth="1"/>
    <col min="6" max="9" width="9.125" style="48"/>
    <col min="10" max="10" width="10.875" style="48" bestFit="1" customWidth="1"/>
    <col min="11" max="11" width="11.75" style="48" bestFit="1" customWidth="1"/>
    <col min="12" max="12" width="11.375" style="181" bestFit="1" customWidth="1"/>
    <col min="13" max="16384" width="9.125" style="48"/>
  </cols>
  <sheetData>
    <row r="1" spans="1:12">
      <c r="A1" s="272" t="s">
        <v>247</v>
      </c>
      <c r="B1" s="273"/>
      <c r="C1" s="273"/>
      <c r="D1" s="273"/>
      <c r="E1" s="273"/>
      <c r="F1" s="273"/>
      <c r="G1" s="273"/>
      <c r="H1" s="273"/>
      <c r="I1" s="273"/>
      <c r="J1" s="273"/>
      <c r="K1" s="274"/>
      <c r="L1" s="49"/>
    </row>
    <row r="2" spans="1:12" ht="15.65">
      <c r="A2" s="185"/>
      <c r="B2" s="180"/>
      <c r="C2" s="288" t="s">
        <v>226</v>
      </c>
      <c r="D2" s="288"/>
      <c r="E2" s="177">
        <v>42005</v>
      </c>
      <c r="F2" s="176" t="s">
        <v>32</v>
      </c>
      <c r="G2" s="289">
        <v>42369</v>
      </c>
      <c r="H2" s="290"/>
      <c r="I2" s="180"/>
      <c r="J2" s="180"/>
      <c r="K2" s="186"/>
      <c r="L2" s="49"/>
    </row>
    <row r="3" spans="1:12">
      <c r="A3" s="291" t="s">
        <v>33</v>
      </c>
      <c r="B3" s="291"/>
      <c r="C3" s="291"/>
      <c r="D3" s="291"/>
      <c r="E3" s="291"/>
      <c r="F3" s="291"/>
      <c r="G3" s="291"/>
      <c r="H3" s="291"/>
      <c r="I3" s="178" t="s">
        <v>34</v>
      </c>
      <c r="J3" s="50" t="s">
        <v>227</v>
      </c>
      <c r="K3" s="50" t="s">
        <v>228</v>
      </c>
    </row>
    <row r="4" spans="1:12">
      <c r="A4" s="292">
        <v>1</v>
      </c>
      <c r="B4" s="292"/>
      <c r="C4" s="292"/>
      <c r="D4" s="292"/>
      <c r="E4" s="292"/>
      <c r="F4" s="292"/>
      <c r="G4" s="292"/>
      <c r="H4" s="292"/>
      <c r="I4" s="51">
        <v>2</v>
      </c>
      <c r="J4" s="179" t="s">
        <v>4</v>
      </c>
      <c r="K4" s="179" t="s">
        <v>5</v>
      </c>
    </row>
    <row r="5" spans="1:12">
      <c r="A5" s="275" t="s">
        <v>229</v>
      </c>
      <c r="B5" s="276"/>
      <c r="C5" s="276"/>
      <c r="D5" s="276"/>
      <c r="E5" s="276"/>
      <c r="F5" s="276"/>
      <c r="G5" s="276"/>
      <c r="H5" s="276"/>
      <c r="I5" s="31">
        <v>1</v>
      </c>
      <c r="J5" s="5">
        <f>1672021209+1</f>
        <v>1672021210</v>
      </c>
      <c r="K5" s="5">
        <f>+'Balance sheet'!D70</f>
        <v>1672021210</v>
      </c>
      <c r="L5" s="182"/>
    </row>
    <row r="6" spans="1:12">
      <c r="A6" s="275" t="s">
        <v>230</v>
      </c>
      <c r="B6" s="276"/>
      <c r="C6" s="276"/>
      <c r="D6" s="276"/>
      <c r="E6" s="276"/>
      <c r="F6" s="276"/>
      <c r="G6" s="276"/>
      <c r="H6" s="276"/>
      <c r="I6" s="31">
        <v>2</v>
      </c>
      <c r="J6" s="6">
        <v>-8395862</v>
      </c>
      <c r="K6" s="6">
        <f>+'Balance sheet'!D71</f>
        <v>109139</v>
      </c>
      <c r="L6" s="182"/>
    </row>
    <row r="7" spans="1:12">
      <c r="A7" s="275" t="s">
        <v>231</v>
      </c>
      <c r="B7" s="276"/>
      <c r="C7" s="276"/>
      <c r="D7" s="276"/>
      <c r="E7" s="276"/>
      <c r="F7" s="276"/>
      <c r="G7" s="276"/>
      <c r="H7" s="276"/>
      <c r="I7" s="31">
        <v>3</v>
      </c>
      <c r="J7" s="6">
        <v>98724306</v>
      </c>
      <c r="K7" s="6">
        <f>+'Balance sheet'!D72</f>
        <v>67203861</v>
      </c>
      <c r="L7" s="182"/>
    </row>
    <row r="8" spans="1:12">
      <c r="A8" s="275" t="s">
        <v>232</v>
      </c>
      <c r="B8" s="276"/>
      <c r="C8" s="276"/>
      <c r="D8" s="276"/>
      <c r="E8" s="276"/>
      <c r="F8" s="276"/>
      <c r="G8" s="276"/>
      <c r="H8" s="276"/>
      <c r="I8" s="31">
        <v>4</v>
      </c>
      <c r="J8" s="6">
        <v>263592748</v>
      </c>
      <c r="K8" s="6">
        <f>+'Balance sheet'!D79</f>
        <v>211961240</v>
      </c>
      <c r="L8" s="182"/>
    </row>
    <row r="9" spans="1:12">
      <c r="A9" s="275" t="s">
        <v>233</v>
      </c>
      <c r="B9" s="276"/>
      <c r="C9" s="276"/>
      <c r="D9" s="276"/>
      <c r="E9" s="276"/>
      <c r="F9" s="276"/>
      <c r="G9" s="276"/>
      <c r="H9" s="276"/>
      <c r="I9" s="31">
        <v>5</v>
      </c>
      <c r="J9" s="6">
        <v>23627648</v>
      </c>
      <c r="K9" s="6">
        <f>+'Balance sheet'!D82</f>
        <v>105665798</v>
      </c>
      <c r="L9" s="182"/>
    </row>
    <row r="10" spans="1:12">
      <c r="A10" s="275" t="s">
        <v>234</v>
      </c>
      <c r="B10" s="276"/>
      <c r="C10" s="276"/>
      <c r="D10" s="276"/>
      <c r="E10" s="276"/>
      <c r="F10" s="276"/>
      <c r="G10" s="276"/>
      <c r="H10" s="276"/>
      <c r="I10" s="31">
        <v>6</v>
      </c>
      <c r="J10" s="6"/>
      <c r="K10" s="6"/>
      <c r="L10" s="182"/>
    </row>
    <row r="11" spans="1:12">
      <c r="A11" s="275" t="s">
        <v>235</v>
      </c>
      <c r="B11" s="276"/>
      <c r="C11" s="276"/>
      <c r="D11" s="276"/>
      <c r="E11" s="276"/>
      <c r="F11" s="276"/>
      <c r="G11" s="276"/>
      <c r="H11" s="276"/>
      <c r="I11" s="31">
        <v>7</v>
      </c>
      <c r="J11" s="6"/>
      <c r="K11" s="6"/>
      <c r="L11" s="182"/>
    </row>
    <row r="12" spans="1:12">
      <c r="A12" s="275" t="s">
        <v>236</v>
      </c>
      <c r="B12" s="276"/>
      <c r="C12" s="276"/>
      <c r="D12" s="276"/>
      <c r="E12" s="276"/>
      <c r="F12" s="276"/>
      <c r="G12" s="276"/>
      <c r="H12" s="276"/>
      <c r="I12" s="31">
        <v>8</v>
      </c>
      <c r="J12" s="6">
        <v>29750702</v>
      </c>
      <c r="K12" s="6">
        <f>+'Balance sheet'!D78</f>
        <v>31431842</v>
      </c>
      <c r="L12" s="182"/>
    </row>
    <row r="13" spans="1:12">
      <c r="A13" s="287" t="s">
        <v>251</v>
      </c>
      <c r="B13" s="276"/>
      <c r="C13" s="276"/>
      <c r="D13" s="276"/>
      <c r="E13" s="276"/>
      <c r="F13" s="276"/>
      <c r="G13" s="276"/>
      <c r="H13" s="276"/>
      <c r="I13" s="31">
        <v>9</v>
      </c>
      <c r="J13" s="6"/>
      <c r="K13" s="6"/>
      <c r="L13" s="182"/>
    </row>
    <row r="14" spans="1:12">
      <c r="A14" s="277" t="s">
        <v>237</v>
      </c>
      <c r="B14" s="278"/>
      <c r="C14" s="278"/>
      <c r="D14" s="278"/>
      <c r="E14" s="278"/>
      <c r="F14" s="278"/>
      <c r="G14" s="278"/>
      <c r="H14" s="278"/>
      <c r="I14" s="31">
        <v>10</v>
      </c>
      <c r="J14" s="6">
        <f>SUM(J5:J13)</f>
        <v>2079320752</v>
      </c>
      <c r="K14" s="36">
        <f>SUM(K5:K13)</f>
        <v>2088393090</v>
      </c>
      <c r="L14" s="183"/>
    </row>
    <row r="15" spans="1:12">
      <c r="A15" s="275" t="s">
        <v>246</v>
      </c>
      <c r="B15" s="276"/>
      <c r="C15" s="276"/>
      <c r="D15" s="276"/>
      <c r="E15" s="276"/>
      <c r="F15" s="276"/>
      <c r="G15" s="276"/>
      <c r="H15" s="276"/>
      <c r="I15" s="31">
        <v>11</v>
      </c>
      <c r="J15" s="6"/>
      <c r="K15" s="6"/>
      <c r="L15" s="184"/>
    </row>
    <row r="16" spans="1:12">
      <c r="A16" s="275" t="s">
        <v>245</v>
      </c>
      <c r="B16" s="276"/>
      <c r="C16" s="276"/>
      <c r="D16" s="276"/>
      <c r="E16" s="276"/>
      <c r="F16" s="276"/>
      <c r="G16" s="276"/>
      <c r="H16" s="276"/>
      <c r="I16" s="31">
        <v>12</v>
      </c>
      <c r="J16" s="6"/>
      <c r="K16" s="6"/>
      <c r="L16" s="184"/>
    </row>
    <row r="17" spans="1:12">
      <c r="A17" s="275" t="s">
        <v>244</v>
      </c>
      <c r="B17" s="276"/>
      <c r="C17" s="276"/>
      <c r="D17" s="276"/>
      <c r="E17" s="276"/>
      <c r="F17" s="276"/>
      <c r="G17" s="276"/>
      <c r="H17" s="276"/>
      <c r="I17" s="31">
        <v>13</v>
      </c>
      <c r="J17" s="6"/>
      <c r="K17" s="6"/>
      <c r="L17" s="184"/>
    </row>
    <row r="18" spans="1:12">
      <c r="A18" s="275" t="s">
        <v>243</v>
      </c>
      <c r="B18" s="276"/>
      <c r="C18" s="276"/>
      <c r="D18" s="276"/>
      <c r="E18" s="276"/>
      <c r="F18" s="276"/>
      <c r="G18" s="276"/>
      <c r="H18" s="276"/>
      <c r="I18" s="31">
        <v>14</v>
      </c>
      <c r="J18" s="6"/>
      <c r="K18" s="6"/>
      <c r="L18" s="184"/>
    </row>
    <row r="19" spans="1:12">
      <c r="A19" s="275" t="s">
        <v>242</v>
      </c>
      <c r="B19" s="276"/>
      <c r="C19" s="276"/>
      <c r="D19" s="276"/>
      <c r="E19" s="276"/>
      <c r="F19" s="276"/>
      <c r="G19" s="276"/>
      <c r="H19" s="276"/>
      <c r="I19" s="31">
        <v>15</v>
      </c>
      <c r="J19" s="6"/>
      <c r="K19" s="6"/>
      <c r="L19" s="184"/>
    </row>
    <row r="20" spans="1:12">
      <c r="A20" s="275" t="s">
        <v>241</v>
      </c>
      <c r="B20" s="276"/>
      <c r="C20" s="276"/>
      <c r="D20" s="276"/>
      <c r="E20" s="276"/>
      <c r="F20" s="276"/>
      <c r="G20" s="276"/>
      <c r="H20" s="276"/>
      <c r="I20" s="31">
        <v>16</v>
      </c>
      <c r="J20" s="6"/>
      <c r="K20" s="6"/>
      <c r="L20" s="184"/>
    </row>
    <row r="21" spans="1:12">
      <c r="A21" s="277" t="s">
        <v>240</v>
      </c>
      <c r="B21" s="278"/>
      <c r="C21" s="278"/>
      <c r="D21" s="278"/>
      <c r="E21" s="278"/>
      <c r="F21" s="278"/>
      <c r="G21" s="278"/>
      <c r="H21" s="278"/>
      <c r="I21" s="31">
        <v>17</v>
      </c>
      <c r="J21" s="42">
        <f>SUM(J15:J20)</f>
        <v>0</v>
      </c>
      <c r="K21" s="42">
        <f>SUM(K15:K20)</f>
        <v>0</v>
      </c>
      <c r="L21" s="184"/>
    </row>
    <row r="22" spans="1:12">
      <c r="A22" s="279"/>
      <c r="B22" s="280"/>
      <c r="C22" s="280"/>
      <c r="D22" s="280"/>
      <c r="E22" s="280"/>
      <c r="F22" s="280"/>
      <c r="G22" s="280"/>
      <c r="H22" s="280"/>
      <c r="I22" s="281"/>
      <c r="J22" s="281"/>
      <c r="K22" s="282"/>
      <c r="L22" s="184"/>
    </row>
    <row r="23" spans="1:12">
      <c r="A23" s="283" t="s">
        <v>239</v>
      </c>
      <c r="B23" s="284"/>
      <c r="C23" s="284"/>
      <c r="D23" s="284"/>
      <c r="E23" s="284"/>
      <c r="F23" s="284"/>
      <c r="G23" s="284"/>
      <c r="H23" s="284"/>
      <c r="I23" s="32">
        <v>18</v>
      </c>
      <c r="J23" s="5"/>
      <c r="K23" s="5"/>
      <c r="L23" s="184"/>
    </row>
    <row r="24" spans="1:12">
      <c r="A24" s="285" t="s">
        <v>238</v>
      </c>
      <c r="B24" s="286"/>
      <c r="C24" s="286"/>
      <c r="D24" s="286"/>
      <c r="E24" s="286"/>
      <c r="F24" s="286"/>
      <c r="G24" s="286"/>
      <c r="H24" s="286"/>
      <c r="I24" s="33">
        <v>19</v>
      </c>
      <c r="J24" s="42"/>
      <c r="K24" s="42"/>
      <c r="L24" s="184"/>
    </row>
    <row r="25" spans="1:12" ht="30.25" customHeight="1">
      <c r="A25" s="269"/>
      <c r="B25" s="270"/>
      <c r="C25" s="270"/>
      <c r="D25" s="270"/>
      <c r="E25" s="270"/>
      <c r="F25" s="270"/>
      <c r="G25" s="270"/>
      <c r="H25" s="270"/>
      <c r="I25" s="270"/>
      <c r="J25" s="270"/>
      <c r="K25" s="271"/>
    </row>
  </sheetData>
  <protectedRanges>
    <protectedRange sqref="E2" name="Range1_1"/>
    <protectedRange sqref="G2:H2" name="Range1"/>
  </protectedRanges>
  <mergeCells count="26">
    <mergeCell ref="C2:D2"/>
    <mergeCell ref="G2:H2"/>
    <mergeCell ref="A3:H3"/>
    <mergeCell ref="A4:H4"/>
    <mergeCell ref="A11:H11"/>
    <mergeCell ref="A12:H12"/>
    <mergeCell ref="A13:H13"/>
    <mergeCell ref="A14:H14"/>
    <mergeCell ref="A5:H5"/>
    <mergeCell ref="A6:H6"/>
    <mergeCell ref="A25:K25"/>
    <mergeCell ref="A1:K1"/>
    <mergeCell ref="A19:H19"/>
    <mergeCell ref="A20:H20"/>
    <mergeCell ref="A21:H21"/>
    <mergeCell ref="A22:K22"/>
    <mergeCell ref="A15:H15"/>
    <mergeCell ref="A16:H16"/>
    <mergeCell ref="A7:H7"/>
    <mergeCell ref="A8:H8"/>
    <mergeCell ref="A9:H9"/>
    <mergeCell ref="A10:H10"/>
    <mergeCell ref="A23:H23"/>
    <mergeCell ref="A24:H24"/>
    <mergeCell ref="A17:H17"/>
    <mergeCell ref="A18:H18"/>
  </mergeCells>
  <phoneticPr fontId="5" type="noConversion"/>
  <conditionalFormatting sqref="G2">
    <cfRule type="cellIs" dxfId="0" priority="1" stopIfTrue="1" operator="lessThan">
      <formula>#REF!</formula>
    </cfRule>
  </conditionalFormatting>
  <dataValidations count="5">
    <dataValidation type="whole" operator="notEqual" allowBlank="1" showInputMessage="1" showErrorMessage="1" errorTitle="Pogrešan unos" error="Mogu se unijeti samo cjelobrojne vrijednosti." sqref="J15:J20">
      <formula1>999999999999</formula1>
    </dataValidation>
    <dataValidation type="whole" operator="greaterThanOrEqual" allowBlank="1" showInputMessage="1" showErrorMessage="1" errorTitle="Pogrešan unos" error="Mogu se unijeti samo cjelobrojne pozitivne vrijednosti." sqref="J22:K22">
      <formula1>0</formula1>
    </dataValidation>
    <dataValidation type="date" operator="greaterThanOrEqual" allowBlank="1" showInputMessage="1" showErrorMessage="1" errorTitle="Pogrešan datum" error="Datum mora biti upisan kao datumska vrijednost u 2008. godini ili kasnije. Ako upisujete ispravno datum, a javlja se ova pogreška, provjerite stavljajte li točku nakon godine, ne upisujte je" sqref="E2 G2">
      <formula1>39448</formula1>
    </dataValidation>
    <dataValidation allowBlank="1" sqref="K15:K20 J24 J21:K21 K23:K24 J5:L14"/>
    <dataValidation type="whole" operator="notEqual" allowBlank="1" showInputMessage="1" showErrorMessage="1" errorTitle="Pogrešan unos" error="Mogu se unijeti samo cjelobrojne vrijednosti." sqref="J23">
      <formula1>9999999999</formula1>
    </dataValidation>
  </dataValidations>
  <pageMargins left="0.74803149606299213" right="0.74803149606299213" top="0.98425196850393704" bottom="0.98425196850393704" header="0.51181102362204722" footer="0.51181102362204722"/>
  <pageSetup paperSize="9" scale="83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GENERAL</vt:lpstr>
      <vt:lpstr>Balance sheet</vt:lpstr>
      <vt:lpstr>PL</vt:lpstr>
      <vt:lpstr>Cash flow</vt:lpstr>
      <vt:lpstr>Equity movement</vt:lpstr>
      <vt:lpstr>'Balance sheet'!Print_Area</vt:lpstr>
      <vt:lpstr>'Cash flow'!Print_Area</vt:lpstr>
      <vt:lpstr>'Equity movement'!Print_Area</vt:lpstr>
      <vt:lpstr>GENERAL!Print_Area</vt:lpstr>
      <vt:lpstr>PL!Print_Area</vt:lpstr>
    </vt:vector>
  </TitlesOfParts>
  <Company>HANFA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TFI-POD</dc:title>
  <dc:creator>Mijo Jozić</dc:creator>
  <cp:lastModifiedBy>Vedran Benčić</cp:lastModifiedBy>
  <cp:lastPrinted>2015-10-12T11:47:13Z</cp:lastPrinted>
  <dcterms:created xsi:type="dcterms:W3CDTF">2008-10-17T11:51:54Z</dcterms:created>
  <dcterms:modified xsi:type="dcterms:W3CDTF">2016-02-15T08:32:59Z</dcterms:modified>
</cp:coreProperties>
</file>