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258" windowWidth="15487" windowHeight="9442" activeTab="3"/>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GENERAL!$A$1:$I$63</definedName>
    <definedName name="_xlnm.Print_Area" localSheetId="5">Notes!$A$1:$G$45</definedName>
    <definedName name="_xlnm.Print_Area" localSheetId="2">PL!$A$1:$F$71</definedName>
  </definedNames>
  <calcPr calcId="145621"/>
</workbook>
</file>

<file path=xl/calcChain.xml><?xml version="1.0" encoding="utf-8"?>
<calcChain xmlns="http://schemas.openxmlformats.org/spreadsheetml/2006/main">
  <c r="E9" i="18" l="1"/>
  <c r="D113" i="19" l="1"/>
  <c r="F54" i="18" l="1"/>
  <c r="F37" i="18"/>
  <c r="F36" i="18"/>
  <c r="F35" i="18"/>
  <c r="F32" i="18"/>
  <c r="F31" i="18"/>
  <c r="F29" i="18"/>
  <c r="F26" i="18"/>
  <c r="F24" i="18"/>
  <c r="F21" i="18"/>
  <c r="F20" i="18"/>
  <c r="F19" i="18"/>
  <c r="F18" i="18"/>
  <c r="F17" i="18"/>
  <c r="F15" i="18"/>
  <c r="F14" i="18"/>
  <c r="F13" i="18"/>
  <c r="F8" i="18"/>
  <c r="F9" i="18" l="1"/>
  <c r="C113" i="19" l="1"/>
  <c r="C112" i="19"/>
  <c r="C89" i="19"/>
  <c r="F33" i="18" l="1"/>
  <c r="E33" i="18"/>
  <c r="D33" i="18" l="1"/>
  <c r="C33" i="18"/>
  <c r="K12" i="17" l="1"/>
  <c r="K6" i="17"/>
  <c r="K5" i="17"/>
  <c r="F71" i="18" l="1"/>
  <c r="E71" i="18"/>
  <c r="J12" i="17" l="1"/>
  <c r="J6" i="17"/>
  <c r="J5" i="17"/>
  <c r="D71" i="18"/>
  <c r="C71" i="18"/>
  <c r="D82" i="19" l="1"/>
  <c r="K9" i="17" s="1"/>
  <c r="D79" i="19"/>
  <c r="K8" i="17" s="1"/>
  <c r="E57" i="18"/>
  <c r="E66" i="18" s="1"/>
  <c r="F57" i="18"/>
  <c r="F66" i="18" s="1"/>
  <c r="K24" i="17"/>
  <c r="C12" i="18"/>
  <c r="D12" i="18"/>
  <c r="C119" i="19"/>
  <c r="J24" i="17" s="1"/>
  <c r="C56" i="19"/>
  <c r="F27" i="18"/>
  <c r="F16" i="18"/>
  <c r="F7" i="18"/>
  <c r="D44" i="20"/>
  <c r="D38" i="20"/>
  <c r="D31" i="20"/>
  <c r="D27" i="20"/>
  <c r="D18" i="20"/>
  <c r="D13" i="20"/>
  <c r="E27" i="18"/>
  <c r="F22" i="18"/>
  <c r="E22" i="18"/>
  <c r="D22" i="18"/>
  <c r="C22" i="18"/>
  <c r="E16" i="18"/>
  <c r="D16" i="18"/>
  <c r="C16" i="18"/>
  <c r="F12" i="18"/>
  <c r="E12" i="18"/>
  <c r="E7" i="18"/>
  <c r="D7" i="18"/>
  <c r="D42" i="18" s="1"/>
  <c r="C7" i="18"/>
  <c r="J21" i="17"/>
  <c r="K21" i="17"/>
  <c r="D100" i="19"/>
  <c r="D119" i="19"/>
  <c r="D90" i="19"/>
  <c r="D86" i="19"/>
  <c r="D72" i="19"/>
  <c r="K7" i="17" s="1"/>
  <c r="D56" i="19"/>
  <c r="D49" i="19"/>
  <c r="D41" i="19"/>
  <c r="D35" i="19"/>
  <c r="D26" i="19"/>
  <c r="D16" i="19"/>
  <c r="D9" i="19"/>
  <c r="C44" i="20"/>
  <c r="C38" i="20"/>
  <c r="C31" i="20"/>
  <c r="C27" i="20"/>
  <c r="C18" i="20"/>
  <c r="C13" i="20"/>
  <c r="D57" i="18"/>
  <c r="D66" i="18" s="1"/>
  <c r="C57" i="18"/>
  <c r="C66" i="18" s="1"/>
  <c r="C100" i="19"/>
  <c r="C90" i="19"/>
  <c r="C86" i="19"/>
  <c r="C82" i="19"/>
  <c r="J9" i="17" s="1"/>
  <c r="C79" i="19"/>
  <c r="J8" i="17" s="1"/>
  <c r="C72" i="19"/>
  <c r="J7" i="17" s="1"/>
  <c r="C49" i="19"/>
  <c r="C41" i="19"/>
  <c r="C35" i="19"/>
  <c r="C26" i="19"/>
  <c r="C16" i="19"/>
  <c r="C9" i="19"/>
  <c r="E42" i="18" l="1"/>
  <c r="C10" i="18"/>
  <c r="C43" i="18" s="1"/>
  <c r="J14" i="17"/>
  <c r="J23" i="17" s="1"/>
  <c r="E10" i="18"/>
  <c r="E43" i="18" s="1"/>
  <c r="F10" i="18"/>
  <c r="F43" i="18" s="1"/>
  <c r="D40" i="19"/>
  <c r="D20" i="20"/>
  <c r="C42" i="18"/>
  <c r="C45" i="20"/>
  <c r="D45" i="20"/>
  <c r="C32" i="20"/>
  <c r="D33" i="20"/>
  <c r="D10" i="18"/>
  <c r="D43" i="18" s="1"/>
  <c r="D46" i="18" s="1"/>
  <c r="F42" i="18"/>
  <c r="C46" i="20"/>
  <c r="C19" i="20"/>
  <c r="C69" i="19"/>
  <c r="C114" i="19" s="1"/>
  <c r="D46" i="20"/>
  <c r="C33" i="20"/>
  <c r="C20" i="20"/>
  <c r="D19" i="20"/>
  <c r="K14" i="17"/>
  <c r="K23" i="17" s="1"/>
  <c r="C40" i="19"/>
  <c r="C8" i="19"/>
  <c r="D69" i="19"/>
  <c r="D118" i="19" s="1"/>
  <c r="D32" i="20"/>
  <c r="D8" i="19"/>
  <c r="C46" i="18" l="1"/>
  <c r="C47" i="20"/>
  <c r="F44" i="18"/>
  <c r="F48" i="18" s="1"/>
  <c r="F49" i="18" s="1"/>
  <c r="C118" i="19"/>
  <c r="E44" i="18"/>
  <c r="E48" i="18" s="1"/>
  <c r="E45" i="18"/>
  <c r="E46" i="18"/>
  <c r="C45" i="18"/>
  <c r="C44" i="18"/>
  <c r="C48" i="18" s="1"/>
  <c r="C49" i="18" s="1"/>
  <c r="C48" i="20"/>
  <c r="C51" i="20" s="1"/>
  <c r="D45" i="18"/>
  <c r="D44" i="18"/>
  <c r="D48" i="18" s="1"/>
  <c r="D49" i="18" s="1"/>
  <c r="F46" i="18"/>
  <c r="D66" i="19"/>
  <c r="F45" i="18"/>
  <c r="C66" i="19"/>
  <c r="C121" i="19" s="1"/>
  <c r="D48" i="20"/>
  <c r="D51" i="20" s="1"/>
  <c r="D47" i="20"/>
  <c r="D114" i="19"/>
  <c r="E50" i="18" l="1"/>
  <c r="E53" i="18"/>
  <c r="F50" i="18"/>
  <c r="F56" i="18"/>
  <c r="F67" i="18" s="1"/>
  <c r="F70" i="18" s="1"/>
  <c r="F53" i="18"/>
  <c r="E56" i="18"/>
  <c r="E67" i="18" s="1"/>
  <c r="E70" i="18" s="1"/>
  <c r="E49" i="18"/>
  <c r="C56" i="18"/>
  <c r="C67" i="18" s="1"/>
  <c r="C70" i="18" s="1"/>
  <c r="C52" i="20"/>
  <c r="D52" i="20"/>
  <c r="D121" i="19"/>
  <c r="C50" i="18"/>
  <c r="C53" i="18"/>
  <c r="D50" i="18"/>
  <c r="D56" i="18"/>
  <c r="D67" i="18" s="1"/>
  <c r="D70" i="18" s="1"/>
  <c r="D53" i="18"/>
</calcChain>
</file>

<file path=xl/sharedStrings.xml><?xml version="1.0" encoding="utf-8"?>
<sst xmlns="http://schemas.openxmlformats.org/spreadsheetml/2006/main" count="460" uniqueCount="354">
  <si>
    <t xml:space="preserve">   3. Goodwill</t>
  </si>
  <si>
    <t>MB:</t>
  </si>
  <si>
    <t>Telefaks:</t>
  </si>
  <si>
    <t/>
  </si>
  <si>
    <t>3</t>
  </si>
  <si>
    <t>4</t>
  </si>
  <si>
    <t>Zagreb</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</si>
  <si>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</si>
  <si>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</si>
  <si>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</si>
  <si>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</si>
  <si>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</si>
  <si>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</si>
  <si>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</si>
  <si>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</si>
  <si>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</si>
  <si>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</si>
  <si>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</si>
  <si>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</si>
  <si>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</si>
  <si>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</si>
  <si>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</si>
  <si>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</si>
  <si>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</si>
  <si>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</si>
  <si>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</si>
  <si>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</si>
  <si>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</si>
  <si>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</si>
  <si>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</si>
  <si>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</si>
  <si>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</si>
  <si>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</si>
  <si>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</si>
  <si>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</si>
  <si>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</si>
  <si>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</si>
  <si>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</si>
  <si>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</si>
  <si>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</si>
  <si>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</si>
  <si>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</si>
  <si>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</si>
  <si>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</si>
  <si>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</si>
  <si>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</si>
  <si>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</si>
  <si>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</si>
  <si>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</si>
  <si>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</si>
  <si>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</si>
  <si>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</si>
  <si>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</si>
  <si>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</si>
  <si>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</si>
  <si>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</si>
  <si>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</si>
  <si>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</si>
  <si>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</si>
  <si>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</si>
  <si>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</si>
  <si>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</si>
  <si>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</si>
  <si>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</si>
  <si>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</si>
  <si>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</si>
  <si>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</si>
  <si>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</si>
  <si>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</si>
  <si>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</si>
  <si>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</si>
  <si>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</si>
  <si>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</si>
  <si>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</si>
  <si>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</si>
  <si>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</si>
  <si>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</si>
  <si>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</si>
  <si>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</si>
  <si>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</si>
  <si>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</si>
  <si>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</si>
  <si>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</si>
  <si>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</si>
  <si>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</si>
  <si>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</si>
  <si>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</si>
  <si>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</si>
  <si>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</si>
  <si>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</si>
  <si>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</si>
  <si>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</si>
  <si>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</si>
  <si>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</si>
  <si>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</si>
  <si>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</si>
  <si>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</si>
  <si>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</si>
  <si>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</si>
  <si>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</si>
  <si>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</si>
  <si>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</si>
  <si>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</si>
  <si>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</si>
  <si>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</si>
  <si>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</si>
  <si>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</si>
  <si>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</si>
  <si>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</si>
  <si>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</si>
  <si>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</si>
  <si>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</si>
  <si>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</si>
  <si>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</si>
  <si>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</si>
  <si>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</si>
  <si>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</si>
  <si>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</si>
  <si>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</si>
  <si>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</si>
  <si>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</si>
  <si>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</si>
  <si>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</si>
  <si>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</si>
  <si>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</si>
  <si>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</si>
  <si>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</si>
  <si>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</si>
  <si>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</si>
  <si>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</si>
  <si>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</si>
  <si>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</si>
  <si>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</si>
  <si>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</si>
  <si>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</si>
  <si>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</si>
  <si>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</si>
  <si>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</si>
  <si>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</si>
  <si>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</si>
  <si>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</si>
  <si>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</si>
  <si>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</si>
  <si>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</si>
  <si>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</si>
  <si>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</si>
  <si>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</si>
  <si>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</si>
  <si>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</si>
  <si>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</si>
  <si>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</si>
  <si>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</si>
  <si>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</si>
  <si>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</si>
  <si>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</si>
  <si>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</si>
  <si>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</si>
  <si>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</si>
  <si>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</si>
  <si>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</si>
  <si>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</si>
  <si>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</si>
  <si>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</si>
  <si>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</si>
  <si>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</si>
  <si>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</si>
  <si>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</si>
  <si>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</si>
  <si>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</si>
  <si>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</si>
  <si>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</si>
  <si>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</si>
  <si>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</si>
  <si>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</si>
  <si>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</si>
  <si>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</si>
  <si>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</si>
  <si>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</si>
  <si>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</si>
  <si>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</si>
  <si>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</si>
  <si>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</si>
  <si>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</si>
  <si>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</si>
  <si>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</si>
  <si>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</si>
  <si>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</si>
  <si>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</si>
  <si>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</si>
  <si>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</si>
  <si>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</si>
  <si>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</si>
  <si>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</si>
  <si>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</si>
  <si>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</si>
  <si>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</si>
  <si>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</si>
  <si>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</si>
  <si>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</si>
  <si>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</si>
  <si>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</si>
  <si>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</si>
  <si>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</si>
  <si>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</si>
  <si>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</si>
  <si>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</si>
  <si>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</si>
  <si>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</si>
  <si>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</si>
  <si>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</si>
  <si>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</si>
  <si>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</si>
  <si>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</si>
  <si>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</si>
  <si>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</si>
  <si>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</si>
  <si>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</si>
  <si>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</si>
  <si>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</si>
  <si>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</si>
  <si>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</si>
  <si>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</si>
  <si>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</si>
  <si>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</si>
  <si>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</si>
  <si>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</si>
  <si>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</si>
  <si>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</si>
  <si>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</si>
  <si>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</si>
  <si>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</si>
  <si>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</si>
  <si>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</si>
  <si>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</si>
  <si>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</si>
  <si>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</si>
  <si>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</si>
  <si>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</si>
  <si>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</si>
  <si>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</si>
  <si>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</si>
  <si>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</si>
  <si>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</si>
  <si>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</si>
  <si>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</si>
  <si>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</si>
  <si>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</si>
  <si>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</si>
  <si>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</si>
  <si>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</si>
  <si>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</si>
  <si>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</si>
  <si>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</si>
  <si>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</si>
  <si>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</si>
  <si>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</si>
  <si>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</si>
  <si>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</si>
  <si>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</si>
  <si>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</si>
  <si>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</si>
  <si>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</si>
  <si>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</si>
  <si>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</si>
  <si>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</si>
  <si>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</si>
  <si>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</si>
  <si>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</si>
  <si>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Puntižela d.o.o.</t>
  </si>
  <si>
    <t>Pula</t>
  </si>
  <si>
    <t>03203379</t>
  </si>
  <si>
    <t>Bastion upravljanje d.o.o.</t>
  </si>
  <si>
    <t>01877453</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</si>
  <si>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</si>
  <si>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</si>
  <si>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</si>
  <si>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</si>
  <si>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</si>
  <si>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</si>
  <si>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</si>
  <si>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</si>
  <si>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</si>
  <si>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</si>
  <si>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</si>
  <si>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</si>
  <si>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</si>
  <si>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</si>
  <si>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</si>
  <si>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</si>
  <si>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</si>
  <si>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</si>
  <si>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Hoteli Baška d.d.</t>
  </si>
  <si>
    <t>Baška</t>
  </si>
  <si>
    <t>03035140</t>
  </si>
  <si>
    <t>Mirta Bašćanska d.o.o.</t>
  </si>
  <si>
    <t>Vala Bašćanska d.o.o.</t>
  </si>
  <si>
    <t>Baškaturist d.o.o.</t>
  </si>
  <si>
    <t>01841017</t>
  </si>
  <si>
    <t>02086131</t>
  </si>
  <si>
    <t>03849236</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</si>
  <si>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</si>
  <si>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</si>
  <si>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</si>
  <si>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</si>
  <si>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</si>
  <si>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</si>
  <si>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</si>
  <si>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</si>
  <si>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</si>
  <si>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</si>
  <si>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</si>
  <si>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</si>
  <si>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</si>
  <si>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</si>
  <si>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</si>
  <si>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</si>
  <si>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</si>
  <si>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</si>
  <si>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</si>
  <si>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</si>
  <si>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</si>
  <si>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</si>
  <si>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</si>
  <si>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t>
  </si>
  <si>
    <t>Balance sheet-previous period</t>
  </si>
  <si>
    <t>Balance sheet-current period</t>
  </si>
  <si>
    <t>Yes</t>
  </si>
  <si>
    <t>Companies of the consolidation subject</t>
  </si>
  <si>
    <t>Income statment-previous period</t>
  </si>
  <si>
    <t>Income statment-current period</t>
  </si>
  <si>
    <t xml:space="preserve">Valamar hotels &amp; resorts GmbH </t>
  </si>
  <si>
    <t>Frankfurt</t>
  </si>
  <si>
    <t>04724750667</t>
  </si>
  <si>
    <t>No</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</si>
  <si>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</si>
  <si>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</si>
  <si>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</si>
  <si>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01.01.-13.01. (merged to Hoteli Baška d.d. 13.1.2016.)</t>
  </si>
  <si>
    <t>01.01.-31.03. (merged to Valamar Riviera d.d. 31.3.2016.)</t>
  </si>
  <si>
    <t xml:space="preserve">                                                    Yes (merged to Hoteli Baška d.d. 13.1.2016.)</t>
  </si>
  <si>
    <t xml:space="preserve">                                                    Yes (merged to Valamar Riviera d.d. 31.3.2016.)</t>
  </si>
  <si>
    <t>Imperial d.d.</t>
  </si>
  <si>
    <t>Rab</t>
  </si>
  <si>
    <t>03044572</t>
  </si>
  <si>
    <t>31.12.2016.</t>
  </si>
  <si>
    <t xml:space="preserve">                                                    Yes (merged to Valamar Riviera d.d. 31.03.2017.)</t>
  </si>
  <si>
    <t xml:space="preserve">                                                    Yes (merged to Valamar Riviera d.d. 30.6.2016.)</t>
  </si>
  <si>
    <t>01.01.-31.03. (merged to Valamar Riviera d.d. 31.3.2017.)</t>
  </si>
  <si>
    <t>as of 30.06.2017.</t>
  </si>
  <si>
    <t>period 1.1.2017. to 30.06.2017.</t>
  </si>
  <si>
    <t>30.06.2017.</t>
  </si>
  <si>
    <t>30.06.2016.</t>
  </si>
  <si>
    <t>01.01.-30.06.</t>
  </si>
  <si>
    <t>01.01.-30.06. (merged to Valamar Riviera d.d. 30.6.2016.)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</si>
</sst>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numFmt numFmtId="165" formatCode="_-* #,##0\ _B_F_-;\-* #,##0\ _B_F_-;_-* &quot;-&quot;\ _B_F_-;_-@_-"/>
    <numFmt numFmtId="166" formatCode="_-[$€-2]\ * #,##0.00000_-;\-[$€-2]\ * #,##0.00000_-;_-[$€-2]\ * &quot;-&quot;??_-"/>
  </numFmts>
  <fonts count="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s>
  <cellStyleXfs count="27">
    <xf numFmtId="0" fontId="0" fillId="0" borderId="0"/>
    <xf numFmtId="0" fontId="10" fillId="0" borderId="0" applyNumberFormat="0" applyFill="0" applyBorder="0" applyAlignment="0" applyProtection="0">
      <alignment vertical="top"/>
      <protection locked="0"/>
    </xf>
    <xf numFmtId="0" fontId="15" fillId="0" borderId="0">
      <alignment vertical="top"/>
    </xf>
    <xf numFmtId="0" fontId="11" fillId="0" borderId="0"/>
    <xf numFmtId="0" fontId="15" fillId="0" borderId="0">
      <alignment vertical="top"/>
    </xf>
    <xf numFmtId="0" fontId="4" fillId="0" borderId="0"/>
    <xf numFmtId="0" fontId="26" fillId="0" borderId="0"/>
    <xf numFmtId="43"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9" fillId="0" borderId="0" applyNumberFormat="0" applyFill="0" applyBorder="0" applyAlignment="0" applyProtection="0">
      <alignment vertical="top"/>
      <protection locked="0"/>
    </xf>
    <xf numFmtId="0" fontId="3" fillId="0" borderId="0"/>
    <xf numFmtId="166" fontId="5" fillId="0" borderId="0"/>
    <xf numFmtId="0" fontId="5" fillId="0" borderId="0"/>
    <xf numFmtId="0" fontId="5" fillId="0" borderId="0"/>
    <xf numFmtId="0" fontId="2" fillId="0" borderId="0"/>
    <xf numFmtId="0" fontId="5"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cellStyleXfs>
  <cellXfs count="333">
    <xf numFmtId="0" fontId="0" fillId="0" borderId="0" xfId="0"/>
    <xf numFmtId="164" fontId="8" fillId="0" borderId="1"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3" fontId="6" fillId="0" borderId="5" xfId="0" applyNumberFormat="1" applyFont="1" applyFill="1" applyBorder="1" applyAlignment="1" applyProtection="1">
      <alignment vertical="center"/>
      <protection locked="0"/>
    </xf>
    <xf numFmtId="3" fontId="6" fillId="0" borderId="1" xfId="0" applyNumberFormat="1" applyFont="1" applyFill="1" applyBorder="1" applyAlignment="1" applyProtection="1">
      <alignment vertical="center"/>
      <protection locked="0"/>
    </xf>
    <xf numFmtId="3" fontId="6" fillId="0" borderId="4" xfId="0" applyNumberFormat="1" applyFont="1" applyFill="1" applyBorder="1" applyAlignment="1" applyProtection="1">
      <alignment vertical="center"/>
      <protection locked="0"/>
    </xf>
    <xf numFmtId="164" fontId="8" fillId="0" borderId="5" xfId="0" applyNumberFormat="1" applyFont="1" applyFill="1" applyBorder="1" applyAlignment="1">
      <alignment horizontal="center" vertical="center"/>
    </xf>
    <xf numFmtId="0" fontId="11" fillId="0" borderId="0" xfId="2" applyFont="1" applyAlignment="1"/>
    <xf numFmtId="0" fontId="5" fillId="0" borderId="0" xfId="2" applyFont="1" applyAlignment="1"/>
    <xf numFmtId="0" fontId="11" fillId="0" borderId="6" xfId="2" applyFont="1" applyFill="1" applyBorder="1" applyAlignment="1" applyProtection="1">
      <alignment horizontal="center" vertical="center"/>
      <protection locked="0" hidden="1"/>
    </xf>
    <xf numFmtId="0" fontId="8" fillId="0" borderId="0" xfId="2" applyFont="1" applyFill="1" applyBorder="1" applyAlignment="1" applyProtection="1">
      <alignment horizontal="left" vertical="center"/>
      <protection hidden="1"/>
    </xf>
    <xf numFmtId="0" fontId="9" fillId="0" borderId="0" xfId="2" applyFont="1" applyFill="1" applyBorder="1" applyAlignment="1" applyProtection="1">
      <alignment horizontal="center" vertical="center" wrapText="1"/>
      <protection hidden="1"/>
    </xf>
    <xf numFmtId="0" fontId="11" fillId="0" borderId="0" xfId="2" applyFont="1" applyBorder="1" applyAlignment="1" applyProtection="1">
      <protection hidden="1"/>
    </xf>
    <xf numFmtId="0" fontId="18" fillId="0" borderId="0" xfId="2" applyFont="1" applyBorder="1" applyAlignment="1" applyProtection="1">
      <alignment horizontal="right" vertical="center" wrapText="1"/>
      <protection hidden="1"/>
    </xf>
    <xf numFmtId="0" fontId="18" fillId="0" borderId="0" xfId="2" applyNumberFormat="1" applyFont="1" applyFill="1" applyBorder="1" applyAlignment="1" applyProtection="1">
      <alignment horizontal="right" vertical="center" shrinkToFit="1"/>
      <protection locked="0" hidden="1"/>
    </xf>
    <xf numFmtId="0" fontId="18" fillId="0" borderId="0" xfId="2" applyFont="1" applyFill="1" applyBorder="1" applyAlignment="1" applyProtection="1">
      <alignment horizontal="left" vertical="center"/>
      <protection hidden="1"/>
    </xf>
    <xf numFmtId="0" fontId="11" fillId="0" borderId="0" xfId="2" applyFont="1" applyBorder="1" applyAlignment="1" applyProtection="1">
      <alignment horizontal="left"/>
      <protection hidden="1"/>
    </xf>
    <xf numFmtId="0" fontId="11" fillId="0" borderId="0" xfId="2" applyFont="1" applyBorder="1" applyAlignment="1" applyProtection="1">
      <alignment vertical="top"/>
      <protection hidden="1"/>
    </xf>
    <xf numFmtId="0" fontId="11" fillId="0" borderId="0" xfId="2" applyFont="1" applyFill="1" applyBorder="1" applyAlignment="1" applyProtection="1">
      <protection hidden="1"/>
    </xf>
    <xf numFmtId="0" fontId="11" fillId="0" borderId="0" xfId="2" applyFont="1" applyBorder="1" applyAlignment="1" applyProtection="1">
      <alignment wrapText="1"/>
      <protection hidden="1"/>
    </xf>
    <xf numFmtId="0" fontId="11" fillId="0" borderId="0" xfId="2" applyFont="1" applyBorder="1" applyAlignment="1" applyProtection="1">
      <alignment horizontal="right" vertical="top"/>
      <protection hidden="1"/>
    </xf>
    <xf numFmtId="0" fontId="11" fillId="0" borderId="0" xfId="2" applyFont="1" applyBorder="1" applyAlignment="1" applyProtection="1">
      <alignment horizontal="left" vertical="top"/>
      <protection hidden="1"/>
    </xf>
    <xf numFmtId="0" fontId="11" fillId="0" borderId="7" xfId="2" applyFont="1" applyBorder="1" applyAlignment="1" applyProtection="1">
      <protection hidden="1"/>
    </xf>
    <xf numFmtId="0" fontId="11" fillId="0" borderId="0" xfId="2" applyFont="1" applyBorder="1" applyAlignment="1" applyProtection="1">
      <alignment vertical="center"/>
      <protection hidden="1"/>
    </xf>
    <xf numFmtId="0" fontId="11" fillId="0" borderId="8" xfId="2" applyFont="1" applyBorder="1" applyAlignment="1" applyProtection="1">
      <protection hidden="1"/>
    </xf>
    <xf numFmtId="0" fontId="11" fillId="0" borderId="8" xfId="2" applyFont="1" applyBorder="1" applyAlignment="1"/>
    <xf numFmtId="164" fontId="23" fillId="0" borderId="1" xfId="0" applyNumberFormat="1" applyFont="1" applyFill="1" applyBorder="1" applyAlignment="1">
      <alignment horizontal="center" vertical="center"/>
    </xf>
    <xf numFmtId="164" fontId="23" fillId="0" borderId="5" xfId="0" applyNumberFormat="1" applyFont="1" applyFill="1" applyBorder="1" applyAlignment="1">
      <alignment horizontal="center" vertical="center"/>
    </xf>
    <xf numFmtId="164" fontId="23" fillId="0" borderId="4" xfId="0" applyNumberFormat="1" applyFont="1" applyFill="1" applyBorder="1" applyAlignment="1">
      <alignment horizontal="center" vertical="center"/>
    </xf>
    <xf numFmtId="0" fontId="11" fillId="0" borderId="0" xfId="2" applyFont="1" applyBorder="1" applyAlignment="1" applyProtection="1">
      <alignment horizontal="right" vertical="center"/>
      <protection hidden="1"/>
    </xf>
    <xf numFmtId="0" fontId="0" fillId="0" borderId="0" xfId="0" applyFill="1"/>
    <xf numFmtId="3" fontId="6" fillId="0" borderId="1" xfId="0" applyNumberFormat="1" applyFont="1" applyFill="1" applyBorder="1" applyAlignment="1" applyProtection="1">
      <alignment vertical="center"/>
      <protection hidden="1"/>
    </xf>
    <xf numFmtId="0" fontId="20" fillId="0" borderId="9" xfId="0" applyFont="1" applyFill="1" applyBorder="1" applyAlignment="1">
      <alignment vertical="center"/>
    </xf>
    <xf numFmtId="0" fontId="12" fillId="0" borderId="10" xfId="0" applyFont="1" applyFill="1" applyBorder="1" applyAlignment="1" applyProtection="1">
      <alignment horizontal="center" vertical="center" wrapText="1"/>
      <protection hidden="1"/>
    </xf>
    <xf numFmtId="0" fontId="12"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wrapText="1"/>
      <protection hidden="1"/>
    </xf>
    <xf numFmtId="3" fontId="6" fillId="0" borderId="4" xfId="0" applyNumberFormat="1" applyFont="1" applyFill="1" applyBorder="1" applyAlignment="1" applyProtection="1">
      <alignment vertical="center"/>
      <protection hidden="1"/>
    </xf>
    <xf numFmtId="0" fontId="12" fillId="0" borderId="11" xfId="0" applyFont="1" applyFill="1" applyBorder="1" applyAlignment="1" applyProtection="1">
      <alignment horizontal="center" vertical="center"/>
      <protection hidden="1"/>
    </xf>
    <xf numFmtId="0" fontId="8"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0" fontId="5" fillId="0" borderId="0" xfId="4" applyFont="1" applyFill="1" applyAlignment="1">
      <alignment wrapText="1"/>
    </xf>
    <xf numFmtId="0" fontId="5" fillId="0" borderId="0" xfId="0" applyFont="1" applyFill="1"/>
    <xf numFmtId="0" fontId="5" fillId="0" borderId="0" xfId="4" applyFont="1" applyFill="1" applyBorder="1" applyAlignment="1">
      <alignment wrapText="1"/>
    </xf>
    <xf numFmtId="0" fontId="24"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xf>
    <xf numFmtId="0" fontId="11" fillId="0" borderId="7" xfId="2" applyFont="1" applyBorder="1" applyAlignment="1"/>
    <xf numFmtId="0" fontId="11" fillId="0" borderId="12" xfId="2" applyFont="1" applyBorder="1" applyAlignment="1"/>
    <xf numFmtId="0" fontId="9" fillId="0" borderId="13" xfId="2" applyFont="1" applyFill="1" applyBorder="1" applyAlignment="1" applyProtection="1">
      <alignment horizontal="left" vertical="center" wrapText="1"/>
      <protection hidden="1"/>
    </xf>
    <xf numFmtId="0" fontId="11" fillId="0" borderId="13" xfId="2" applyFont="1" applyBorder="1" applyAlignment="1" applyProtection="1">
      <alignment horizontal="left" vertical="center" wrapText="1"/>
      <protection hidden="1"/>
    </xf>
    <xf numFmtId="0" fontId="18" fillId="0" borderId="0" xfId="2" applyFont="1" applyBorder="1" applyAlignment="1" applyProtection="1">
      <alignment horizontal="right"/>
      <protection hidden="1"/>
    </xf>
    <xf numFmtId="0" fontId="11" fillId="0" borderId="13" xfId="2" applyFont="1" applyFill="1" applyBorder="1" applyAlignment="1" applyProtection="1">
      <protection hidden="1"/>
    </xf>
    <xf numFmtId="0" fontId="11" fillId="0" borderId="13" xfId="2" applyFont="1" applyBorder="1" applyAlignment="1" applyProtection="1">
      <alignment wrapText="1"/>
      <protection hidden="1"/>
    </xf>
    <xf numFmtId="0" fontId="11" fillId="0" borderId="13" xfId="2" applyFont="1" applyBorder="1" applyAlignment="1" applyProtection="1">
      <protection hidden="1"/>
    </xf>
    <xf numFmtId="0" fontId="9" fillId="0" borderId="0" xfId="2" applyFont="1" applyBorder="1" applyAlignment="1" applyProtection="1">
      <protection hidden="1"/>
    </xf>
    <xf numFmtId="0" fontId="11" fillId="0" borderId="13" xfId="2" applyFont="1" applyBorder="1" applyAlignment="1" applyProtection="1">
      <alignment horizontal="left" vertical="top" wrapText="1"/>
      <protection hidden="1"/>
    </xf>
    <xf numFmtId="0" fontId="11" fillId="0" borderId="13" xfId="2" applyFont="1" applyBorder="1" applyAlignment="1" applyProtection="1">
      <alignment horizontal="left"/>
      <protection hidden="1"/>
    </xf>
    <xf numFmtId="0" fontId="11" fillId="0" borderId="12" xfId="2" applyFont="1" applyBorder="1" applyAlignment="1" applyProtection="1">
      <protection hidden="1"/>
    </xf>
    <xf numFmtId="0" fontId="11" fillId="0" borderId="13" xfId="2" applyFont="1" applyFill="1" applyBorder="1" applyAlignment="1" applyProtection="1">
      <alignment vertical="center"/>
      <protection hidden="1"/>
    </xf>
    <xf numFmtId="0" fontId="11" fillId="0" borderId="14" xfId="2" applyFont="1" applyBorder="1" applyAlignment="1" applyProtection="1">
      <protection hidden="1"/>
    </xf>
    <xf numFmtId="0" fontId="11" fillId="0" borderId="15" xfId="2" applyFont="1" applyFill="1" applyBorder="1" applyAlignment="1" applyProtection="1">
      <protection hidden="1"/>
    </xf>
    <xf numFmtId="0" fontId="11" fillId="0" borderId="16" xfId="2" applyFont="1" applyFill="1" applyBorder="1" applyAlignment="1" applyProtection="1">
      <protection hidden="1"/>
    </xf>
    <xf numFmtId="14" fontId="8" fillId="0" borderId="11" xfId="2" applyNumberFormat="1" applyFont="1" applyFill="1" applyBorder="1" applyAlignment="1" applyProtection="1">
      <alignment horizontal="center" vertical="center"/>
      <protection locked="0" hidden="1"/>
    </xf>
    <xf numFmtId="0" fontId="9" fillId="0" borderId="0" xfId="0" applyFont="1" applyBorder="1" applyAlignment="1" applyProtection="1">
      <protection hidden="1"/>
    </xf>
    <xf numFmtId="0" fontId="9" fillId="0" borderId="0" xfId="0" applyFont="1" applyBorder="1" applyAlignment="1" applyProtection="1">
      <alignment horizontal="left"/>
      <protection hidden="1"/>
    </xf>
    <xf numFmtId="0" fontId="9" fillId="0" borderId="0" xfId="0" applyFont="1" applyBorder="1" applyAlignment="1" applyProtection="1">
      <alignment vertical="top"/>
      <protection hidden="1"/>
    </xf>
    <xf numFmtId="0" fontId="8"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8"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5" fillId="0" borderId="0" xfId="0" applyFont="1" applyFill="1" applyBorder="1" applyAlignment="1">
      <alignment vertical="center" wrapText="1"/>
    </xf>
    <xf numFmtId="0" fontId="25" fillId="0" borderId="0" xfId="0" applyFont="1" applyFill="1" applyAlignment="1">
      <alignment vertical="center"/>
    </xf>
    <xf numFmtId="0" fontId="14" fillId="0" borderId="0" xfId="0" applyFont="1" applyFill="1" applyBorder="1" applyAlignment="1">
      <alignment vertical="center" wrapText="1"/>
    </xf>
    <xf numFmtId="0" fontId="14" fillId="0" borderId="0" xfId="0" applyFont="1" applyFill="1" applyAlignment="1">
      <alignment vertical="center"/>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0" fillId="0" borderId="21" xfId="0" applyFont="1" applyFill="1" applyBorder="1" applyAlignment="1">
      <alignment vertical="center"/>
    </xf>
    <xf numFmtId="0" fontId="16" fillId="0" borderId="0" xfId="0" applyFont="1" applyFill="1" applyBorder="1" applyAlignment="1" applyProtection="1">
      <alignment horizontal="center" vertical="center" wrapText="1"/>
      <protection hidden="1"/>
    </xf>
    <xf numFmtId="0" fontId="13" fillId="0" borderId="15" xfId="0" applyFont="1" applyFill="1" applyBorder="1" applyAlignment="1" applyProtection="1">
      <alignment horizontal="center" vertical="top" wrapText="1"/>
      <protection hidden="1"/>
    </xf>
    <xf numFmtId="0" fontId="13" fillId="0" borderId="20" xfId="0" applyFont="1" applyFill="1" applyBorder="1" applyAlignment="1" applyProtection="1">
      <alignment vertical="center" wrapText="1"/>
      <protection hidden="1"/>
    </xf>
    <xf numFmtId="0" fontId="13" fillId="0" borderId="21" xfId="0" applyFont="1" applyFill="1" applyBorder="1" applyAlignment="1" applyProtection="1">
      <alignment vertical="center" wrapText="1"/>
      <protection hidden="1"/>
    </xf>
    <xf numFmtId="0" fontId="13" fillId="0" borderId="23" xfId="0" applyFont="1" applyFill="1" applyBorder="1" applyAlignment="1" applyProtection="1">
      <alignment vertical="center" wrapText="1"/>
      <protection hidden="1"/>
    </xf>
    <xf numFmtId="0" fontId="8" fillId="0" borderId="20" xfId="0" applyFont="1" applyFill="1" applyBorder="1" applyAlignment="1" applyProtection="1">
      <alignment horizontal="center" vertical="center" wrapText="1"/>
      <protection hidden="1"/>
    </xf>
    <xf numFmtId="0" fontId="8" fillId="0" borderId="24"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13" fillId="0" borderId="15" xfId="0" applyFont="1" applyFill="1" applyBorder="1" applyAlignment="1" applyProtection="1">
      <alignment horizontal="left" vertical="center" wrapText="1"/>
      <protection hidden="1"/>
    </xf>
    <xf numFmtId="0" fontId="20" fillId="0" borderId="21" xfId="0" applyFont="1" applyFill="1" applyBorder="1" applyAlignment="1">
      <alignment vertical="center" wrapText="1"/>
    </xf>
    <xf numFmtId="0" fontId="20" fillId="0" borderId="23" xfId="0" applyFont="1" applyFill="1" applyBorder="1" applyAlignment="1">
      <alignment vertical="center" wrapText="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11"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9" fillId="0" borderId="19" xfId="0" applyFont="1" applyFill="1" applyBorder="1" applyAlignment="1">
      <alignment horizontal="left" vertical="center" wrapText="1"/>
    </xf>
    <xf numFmtId="49" fontId="8" fillId="0" borderId="10" xfId="2" applyNumberFormat="1" applyFont="1" applyFill="1" applyBorder="1" applyAlignment="1" applyProtection="1">
      <alignment horizontal="right" vertical="center"/>
      <protection locked="0" hidden="1"/>
    </xf>
    <xf numFmtId="0" fontId="13" fillId="0" borderId="23" xfId="0" applyFont="1" applyFill="1" applyBorder="1" applyAlignment="1">
      <alignment vertical="center"/>
    </xf>
    <xf numFmtId="0" fontId="13" fillId="0" borderId="23" xfId="0" applyFont="1" applyFill="1" applyBorder="1" applyAlignment="1">
      <alignment horizontal="left" vertical="center" wrapText="1"/>
    </xf>
    <xf numFmtId="0" fontId="13" fillId="0" borderId="28" xfId="0" applyFont="1" applyFill="1" applyBorder="1" applyAlignment="1">
      <alignment vertical="center"/>
    </xf>
    <xf numFmtId="3" fontId="14" fillId="0" borderId="0" xfId="0" applyNumberFormat="1" applyFont="1" applyFill="1" applyAlignment="1">
      <alignment vertical="center"/>
    </xf>
    <xf numFmtId="3" fontId="6" fillId="0" borderId="5" xfId="0" applyNumberFormat="1" applyFont="1" applyFill="1" applyBorder="1" applyAlignment="1" applyProtection="1">
      <alignment vertical="center"/>
      <protection hidden="1"/>
    </xf>
    <xf numFmtId="3" fontId="25" fillId="0" borderId="0" xfId="0" applyNumberFormat="1" applyFont="1" applyFill="1" applyAlignment="1">
      <alignment vertical="center"/>
    </xf>
    <xf numFmtId="3" fontId="8" fillId="0" borderId="21" xfId="0" applyNumberFormat="1" applyFont="1" applyFill="1" applyBorder="1" applyAlignment="1">
      <alignment horizontal="left" vertical="center" wrapText="1"/>
    </xf>
    <xf numFmtId="0" fontId="9" fillId="0" borderId="17" xfId="0" applyFont="1" applyFill="1" applyBorder="1" applyAlignment="1">
      <alignment horizontal="left" vertical="center" wrapText="1"/>
    </xf>
    <xf numFmtId="3" fontId="27" fillId="0" borderId="0" xfId="13" applyNumberFormat="1" applyFont="1" applyFill="1" applyBorder="1" applyProtection="1"/>
    <xf numFmtId="0" fontId="27" fillId="0" borderId="0" xfId="16" applyFont="1" applyFill="1" applyBorder="1"/>
    <xf numFmtId="3" fontId="28" fillId="0" borderId="0" xfId="16" applyNumberFormat="1" applyFont="1" applyFill="1" applyBorder="1"/>
    <xf numFmtId="37" fontId="27" fillId="0" borderId="0" xfId="16" applyNumberFormat="1" applyFont="1" applyFill="1" applyBorder="1" applyProtection="1"/>
    <xf numFmtId="3" fontId="27" fillId="0" borderId="0" xfId="16" applyNumberFormat="1" applyFont="1" applyFill="1" applyBorder="1" applyProtection="1"/>
    <xf numFmtId="3" fontId="28" fillId="0" borderId="0" xfId="13" applyNumberFormat="1" applyFont="1" applyFill="1" applyBorder="1" applyProtection="1"/>
    <xf numFmtId="0" fontId="0" fillId="0" borderId="0" xfId="0" applyFill="1" applyBorder="1"/>
    <xf numFmtId="37" fontId="28" fillId="0" borderId="0" xfId="16" applyNumberFormat="1" applyFont="1" applyFill="1" applyBorder="1" applyProtection="1"/>
    <xf numFmtId="3" fontId="28" fillId="0" borderId="0" xfId="16" applyNumberFormat="1" applyFont="1" applyFill="1" applyBorder="1" applyProtection="1"/>
    <xf numFmtId="1" fontId="8" fillId="0" borderId="10" xfId="2" applyNumberFormat="1"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9" fillId="0" borderId="0" xfId="2" applyFont="1" applyFill="1" applyBorder="1" applyAlignment="1" applyProtection="1">
      <alignment vertical="center"/>
      <protection hidden="1"/>
    </xf>
    <xf numFmtId="0" fontId="9" fillId="0" borderId="0" xfId="0" applyFont="1" applyBorder="1" applyAlignment="1" applyProtection="1">
      <alignment horizontal="right"/>
      <protection hidden="1"/>
    </xf>
    <xf numFmtId="0" fontId="9" fillId="0" borderId="17" xfId="0" applyFont="1" applyFill="1" applyBorder="1" applyAlignment="1">
      <alignment horizontal="left" vertical="center" wrapText="1"/>
    </xf>
    <xf numFmtId="0" fontId="9" fillId="0" borderId="6" xfId="2" applyFont="1" applyFill="1" applyBorder="1" applyAlignment="1" applyProtection="1">
      <alignment vertical="center"/>
      <protection hidden="1"/>
    </xf>
    <xf numFmtId="0" fontId="11" fillId="0" borderId="6" xfId="2" applyFont="1" applyBorder="1" applyAlignment="1" applyProtection="1">
      <protection hidden="1"/>
    </xf>
    <xf numFmtId="0" fontId="11" fillId="0" borderId="6" xfId="2" applyFont="1" applyBorder="1" applyAlignment="1" applyProtection="1">
      <alignment horizontal="right"/>
      <protection hidden="1"/>
    </xf>
    <xf numFmtId="0" fontId="11" fillId="0" borderId="0" xfId="2" applyFont="1" applyBorder="1" applyAlignment="1" applyProtection="1">
      <alignment horizontal="right"/>
      <protection hidden="1"/>
    </xf>
    <xf numFmtId="0" fontId="11" fillId="0" borderId="6" xfId="2" applyFont="1" applyBorder="1" applyAlignment="1" applyProtection="1">
      <alignment horizontal="right" wrapText="1"/>
      <protection hidden="1"/>
    </xf>
    <xf numFmtId="0" fontId="11" fillId="0" borderId="0" xfId="2" applyFont="1" applyBorder="1" applyAlignment="1" applyProtection="1">
      <alignment horizontal="right" wrapText="1"/>
      <protection hidden="1"/>
    </xf>
    <xf numFmtId="0" fontId="9" fillId="0" borderId="13" xfId="0" applyFont="1" applyBorder="1" applyAlignment="1" applyProtection="1">
      <protection hidden="1"/>
    </xf>
    <xf numFmtId="0" fontId="8" fillId="0" borderId="13" xfId="0" applyFont="1" applyFill="1" applyBorder="1" applyAlignment="1" applyProtection="1">
      <alignment horizontal="right" vertical="center"/>
      <protection locked="0" hidden="1"/>
    </xf>
    <xf numFmtId="0" fontId="9" fillId="0" borderId="0" xfId="0" applyFont="1" applyBorder="1" applyAlignment="1" applyProtection="1">
      <alignment horizontal="right" vertical="center"/>
      <protection hidden="1"/>
    </xf>
    <xf numFmtId="0" fontId="9" fillId="0" borderId="13" xfId="0" applyFont="1" applyBorder="1" applyAlignment="1" applyProtection="1">
      <alignment vertical="top"/>
      <protection hidden="1"/>
    </xf>
    <xf numFmtId="0" fontId="9" fillId="0" borderId="0" xfId="0" applyFont="1" applyBorder="1" applyAlignment="1"/>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0" xfId="0" applyFont="1" applyBorder="1" applyAlignment="1">
      <alignment horizontal="center" vertical="center"/>
    </xf>
    <xf numFmtId="0" fontId="11" fillId="0" borderId="0" xfId="2" applyFont="1" applyBorder="1" applyAlignment="1">
      <alignment horizontal="center"/>
    </xf>
    <xf numFmtId="0" fontId="11" fillId="0" borderId="13" xfId="2" applyFont="1" applyBorder="1" applyAlignment="1">
      <alignment horizontal="center"/>
    </xf>
    <xf numFmtId="0" fontId="11" fillId="0" borderId="6" xfId="2" applyFont="1" applyBorder="1" applyAlignment="1" applyProtection="1">
      <alignment horizontal="left" vertical="top"/>
      <protection hidden="1"/>
    </xf>
    <xf numFmtId="0" fontId="11" fillId="0" borderId="6" xfId="2" applyFont="1" applyBorder="1" applyAlignment="1" applyProtection="1">
      <alignment horizontal="right" vertical="top"/>
      <protection hidden="1"/>
    </xf>
    <xf numFmtId="0" fontId="11" fillId="0" borderId="6" xfId="2" applyFont="1" applyBorder="1" applyAlignment="1" applyProtection="1">
      <alignment horizontal="left"/>
      <protection hidden="1"/>
    </xf>
    <xf numFmtId="0" fontId="8" fillId="0" borderId="6" xfId="2" applyFont="1" applyBorder="1" applyAlignment="1" applyProtection="1">
      <alignment vertical="center"/>
      <protection hidden="1"/>
    </xf>
    <xf numFmtId="0" fontId="11" fillId="0" borderId="6" xfId="2" applyFont="1" applyFill="1" applyBorder="1" applyAlignment="1" applyProtection="1">
      <alignment horizontal="right" vertical="top" wrapText="1"/>
      <protection hidden="1"/>
    </xf>
    <xf numFmtId="0" fontId="11" fillId="0" borderId="0" xfId="2" applyFont="1" applyBorder="1" applyAlignment="1"/>
    <xf numFmtId="0" fontId="0" fillId="0" borderId="24" xfId="2" applyFont="1" applyBorder="1" applyAlignment="1"/>
    <xf numFmtId="0" fontId="0" fillId="0" borderId="15" xfId="2" applyFont="1" applyBorder="1" applyAlignment="1"/>
    <xf numFmtId="0" fontId="13" fillId="0" borderId="24" xfId="0" applyFont="1" applyFill="1" applyBorder="1" applyAlignment="1" applyProtection="1">
      <alignment horizontal="left" vertical="center" wrapText="1"/>
      <protection hidden="1"/>
    </xf>
    <xf numFmtId="0" fontId="13" fillId="0" borderId="16" xfId="0" applyFont="1" applyFill="1" applyBorder="1" applyAlignment="1" applyProtection="1">
      <alignment horizontal="left" vertical="center" wrapText="1"/>
      <protection hidden="1"/>
    </xf>
    <xf numFmtId="0" fontId="8" fillId="0" borderId="23" xfId="0" applyFont="1" applyFill="1" applyBorder="1" applyAlignment="1">
      <alignment horizontal="left" vertical="center" wrapText="1"/>
    </xf>
    <xf numFmtId="0" fontId="0" fillId="0" borderId="28" xfId="0" applyFill="1" applyBorder="1"/>
    <xf numFmtId="0" fontId="8" fillId="0" borderId="33" xfId="0" applyFont="1" applyFill="1" applyBorder="1" applyAlignment="1">
      <alignment horizontal="left" vertical="center" wrapText="1"/>
    </xf>
    <xf numFmtId="0" fontId="0" fillId="0" borderId="21" xfId="0" applyFill="1" applyBorder="1"/>
    <xf numFmtId="3" fontId="33" fillId="0" borderId="4" xfId="0" applyNumberFormat="1" applyFont="1" applyFill="1" applyBorder="1" applyAlignment="1" applyProtection="1">
      <alignment vertical="center"/>
      <protection hidden="1"/>
    </xf>
    <xf numFmtId="3" fontId="32" fillId="0" borderId="5" xfId="0" applyNumberFormat="1" applyFont="1" applyFill="1" applyBorder="1" applyAlignment="1" applyProtection="1">
      <alignment vertical="center"/>
      <protection locked="0"/>
    </xf>
    <xf numFmtId="3" fontId="32" fillId="0" borderId="4" xfId="0" applyNumberFormat="1" applyFont="1" applyFill="1" applyBorder="1" applyAlignment="1" applyProtection="1">
      <alignment vertical="center"/>
      <protection hidden="1"/>
    </xf>
    <xf numFmtId="3" fontId="32" fillId="0" borderId="1" xfId="0" applyNumberFormat="1" applyFont="1" applyFill="1" applyBorder="1" applyAlignment="1" applyProtection="1">
      <alignment vertical="center"/>
      <protection locked="0"/>
    </xf>
    <xf numFmtId="0" fontId="9" fillId="0" borderId="13" xfId="0" applyFont="1" applyFill="1" applyBorder="1" applyAlignment="1" applyProtection="1">
      <protection hidden="1"/>
    </xf>
    <xf numFmtId="0" fontId="19" fillId="0" borderId="0" xfId="4" applyFont="1" applyBorder="1" applyAlignment="1" applyProtection="1">
      <alignment vertical="center"/>
      <protection hidden="1"/>
    </xf>
    <xf numFmtId="0" fontId="19" fillId="0" borderId="13" xfId="4" applyFont="1" applyFill="1" applyBorder="1" applyAlignment="1" applyProtection="1">
      <alignment vertic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xf numFmtId="3" fontId="6" fillId="0" borderId="0" xfId="0" applyNumberFormat="1" applyFont="1" applyFill="1" applyBorder="1" applyAlignment="1" applyProtection="1">
      <alignment vertical="center"/>
      <protection locked="0"/>
    </xf>
    <xf numFmtId="3" fontId="6" fillId="0" borderId="0" xfId="0" applyNumberFormat="1" applyFont="1" applyFill="1" applyBorder="1" applyAlignment="1" applyProtection="1">
      <alignment vertical="center"/>
      <protection hidden="1"/>
    </xf>
    <xf numFmtId="3" fontId="5" fillId="0" borderId="0" xfId="0" applyNumberFormat="1" applyFont="1" applyFill="1" applyBorder="1"/>
    <xf numFmtId="0" fontId="21" fillId="0" borderId="6" xfId="4"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wrapText="1"/>
    </xf>
    <xf numFmtId="3" fontId="6" fillId="0" borderId="1" xfId="8" applyNumberFormat="1" applyFont="1" applyFill="1" applyBorder="1" applyAlignment="1" applyProtection="1">
      <alignment vertical="center"/>
      <protection locked="0"/>
    </xf>
    <xf numFmtId="3" fontId="6" fillId="0" borderId="4" xfId="8" applyNumberFormat="1" applyFont="1" applyFill="1" applyBorder="1" applyAlignment="1" applyProtection="1">
      <alignment vertical="center"/>
      <protection locked="0"/>
    </xf>
    <xf numFmtId="0" fontId="15" fillId="0" borderId="0" xfId="4">
      <alignment vertical="top"/>
    </xf>
    <xf numFmtId="0" fontId="5" fillId="0" borderId="0" xfId="9"/>
    <xf numFmtId="0" fontId="35" fillId="0" borderId="0" xfId="4" applyFont="1" applyAlignment="1"/>
    <xf numFmtId="0" fontId="35" fillId="0" borderId="8" xfId="4" applyFont="1" applyBorder="1" applyAlignment="1"/>
    <xf numFmtId="0" fontId="9" fillId="0" borderId="24" xfId="2" applyFont="1" applyFill="1" applyBorder="1" applyAlignment="1" applyProtection="1">
      <alignment horizontal="center" vertical="center"/>
      <protection locked="0" hidden="1"/>
    </xf>
    <xf numFmtId="0" fontId="15" fillId="0" borderId="0" xfId="4" applyAlignment="1"/>
    <xf numFmtId="0" fontId="38" fillId="0" borderId="0" xfId="9" applyFont="1"/>
    <xf numFmtId="49" fontId="9" fillId="0" borderId="20" xfId="2" applyNumberFormat="1" applyFont="1" applyFill="1" applyBorder="1" applyAlignment="1" applyProtection="1">
      <alignment horizontal="center" vertical="center"/>
      <protection locked="0" hidden="1"/>
    </xf>
    <xf numFmtId="0" fontId="36" fillId="0" borderId="0" xfId="2" applyFont="1" applyAlignment="1"/>
    <xf numFmtId="0" fontId="39" fillId="0" borderId="0" xfId="2" applyFont="1" applyAlignment="1"/>
    <xf numFmtId="0" fontId="13" fillId="0" borderId="8" xfId="9" applyFont="1" applyBorder="1" applyAlignment="1">
      <alignment horizontal="left"/>
    </xf>
    <xf numFmtId="0" fontId="9" fillId="0" borderId="10" xfId="2" applyFont="1" applyFill="1" applyBorder="1" applyAlignment="1" applyProtection="1">
      <alignment horizontal="center" vertical="center"/>
      <protection locked="0" hidden="1"/>
    </xf>
    <xf numFmtId="0" fontId="15" fillId="0" borderId="0" xfId="4">
      <alignment vertical="top"/>
    </xf>
    <xf numFmtId="0" fontId="9" fillId="0" borderId="10" xfId="2" applyFont="1" applyFill="1" applyBorder="1" applyAlignment="1" applyProtection="1">
      <alignment horizontal="left" vertical="center"/>
      <protection locked="0" hidden="1"/>
    </xf>
    <xf numFmtId="0" fontId="9" fillId="0" borderId="11" xfId="2" applyFont="1" applyFill="1" applyBorder="1" applyAlignment="1" applyProtection="1">
      <alignment horizontal="center" vertical="center"/>
      <protection locked="0" hidden="1"/>
    </xf>
    <xf numFmtId="0" fontId="5" fillId="0" borderId="0" xfId="4" applyFont="1" applyBorder="1" applyAlignment="1">
      <alignment vertical="top" wrapText="1"/>
    </xf>
    <xf numFmtId="49" fontId="9" fillId="0" borderId="20" xfId="2" applyNumberFormat="1" applyFont="1" applyFill="1" applyBorder="1" applyAlignment="1" applyProtection="1">
      <alignment horizontal="left" vertical="center"/>
      <protection locked="0" hidden="1"/>
    </xf>
    <xf numFmtId="0" fontId="5" fillId="0" borderId="20" xfId="9" applyBorder="1" applyAlignment="1">
      <alignment horizontal="center"/>
    </xf>
    <xf numFmtId="3" fontId="8" fillId="0" borderId="10" xfId="2" applyNumberFormat="1" applyFont="1" applyFill="1" applyBorder="1" applyAlignment="1" applyProtection="1">
      <alignment horizontal="right" vertical="center"/>
      <protection locked="0" hidden="1"/>
    </xf>
    <xf numFmtId="3" fontId="6" fillId="0" borderId="1" xfId="21" applyNumberFormat="1" applyFont="1" applyFill="1" applyBorder="1" applyAlignment="1" applyProtection="1">
      <alignment vertical="center"/>
      <protection locked="0"/>
    </xf>
    <xf numFmtId="3" fontId="6" fillId="0" borderId="1" xfId="21" applyNumberFormat="1" applyFont="1" applyFill="1" applyBorder="1" applyAlignment="1" applyProtection="1">
      <alignment vertical="center"/>
      <protection locked="0"/>
    </xf>
    <xf numFmtId="3" fontId="6" fillId="0" borderId="1" xfId="21" applyNumberFormat="1" applyFont="1" applyFill="1" applyBorder="1" applyAlignment="1" applyProtection="1">
      <alignment vertical="center"/>
      <protection locked="0"/>
    </xf>
    <xf numFmtId="3" fontId="6" fillId="0" borderId="1" xfId="21" applyNumberFormat="1" applyFont="1" applyFill="1" applyBorder="1" applyAlignment="1" applyProtection="1">
      <alignment vertical="center"/>
      <protection hidden="1"/>
    </xf>
    <xf numFmtId="49" fontId="8" fillId="0" borderId="24" xfId="2" applyNumberFormat="1" applyFont="1" applyFill="1" applyBorder="1" applyAlignment="1" applyProtection="1">
      <alignment horizontal="center" vertical="center"/>
      <protection locked="0" hidden="1"/>
    </xf>
    <xf numFmtId="49" fontId="8" fillId="0" borderId="16" xfId="2" applyNumberFormat="1" applyFont="1" applyFill="1" applyBorder="1" applyAlignment="1" applyProtection="1">
      <alignment horizontal="center" vertical="center"/>
      <protection locked="0" hidden="1"/>
    </xf>
    <xf numFmtId="49" fontId="8" fillId="0" borderId="21" xfId="2" applyNumberFormat="1" applyFont="1" applyFill="1" applyBorder="1" applyAlignment="1" applyProtection="1">
      <alignment horizontal="center" vertical="center"/>
      <protection locked="0" hidden="1"/>
    </xf>
    <xf numFmtId="49" fontId="8" fillId="0" borderId="23" xfId="2" applyNumberFormat="1" applyFont="1" applyFill="1" applyBorder="1" applyAlignment="1" applyProtection="1">
      <alignment horizontal="center" vertical="center"/>
      <protection locked="0" hidden="1"/>
    </xf>
    <xf numFmtId="0" fontId="8" fillId="0" borderId="24" xfId="2" applyFont="1" applyFill="1" applyBorder="1" applyAlignment="1" applyProtection="1">
      <alignment horizontal="right" vertical="center"/>
      <protection locked="0" hidden="1"/>
    </xf>
    <xf numFmtId="0" fontId="9" fillId="0" borderId="15" xfId="2" applyFont="1" applyFill="1" applyBorder="1" applyAlignment="1"/>
    <xf numFmtId="0" fontId="9" fillId="0" borderId="16" xfId="2" applyFont="1" applyFill="1" applyBorder="1" applyAlignment="1"/>
    <xf numFmtId="0" fontId="30" fillId="0" borderId="15" xfId="2" applyFont="1" applyFill="1" applyBorder="1" applyAlignment="1"/>
    <xf numFmtId="0" fontId="30" fillId="0" borderId="16" xfId="2" applyFont="1" applyFill="1" applyBorder="1" applyAlignment="1"/>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0" fontId="8" fillId="0" borderId="20" xfId="2" applyFont="1" applyFill="1" applyBorder="1" applyAlignment="1">
      <alignment horizontal="right"/>
    </xf>
    <xf numFmtId="0" fontId="8" fillId="0" borderId="21" xfId="2" applyFont="1" applyFill="1" applyBorder="1" applyAlignment="1">
      <alignment horizontal="right"/>
    </xf>
    <xf numFmtId="0" fontId="8" fillId="0" borderId="23" xfId="2" applyFont="1" applyFill="1" applyBorder="1" applyAlignment="1">
      <alignment horizontal="right"/>
    </xf>
    <xf numFmtId="49" fontId="8" fillId="0" borderId="20" xfId="2" applyNumberFormat="1" applyFont="1" applyFill="1" applyBorder="1" applyAlignment="1" applyProtection="1">
      <alignment horizontal="center" vertical="center"/>
      <protection locked="0" hidden="1"/>
    </xf>
    <xf numFmtId="0" fontId="16" fillId="0" borderId="25" xfId="2" applyFont="1" applyBorder="1" applyAlignment="1"/>
    <xf numFmtId="0" fontId="16" fillId="0" borderId="7" xfId="2" applyFont="1" applyBorder="1" applyAlignment="1"/>
    <xf numFmtId="0" fontId="9" fillId="0" borderId="0" xfId="2" applyFont="1" applyFill="1" applyBorder="1" applyAlignment="1" applyProtection="1">
      <alignment vertical="center"/>
      <protection hidden="1"/>
    </xf>
    <xf numFmtId="0" fontId="9" fillId="0" borderId="6" xfId="0" applyFont="1" applyBorder="1" applyAlignment="1" applyProtection="1">
      <alignment horizontal="right" vertical="center" wrapText="1"/>
      <protection hidden="1"/>
    </xf>
    <xf numFmtId="0" fontId="9" fillId="0" borderId="13" xfId="0" applyFont="1" applyBorder="1" applyAlignment="1" applyProtection="1">
      <alignment horizontal="right" wrapText="1"/>
      <protection hidden="1"/>
    </xf>
    <xf numFmtId="0" fontId="8" fillId="0" borderId="24" xfId="2" applyFont="1" applyFill="1" applyBorder="1" applyAlignment="1" applyProtection="1">
      <alignment horizontal="left" vertical="center"/>
      <protection locked="0" hidden="1"/>
    </xf>
    <xf numFmtId="0" fontId="8" fillId="0" borderId="15"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xf numFmtId="49" fontId="8" fillId="0" borderId="24" xfId="2" applyNumberFormat="1" applyFont="1" applyFill="1" applyBorder="1" applyAlignment="1" applyProtection="1">
      <alignment horizontal="left" vertical="center"/>
      <protection locked="0" hidden="1"/>
    </xf>
    <xf numFmtId="49" fontId="8" fillId="0" borderId="15" xfId="2" applyNumberFormat="1" applyFont="1" applyFill="1" applyBorder="1" applyAlignment="1" applyProtection="1">
      <alignment horizontal="left" vertical="center"/>
      <protection locked="0" hidden="1"/>
    </xf>
    <xf numFmtId="49" fontId="8" fillId="0" borderId="16" xfId="2" applyNumberFormat="1" applyFont="1" applyFill="1" applyBorder="1" applyAlignment="1" applyProtection="1">
      <alignment horizontal="left" vertical="center"/>
      <protection locked="0" hidden="1"/>
    </xf>
    <xf numFmtId="0" fontId="11" fillId="0" borderId="0" xfId="2" applyFont="1" applyBorder="1" applyAlignment="1" applyProtection="1">
      <alignment horizontal="center" vertical="top"/>
      <protection hidden="1"/>
    </xf>
    <xf numFmtId="0" fontId="11" fillId="0" borderId="0" xfId="2" applyFont="1" applyBorder="1" applyAlignment="1" applyProtection="1">
      <alignment horizontal="center"/>
      <protection hidden="1"/>
    </xf>
    <xf numFmtId="0" fontId="11" fillId="0" borderId="7" xfId="2" applyFont="1" applyBorder="1" applyAlignment="1" applyProtection="1">
      <alignment horizontal="center"/>
      <protection hidden="1"/>
    </xf>
    <xf numFmtId="0" fontId="9" fillId="0" borderId="29" xfId="0" applyFont="1" applyBorder="1" applyAlignment="1" applyProtection="1">
      <alignment horizontal="center" vertical="top"/>
      <protection hidden="1"/>
    </xf>
    <xf numFmtId="0" fontId="9" fillId="0" borderId="29" xfId="0" applyFont="1" applyBorder="1" applyAlignment="1">
      <alignment horizontal="center"/>
    </xf>
    <xf numFmtId="0" fontId="9" fillId="0" borderId="32" xfId="0" applyFont="1" applyBorder="1" applyAlignment="1"/>
    <xf numFmtId="0" fontId="11" fillId="0" borderId="15" xfId="2" applyFont="1" applyFill="1" applyBorder="1" applyAlignment="1" applyProtection="1">
      <alignment horizontal="center" vertical="top"/>
      <protection hidden="1"/>
    </xf>
    <xf numFmtId="0" fontId="11" fillId="0" borderId="15" xfId="2" applyFont="1" applyFill="1" applyBorder="1" applyAlignment="1" applyProtection="1">
      <alignment horizont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49" fontId="31" fillId="0" borderId="24" xfId="1" applyNumberFormat="1" applyFont="1" applyFill="1" applyBorder="1" applyAlignment="1" applyProtection="1">
      <alignment horizontal="left" vertical="center"/>
      <protection locked="0" hidden="1"/>
    </xf>
    <xf numFmtId="0" fontId="9" fillId="0" borderId="6" xfId="0" applyFont="1" applyBorder="1" applyAlignment="1" applyProtection="1">
      <alignment horizontal="right" vertical="center"/>
      <protection hidden="1"/>
    </xf>
    <xf numFmtId="0" fontId="9" fillId="0" borderId="13" xfId="0" applyFont="1" applyBorder="1" applyAlignment="1" applyProtection="1">
      <alignment horizontal="right"/>
      <protection hidden="1"/>
    </xf>
    <xf numFmtId="0" fontId="9" fillId="0" borderId="16" xfId="2" applyFont="1" applyFill="1" applyBorder="1" applyAlignment="1">
      <alignment horizontal="left" vertical="center"/>
    </xf>
    <xf numFmtId="0" fontId="34" fillId="0" borderId="0" xfId="4" applyFont="1" applyBorder="1" applyAlignment="1" applyProtection="1">
      <alignment horizontal="left"/>
      <protection hidden="1"/>
    </xf>
    <xf numFmtId="0" fontId="35" fillId="0" borderId="0" xfId="4" applyFont="1" applyBorder="1" applyAlignment="1"/>
    <xf numFmtId="0" fontId="9" fillId="0" borderId="13" xfId="0" applyFont="1" applyBorder="1" applyAlignment="1" applyProtection="1">
      <alignment horizontal="right" vertical="center" wrapText="1"/>
      <protection hidden="1"/>
    </xf>
    <xf numFmtId="0" fontId="9" fillId="0" borderId="0" xfId="0" applyFont="1" applyBorder="1" applyAlignment="1" applyProtection="1">
      <alignment horizontal="right" vertical="center"/>
      <protection hidden="1"/>
    </xf>
    <xf numFmtId="0" fontId="11" fillId="0" borderId="0" xfId="2" applyFont="1" applyBorder="1" applyAlignment="1">
      <alignment horizontal="center"/>
    </xf>
    <xf numFmtId="0" fontId="11" fillId="0" borderId="13" xfId="2"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0" fillId="0" borderId="24" xfId="1" applyFill="1" applyBorder="1" applyAlignment="1" applyProtection="1">
      <protection locked="0" hidden="1"/>
    </xf>
    <xf numFmtId="0" fontId="8" fillId="0" borderId="15" xfId="2" applyFont="1" applyFill="1" applyBorder="1" applyAlignment="1" applyProtection="1">
      <protection locked="0" hidden="1"/>
    </xf>
    <xf numFmtId="0" fontId="8" fillId="0" borderId="16" xfId="2" applyFont="1" applyFill="1" applyBorder="1" applyAlignment="1" applyProtection="1">
      <protection locked="0" hidden="1"/>
    </xf>
    <xf numFmtId="0" fontId="30" fillId="0" borderId="15" xfId="2" applyFont="1" applyFill="1" applyBorder="1" applyAlignment="1">
      <alignment horizontal="left"/>
    </xf>
    <xf numFmtId="0" fontId="30" fillId="0" borderId="16" xfId="2" applyFont="1" applyFill="1" applyBorder="1" applyAlignment="1">
      <alignment horizontal="left"/>
    </xf>
    <xf numFmtId="1" fontId="8" fillId="0" borderId="24" xfId="2" applyNumberFormat="1" applyFont="1" applyFill="1" applyBorder="1" applyAlignment="1" applyProtection="1">
      <alignment horizontal="center" vertical="center"/>
      <protection locked="0" hidden="1"/>
    </xf>
    <xf numFmtId="1" fontId="8" fillId="0" borderId="16" xfId="2" applyNumberFormat="1" applyFont="1" applyFill="1" applyBorder="1" applyAlignment="1" applyProtection="1">
      <alignment horizontal="center" vertical="center"/>
      <protection locked="0" hidden="1"/>
    </xf>
    <xf numFmtId="0" fontId="30" fillId="0" borderId="15" xfId="2" applyFont="1" applyFill="1" applyBorder="1" applyAlignment="1">
      <alignment horizontal="left" vertical="center"/>
    </xf>
    <xf numFmtId="0" fontId="30" fillId="0" borderId="16" xfId="2" applyFont="1" applyFill="1" applyBorder="1" applyAlignment="1">
      <alignment horizontal="left" vertical="center"/>
    </xf>
    <xf numFmtId="0" fontId="31" fillId="0" borderId="24" xfId="1" applyFont="1" applyFill="1" applyBorder="1" applyAlignment="1" applyProtection="1">
      <protection locked="0" hidden="1"/>
    </xf>
    <xf numFmtId="0" fontId="8" fillId="0" borderId="6" xfId="2" applyFont="1" applyFill="1" applyBorder="1" applyAlignment="1" applyProtection="1">
      <alignment horizontal="left" vertical="center" wrapText="1"/>
      <protection hidden="1"/>
    </xf>
    <xf numFmtId="0" fontId="8" fillId="0" borderId="0" xfId="2" applyFont="1" applyFill="1" applyBorder="1" applyAlignment="1" applyProtection="1">
      <alignment horizontal="left" vertical="center" wrapText="1"/>
      <protection hidden="1"/>
    </xf>
    <xf numFmtId="0" fontId="8" fillId="0" borderId="13" xfId="2" applyFont="1" applyFill="1" applyBorder="1" applyAlignment="1" applyProtection="1">
      <alignment horizontal="left" vertical="center" wrapText="1"/>
      <protection hidden="1"/>
    </xf>
    <xf numFmtId="0" fontId="17" fillId="0" borderId="6"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13" xfId="2" applyFont="1" applyBorder="1" applyAlignment="1" applyProtection="1">
      <alignment horizontal="center" vertical="center" wrapText="1"/>
      <protection hidden="1"/>
    </xf>
    <xf numFmtId="0" fontId="6" fillId="0" borderId="6" xfId="0" applyFont="1" applyBorder="1" applyAlignment="1" applyProtection="1">
      <alignment horizontal="right" vertical="center" wrapText="1"/>
      <protection hidden="1"/>
    </xf>
    <xf numFmtId="0" fontId="6" fillId="0" borderId="13" xfId="0" applyFont="1" applyBorder="1" applyAlignment="1" applyProtection="1">
      <alignment horizontal="right" wrapText="1"/>
      <protection hidden="1"/>
    </xf>
    <xf numFmtId="0" fontId="9" fillId="0" borderId="0" xfId="0" applyFont="1" applyBorder="1" applyAlignment="1" applyProtection="1">
      <alignment horizontal="right" wrapText="1"/>
      <protection hidden="1"/>
    </xf>
    <xf numFmtId="0" fontId="9" fillId="0" borderId="6" xfId="0" applyFont="1" applyBorder="1" applyAlignment="1" applyProtection="1">
      <alignment horizontal="right" wrapText="1"/>
      <protection hidden="1"/>
    </xf>
    <xf numFmtId="0" fontId="9" fillId="0" borderId="0" xfId="0" applyFont="1" applyBorder="1" applyAlignment="1" applyProtection="1">
      <alignment horizontal="right"/>
      <protection hidden="1"/>
    </xf>
    <xf numFmtId="0" fontId="9" fillId="0" borderId="13" xfId="0" applyFont="1" applyBorder="1" applyAlignment="1" applyProtection="1">
      <alignment horizontal="right" vertical="center"/>
      <protection hidden="1"/>
    </xf>
    <xf numFmtId="0" fontId="8" fillId="0" borderId="25" xfId="0" applyFont="1" applyFill="1" applyBorder="1" applyAlignment="1">
      <alignment horizontal="left" vertical="center"/>
    </xf>
    <xf numFmtId="0" fontId="8" fillId="0" borderId="7" xfId="0" applyFont="1" applyFill="1" applyBorder="1" applyAlignment="1">
      <alignment horizontal="left" vertical="center"/>
    </xf>
    <xf numFmtId="0" fontId="8" fillId="0" borderId="12" xfId="0" applyFont="1" applyFill="1" applyBorder="1" applyAlignment="1">
      <alignment horizontal="left" vertical="center"/>
    </xf>
    <xf numFmtId="0" fontId="16" fillId="0" borderId="25" xfId="0" applyFont="1" applyFill="1" applyBorder="1" applyAlignment="1" applyProtection="1">
      <alignment horizontal="center" vertical="center" wrapText="1"/>
      <protection hidden="1"/>
    </xf>
    <xf numFmtId="0" fontId="16" fillId="0" borderId="7" xfId="0" applyFont="1" applyFill="1" applyBorder="1" applyAlignment="1" applyProtection="1">
      <alignment horizontal="center" vertical="center" wrapText="1"/>
      <protection hidden="1"/>
    </xf>
    <xf numFmtId="0" fontId="16" fillId="0" borderId="12" xfId="0" applyFont="1" applyFill="1" applyBorder="1" applyAlignment="1" applyProtection="1">
      <alignment horizontal="center" vertical="center" wrapText="1"/>
      <protection hidden="1"/>
    </xf>
    <xf numFmtId="0" fontId="13" fillId="0" borderId="6" xfId="0" applyFont="1" applyFill="1" applyBorder="1" applyAlignment="1" applyProtection="1">
      <alignment horizontal="center" vertical="top" wrapText="1"/>
      <protection hidden="1"/>
    </xf>
    <xf numFmtId="0" fontId="13" fillId="0" borderId="0" xfId="0" applyFont="1" applyFill="1" applyBorder="1" applyAlignment="1" applyProtection="1">
      <alignment horizontal="center" vertical="top" wrapText="1"/>
      <protection hidden="1"/>
    </xf>
    <xf numFmtId="0" fontId="13" fillId="0" borderId="13" xfId="0" applyFont="1" applyFill="1" applyBorder="1" applyAlignment="1" applyProtection="1">
      <alignment horizontal="center" vertical="top" wrapText="1"/>
      <protection hidden="1"/>
    </xf>
    <xf numFmtId="0" fontId="16" fillId="0" borderId="2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3" fillId="0" borderId="24" xfId="0" applyFont="1" applyFill="1" applyBorder="1" applyAlignment="1">
      <alignment horizontal="center" vertical="top" wrapText="1"/>
    </xf>
    <xf numFmtId="0" fontId="13" fillId="0" borderId="15" xfId="0" applyFont="1" applyFill="1" applyBorder="1" applyAlignment="1">
      <alignment horizontal="center" vertical="top" wrapText="1"/>
    </xf>
    <xf numFmtId="0" fontId="13" fillId="0" borderId="16" xfId="0" applyFont="1" applyFill="1" applyBorder="1" applyAlignment="1">
      <alignment horizontal="center"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1" fillId="0" borderId="25" xfId="4"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5" fillId="0" borderId="21" xfId="0" applyFont="1" applyFill="1" applyBorder="1" applyAlignment="1">
      <alignment vertical="center" wrapText="1"/>
    </xf>
    <xf numFmtId="0" fontId="5" fillId="0" borderId="23" xfId="0" applyFont="1" applyFill="1" applyBorder="1" applyAlignment="1">
      <alignment vertical="center" wrapText="1"/>
    </xf>
    <xf numFmtId="0" fontId="9" fillId="0" borderId="17"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5" fillId="0" borderId="0" xfId="4" applyFont="1" applyFill="1" applyBorder="1" applyAlignment="1">
      <alignment vertical="center"/>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9" fillId="0" borderId="20" xfId="2" applyFont="1" applyFill="1" applyBorder="1" applyAlignment="1" applyProtection="1">
      <alignment horizontal="right" vertical="center"/>
      <protection locked="0" hidden="1"/>
    </xf>
    <xf numFmtId="0" fontId="9" fillId="0" borderId="21" xfId="2" applyFont="1" applyFill="1" applyBorder="1" applyAlignment="1" applyProtection="1">
      <alignment horizontal="right" vertical="center"/>
      <protection locked="0" hidden="1"/>
    </xf>
    <xf numFmtId="0" fontId="9" fillId="0" borderId="23" xfId="2" applyFont="1" applyFill="1" applyBorder="1" applyAlignment="1" applyProtection="1">
      <alignment horizontal="right" vertical="center"/>
      <protection locked="0" hidden="1"/>
    </xf>
    <xf numFmtId="0" fontId="9" fillId="0" borderId="6" xfId="2" applyFont="1" applyFill="1" applyBorder="1" applyAlignment="1" applyProtection="1">
      <alignment horizontal="left" vertical="center"/>
      <protection locked="0" hidden="1"/>
    </xf>
    <xf numFmtId="0" fontId="9" fillId="0" borderId="13" xfId="2" applyFont="1" applyFill="1" applyBorder="1" applyAlignment="1" applyProtection="1">
      <alignment horizontal="left" vertical="center"/>
      <protection locked="0" hidden="1"/>
    </xf>
    <xf numFmtId="0" fontId="9" fillId="0" borderId="20" xfId="2" applyFont="1" applyFill="1" applyBorder="1" applyAlignment="1" applyProtection="1">
      <alignment horizontal="left" vertical="center"/>
      <protection locked="0" hidden="1"/>
    </xf>
    <xf numFmtId="0" fontId="9" fillId="0" borderId="23" xfId="2" applyFont="1" applyFill="1" applyBorder="1" applyAlignment="1" applyProtection="1">
      <alignment horizontal="left" vertical="center"/>
      <protection locked="0" hidden="1"/>
    </xf>
    <xf numFmtId="0" fontId="9" fillId="0" borderId="24" xfId="2" applyFont="1" applyFill="1" applyBorder="1" applyAlignment="1" applyProtection="1">
      <alignment horizontal="left" vertical="center"/>
      <protection locked="0" hidden="1"/>
    </xf>
    <xf numFmtId="0" fontId="9" fillId="0" borderId="16" xfId="2" applyFont="1" applyFill="1" applyBorder="1" applyAlignment="1" applyProtection="1">
      <alignment horizontal="left" vertical="center"/>
      <protection locked="0" hidden="1"/>
    </xf>
    <xf numFmtId="0" fontId="9" fillId="0" borderId="24" xfId="2" applyFont="1" applyFill="1" applyBorder="1" applyAlignment="1" applyProtection="1">
      <alignment horizontal="right" vertical="center"/>
      <protection locked="0" hidden="1"/>
    </xf>
    <xf numFmtId="0" fontId="16" fillId="0" borderId="0" xfId="4" applyFont="1" applyAlignment="1"/>
    <xf numFmtId="0" fontId="15" fillId="0" borderId="0" xfId="4" applyAlignment="1"/>
    <xf numFmtId="0" fontId="37" fillId="0" borderId="0" xfId="4" applyFont="1" applyBorder="1" applyAlignment="1">
      <alignment horizontal="center" vertical="top" wrapText="1"/>
    </xf>
  </cellXfs>
  <cellStyles count="27">
    <cellStyle name="Comma 2" xfId="7"/>
    <cellStyle name="Comma 5 2" xfId="14"/>
    <cellStyle name="Comma 5 2 2" xfId="24"/>
    <cellStyle name="Hyperlink" xfId="1" builtinId="8"/>
    <cellStyle name="Hyperlink 2" xfId="15"/>
    <cellStyle name="Normal" xfId="0" builtinId="0"/>
    <cellStyle name="Normal 15 2" xfId="16"/>
    <cellStyle name="Normal 15 2 2" xfId="25"/>
    <cellStyle name="Normal 2" xfId="8"/>
    <cellStyle name="Normal 2 2" xfId="20"/>
    <cellStyle name="Normal 2 2 2" xfId="26"/>
    <cellStyle name="Normal 27" xfId="9"/>
    <cellStyle name="Normal 3" xfId="5"/>
    <cellStyle name="Normal 3 2" xfId="22"/>
    <cellStyle name="Normal 4" xfId="13"/>
    <cellStyle name="Normal 4 2" xfId="23"/>
    <cellStyle name="Normal_TFI-POD" xfId="2"/>
    <cellStyle name="Normalno 2" xfId="21"/>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3"/>
  <sheetViews>
    <sheetView view="pageBreakPreview" zoomScale="110" zoomScaleNormal="100" zoomScaleSheetLayoutView="100" workbookViewId="0">
      <selection activeCell="I25" sqref="I25"/>
    </sheetView>
  </sheetViews>
  <sheetFormatPr defaultColWidth="9.125" defaultRowHeight="12.9"/>
  <cols>
    <col min="1" max="1" width="9.125" style="105"/>
    <col min="2" max="2" width="13" style="105" customWidth="1"/>
    <col min="3" max="6" width="9.125" style="10"/>
    <col min="7" max="7" width="15.125" style="10" customWidth="1"/>
    <col min="8" max="8" width="19.25" style="10" customWidth="1"/>
    <col min="9" max="9" width="14.375" style="10" customWidth="1"/>
    <col min="10" max="16384" width="9.125" style="10"/>
  </cols>
  <sheetData>
    <row r="1" spans="1:12" ht="15.65">
      <c r="A1" s="225" t="s">
        <v>22</v>
      </c>
      <c r="B1" s="226"/>
      <c r="C1" s="226"/>
      <c r="D1" s="50"/>
      <c r="E1" s="50"/>
      <c r="F1" s="50"/>
      <c r="G1" s="50"/>
      <c r="H1" s="50"/>
      <c r="I1" s="51"/>
      <c r="J1" s="9"/>
      <c r="K1" s="9"/>
      <c r="L1" s="9"/>
    </row>
    <row r="2" spans="1:12">
      <c r="A2" s="270" t="s">
        <v>23</v>
      </c>
      <c r="B2" s="271"/>
      <c r="C2" s="271"/>
      <c r="D2" s="272"/>
      <c r="E2" s="66">
        <v>42736</v>
      </c>
      <c r="F2" s="11"/>
      <c r="G2" s="12" t="s">
        <v>33</v>
      </c>
      <c r="H2" s="66">
        <v>42916</v>
      </c>
      <c r="I2" s="52"/>
      <c r="J2" s="9"/>
      <c r="K2" s="9"/>
      <c r="L2" s="9"/>
    </row>
    <row r="3" spans="1:12">
      <c r="A3" s="131"/>
      <c r="B3" s="128"/>
      <c r="C3" s="128"/>
      <c r="D3" s="128"/>
      <c r="E3" s="13"/>
      <c r="F3" s="13"/>
      <c r="G3" s="128"/>
      <c r="H3" s="128"/>
      <c r="I3" s="53"/>
      <c r="J3" s="9"/>
      <c r="K3" s="9"/>
      <c r="L3" s="9"/>
    </row>
    <row r="4" spans="1:12" ht="15.65">
      <c r="A4" s="273" t="s">
        <v>251</v>
      </c>
      <c r="B4" s="274"/>
      <c r="C4" s="274"/>
      <c r="D4" s="274"/>
      <c r="E4" s="274"/>
      <c r="F4" s="274"/>
      <c r="G4" s="274"/>
      <c r="H4" s="274"/>
      <c r="I4" s="275"/>
      <c r="J4" s="9"/>
      <c r="K4" s="9"/>
      <c r="L4" s="9"/>
    </row>
    <row r="5" spans="1:12">
      <c r="A5" s="132"/>
      <c r="B5" s="14"/>
      <c r="C5" s="14"/>
      <c r="D5" s="14"/>
      <c r="E5" s="15"/>
      <c r="F5" s="54"/>
      <c r="G5" s="16"/>
      <c r="H5" s="17"/>
      <c r="I5" s="55"/>
      <c r="J5" s="9"/>
      <c r="K5" s="9"/>
      <c r="L5" s="9"/>
    </row>
    <row r="6" spans="1:12">
      <c r="A6" s="248" t="s">
        <v>7</v>
      </c>
      <c r="B6" s="249"/>
      <c r="C6" s="209" t="s">
        <v>255</v>
      </c>
      <c r="D6" s="210"/>
      <c r="E6" s="21"/>
      <c r="F6" s="21"/>
      <c r="G6" s="21"/>
      <c r="H6" s="21"/>
      <c r="I6" s="56"/>
      <c r="J6" s="9"/>
      <c r="K6" s="9"/>
      <c r="L6" s="9"/>
    </row>
    <row r="7" spans="1:12">
      <c r="A7" s="133"/>
      <c r="B7" s="134"/>
      <c r="C7" s="67"/>
      <c r="D7" s="67"/>
      <c r="E7" s="21"/>
      <c r="F7" s="21"/>
      <c r="G7" s="21"/>
      <c r="H7" s="21"/>
      <c r="I7" s="56"/>
      <c r="J7" s="9"/>
      <c r="K7" s="9"/>
      <c r="L7" s="9"/>
    </row>
    <row r="8" spans="1:12" ht="12.75" customHeight="1">
      <c r="A8" s="276" t="s">
        <v>8</v>
      </c>
      <c r="B8" s="277"/>
      <c r="C8" s="209" t="s">
        <v>256</v>
      </c>
      <c r="D8" s="210"/>
      <c r="E8" s="21"/>
      <c r="F8" s="21"/>
      <c r="G8" s="21"/>
      <c r="H8" s="21"/>
      <c r="I8" s="57"/>
      <c r="J8" s="9"/>
      <c r="K8" s="9"/>
      <c r="L8" s="9"/>
    </row>
    <row r="9" spans="1:12">
      <c r="A9" s="135"/>
      <c r="B9" s="136"/>
      <c r="C9" s="68"/>
      <c r="D9" s="67"/>
      <c r="E9" s="14"/>
      <c r="F9" s="14"/>
      <c r="G9" s="14"/>
      <c r="H9" s="14"/>
      <c r="I9" s="57"/>
      <c r="J9" s="9"/>
      <c r="K9" s="9"/>
      <c r="L9" s="9"/>
    </row>
    <row r="10" spans="1:12" ht="12.75" customHeight="1">
      <c r="A10" s="228" t="s">
        <v>9</v>
      </c>
      <c r="B10" s="278"/>
      <c r="C10" s="209" t="s">
        <v>257</v>
      </c>
      <c r="D10" s="210"/>
      <c r="E10" s="14"/>
      <c r="F10" s="14"/>
      <c r="G10" s="14"/>
      <c r="H10" s="14"/>
      <c r="I10" s="57"/>
      <c r="J10" s="9"/>
      <c r="K10" s="9"/>
      <c r="L10" s="9"/>
    </row>
    <row r="11" spans="1:12">
      <c r="A11" s="279"/>
      <c r="B11" s="278"/>
      <c r="C11" s="14"/>
      <c r="D11" s="14"/>
      <c r="E11" s="14"/>
      <c r="F11" s="14"/>
      <c r="G11" s="14"/>
      <c r="H11" s="14"/>
      <c r="I11" s="57"/>
      <c r="J11" s="9"/>
      <c r="K11" s="9"/>
      <c r="L11" s="9"/>
    </row>
    <row r="12" spans="1:12">
      <c r="A12" s="248" t="s">
        <v>10</v>
      </c>
      <c r="B12" s="249"/>
      <c r="C12" s="230" t="s">
        <v>258</v>
      </c>
      <c r="D12" s="267"/>
      <c r="E12" s="267"/>
      <c r="F12" s="267"/>
      <c r="G12" s="267"/>
      <c r="H12" s="267"/>
      <c r="I12" s="268"/>
      <c r="J12" s="9"/>
      <c r="K12" s="9"/>
      <c r="L12" s="9"/>
    </row>
    <row r="13" spans="1:12">
      <c r="A13" s="133"/>
      <c r="B13" s="134"/>
      <c r="C13" s="69"/>
      <c r="D13" s="67"/>
      <c r="E13" s="67"/>
      <c r="F13" s="67"/>
      <c r="G13" s="67"/>
      <c r="H13" s="67"/>
      <c r="I13" s="137"/>
      <c r="J13" s="9"/>
      <c r="K13" s="9"/>
      <c r="L13" s="9"/>
    </row>
    <row r="14" spans="1:12">
      <c r="A14" s="248" t="s">
        <v>11</v>
      </c>
      <c r="B14" s="281"/>
      <c r="C14" s="265">
        <v>52440</v>
      </c>
      <c r="D14" s="266"/>
      <c r="E14" s="67"/>
      <c r="F14" s="230" t="s">
        <v>259</v>
      </c>
      <c r="G14" s="267"/>
      <c r="H14" s="267"/>
      <c r="I14" s="268"/>
      <c r="J14" s="9"/>
      <c r="K14" s="9"/>
      <c r="L14" s="9"/>
    </row>
    <row r="15" spans="1:12">
      <c r="A15" s="133"/>
      <c r="B15" s="134"/>
      <c r="C15" s="67"/>
      <c r="D15" s="67"/>
      <c r="E15" s="67"/>
      <c r="F15" s="67"/>
      <c r="G15" s="67"/>
      <c r="H15" s="67"/>
      <c r="I15" s="137"/>
      <c r="J15" s="9"/>
      <c r="K15" s="9"/>
      <c r="L15" s="9"/>
    </row>
    <row r="16" spans="1:12">
      <c r="A16" s="248" t="s">
        <v>12</v>
      </c>
      <c r="B16" s="249"/>
      <c r="C16" s="230" t="s">
        <v>260</v>
      </c>
      <c r="D16" s="267"/>
      <c r="E16" s="267"/>
      <c r="F16" s="267"/>
      <c r="G16" s="267"/>
      <c r="H16" s="267"/>
      <c r="I16" s="268"/>
      <c r="J16" s="9"/>
      <c r="K16" s="9"/>
      <c r="L16" s="9"/>
    </row>
    <row r="17" spans="1:12">
      <c r="A17" s="133"/>
      <c r="B17" s="134"/>
      <c r="C17" s="67"/>
      <c r="D17" s="67"/>
      <c r="E17" s="67"/>
      <c r="F17" s="67"/>
      <c r="G17" s="67"/>
      <c r="H17" s="67"/>
      <c r="I17" s="137"/>
      <c r="J17" s="9"/>
      <c r="K17" s="9"/>
      <c r="L17" s="9"/>
    </row>
    <row r="18" spans="1:12">
      <c r="A18" s="248" t="s">
        <v>13</v>
      </c>
      <c r="B18" s="249"/>
      <c r="C18" s="269" t="s">
        <v>261</v>
      </c>
      <c r="D18" s="261"/>
      <c r="E18" s="261"/>
      <c r="F18" s="261"/>
      <c r="G18" s="261"/>
      <c r="H18" s="261"/>
      <c r="I18" s="262"/>
      <c r="J18" s="9"/>
      <c r="K18" s="9"/>
      <c r="L18" s="9"/>
    </row>
    <row r="19" spans="1:12">
      <c r="A19" s="133"/>
      <c r="B19" s="134"/>
      <c r="C19" s="69"/>
      <c r="D19" s="67"/>
      <c r="E19" s="67"/>
      <c r="F19" s="67"/>
      <c r="G19" s="67"/>
      <c r="H19" s="67"/>
      <c r="I19" s="137"/>
      <c r="J19" s="9"/>
      <c r="K19" s="9"/>
      <c r="L19" s="9"/>
    </row>
    <row r="20" spans="1:12">
      <c r="A20" s="248" t="s">
        <v>14</v>
      </c>
      <c r="B20" s="249"/>
      <c r="C20" s="260" t="s">
        <v>283</v>
      </c>
      <c r="D20" s="261"/>
      <c r="E20" s="261"/>
      <c r="F20" s="261"/>
      <c r="G20" s="261"/>
      <c r="H20" s="261"/>
      <c r="I20" s="262"/>
      <c r="J20" s="9"/>
      <c r="K20" s="9"/>
      <c r="L20" s="9"/>
    </row>
    <row r="21" spans="1:12">
      <c r="A21" s="133"/>
      <c r="B21" s="134"/>
      <c r="C21" s="69"/>
      <c r="D21" s="67"/>
      <c r="E21" s="67"/>
      <c r="F21" s="67"/>
      <c r="G21" s="67"/>
      <c r="H21" s="67"/>
      <c r="I21" s="137"/>
      <c r="J21" s="9"/>
      <c r="K21" s="9"/>
      <c r="L21" s="9"/>
    </row>
    <row r="22" spans="1:12">
      <c r="A22" s="248" t="s">
        <v>15</v>
      </c>
      <c r="B22" s="249"/>
      <c r="C22" s="126">
        <v>348</v>
      </c>
      <c r="D22" s="230" t="s">
        <v>259</v>
      </c>
      <c r="E22" s="263"/>
      <c r="F22" s="264"/>
      <c r="G22" s="248"/>
      <c r="H22" s="280"/>
      <c r="I22" s="138"/>
      <c r="J22" s="9"/>
      <c r="K22" s="9"/>
      <c r="L22" s="9"/>
    </row>
    <row r="23" spans="1:12">
      <c r="A23" s="133"/>
      <c r="B23" s="134"/>
      <c r="C23" s="67"/>
      <c r="D23" s="67"/>
      <c r="E23" s="67"/>
      <c r="F23" s="67"/>
      <c r="G23" s="67"/>
      <c r="H23" s="67"/>
      <c r="I23" s="165"/>
      <c r="J23" s="9"/>
      <c r="K23" s="9"/>
      <c r="L23" s="9"/>
    </row>
    <row r="24" spans="1:12">
      <c r="A24" s="248" t="s">
        <v>16</v>
      </c>
      <c r="B24" s="249"/>
      <c r="C24" s="126">
        <v>18</v>
      </c>
      <c r="D24" s="230" t="s">
        <v>262</v>
      </c>
      <c r="E24" s="263"/>
      <c r="F24" s="263"/>
      <c r="G24" s="264"/>
      <c r="H24" s="139" t="s">
        <v>26</v>
      </c>
      <c r="I24" s="204">
        <v>5035</v>
      </c>
      <c r="J24" s="9"/>
      <c r="K24" s="9"/>
      <c r="L24" s="9"/>
    </row>
    <row r="25" spans="1:12">
      <c r="A25" s="133"/>
      <c r="B25" s="134"/>
      <c r="C25" s="67"/>
      <c r="D25" s="67"/>
      <c r="E25" s="67"/>
      <c r="F25" s="67"/>
      <c r="G25" s="129"/>
      <c r="H25" s="134" t="s">
        <v>27</v>
      </c>
      <c r="I25" s="140"/>
      <c r="J25" s="9"/>
      <c r="K25" s="9"/>
      <c r="L25" s="9"/>
    </row>
    <row r="26" spans="1:12">
      <c r="A26" s="248" t="s">
        <v>17</v>
      </c>
      <c r="B26" s="249"/>
      <c r="C26" s="127" t="s">
        <v>250</v>
      </c>
      <c r="D26" s="70"/>
      <c r="E26" s="141"/>
      <c r="F26" s="67"/>
      <c r="G26" s="254" t="s">
        <v>28</v>
      </c>
      <c r="H26" s="249"/>
      <c r="I26" s="108" t="s">
        <v>263</v>
      </c>
      <c r="J26" s="9"/>
      <c r="K26" s="9"/>
      <c r="L26" s="9"/>
    </row>
    <row r="27" spans="1:12">
      <c r="A27" s="133"/>
      <c r="B27" s="134"/>
      <c r="C27" s="14"/>
      <c r="D27" s="58"/>
      <c r="E27" s="58"/>
      <c r="F27" s="58"/>
      <c r="G27" s="58"/>
      <c r="H27" s="14"/>
      <c r="I27" s="59"/>
      <c r="J27" s="9"/>
      <c r="K27" s="9"/>
      <c r="L27" s="9"/>
    </row>
    <row r="28" spans="1:12">
      <c r="A28" s="258" t="s">
        <v>24</v>
      </c>
      <c r="B28" s="259"/>
      <c r="C28" s="259"/>
      <c r="D28" s="259"/>
      <c r="E28" s="259"/>
      <c r="F28" s="257" t="s">
        <v>25</v>
      </c>
      <c r="G28" s="257"/>
      <c r="H28" s="255" t="s">
        <v>1</v>
      </c>
      <c r="I28" s="256"/>
      <c r="J28" s="9"/>
      <c r="K28" s="9"/>
      <c r="L28" s="9"/>
    </row>
    <row r="29" spans="1:12">
      <c r="A29" s="142"/>
      <c r="B29" s="143"/>
      <c r="C29" s="143"/>
      <c r="D29" s="143"/>
      <c r="E29" s="143"/>
      <c r="F29" s="144"/>
      <c r="G29" s="144"/>
      <c r="H29" s="145"/>
      <c r="I29" s="146"/>
      <c r="J29" s="9"/>
      <c r="K29" s="9"/>
      <c r="L29" s="9"/>
    </row>
    <row r="30" spans="1:12" s="195" customFormat="1">
      <c r="A30" s="213" t="s">
        <v>330</v>
      </c>
      <c r="B30" s="214"/>
      <c r="C30" s="214"/>
      <c r="D30" s="215"/>
      <c r="E30" s="213" t="s">
        <v>331</v>
      </c>
      <c r="F30" s="214"/>
      <c r="G30" s="214"/>
      <c r="H30" s="209" t="s">
        <v>332</v>
      </c>
      <c r="I30" s="210"/>
      <c r="J30" s="194"/>
      <c r="K30" s="194"/>
      <c r="L30" s="194"/>
    </row>
    <row r="31" spans="1:12">
      <c r="A31" s="213" t="s">
        <v>291</v>
      </c>
      <c r="B31" s="214"/>
      <c r="C31" s="214"/>
      <c r="D31" s="215"/>
      <c r="E31" s="213" t="s">
        <v>292</v>
      </c>
      <c r="F31" s="214"/>
      <c r="G31" s="214"/>
      <c r="H31" s="209" t="s">
        <v>293</v>
      </c>
      <c r="I31" s="210"/>
      <c r="J31" s="9"/>
      <c r="K31" s="9"/>
      <c r="L31" s="9"/>
    </row>
    <row r="32" spans="1:12">
      <c r="A32" s="218" t="s">
        <v>294</v>
      </c>
      <c r="B32" s="219"/>
      <c r="C32" s="219"/>
      <c r="D32" s="220"/>
      <c r="E32" s="221" t="s">
        <v>292</v>
      </c>
      <c r="F32" s="222"/>
      <c r="G32" s="223"/>
      <c r="H32" s="224" t="s">
        <v>297</v>
      </c>
      <c r="I32" s="212"/>
      <c r="J32" s="9"/>
      <c r="K32" s="9"/>
      <c r="L32" s="9"/>
    </row>
    <row r="33" spans="1:12">
      <c r="A33" s="218" t="s">
        <v>295</v>
      </c>
      <c r="B33" s="219"/>
      <c r="C33" s="219"/>
      <c r="D33" s="220"/>
      <c r="E33" s="218" t="s">
        <v>292</v>
      </c>
      <c r="F33" s="219"/>
      <c r="G33" s="220"/>
      <c r="H33" s="224" t="s">
        <v>298</v>
      </c>
      <c r="I33" s="212"/>
      <c r="J33" s="9"/>
      <c r="K33" s="9"/>
      <c r="L33" s="9"/>
    </row>
    <row r="34" spans="1:12">
      <c r="A34" s="218" t="s">
        <v>296</v>
      </c>
      <c r="B34" s="219"/>
      <c r="C34" s="219"/>
      <c r="D34" s="220"/>
      <c r="E34" s="218" t="s">
        <v>292</v>
      </c>
      <c r="F34" s="219"/>
      <c r="G34" s="220"/>
      <c r="H34" s="224" t="s">
        <v>299</v>
      </c>
      <c r="I34" s="212"/>
      <c r="J34" s="9"/>
      <c r="K34" s="9"/>
      <c r="L34" s="9"/>
    </row>
    <row r="35" spans="1:12">
      <c r="A35" s="213" t="s">
        <v>268</v>
      </c>
      <c r="B35" s="216"/>
      <c r="C35" s="216"/>
      <c r="D35" s="217"/>
      <c r="E35" s="213" t="s">
        <v>269</v>
      </c>
      <c r="F35" s="216"/>
      <c r="G35" s="216"/>
      <c r="H35" s="209" t="s">
        <v>270</v>
      </c>
      <c r="I35" s="210"/>
      <c r="J35" s="9"/>
      <c r="K35" s="9"/>
      <c r="L35" s="9"/>
    </row>
    <row r="36" spans="1:12">
      <c r="A36" s="213" t="s">
        <v>271</v>
      </c>
      <c r="B36" s="216"/>
      <c r="C36" s="216"/>
      <c r="D36" s="217"/>
      <c r="E36" s="213" t="s">
        <v>6</v>
      </c>
      <c r="F36" s="216"/>
      <c r="G36" s="216"/>
      <c r="H36" s="209" t="s">
        <v>272</v>
      </c>
      <c r="I36" s="210"/>
      <c r="J36" s="9"/>
      <c r="K36" s="9"/>
      <c r="L36" s="9"/>
    </row>
    <row r="37" spans="1:12">
      <c r="A37" s="213" t="s">
        <v>273</v>
      </c>
      <c r="B37" s="216"/>
      <c r="C37" s="216"/>
      <c r="D37" s="217"/>
      <c r="E37" s="213" t="s">
        <v>274</v>
      </c>
      <c r="F37" s="216"/>
      <c r="G37" s="216"/>
      <c r="H37" s="209" t="s">
        <v>275</v>
      </c>
      <c r="I37" s="210"/>
      <c r="J37" s="9"/>
      <c r="K37" s="9"/>
      <c r="L37" s="9"/>
    </row>
    <row r="38" spans="1:12">
      <c r="A38" s="213" t="s">
        <v>285</v>
      </c>
      <c r="B38" s="216"/>
      <c r="C38" s="216"/>
      <c r="D38" s="217"/>
      <c r="E38" s="213" t="s">
        <v>274</v>
      </c>
      <c r="F38" s="216"/>
      <c r="G38" s="216"/>
      <c r="H38" s="209" t="s">
        <v>276</v>
      </c>
      <c r="I38" s="210"/>
      <c r="J38" s="9"/>
      <c r="K38" s="9"/>
      <c r="L38" s="9"/>
    </row>
    <row r="39" spans="1:12">
      <c r="A39" s="213" t="s">
        <v>284</v>
      </c>
      <c r="B39" s="216"/>
      <c r="C39" s="216"/>
      <c r="D39" s="217"/>
      <c r="E39" s="213" t="s">
        <v>274</v>
      </c>
      <c r="F39" s="216"/>
      <c r="G39" s="216"/>
      <c r="H39" s="209" t="s">
        <v>277</v>
      </c>
      <c r="I39" s="210"/>
      <c r="J39" s="9"/>
      <c r="K39" s="9"/>
      <c r="L39" s="9"/>
    </row>
    <row r="40" spans="1:12">
      <c r="A40" s="213" t="s">
        <v>278</v>
      </c>
      <c r="B40" s="216"/>
      <c r="C40" s="216"/>
      <c r="D40" s="217"/>
      <c r="E40" s="213" t="s">
        <v>274</v>
      </c>
      <c r="F40" s="216"/>
      <c r="G40" s="216"/>
      <c r="H40" s="209" t="s">
        <v>279</v>
      </c>
      <c r="I40" s="210"/>
      <c r="J40" s="9"/>
      <c r="K40" s="9"/>
      <c r="L40" s="9"/>
    </row>
    <row r="41" spans="1:12">
      <c r="A41" s="213" t="s">
        <v>280</v>
      </c>
      <c r="B41" s="216"/>
      <c r="C41" s="216"/>
      <c r="D41" s="217"/>
      <c r="E41" s="213" t="s">
        <v>274</v>
      </c>
      <c r="F41" s="216"/>
      <c r="G41" s="216"/>
      <c r="H41" s="209" t="s">
        <v>281</v>
      </c>
      <c r="I41" s="210"/>
      <c r="J41" s="9"/>
      <c r="K41" s="9"/>
      <c r="L41" s="9"/>
    </row>
    <row r="42" spans="1:12">
      <c r="A42" s="218" t="s">
        <v>341</v>
      </c>
      <c r="B42" s="219"/>
      <c r="C42" s="219"/>
      <c r="D42" s="220"/>
      <c r="E42" s="218" t="s">
        <v>342</v>
      </c>
      <c r="F42" s="219"/>
      <c r="G42" s="220"/>
      <c r="H42" s="211" t="s">
        <v>343</v>
      </c>
      <c r="I42" s="212"/>
      <c r="J42" s="9"/>
      <c r="K42" s="9"/>
      <c r="L42" s="9"/>
    </row>
    <row r="43" spans="1:12" ht="12.75" customHeight="1">
      <c r="A43" s="147"/>
      <c r="B43" s="23"/>
      <c r="C43" s="23"/>
      <c r="D43" s="18"/>
      <c r="E43" s="18"/>
      <c r="F43" s="23"/>
      <c r="G43" s="18"/>
      <c r="H43" s="18"/>
      <c r="I43" s="60"/>
      <c r="J43" s="9"/>
      <c r="K43" s="9"/>
      <c r="L43" s="9"/>
    </row>
    <row r="44" spans="1:12">
      <c r="A44" s="228" t="s">
        <v>18</v>
      </c>
      <c r="B44" s="253"/>
      <c r="C44" s="209"/>
      <c r="D44" s="210"/>
      <c r="E44" s="20"/>
      <c r="F44" s="230"/>
      <c r="G44" s="231"/>
      <c r="H44" s="231"/>
      <c r="I44" s="232"/>
      <c r="J44" s="9"/>
      <c r="K44" s="9"/>
      <c r="L44" s="9"/>
    </row>
    <row r="45" spans="1:12" ht="12.75" customHeight="1">
      <c r="A45" s="148"/>
      <c r="B45" s="22"/>
      <c r="C45" s="236"/>
      <c r="D45" s="237"/>
      <c r="E45" s="14"/>
      <c r="F45" s="236"/>
      <c r="G45" s="238"/>
      <c r="H45" s="24"/>
      <c r="I45" s="61"/>
      <c r="J45" s="9"/>
      <c r="K45" s="9"/>
      <c r="L45" s="9"/>
    </row>
    <row r="46" spans="1:12">
      <c r="A46" s="228" t="s">
        <v>19</v>
      </c>
      <c r="B46" s="229"/>
      <c r="C46" s="230" t="s">
        <v>265</v>
      </c>
      <c r="D46" s="231"/>
      <c r="E46" s="231"/>
      <c r="F46" s="231"/>
      <c r="G46" s="231"/>
      <c r="H46" s="231"/>
      <c r="I46" s="232"/>
      <c r="J46" s="9"/>
      <c r="K46" s="9"/>
      <c r="L46" s="9"/>
    </row>
    <row r="47" spans="1:12">
      <c r="A47" s="133"/>
      <c r="B47" s="134"/>
      <c r="C47" s="19" t="s">
        <v>29</v>
      </c>
      <c r="D47" s="14"/>
      <c r="E47" s="14"/>
      <c r="F47" s="14"/>
      <c r="G47" s="14"/>
      <c r="H47" s="14"/>
      <c r="I47" s="57"/>
      <c r="J47" s="9"/>
      <c r="K47" s="9"/>
      <c r="L47" s="9"/>
    </row>
    <row r="48" spans="1:12">
      <c r="A48" s="228" t="s">
        <v>20</v>
      </c>
      <c r="B48" s="229"/>
      <c r="C48" s="233" t="s">
        <v>266</v>
      </c>
      <c r="D48" s="234"/>
      <c r="E48" s="235"/>
      <c r="F48" s="14"/>
      <c r="G48" s="31" t="s">
        <v>2</v>
      </c>
      <c r="H48" s="233" t="s">
        <v>264</v>
      </c>
      <c r="I48" s="235"/>
      <c r="J48" s="9"/>
      <c r="K48" s="9"/>
      <c r="L48" s="9"/>
    </row>
    <row r="49" spans="1:12" ht="12.75" customHeight="1">
      <c r="A49" s="133"/>
      <c r="B49" s="134"/>
      <c r="C49" s="19"/>
      <c r="D49" s="14"/>
      <c r="E49" s="14"/>
      <c r="F49" s="14"/>
      <c r="G49" s="14"/>
      <c r="H49" s="14"/>
      <c r="I49" s="57"/>
      <c r="J49" s="9"/>
      <c r="K49" s="9"/>
      <c r="L49" s="9"/>
    </row>
    <row r="50" spans="1:12">
      <c r="A50" s="228" t="s">
        <v>13</v>
      </c>
      <c r="B50" s="229"/>
      <c r="C50" s="247" t="s">
        <v>267</v>
      </c>
      <c r="D50" s="234"/>
      <c r="E50" s="234"/>
      <c r="F50" s="234"/>
      <c r="G50" s="234"/>
      <c r="H50" s="234"/>
      <c r="I50" s="235"/>
      <c r="J50" s="9"/>
      <c r="K50" s="9"/>
      <c r="L50" s="9"/>
    </row>
    <row r="51" spans="1:12">
      <c r="A51" s="133"/>
      <c r="B51" s="134"/>
      <c r="C51" s="14"/>
      <c r="D51" s="14"/>
      <c r="E51" s="14"/>
      <c r="F51" s="14"/>
      <c r="G51" s="14"/>
      <c r="H51" s="14"/>
      <c r="I51" s="57"/>
      <c r="J51" s="9"/>
      <c r="K51" s="9"/>
      <c r="L51" s="9"/>
    </row>
    <row r="52" spans="1:12">
      <c r="A52" s="248" t="s">
        <v>21</v>
      </c>
      <c r="B52" s="249"/>
      <c r="C52" s="233" t="s">
        <v>300</v>
      </c>
      <c r="D52" s="234"/>
      <c r="E52" s="234"/>
      <c r="F52" s="234"/>
      <c r="G52" s="234"/>
      <c r="H52" s="234"/>
      <c r="I52" s="250"/>
      <c r="J52" s="9"/>
      <c r="K52" s="9"/>
      <c r="L52" s="9"/>
    </row>
    <row r="53" spans="1:12">
      <c r="A53" s="149"/>
      <c r="B53" s="18"/>
      <c r="C53" s="227" t="s">
        <v>30</v>
      </c>
      <c r="D53" s="227"/>
      <c r="E53" s="227"/>
      <c r="F53" s="227"/>
      <c r="G53" s="227"/>
      <c r="H53" s="227"/>
      <c r="I53" s="62"/>
      <c r="J53" s="9"/>
      <c r="K53" s="9"/>
      <c r="L53" s="9"/>
    </row>
    <row r="54" spans="1:12">
      <c r="A54" s="149"/>
      <c r="B54" s="18"/>
      <c r="C54" s="25"/>
      <c r="D54" s="25"/>
      <c r="E54" s="25"/>
      <c r="F54" s="25"/>
      <c r="G54" s="25"/>
      <c r="H54" s="25"/>
      <c r="I54" s="62"/>
      <c r="J54" s="9"/>
      <c r="K54" s="9"/>
      <c r="L54" s="9"/>
    </row>
    <row r="55" spans="1:12" ht="13.6">
      <c r="A55" s="149"/>
      <c r="B55" s="251" t="s">
        <v>286</v>
      </c>
      <c r="C55" s="252"/>
      <c r="D55" s="252"/>
      <c r="E55" s="252"/>
      <c r="F55" s="166"/>
      <c r="G55" s="166"/>
      <c r="H55" s="166"/>
      <c r="I55" s="167"/>
      <c r="J55" s="9"/>
      <c r="K55" s="9"/>
      <c r="L55" s="9"/>
    </row>
    <row r="56" spans="1:12">
      <c r="A56" s="149"/>
      <c r="B56" s="244" t="s">
        <v>287</v>
      </c>
      <c r="C56" s="245"/>
      <c r="D56" s="245"/>
      <c r="E56" s="245"/>
      <c r="F56" s="245"/>
      <c r="G56" s="245"/>
      <c r="H56" s="245"/>
      <c r="I56" s="246"/>
      <c r="J56" s="9"/>
      <c r="K56" s="9"/>
      <c r="L56" s="9"/>
    </row>
    <row r="57" spans="1:12">
      <c r="A57" s="149"/>
      <c r="B57" s="244" t="s">
        <v>288</v>
      </c>
      <c r="C57" s="245"/>
      <c r="D57" s="245"/>
      <c r="E57" s="245"/>
      <c r="F57" s="245"/>
      <c r="G57" s="245"/>
      <c r="H57" s="245"/>
      <c r="I57" s="167"/>
      <c r="J57" s="9"/>
      <c r="K57" s="9"/>
      <c r="L57" s="9"/>
    </row>
    <row r="58" spans="1:12">
      <c r="A58" s="149"/>
      <c r="B58" s="244" t="s">
        <v>289</v>
      </c>
      <c r="C58" s="245"/>
      <c r="D58" s="245"/>
      <c r="E58" s="245"/>
      <c r="F58" s="245"/>
      <c r="G58" s="245"/>
      <c r="H58" s="245"/>
      <c r="I58" s="246"/>
      <c r="J58" s="9"/>
      <c r="K58" s="9"/>
      <c r="L58" s="9"/>
    </row>
    <row r="59" spans="1:12">
      <c r="A59" s="150" t="s">
        <v>3</v>
      </c>
      <c r="B59" s="244" t="s">
        <v>290</v>
      </c>
      <c r="C59" s="245"/>
      <c r="D59" s="245"/>
      <c r="E59" s="245"/>
      <c r="F59" s="245"/>
      <c r="G59" s="245"/>
      <c r="H59" s="245"/>
      <c r="I59" s="246"/>
      <c r="J59" s="9"/>
      <c r="K59" s="9"/>
      <c r="L59" s="9"/>
    </row>
    <row r="60" spans="1:12">
      <c r="A60" s="150"/>
      <c r="B60" s="168"/>
      <c r="C60" s="169"/>
      <c r="D60" s="169"/>
      <c r="E60" s="169"/>
      <c r="F60" s="169"/>
      <c r="G60" s="169"/>
      <c r="H60" s="169"/>
      <c r="I60" s="170"/>
      <c r="J60" s="9"/>
      <c r="K60" s="9"/>
      <c r="L60" s="9"/>
    </row>
    <row r="61" spans="1:12" ht="13.6" thickBot="1">
      <c r="A61" s="132"/>
      <c r="B61" s="14"/>
      <c r="C61" s="14"/>
      <c r="D61" s="14"/>
      <c r="E61" s="14"/>
      <c r="F61" s="14"/>
      <c r="G61" s="26"/>
      <c r="H61" s="27"/>
      <c r="I61" s="63"/>
      <c r="J61" s="9"/>
      <c r="K61" s="9"/>
      <c r="L61" s="9"/>
    </row>
    <row r="62" spans="1:12">
      <c r="A62" s="151"/>
      <c r="B62" s="104"/>
      <c r="C62" s="14"/>
      <c r="D62" s="14"/>
      <c r="E62" s="68" t="s">
        <v>31</v>
      </c>
      <c r="F62" s="152"/>
      <c r="G62" s="239" t="s">
        <v>32</v>
      </c>
      <c r="H62" s="240"/>
      <c r="I62" s="241"/>
      <c r="J62" s="9"/>
      <c r="K62" s="9"/>
      <c r="L62" s="9"/>
    </row>
    <row r="63" spans="1:12">
      <c r="A63" s="153"/>
      <c r="B63" s="154"/>
      <c r="C63" s="64"/>
      <c r="D63" s="64"/>
      <c r="E63" s="64"/>
      <c r="F63" s="64"/>
      <c r="G63" s="242"/>
      <c r="H63" s="243"/>
      <c r="I63"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38:G38 A37:I37 A39:G39 E40:G42" name="Range1_30"/>
  </protectedRanges>
  <mergeCells count="91">
    <mergeCell ref="A30:D30"/>
    <mergeCell ref="E30:G30"/>
    <mergeCell ref="H30:I30"/>
    <mergeCell ref="A2:D2"/>
    <mergeCell ref="A4:I4"/>
    <mergeCell ref="A6:B6"/>
    <mergeCell ref="C6:D6"/>
    <mergeCell ref="A8:B8"/>
    <mergeCell ref="C8:D8"/>
    <mergeCell ref="A10:B11"/>
    <mergeCell ref="C10:D10"/>
    <mergeCell ref="D22:F22"/>
    <mergeCell ref="G22:H22"/>
    <mergeCell ref="A12:B12"/>
    <mergeCell ref="C12:I12"/>
    <mergeCell ref="A14:B14"/>
    <mergeCell ref="C14:D14"/>
    <mergeCell ref="F14:I14"/>
    <mergeCell ref="A16:B16"/>
    <mergeCell ref="C16:I16"/>
    <mergeCell ref="A18:B18"/>
    <mergeCell ref="C18:I18"/>
    <mergeCell ref="A20:B20"/>
    <mergeCell ref="C20:I20"/>
    <mergeCell ref="A22:B22"/>
    <mergeCell ref="A24:B24"/>
    <mergeCell ref="D24:G24"/>
    <mergeCell ref="A26:B26"/>
    <mergeCell ref="G26:H26"/>
    <mergeCell ref="H28:I28"/>
    <mergeCell ref="F28:G28"/>
    <mergeCell ref="A28:E28"/>
    <mergeCell ref="A44:B44"/>
    <mergeCell ref="A40:D40"/>
    <mergeCell ref="E40:G40"/>
    <mergeCell ref="A42:D42"/>
    <mergeCell ref="E42:G42"/>
    <mergeCell ref="A50:B50"/>
    <mergeCell ref="C50:I50"/>
    <mergeCell ref="A52:B52"/>
    <mergeCell ref="C52:I52"/>
    <mergeCell ref="B56:I56"/>
    <mergeCell ref="B55:E55"/>
    <mergeCell ref="H34:I34"/>
    <mergeCell ref="H40:I40"/>
    <mergeCell ref="H41:I41"/>
    <mergeCell ref="G62:I62"/>
    <mergeCell ref="G63:H63"/>
    <mergeCell ref="B57:H57"/>
    <mergeCell ref="B58:I58"/>
    <mergeCell ref="B59:I59"/>
    <mergeCell ref="C44:D44"/>
    <mergeCell ref="E39:G39"/>
    <mergeCell ref="A35:D35"/>
    <mergeCell ref="E35:G35"/>
    <mergeCell ref="A36:D36"/>
    <mergeCell ref="E36:G36"/>
    <mergeCell ref="A41:D41"/>
    <mergeCell ref="E41:G41"/>
    <mergeCell ref="H32:I32"/>
    <mergeCell ref="H33:I33"/>
    <mergeCell ref="H35:I35"/>
    <mergeCell ref="A1:C1"/>
    <mergeCell ref="C53:H53"/>
    <mergeCell ref="A46:B46"/>
    <mergeCell ref="C46:I46"/>
    <mergeCell ref="A48:B48"/>
    <mergeCell ref="C48:E48"/>
    <mergeCell ref="H48:I48"/>
    <mergeCell ref="A37:D37"/>
    <mergeCell ref="E37:G37"/>
    <mergeCell ref="F44:I44"/>
    <mergeCell ref="C45:D45"/>
    <mergeCell ref="F45:G45"/>
    <mergeCell ref="H37:I37"/>
    <mergeCell ref="H36:I36"/>
    <mergeCell ref="H39:I39"/>
    <mergeCell ref="H42:I42"/>
    <mergeCell ref="A31:D31"/>
    <mergeCell ref="E31:G31"/>
    <mergeCell ref="H31:I31"/>
    <mergeCell ref="A39:D39"/>
    <mergeCell ref="A38:D38"/>
    <mergeCell ref="E38:G38"/>
    <mergeCell ref="H38:I38"/>
    <mergeCell ref="A32:D32"/>
    <mergeCell ref="A33:D33"/>
    <mergeCell ref="A34:D34"/>
    <mergeCell ref="E32:G32"/>
    <mergeCell ref="E33:G33"/>
    <mergeCell ref="E34:G34"/>
  </mergeCells>
  <phoneticPr fontId="7"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23"/>
  <sheetViews>
    <sheetView view="pageBreakPreview" topLeftCell="A55" zoomScale="110" zoomScaleNormal="100" workbookViewId="0">
      <selection activeCell="D113" sqref="D113"/>
    </sheetView>
  </sheetViews>
  <sheetFormatPr defaultColWidth="9.125" defaultRowHeight="12.9"/>
  <cols>
    <col min="1" max="1" width="72.875" style="106" bestFit="1" customWidth="1"/>
    <col min="2" max="2" width="9.125" style="32"/>
    <col min="3" max="4" width="12.75" style="32" customWidth="1"/>
    <col min="5" max="5" width="12.875" style="32" bestFit="1" customWidth="1"/>
    <col min="6" max="16384" width="9.125" style="32"/>
  </cols>
  <sheetData>
    <row r="1" spans="1:5" ht="12.75" customHeight="1">
      <c r="A1" s="87" t="s">
        <v>248</v>
      </c>
      <c r="B1" s="87"/>
      <c r="C1" s="87"/>
      <c r="D1" s="87"/>
    </row>
    <row r="2" spans="1:5" ht="12.75" customHeight="1">
      <c r="A2" s="88" t="s">
        <v>348</v>
      </c>
      <c r="B2" s="88"/>
      <c r="C2" s="88"/>
      <c r="D2" s="88"/>
    </row>
    <row r="3" spans="1:5" ht="12.75" customHeight="1">
      <c r="A3" s="89" t="s">
        <v>282</v>
      </c>
      <c r="B3" s="90"/>
      <c r="C3" s="91"/>
      <c r="D3" s="91"/>
    </row>
    <row r="4" spans="1:5" ht="22.75" customHeight="1">
      <c r="A4" s="92" t="s">
        <v>34</v>
      </c>
      <c r="B4" s="37" t="s">
        <v>35</v>
      </c>
      <c r="C4" s="38" t="s">
        <v>36</v>
      </c>
      <c r="D4" s="38" t="s">
        <v>37</v>
      </c>
    </row>
    <row r="5" spans="1:5" ht="12.75" customHeight="1">
      <c r="A5" s="35">
        <v>1</v>
      </c>
      <c r="B5" s="36">
        <v>2</v>
      </c>
      <c r="C5" s="35">
        <v>3</v>
      </c>
      <c r="D5" s="35">
        <v>4</v>
      </c>
    </row>
    <row r="6" spans="1:5" ht="12.75" customHeight="1">
      <c r="A6" s="93" t="s">
        <v>38</v>
      </c>
      <c r="B6" s="94"/>
      <c r="C6" s="95"/>
      <c r="D6" s="95"/>
    </row>
    <row r="7" spans="1:5" ht="12.75" customHeight="1">
      <c r="A7" s="83" t="s">
        <v>39</v>
      </c>
      <c r="B7" s="3">
        <v>1</v>
      </c>
      <c r="C7" s="5"/>
      <c r="D7" s="5"/>
    </row>
    <row r="8" spans="1:5" ht="12.75" customHeight="1">
      <c r="A8" s="73" t="s">
        <v>40</v>
      </c>
      <c r="B8" s="1">
        <v>2</v>
      </c>
      <c r="C8" s="33">
        <f>C9+C16+C26+C35+C39</f>
        <v>4105084164</v>
      </c>
      <c r="D8" s="33">
        <f>D9+D16+D26+D35+D39</f>
        <v>4472600301</v>
      </c>
      <c r="E8" s="71"/>
    </row>
    <row r="9" spans="1:5" ht="12.75" customHeight="1">
      <c r="A9" s="182" t="s">
        <v>303</v>
      </c>
      <c r="B9" s="1">
        <v>3</v>
      </c>
      <c r="C9" s="33">
        <f>SUM(C10:C15)</f>
        <v>24080361</v>
      </c>
      <c r="D9" s="33">
        <f>SUM(D10:D15)</f>
        <v>24730501</v>
      </c>
      <c r="E9" s="71"/>
    </row>
    <row r="10" spans="1:5">
      <c r="A10" s="84" t="s">
        <v>41</v>
      </c>
      <c r="B10" s="1">
        <v>4</v>
      </c>
      <c r="C10" s="184"/>
      <c r="D10" s="6"/>
      <c r="E10" s="71"/>
    </row>
    <row r="11" spans="1:5">
      <c r="A11" s="84" t="s">
        <v>42</v>
      </c>
      <c r="B11" s="1">
        <v>5</v>
      </c>
      <c r="C11" s="184">
        <v>17238280</v>
      </c>
      <c r="D11" s="207">
        <v>15409206</v>
      </c>
      <c r="E11" s="71"/>
    </row>
    <row r="12" spans="1:5">
      <c r="A12" s="84" t="s">
        <v>0</v>
      </c>
      <c r="B12" s="1">
        <v>6</v>
      </c>
      <c r="C12" s="184">
        <v>6567609</v>
      </c>
      <c r="D12" s="207">
        <v>6567609</v>
      </c>
      <c r="E12" s="71"/>
    </row>
    <row r="13" spans="1:5">
      <c r="A13" s="84" t="s">
        <v>43</v>
      </c>
      <c r="B13" s="1">
        <v>7</v>
      </c>
      <c r="C13" s="184"/>
      <c r="D13" s="207"/>
      <c r="E13" s="71"/>
    </row>
    <row r="14" spans="1:5">
      <c r="A14" s="84" t="s">
        <v>44</v>
      </c>
      <c r="B14" s="1">
        <v>8</v>
      </c>
      <c r="C14" s="184">
        <v>274472</v>
      </c>
      <c r="D14" s="207">
        <v>2753686</v>
      </c>
      <c r="E14" s="71"/>
    </row>
    <row r="15" spans="1:5">
      <c r="A15" s="84" t="s">
        <v>45</v>
      </c>
      <c r="B15" s="1">
        <v>9</v>
      </c>
      <c r="C15" s="184"/>
      <c r="D15" s="6"/>
      <c r="E15" s="71"/>
    </row>
    <row r="16" spans="1:5">
      <c r="A16" s="182" t="s">
        <v>304</v>
      </c>
      <c r="B16" s="1">
        <v>10</v>
      </c>
      <c r="C16" s="33">
        <f>SUM(C17:C25)</f>
        <v>3941768572</v>
      </c>
      <c r="D16" s="33">
        <f>SUM(D17:D25)</f>
        <v>4310088030</v>
      </c>
      <c r="E16" s="71"/>
    </row>
    <row r="17" spans="1:5">
      <c r="A17" s="84" t="s">
        <v>46</v>
      </c>
      <c r="B17" s="1">
        <v>11</v>
      </c>
      <c r="C17" s="184">
        <v>873211455</v>
      </c>
      <c r="D17" s="6">
        <v>874674979</v>
      </c>
      <c r="E17" s="71"/>
    </row>
    <row r="18" spans="1:5">
      <c r="A18" s="84" t="s">
        <v>47</v>
      </c>
      <c r="B18" s="1">
        <v>12</v>
      </c>
      <c r="C18" s="184">
        <v>2522990552</v>
      </c>
      <c r="D18" s="6">
        <v>2404608395</v>
      </c>
      <c r="E18" s="71"/>
    </row>
    <row r="19" spans="1:5">
      <c r="A19" s="84" t="s">
        <v>48</v>
      </c>
      <c r="B19" s="1">
        <v>13</v>
      </c>
      <c r="C19" s="184">
        <v>225945122</v>
      </c>
      <c r="D19" s="6">
        <v>228473418</v>
      </c>
      <c r="E19" s="71"/>
    </row>
    <row r="20" spans="1:5">
      <c r="A20" s="84" t="s">
        <v>49</v>
      </c>
      <c r="B20" s="1">
        <v>14</v>
      </c>
      <c r="C20" s="184">
        <v>81203324</v>
      </c>
      <c r="D20" s="6">
        <v>79567337</v>
      </c>
      <c r="E20" s="71"/>
    </row>
    <row r="21" spans="1:5">
      <c r="A21" s="84" t="s">
        <v>50</v>
      </c>
      <c r="B21" s="1">
        <v>15</v>
      </c>
      <c r="C21" s="184"/>
      <c r="D21" s="6"/>
      <c r="E21" s="71"/>
    </row>
    <row r="22" spans="1:5">
      <c r="A22" s="84" t="s">
        <v>51</v>
      </c>
      <c r="B22" s="1">
        <v>16</v>
      </c>
      <c r="C22" s="184">
        <v>31783971</v>
      </c>
      <c r="D22" s="6">
        <v>22986523</v>
      </c>
      <c r="E22" s="71"/>
    </row>
    <row r="23" spans="1:5">
      <c r="A23" s="84" t="s">
        <v>52</v>
      </c>
      <c r="B23" s="1">
        <v>17</v>
      </c>
      <c r="C23" s="184">
        <v>168568553</v>
      </c>
      <c r="D23" s="6">
        <v>663888981</v>
      </c>
      <c r="E23" s="71"/>
    </row>
    <row r="24" spans="1:5">
      <c r="A24" s="84" t="s">
        <v>53</v>
      </c>
      <c r="B24" s="1">
        <v>18</v>
      </c>
      <c r="C24" s="184">
        <v>27197353</v>
      </c>
      <c r="D24" s="6">
        <v>25384871</v>
      </c>
      <c r="E24" s="71"/>
    </row>
    <row r="25" spans="1:5">
      <c r="A25" s="84" t="s">
        <v>54</v>
      </c>
      <c r="B25" s="1">
        <v>19</v>
      </c>
      <c r="C25" s="184">
        <v>10868242</v>
      </c>
      <c r="D25" s="6">
        <v>10503526</v>
      </c>
      <c r="E25" s="71"/>
    </row>
    <row r="26" spans="1:5">
      <c r="A26" s="182" t="s">
        <v>305</v>
      </c>
      <c r="B26" s="1">
        <v>20</v>
      </c>
      <c r="C26" s="33">
        <f>SUM(C27:C34)</f>
        <v>6601376</v>
      </c>
      <c r="D26" s="33">
        <f>SUM(D27:D34)</f>
        <v>5044108</v>
      </c>
      <c r="E26" s="71"/>
    </row>
    <row r="27" spans="1:5">
      <c r="A27" s="84" t="s">
        <v>55</v>
      </c>
      <c r="B27" s="1">
        <v>21</v>
      </c>
      <c r="C27" s="184">
        <v>1365316</v>
      </c>
      <c r="D27" s="6">
        <v>1443289</v>
      </c>
      <c r="E27" s="71"/>
    </row>
    <row r="28" spans="1:5">
      <c r="A28" s="84" t="s">
        <v>56</v>
      </c>
      <c r="B28" s="1">
        <v>22</v>
      </c>
      <c r="C28" s="184"/>
      <c r="D28" s="6"/>
      <c r="E28" s="71"/>
    </row>
    <row r="29" spans="1:5">
      <c r="A29" s="84" t="s">
        <v>57</v>
      </c>
      <c r="B29" s="1">
        <v>23</v>
      </c>
      <c r="C29" s="184">
        <v>170000</v>
      </c>
      <c r="D29" s="6">
        <v>170000</v>
      </c>
      <c r="E29" s="71"/>
    </row>
    <row r="30" spans="1:5">
      <c r="A30" s="84" t="s">
        <v>58</v>
      </c>
      <c r="B30" s="1">
        <v>24</v>
      </c>
      <c r="C30" s="184"/>
      <c r="D30" s="6"/>
      <c r="E30" s="71"/>
    </row>
    <row r="31" spans="1:5">
      <c r="A31" s="84" t="s">
        <v>59</v>
      </c>
      <c r="B31" s="1">
        <v>25</v>
      </c>
      <c r="C31" s="184">
        <v>4766325</v>
      </c>
      <c r="D31" s="6">
        <v>3184880</v>
      </c>
      <c r="E31" s="71"/>
    </row>
    <row r="32" spans="1:5">
      <c r="A32" s="84" t="s">
        <v>60</v>
      </c>
      <c r="B32" s="1">
        <v>26</v>
      </c>
      <c r="C32" s="184">
        <v>299735</v>
      </c>
      <c r="D32" s="6">
        <v>245939</v>
      </c>
      <c r="E32" s="71"/>
    </row>
    <row r="33" spans="1:5">
      <c r="A33" s="84" t="s">
        <v>61</v>
      </c>
      <c r="B33" s="1">
        <v>27</v>
      </c>
      <c r="C33" s="184"/>
      <c r="D33" s="6"/>
      <c r="E33" s="71"/>
    </row>
    <row r="34" spans="1:5">
      <c r="A34" s="84" t="s">
        <v>62</v>
      </c>
      <c r="B34" s="1">
        <v>28</v>
      </c>
      <c r="C34" s="184"/>
      <c r="D34" s="6"/>
      <c r="E34" s="71"/>
    </row>
    <row r="35" spans="1:5">
      <c r="A35" s="182" t="s">
        <v>306</v>
      </c>
      <c r="B35" s="1">
        <v>29</v>
      </c>
      <c r="C35" s="33">
        <f>SUM(C36:C38)</f>
        <v>995869</v>
      </c>
      <c r="D35" s="33">
        <f>SUM(D36:D38)</f>
        <v>971473</v>
      </c>
      <c r="E35" s="71"/>
    </row>
    <row r="36" spans="1:5">
      <c r="A36" s="84" t="s">
        <v>63</v>
      </c>
      <c r="B36" s="1">
        <v>30</v>
      </c>
      <c r="C36" s="184"/>
      <c r="D36" s="6"/>
      <c r="E36" s="71"/>
    </row>
    <row r="37" spans="1:5">
      <c r="A37" s="84" t="s">
        <v>64</v>
      </c>
      <c r="B37" s="1">
        <v>31</v>
      </c>
      <c r="C37" s="184">
        <v>316722</v>
      </c>
      <c r="D37" s="6">
        <v>292900</v>
      </c>
      <c r="E37" s="71"/>
    </row>
    <row r="38" spans="1:5">
      <c r="A38" s="84" t="s">
        <v>65</v>
      </c>
      <c r="B38" s="1">
        <v>32</v>
      </c>
      <c r="C38" s="184">
        <v>679147</v>
      </c>
      <c r="D38" s="6">
        <v>678573</v>
      </c>
      <c r="E38" s="71"/>
    </row>
    <row r="39" spans="1:5">
      <c r="A39" s="84" t="s">
        <v>66</v>
      </c>
      <c r="B39" s="1">
        <v>33</v>
      </c>
      <c r="C39" s="184">
        <v>131637986</v>
      </c>
      <c r="D39" s="6">
        <v>131766189</v>
      </c>
      <c r="E39" s="71"/>
    </row>
    <row r="40" spans="1:5">
      <c r="A40" s="73" t="s">
        <v>67</v>
      </c>
      <c r="B40" s="1">
        <v>34</v>
      </c>
      <c r="C40" s="33">
        <f>C41+C49+C56+C64</f>
        <v>336880206</v>
      </c>
      <c r="D40" s="33">
        <f>D41+D49+D56+D64</f>
        <v>249223750</v>
      </c>
      <c r="E40" s="71"/>
    </row>
    <row r="41" spans="1:5">
      <c r="A41" s="182" t="s">
        <v>307</v>
      </c>
      <c r="B41" s="1">
        <v>35</v>
      </c>
      <c r="C41" s="33">
        <f>SUM(C42:C48)</f>
        <v>19245740</v>
      </c>
      <c r="D41" s="33">
        <f>SUM(D42:D48)</f>
        <v>22950228</v>
      </c>
      <c r="E41" s="71"/>
    </row>
    <row r="42" spans="1:5">
      <c r="A42" s="84" t="s">
        <v>68</v>
      </c>
      <c r="B42" s="1">
        <v>36</v>
      </c>
      <c r="C42" s="184">
        <v>18967510</v>
      </c>
      <c r="D42" s="6">
        <v>22063059</v>
      </c>
      <c r="E42" s="71"/>
    </row>
    <row r="43" spans="1:5">
      <c r="A43" s="84" t="s">
        <v>69</v>
      </c>
      <c r="B43" s="1">
        <v>37</v>
      </c>
      <c r="C43" s="184"/>
      <c r="D43" s="6"/>
      <c r="E43" s="71"/>
    </row>
    <row r="44" spans="1:5">
      <c r="A44" s="84" t="s">
        <v>70</v>
      </c>
      <c r="B44" s="1">
        <v>38</v>
      </c>
      <c r="C44" s="184"/>
      <c r="D44" s="6"/>
      <c r="E44" s="71"/>
    </row>
    <row r="45" spans="1:5">
      <c r="A45" s="84" t="s">
        <v>71</v>
      </c>
      <c r="B45" s="1">
        <v>39</v>
      </c>
      <c r="C45" s="184">
        <v>236606</v>
      </c>
      <c r="D45" s="6">
        <v>185407</v>
      </c>
      <c r="E45" s="71"/>
    </row>
    <row r="46" spans="1:5">
      <c r="A46" s="84" t="s">
        <v>72</v>
      </c>
      <c r="B46" s="1">
        <v>40</v>
      </c>
      <c r="C46" s="184">
        <v>41624</v>
      </c>
      <c r="D46" s="6">
        <v>701762</v>
      </c>
      <c r="E46" s="71"/>
    </row>
    <row r="47" spans="1:5">
      <c r="A47" s="84" t="s">
        <v>73</v>
      </c>
      <c r="B47" s="1">
        <v>41</v>
      </c>
      <c r="C47" s="184"/>
      <c r="D47" s="6"/>
      <c r="E47" s="71"/>
    </row>
    <row r="48" spans="1:5">
      <c r="A48" s="84" t="s">
        <v>74</v>
      </c>
      <c r="B48" s="1">
        <v>42</v>
      </c>
      <c r="C48" s="184"/>
      <c r="D48" s="6"/>
      <c r="E48" s="71"/>
    </row>
    <row r="49" spans="1:5">
      <c r="A49" s="182" t="s">
        <v>308</v>
      </c>
      <c r="B49" s="1">
        <v>43</v>
      </c>
      <c r="C49" s="33">
        <f>SUM(C50:C55)</f>
        <v>42229932</v>
      </c>
      <c r="D49" s="33">
        <f>SUM(D50:D55)</f>
        <v>96168193</v>
      </c>
      <c r="E49" s="71"/>
    </row>
    <row r="50" spans="1:5">
      <c r="A50" s="84" t="s">
        <v>75</v>
      </c>
      <c r="B50" s="1">
        <v>44</v>
      </c>
      <c r="C50" s="184">
        <v>204</v>
      </c>
      <c r="D50" s="6">
        <v>243061</v>
      </c>
      <c r="E50" s="71"/>
    </row>
    <row r="51" spans="1:5">
      <c r="A51" s="84" t="s">
        <v>76</v>
      </c>
      <c r="B51" s="1">
        <v>45</v>
      </c>
      <c r="C51" s="184">
        <v>17711197</v>
      </c>
      <c r="D51" s="6">
        <v>76215299</v>
      </c>
      <c r="E51" s="71"/>
    </row>
    <row r="52" spans="1:5">
      <c r="A52" s="84" t="s">
        <v>77</v>
      </c>
      <c r="B52" s="1">
        <v>46</v>
      </c>
      <c r="C52" s="184">
        <v>253</v>
      </c>
      <c r="D52" s="6"/>
      <c r="E52" s="71"/>
    </row>
    <row r="53" spans="1:5">
      <c r="A53" s="84" t="s">
        <v>78</v>
      </c>
      <c r="B53" s="1">
        <v>47</v>
      </c>
      <c r="C53" s="184">
        <v>657014</v>
      </c>
      <c r="D53" s="6">
        <v>6098155</v>
      </c>
      <c r="E53" s="71"/>
    </row>
    <row r="54" spans="1:5">
      <c r="A54" s="84" t="s">
        <v>79</v>
      </c>
      <c r="B54" s="1">
        <v>48</v>
      </c>
      <c r="C54" s="184">
        <v>21012831</v>
      </c>
      <c r="D54" s="6">
        <v>4117136</v>
      </c>
      <c r="E54" s="71"/>
    </row>
    <row r="55" spans="1:5">
      <c r="A55" s="84" t="s">
        <v>80</v>
      </c>
      <c r="B55" s="1">
        <v>49</v>
      </c>
      <c r="C55" s="184">
        <v>2848433</v>
      </c>
      <c r="D55" s="6">
        <v>9494542</v>
      </c>
      <c r="E55" s="71"/>
    </row>
    <row r="56" spans="1:5">
      <c r="A56" s="182" t="s">
        <v>309</v>
      </c>
      <c r="B56" s="1">
        <v>50</v>
      </c>
      <c r="C56" s="33">
        <f>SUM(C57:C63)</f>
        <v>753886</v>
      </c>
      <c r="D56" s="33">
        <f>SUM(D57:D63)</f>
        <v>5536965</v>
      </c>
      <c r="E56" s="71"/>
    </row>
    <row r="57" spans="1:5">
      <c r="A57" s="84" t="s">
        <v>55</v>
      </c>
      <c r="B57" s="1">
        <v>51</v>
      </c>
      <c r="C57" s="184"/>
      <c r="D57" s="6"/>
      <c r="E57" s="71"/>
    </row>
    <row r="58" spans="1:5">
      <c r="A58" s="84" t="s">
        <v>56</v>
      </c>
      <c r="B58" s="1">
        <v>52</v>
      </c>
      <c r="C58" s="184"/>
      <c r="D58" s="6"/>
      <c r="E58" s="71"/>
    </row>
    <row r="59" spans="1:5">
      <c r="A59" s="84" t="s">
        <v>57</v>
      </c>
      <c r="B59" s="1">
        <v>53</v>
      </c>
      <c r="C59" s="184"/>
      <c r="D59" s="6"/>
      <c r="E59" s="71"/>
    </row>
    <row r="60" spans="1:5">
      <c r="A60" s="84" t="s">
        <v>58</v>
      </c>
      <c r="B60" s="1">
        <v>54</v>
      </c>
      <c r="C60" s="184"/>
      <c r="D60" s="6"/>
      <c r="E60" s="71"/>
    </row>
    <row r="61" spans="1:5">
      <c r="A61" s="84" t="s">
        <v>59</v>
      </c>
      <c r="B61" s="1">
        <v>55</v>
      </c>
      <c r="C61" s="184"/>
      <c r="D61" s="6">
        <v>46598</v>
      </c>
      <c r="E61" s="71"/>
    </row>
    <row r="62" spans="1:5">
      <c r="A62" s="84" t="s">
        <v>60</v>
      </c>
      <c r="B62" s="1">
        <v>56</v>
      </c>
      <c r="C62" s="184">
        <v>753886</v>
      </c>
      <c r="D62" s="6">
        <v>753716</v>
      </c>
      <c r="E62" s="71"/>
    </row>
    <row r="63" spans="1:5">
      <c r="A63" s="84" t="s">
        <v>81</v>
      </c>
      <c r="B63" s="1">
        <v>57</v>
      </c>
      <c r="C63" s="184"/>
      <c r="D63" s="6">
        <v>4736651</v>
      </c>
      <c r="E63" s="71"/>
    </row>
    <row r="64" spans="1:5">
      <c r="A64" s="116" t="s">
        <v>82</v>
      </c>
      <c r="B64" s="1">
        <v>58</v>
      </c>
      <c r="C64" s="184">
        <v>274650648</v>
      </c>
      <c r="D64" s="6">
        <v>124568364</v>
      </c>
      <c r="E64" s="71"/>
    </row>
    <row r="65" spans="1:5">
      <c r="A65" s="73" t="s">
        <v>83</v>
      </c>
      <c r="B65" s="1">
        <v>59</v>
      </c>
      <c r="C65" s="184">
        <v>23369940</v>
      </c>
      <c r="D65" s="6">
        <v>108267034</v>
      </c>
      <c r="E65" s="71"/>
    </row>
    <row r="66" spans="1:5">
      <c r="A66" s="73" t="s">
        <v>84</v>
      </c>
      <c r="B66" s="1">
        <v>60</v>
      </c>
      <c r="C66" s="33">
        <f>C7+C8+C40+C65</f>
        <v>4465334310</v>
      </c>
      <c r="D66" s="33">
        <f>D7+D8+D40+D65</f>
        <v>4830091085</v>
      </c>
      <c r="E66" s="71"/>
    </row>
    <row r="67" spans="1:5">
      <c r="A67" s="85" t="s">
        <v>85</v>
      </c>
      <c r="B67" s="4">
        <v>61</v>
      </c>
      <c r="C67" s="185">
        <v>54631638</v>
      </c>
      <c r="D67" s="7">
        <v>54583654</v>
      </c>
      <c r="E67" s="71"/>
    </row>
    <row r="68" spans="1:5" ht="13.6">
      <c r="A68" s="80" t="s">
        <v>122</v>
      </c>
      <c r="B68" s="86"/>
      <c r="C68" s="160"/>
      <c r="D68" s="109"/>
      <c r="E68" s="71"/>
    </row>
    <row r="69" spans="1:5">
      <c r="A69" s="83" t="s">
        <v>86</v>
      </c>
      <c r="B69" s="3">
        <v>62</v>
      </c>
      <c r="C69" s="113">
        <f>C70+C71+C72+C78+C79+C82+C85</f>
        <v>2373637039</v>
      </c>
      <c r="D69" s="113">
        <f>D70+D71+D72+D78+D79+D82+D85</f>
        <v>2222888938</v>
      </c>
      <c r="E69" s="71"/>
    </row>
    <row r="70" spans="1:5">
      <c r="A70" s="84" t="s">
        <v>87</v>
      </c>
      <c r="B70" s="1">
        <v>63</v>
      </c>
      <c r="C70" s="184">
        <v>1672021210</v>
      </c>
      <c r="D70" s="184">
        <v>1672021210</v>
      </c>
      <c r="E70" s="71"/>
    </row>
    <row r="71" spans="1:5">
      <c r="A71" s="84" t="s">
        <v>88</v>
      </c>
      <c r="B71" s="1">
        <v>64</v>
      </c>
      <c r="C71" s="184">
        <v>2204690</v>
      </c>
      <c r="D71" s="184">
        <v>3602906</v>
      </c>
      <c r="E71" s="71"/>
    </row>
    <row r="72" spans="1:5">
      <c r="A72" s="84" t="s">
        <v>89</v>
      </c>
      <c r="B72" s="1">
        <v>65</v>
      </c>
      <c r="C72" s="33">
        <f>C73+C74-C75+C76+C77</f>
        <v>84401862</v>
      </c>
      <c r="D72" s="33">
        <f>D73+D74-D75+D76+D77</f>
        <v>102055847</v>
      </c>
      <c r="E72" s="71"/>
    </row>
    <row r="73" spans="1:5">
      <c r="A73" s="84" t="s">
        <v>90</v>
      </c>
      <c r="B73" s="1">
        <v>66</v>
      </c>
      <c r="C73" s="184">
        <v>67198750</v>
      </c>
      <c r="D73" s="184">
        <v>83601061</v>
      </c>
      <c r="E73" s="71"/>
    </row>
    <row r="74" spans="1:5">
      <c r="A74" s="84" t="s">
        <v>91</v>
      </c>
      <c r="B74" s="1">
        <v>67</v>
      </c>
      <c r="C74" s="184">
        <v>44815284</v>
      </c>
      <c r="D74" s="184">
        <v>44815284</v>
      </c>
      <c r="E74" s="71"/>
    </row>
    <row r="75" spans="1:5">
      <c r="A75" s="84" t="s">
        <v>92</v>
      </c>
      <c r="B75" s="1">
        <v>68</v>
      </c>
      <c r="C75" s="184">
        <v>37141295</v>
      </c>
      <c r="D75" s="184">
        <v>35889621</v>
      </c>
      <c r="E75" s="71"/>
    </row>
    <row r="76" spans="1:5">
      <c r="A76" s="84" t="s">
        <v>93</v>
      </c>
      <c r="B76" s="1">
        <v>69</v>
      </c>
      <c r="C76" s="184"/>
      <c r="D76" s="184"/>
      <c r="E76" s="71"/>
    </row>
    <row r="77" spans="1:5">
      <c r="A77" s="84" t="s">
        <v>94</v>
      </c>
      <c r="B77" s="1">
        <v>70</v>
      </c>
      <c r="C77" s="184">
        <v>9529123</v>
      </c>
      <c r="D77" s="184">
        <v>9529123</v>
      </c>
      <c r="E77" s="71"/>
    </row>
    <row r="78" spans="1:5">
      <c r="A78" s="84" t="s">
        <v>95</v>
      </c>
      <c r="B78" s="1">
        <v>71</v>
      </c>
      <c r="C78" s="184">
        <v>273313</v>
      </c>
      <c r="D78" s="6">
        <v>285337</v>
      </c>
      <c r="E78" s="71"/>
    </row>
    <row r="79" spans="1:5">
      <c r="A79" s="84" t="s">
        <v>96</v>
      </c>
      <c r="B79" s="1">
        <v>72</v>
      </c>
      <c r="C79" s="33">
        <f>C80-C81</f>
        <v>36580064</v>
      </c>
      <c r="D79" s="33">
        <f>D80-D81</f>
        <v>263139338</v>
      </c>
      <c r="E79" s="71"/>
    </row>
    <row r="80" spans="1:5">
      <c r="A80" s="84" t="s">
        <v>97</v>
      </c>
      <c r="B80" s="1">
        <v>73</v>
      </c>
      <c r="C80" s="184">
        <v>36580064</v>
      </c>
      <c r="D80" s="6">
        <v>263139338</v>
      </c>
      <c r="E80" s="71"/>
    </row>
    <row r="81" spans="1:5">
      <c r="A81" s="84" t="s">
        <v>98</v>
      </c>
      <c r="B81" s="1">
        <v>74</v>
      </c>
      <c r="C81" s="184"/>
      <c r="D81" s="6"/>
      <c r="E81" s="71"/>
    </row>
    <row r="82" spans="1:5">
      <c r="A82" s="84" t="s">
        <v>99</v>
      </c>
      <c r="B82" s="1">
        <v>75</v>
      </c>
      <c r="C82" s="33">
        <f>C83-C84</f>
        <v>342313777</v>
      </c>
      <c r="D82" s="33">
        <f>D83-D84</f>
        <v>-45413573</v>
      </c>
      <c r="E82" s="71"/>
    </row>
    <row r="83" spans="1:5">
      <c r="A83" s="84" t="s">
        <v>100</v>
      </c>
      <c r="B83" s="1">
        <v>76</v>
      </c>
      <c r="C83" s="184">
        <v>342313777</v>
      </c>
      <c r="D83" s="6"/>
      <c r="E83" s="71"/>
    </row>
    <row r="84" spans="1:5">
      <c r="A84" s="84" t="s">
        <v>101</v>
      </c>
      <c r="B84" s="1">
        <v>77</v>
      </c>
      <c r="C84" s="184"/>
      <c r="D84" s="6">
        <v>45413573</v>
      </c>
      <c r="E84" s="71"/>
    </row>
    <row r="85" spans="1:5">
      <c r="A85" s="84" t="s">
        <v>102</v>
      </c>
      <c r="B85" s="1">
        <v>78</v>
      </c>
      <c r="C85" s="184">
        <v>235842123</v>
      </c>
      <c r="D85" s="6">
        <v>227197873</v>
      </c>
      <c r="E85" s="71"/>
    </row>
    <row r="86" spans="1:5">
      <c r="A86" s="73" t="s">
        <v>310</v>
      </c>
      <c r="B86" s="1">
        <v>79</v>
      </c>
      <c r="C86" s="33">
        <f>SUM(C87:C89)</f>
        <v>26654212</v>
      </c>
      <c r="D86" s="33">
        <f>SUM(D87:D89)</f>
        <v>26501490</v>
      </c>
      <c r="E86" s="71"/>
    </row>
    <row r="87" spans="1:5">
      <c r="A87" s="183" t="s">
        <v>320</v>
      </c>
      <c r="B87" s="1">
        <v>80</v>
      </c>
      <c r="C87" s="184"/>
      <c r="D87" s="6"/>
      <c r="E87" s="71"/>
    </row>
    <row r="88" spans="1:5">
      <c r="A88" s="84" t="s">
        <v>103</v>
      </c>
      <c r="B88" s="1">
        <v>81</v>
      </c>
      <c r="C88" s="184">
        <v>37616</v>
      </c>
      <c r="D88" s="6"/>
      <c r="E88" s="71"/>
    </row>
    <row r="89" spans="1:5">
      <c r="A89" s="84" t="s">
        <v>104</v>
      </c>
      <c r="B89" s="1">
        <v>82</v>
      </c>
      <c r="C89" s="184">
        <f>37789+26578807</f>
        <v>26616596</v>
      </c>
      <c r="D89" s="184">
        <v>26501490</v>
      </c>
      <c r="E89" s="71"/>
    </row>
    <row r="90" spans="1:5">
      <c r="A90" s="73" t="s">
        <v>311</v>
      </c>
      <c r="B90" s="1">
        <v>83</v>
      </c>
      <c r="C90" s="33">
        <f>SUM(C91:C99)</f>
        <v>1556069066</v>
      </c>
      <c r="D90" s="33">
        <f>SUM(D91:D99)</f>
        <v>1876651589</v>
      </c>
      <c r="E90" s="71"/>
    </row>
    <row r="91" spans="1:5">
      <c r="A91" s="84" t="s">
        <v>105</v>
      </c>
      <c r="B91" s="1">
        <v>84</v>
      </c>
      <c r="C91" s="184"/>
      <c r="D91" s="6"/>
      <c r="E91" s="71"/>
    </row>
    <row r="92" spans="1:5">
      <c r="A92" s="84" t="s">
        <v>106</v>
      </c>
      <c r="B92" s="1">
        <v>85</v>
      </c>
      <c r="C92" s="184">
        <v>9149000</v>
      </c>
      <c r="D92" s="6">
        <v>9149000</v>
      </c>
      <c r="E92" s="71"/>
    </row>
    <row r="93" spans="1:5">
      <c r="A93" s="84" t="s">
        <v>107</v>
      </c>
      <c r="B93" s="1">
        <v>86</v>
      </c>
      <c r="C93" s="184">
        <v>1488677568</v>
      </c>
      <c r="D93" s="6">
        <v>1809744763</v>
      </c>
      <c r="E93" s="71"/>
    </row>
    <row r="94" spans="1:5">
      <c r="A94" s="84" t="s">
        <v>108</v>
      </c>
      <c r="B94" s="1">
        <v>87</v>
      </c>
      <c r="C94" s="184"/>
      <c r="D94" s="6"/>
      <c r="E94" s="71"/>
    </row>
    <row r="95" spans="1:5">
      <c r="A95" s="84" t="s">
        <v>109</v>
      </c>
      <c r="B95" s="1">
        <v>88</v>
      </c>
      <c r="C95" s="184"/>
      <c r="D95" s="6"/>
      <c r="E95" s="71"/>
    </row>
    <row r="96" spans="1:5">
      <c r="A96" s="84" t="s">
        <v>110</v>
      </c>
      <c r="B96" s="1">
        <v>89</v>
      </c>
      <c r="C96" s="184"/>
      <c r="D96" s="6"/>
      <c r="E96" s="71"/>
    </row>
    <row r="97" spans="1:5">
      <c r="A97" s="84" t="s">
        <v>111</v>
      </c>
      <c r="B97" s="1">
        <v>90</v>
      </c>
      <c r="C97" s="184"/>
      <c r="D97" s="6"/>
      <c r="E97" s="71"/>
    </row>
    <row r="98" spans="1:5">
      <c r="A98" s="84" t="s">
        <v>112</v>
      </c>
      <c r="B98" s="1">
        <v>91</v>
      </c>
      <c r="C98" s="184">
        <v>2044339</v>
      </c>
      <c r="D98" s="6">
        <v>1556661</v>
      </c>
      <c r="E98" s="71"/>
    </row>
    <row r="99" spans="1:5">
      <c r="A99" s="84" t="s">
        <v>113</v>
      </c>
      <c r="B99" s="1">
        <v>92</v>
      </c>
      <c r="C99" s="184">
        <v>56198159</v>
      </c>
      <c r="D99" s="6">
        <v>56201165</v>
      </c>
      <c r="E99" s="71"/>
    </row>
    <row r="100" spans="1:5">
      <c r="A100" s="73" t="s">
        <v>312</v>
      </c>
      <c r="B100" s="1">
        <v>93</v>
      </c>
      <c r="C100" s="33">
        <f>SUM(C101:C112)</f>
        <v>394111168</v>
      </c>
      <c r="D100" s="33">
        <f>SUM(D101:D112)</f>
        <v>588519550</v>
      </c>
      <c r="E100" s="71"/>
    </row>
    <row r="101" spans="1:5">
      <c r="A101" s="84" t="s">
        <v>105</v>
      </c>
      <c r="B101" s="1">
        <v>94</v>
      </c>
      <c r="C101" s="184">
        <v>70197</v>
      </c>
      <c r="D101" s="6">
        <v>194063</v>
      </c>
      <c r="E101" s="71"/>
    </row>
    <row r="102" spans="1:5">
      <c r="A102" s="84" t="s">
        <v>106</v>
      </c>
      <c r="B102" s="1">
        <v>95</v>
      </c>
      <c r="C102" s="184">
        <v>103000</v>
      </c>
      <c r="D102" s="6">
        <v>51500</v>
      </c>
      <c r="E102" s="71"/>
    </row>
    <row r="103" spans="1:5">
      <c r="A103" s="84" t="s">
        <v>107</v>
      </c>
      <c r="B103" s="1">
        <v>96</v>
      </c>
      <c r="C103" s="184">
        <v>180344025</v>
      </c>
      <c r="D103" s="6">
        <v>121904956</v>
      </c>
      <c r="E103" s="71"/>
    </row>
    <row r="104" spans="1:5">
      <c r="A104" s="84" t="s">
        <v>108</v>
      </c>
      <c r="B104" s="1">
        <v>97</v>
      </c>
      <c r="C104" s="184">
        <v>23380655</v>
      </c>
      <c r="D104" s="6">
        <v>252977070</v>
      </c>
      <c r="E104" s="71"/>
    </row>
    <row r="105" spans="1:5">
      <c r="A105" s="84" t="s">
        <v>109</v>
      </c>
      <c r="B105" s="1">
        <v>98</v>
      </c>
      <c r="C105" s="184">
        <v>154542693</v>
      </c>
      <c r="D105" s="6">
        <v>126632282</v>
      </c>
      <c r="E105" s="71"/>
    </row>
    <row r="106" spans="1:5">
      <c r="A106" s="84" t="s">
        <v>110</v>
      </c>
      <c r="B106" s="1">
        <v>99</v>
      </c>
      <c r="C106" s="184"/>
      <c r="D106" s="6"/>
      <c r="E106" s="71"/>
    </row>
    <row r="107" spans="1:5">
      <c r="A107" s="84" t="s">
        <v>111</v>
      </c>
      <c r="B107" s="1">
        <v>100</v>
      </c>
      <c r="C107" s="184"/>
      <c r="D107" s="6"/>
      <c r="E107" s="71"/>
    </row>
    <row r="108" spans="1:5">
      <c r="A108" s="84" t="s">
        <v>114</v>
      </c>
      <c r="B108" s="1">
        <v>101</v>
      </c>
      <c r="C108" s="184">
        <v>20674590</v>
      </c>
      <c r="D108" s="6">
        <v>37395888</v>
      </c>
      <c r="E108" s="71"/>
    </row>
    <row r="109" spans="1:5">
      <c r="A109" s="84" t="s">
        <v>115</v>
      </c>
      <c r="B109" s="1">
        <v>102</v>
      </c>
      <c r="C109" s="184">
        <v>11615356</v>
      </c>
      <c r="D109" s="6">
        <v>43835817</v>
      </c>
      <c r="E109" s="71"/>
    </row>
    <row r="110" spans="1:5">
      <c r="A110" s="84" t="s">
        <v>116</v>
      </c>
      <c r="B110" s="1">
        <v>103</v>
      </c>
      <c r="C110" s="184">
        <v>235003</v>
      </c>
      <c r="D110" s="6">
        <v>232434</v>
      </c>
      <c r="E110" s="71"/>
    </row>
    <row r="111" spans="1:5">
      <c r="A111" s="84" t="s">
        <v>117</v>
      </c>
      <c r="B111" s="1">
        <v>104</v>
      </c>
      <c r="C111" s="184"/>
      <c r="D111" s="6"/>
      <c r="E111" s="71"/>
    </row>
    <row r="112" spans="1:5">
      <c r="A112" s="84" t="s">
        <v>118</v>
      </c>
      <c r="B112" s="1">
        <v>105</v>
      </c>
      <c r="C112" s="184">
        <f>3145707-58</f>
        <v>3145649</v>
      </c>
      <c r="D112" s="6">
        <v>5295540</v>
      </c>
      <c r="E112" s="71"/>
    </row>
    <row r="113" spans="1:5">
      <c r="A113" s="73" t="s">
        <v>119</v>
      </c>
      <c r="B113" s="1">
        <v>106</v>
      </c>
      <c r="C113" s="184">
        <f>141441632-26578807</f>
        <v>114862825</v>
      </c>
      <c r="D113" s="6">
        <f>142031008-26501490</f>
        <v>115529518</v>
      </c>
      <c r="E113" s="71"/>
    </row>
    <row r="114" spans="1:5">
      <c r="A114" s="73" t="s">
        <v>120</v>
      </c>
      <c r="B114" s="1">
        <v>107</v>
      </c>
      <c r="C114" s="33">
        <f>C69+C86+C90+C100+C113</f>
        <v>4465334310</v>
      </c>
      <c r="D114" s="33">
        <f>D69+D86+D90+D100+D113</f>
        <v>4830091085</v>
      </c>
      <c r="E114" s="71"/>
    </row>
    <row r="115" spans="1:5">
      <c r="A115" s="79" t="s">
        <v>121</v>
      </c>
      <c r="B115" s="2">
        <v>108</v>
      </c>
      <c r="C115" s="185">
        <v>54631638</v>
      </c>
      <c r="D115" s="7">
        <v>54583654</v>
      </c>
      <c r="E115" s="71"/>
    </row>
    <row r="116" spans="1:5" ht="13.6">
      <c r="A116" s="80" t="s">
        <v>123</v>
      </c>
      <c r="B116" s="82"/>
      <c r="C116" s="110"/>
      <c r="D116" s="110"/>
      <c r="E116" s="71"/>
    </row>
    <row r="117" spans="1:5" ht="13.6">
      <c r="A117" s="83" t="s">
        <v>124</v>
      </c>
      <c r="B117" s="34"/>
      <c r="C117" s="111"/>
      <c r="D117" s="111"/>
      <c r="E117" s="71"/>
    </row>
    <row r="118" spans="1:5">
      <c r="A118" s="84" t="s">
        <v>125</v>
      </c>
      <c r="B118" s="1">
        <v>109</v>
      </c>
      <c r="C118" s="6">
        <f>+C69-C119</f>
        <v>2137794916</v>
      </c>
      <c r="D118" s="6">
        <f>D69-D119</f>
        <v>1995691065</v>
      </c>
      <c r="E118" s="71"/>
    </row>
    <row r="119" spans="1:5">
      <c r="A119" s="74" t="s">
        <v>126</v>
      </c>
      <c r="B119" s="4">
        <v>110</v>
      </c>
      <c r="C119" s="7">
        <f>+C85</f>
        <v>235842123</v>
      </c>
      <c r="D119" s="7">
        <f>D85</f>
        <v>227197873</v>
      </c>
      <c r="E119" s="71"/>
    </row>
    <row r="120" spans="1:5">
      <c r="A120" s="75"/>
      <c r="B120" s="76"/>
      <c r="C120" s="114"/>
      <c r="D120" s="114"/>
    </row>
    <row r="121" spans="1:5">
      <c r="A121" s="77"/>
      <c r="B121" s="78"/>
      <c r="C121" s="112">
        <f>C114-C66</f>
        <v>0</v>
      </c>
      <c r="D121" s="112">
        <f>D114-D66</f>
        <v>0</v>
      </c>
    </row>
    <row r="122" spans="1:5">
      <c r="D122" s="71"/>
    </row>
    <row r="123" spans="1:5">
      <c r="C123" s="71"/>
      <c r="D123" s="71"/>
    </row>
  </sheetData>
  <phoneticPr fontId="7" type="noConversion"/>
  <dataValidations count="6">
    <dataValidation allowBlank="1" sqref="D8:D63 C86 C56 C114 C8:C9 C16 C26 C35 C40:C41 C49 C66 C79 C82 C90 C100 C69:D69 C72:D72 D78:D88 D90:D115 D65:D67"/>
    <dataValidation type="whole" operator="notEqual" allowBlank="1" showInputMessage="1" showErrorMessage="1" errorTitle="Pogrešan unos" error="Mogu se unijeti samo cjelobrojne vrijednosti." sqref="C118:D119 C85">
      <formula1>999999999999</formula1>
    </dataValidation>
    <dataValidation type="whole" operator="greaterThanOrEqual" allowBlank="1" showInputMessage="1" showErrorMessage="1" errorTitle="Pogrešan unos" error="Mogu se unijeti samo cjelobrojne pozitivne vrijednosti." sqref="C70:D70 C7:D7 C91:C99 C10:C15 C17:C25 C27:C34 C50:C55 C36:C39 C42:C48 C57:C65 C67 C115 C80:C81 C83:C84 C87:C89 C101:C113 C73:D77">
      <formula1>0</formula1>
    </dataValidation>
    <dataValidation type="whole" operator="notEqual" allowBlank="1" showInputMessage="1" showErrorMessage="1" errorTitle="Pogrešan unos" error="Mogu se unijeti samo cjelobrojne pozitivne ili negativne vrijednosti." sqref="C71:D71">
      <formula1>9999999999</formula1>
    </dataValidation>
    <dataValidation type="whole" operator="notEqual" allowBlank="1" showInputMessage="1" showErrorMessage="1" errorTitle="Pogrešan unos" error="Mogu se unijeti samo cjelobrojne vrijednosti. Ova AOP oznaka može se unijeti i s negativnim predznakom" sqref="C78">
      <formula1>9999999999</formula1>
    </dataValidation>
    <dataValidation type="whole" operator="greaterThanOrEqual" allowBlank="1" showInputMessage="1" showErrorMessage="1" errorTitle="Pogrešan upis" error="Dopušten je upis samo pozitivnih cjelobrojnih vrijednosti ili nule" sqref="D89">
      <formula1>0</formula1>
    </dataValidation>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75"/>
  <sheetViews>
    <sheetView view="pageBreakPreview" topLeftCell="A43" zoomScale="110" zoomScaleNormal="100" workbookViewId="0">
      <selection activeCell="E48" sqref="E48"/>
    </sheetView>
  </sheetViews>
  <sheetFormatPr defaultColWidth="9.125" defaultRowHeight="12.9"/>
  <cols>
    <col min="1" max="1" width="78.625" style="106" customWidth="1"/>
    <col min="2" max="2" width="6.25" style="32" customWidth="1"/>
    <col min="3" max="3" width="11" style="32" customWidth="1"/>
    <col min="4" max="4" width="10.375" style="32" customWidth="1"/>
    <col min="5" max="5" width="11.125" style="32" customWidth="1"/>
    <col min="6" max="6" width="11.125" style="32" bestFit="1" customWidth="1"/>
    <col min="7" max="7" width="10.25" style="32" bestFit="1" customWidth="1"/>
    <col min="8" max="16384" width="9.125" style="32"/>
  </cols>
  <sheetData>
    <row r="1" spans="1:7" ht="15.65">
      <c r="A1" s="285" t="s">
        <v>179</v>
      </c>
      <c r="B1" s="286"/>
      <c r="C1" s="286"/>
      <c r="D1" s="286"/>
      <c r="E1" s="286"/>
      <c r="F1" s="287"/>
    </row>
    <row r="2" spans="1:7" ht="13.6">
      <c r="A2" s="288" t="s">
        <v>349</v>
      </c>
      <c r="B2" s="289"/>
      <c r="C2" s="289"/>
      <c r="D2" s="289"/>
      <c r="E2" s="289"/>
      <c r="F2" s="290"/>
    </row>
    <row r="3" spans="1:7" ht="13.6">
      <c r="A3" s="155" t="s">
        <v>282</v>
      </c>
      <c r="B3" s="98"/>
      <c r="C3" s="98"/>
      <c r="D3" s="98"/>
      <c r="E3" s="98"/>
      <c r="F3" s="156"/>
    </row>
    <row r="4" spans="1:7" ht="21.75">
      <c r="A4" s="37" t="s">
        <v>34</v>
      </c>
      <c r="B4" s="37" t="s">
        <v>35</v>
      </c>
      <c r="C4" s="38" t="s">
        <v>36</v>
      </c>
      <c r="D4" s="38" t="s">
        <v>36</v>
      </c>
      <c r="E4" s="38" t="s">
        <v>37</v>
      </c>
      <c r="F4" s="38" t="s">
        <v>37</v>
      </c>
    </row>
    <row r="5" spans="1:7">
      <c r="A5" s="37"/>
      <c r="B5" s="37"/>
      <c r="C5" s="38" t="s">
        <v>178</v>
      </c>
      <c r="D5" s="38" t="s">
        <v>177</v>
      </c>
      <c r="E5" s="38" t="s">
        <v>178</v>
      </c>
      <c r="F5" s="38" t="s">
        <v>177</v>
      </c>
    </row>
    <row r="6" spans="1:7">
      <c r="A6" s="38">
        <v>1</v>
      </c>
      <c r="B6" s="40">
        <v>2</v>
      </c>
      <c r="C6" s="38">
        <v>3</v>
      </c>
      <c r="D6" s="38">
        <v>4</v>
      </c>
      <c r="E6" s="38">
        <v>5</v>
      </c>
      <c r="F6" s="38">
        <v>6</v>
      </c>
    </row>
    <row r="7" spans="1:7">
      <c r="A7" s="83" t="s">
        <v>313</v>
      </c>
      <c r="B7" s="3">
        <v>111</v>
      </c>
      <c r="C7" s="113">
        <f>SUM(C8:C9)</f>
        <v>435205124</v>
      </c>
      <c r="D7" s="113">
        <f>SUM(D8:D9)</f>
        <v>382399363</v>
      </c>
      <c r="E7" s="113">
        <f t="shared" ref="E7:F7" si="0">SUM(E8:E9)</f>
        <v>523559917</v>
      </c>
      <c r="F7" s="113">
        <f t="shared" si="0"/>
        <v>490179021</v>
      </c>
      <c r="G7" s="71"/>
    </row>
    <row r="8" spans="1:7">
      <c r="A8" s="73" t="s">
        <v>253</v>
      </c>
      <c r="B8" s="1">
        <v>112</v>
      </c>
      <c r="C8" s="205">
        <v>419648604</v>
      </c>
      <c r="D8" s="205">
        <v>373594742</v>
      </c>
      <c r="E8" s="6">
        <v>512108569</v>
      </c>
      <c r="F8" s="6">
        <f>+E8-27913573</f>
        <v>484194996</v>
      </c>
      <c r="G8" s="71"/>
    </row>
    <row r="9" spans="1:7">
      <c r="A9" s="73" t="s">
        <v>254</v>
      </c>
      <c r="B9" s="1">
        <v>113</v>
      </c>
      <c r="C9" s="205">
        <v>15556520</v>
      </c>
      <c r="D9" s="205">
        <v>8804621</v>
      </c>
      <c r="E9" s="6">
        <f>1719687+9731661</f>
        <v>11451348</v>
      </c>
      <c r="F9" s="6">
        <f>+E9-5467323</f>
        <v>5984025</v>
      </c>
      <c r="G9" s="71"/>
    </row>
    <row r="10" spans="1:7">
      <c r="A10" s="73" t="s">
        <v>127</v>
      </c>
      <c r="B10" s="1">
        <v>114</v>
      </c>
      <c r="C10" s="33">
        <f>C11+C12+C16+C20+C21+C22+C25+C26</f>
        <v>480337361</v>
      </c>
      <c r="D10" s="33">
        <f>D11+D12+D16+D20+D21+D22+D25+D26</f>
        <v>314088254</v>
      </c>
      <c r="E10" s="33">
        <f>E11+E12+E16+E20+E21+E22+E25+E26</f>
        <v>598593663</v>
      </c>
      <c r="F10" s="33">
        <f t="shared" ref="F10" si="1">F11+F12+F16+F20+F21+F22+F25+F26</f>
        <v>399579939</v>
      </c>
      <c r="G10" s="71"/>
    </row>
    <row r="11" spans="1:7">
      <c r="A11" s="73" t="s">
        <v>128</v>
      </c>
      <c r="B11" s="1">
        <v>115</v>
      </c>
      <c r="C11" s="6"/>
      <c r="D11" s="6"/>
      <c r="E11" s="6"/>
      <c r="F11" s="6"/>
      <c r="G11" s="71"/>
    </row>
    <row r="12" spans="1:7">
      <c r="A12" s="73" t="s">
        <v>314</v>
      </c>
      <c r="B12" s="1">
        <v>116</v>
      </c>
      <c r="C12" s="33">
        <f>SUM(C13:C15)</f>
        <v>148171187</v>
      </c>
      <c r="D12" s="33">
        <f>SUM(D13:D15)</f>
        <v>116327628</v>
      </c>
      <c r="E12" s="33">
        <f t="shared" ref="E12:F12" si="2">SUM(E13:E15)</f>
        <v>176172842</v>
      </c>
      <c r="F12" s="33">
        <f t="shared" si="2"/>
        <v>142881945</v>
      </c>
      <c r="G12" s="71"/>
    </row>
    <row r="13" spans="1:7">
      <c r="A13" s="130" t="s">
        <v>129</v>
      </c>
      <c r="B13" s="1">
        <v>117</v>
      </c>
      <c r="C13" s="206">
        <v>91528406</v>
      </c>
      <c r="D13" s="206">
        <v>73956864</v>
      </c>
      <c r="E13" s="6">
        <v>115719176</v>
      </c>
      <c r="F13" s="6">
        <f>+E13-16871859</f>
        <v>98847317</v>
      </c>
      <c r="G13" s="71"/>
    </row>
    <row r="14" spans="1:7">
      <c r="A14" s="130" t="s">
        <v>130</v>
      </c>
      <c r="B14" s="1">
        <v>118</v>
      </c>
      <c r="C14" s="206">
        <v>565037</v>
      </c>
      <c r="D14" s="206">
        <v>522162</v>
      </c>
      <c r="E14" s="6">
        <v>1279151</v>
      </c>
      <c r="F14" s="6">
        <f>+E14-19920</f>
        <v>1259231</v>
      </c>
      <c r="G14" s="71"/>
    </row>
    <row r="15" spans="1:7">
      <c r="A15" s="130" t="s">
        <v>131</v>
      </c>
      <c r="B15" s="1">
        <v>119</v>
      </c>
      <c r="C15" s="206">
        <v>56077744</v>
      </c>
      <c r="D15" s="206">
        <v>41848602</v>
      </c>
      <c r="E15" s="6">
        <v>59174515</v>
      </c>
      <c r="F15" s="6">
        <f>+E15-16399118</f>
        <v>42775397</v>
      </c>
      <c r="G15" s="71"/>
    </row>
    <row r="16" spans="1:7">
      <c r="A16" s="73" t="s">
        <v>315</v>
      </c>
      <c r="B16" s="1">
        <v>120</v>
      </c>
      <c r="C16" s="33">
        <f>SUM(C17:C19)</f>
        <v>145598450</v>
      </c>
      <c r="D16" s="33">
        <f>SUM(D17:D19)</f>
        <v>99175730</v>
      </c>
      <c r="E16" s="33">
        <f>SUM(E17:E19)</f>
        <v>198820249</v>
      </c>
      <c r="F16" s="33">
        <f t="shared" ref="F16" si="3">SUM(F17:F19)</f>
        <v>141107441</v>
      </c>
      <c r="G16" s="71"/>
    </row>
    <row r="17" spans="1:7">
      <c r="A17" s="130" t="s">
        <v>132</v>
      </c>
      <c r="B17" s="1">
        <v>121</v>
      </c>
      <c r="C17" s="207">
        <v>88067739</v>
      </c>
      <c r="D17" s="207">
        <v>60821970</v>
      </c>
      <c r="E17" s="6">
        <v>119978913</v>
      </c>
      <c r="F17" s="6">
        <f>+E17-34561148</f>
        <v>85417765</v>
      </c>
      <c r="G17" s="71"/>
    </row>
    <row r="18" spans="1:7">
      <c r="A18" s="130" t="s">
        <v>133</v>
      </c>
      <c r="B18" s="1">
        <v>122</v>
      </c>
      <c r="C18" s="207">
        <v>35959658</v>
      </c>
      <c r="D18" s="207">
        <v>23919867</v>
      </c>
      <c r="E18" s="6">
        <v>50830821</v>
      </c>
      <c r="F18" s="6">
        <f>+E18-15195186</f>
        <v>35635635</v>
      </c>
      <c r="G18" s="71"/>
    </row>
    <row r="19" spans="1:7">
      <c r="A19" s="130" t="s">
        <v>134</v>
      </c>
      <c r="B19" s="1">
        <v>123</v>
      </c>
      <c r="C19" s="207">
        <v>21571053</v>
      </c>
      <c r="D19" s="207">
        <v>14433893</v>
      </c>
      <c r="E19" s="6">
        <v>28010515</v>
      </c>
      <c r="F19" s="6">
        <f>+E19-7956474</f>
        <v>20054041</v>
      </c>
      <c r="G19" s="71"/>
    </row>
    <row r="20" spans="1:7">
      <c r="A20" s="73" t="s">
        <v>135</v>
      </c>
      <c r="B20" s="1">
        <v>124</v>
      </c>
      <c r="C20" s="207">
        <v>131402096</v>
      </c>
      <c r="D20" s="207">
        <v>65782544</v>
      </c>
      <c r="E20" s="6">
        <v>165705733</v>
      </c>
      <c r="F20" s="6">
        <f>+E20-81030737</f>
        <v>84674996</v>
      </c>
      <c r="G20" s="71"/>
    </row>
    <row r="21" spans="1:7">
      <c r="A21" s="73" t="s">
        <v>136</v>
      </c>
      <c r="B21" s="1">
        <v>125</v>
      </c>
      <c r="C21" s="207">
        <v>50855450</v>
      </c>
      <c r="D21" s="207">
        <v>31476380</v>
      </c>
      <c r="E21" s="6">
        <v>54332820</v>
      </c>
      <c r="F21" s="6">
        <f>+E21-24428068</f>
        <v>29904752</v>
      </c>
      <c r="G21" s="71"/>
    </row>
    <row r="22" spans="1:7">
      <c r="A22" s="73" t="s">
        <v>137</v>
      </c>
      <c r="B22" s="1">
        <v>126</v>
      </c>
      <c r="C22" s="33">
        <f>SUM(C23:C24)</f>
        <v>41750</v>
      </c>
      <c r="D22" s="33">
        <f>SUM(D23:D24)</f>
        <v>38525</v>
      </c>
      <c r="E22" s="33">
        <f t="shared" ref="E22:F22" si="4">SUM(E23:E24)</f>
        <v>69637</v>
      </c>
      <c r="F22" s="33">
        <f t="shared" si="4"/>
        <v>50136</v>
      </c>
      <c r="G22" s="71"/>
    </row>
    <row r="23" spans="1:7">
      <c r="A23" s="130" t="s">
        <v>138</v>
      </c>
      <c r="B23" s="1">
        <v>127</v>
      </c>
      <c r="C23" s="6"/>
      <c r="D23" s="6"/>
      <c r="E23" s="6"/>
      <c r="F23" s="6"/>
      <c r="G23" s="71"/>
    </row>
    <row r="24" spans="1:7">
      <c r="A24" s="130" t="s">
        <v>139</v>
      </c>
      <c r="B24" s="1">
        <v>128</v>
      </c>
      <c r="C24" s="208">
        <v>41750</v>
      </c>
      <c r="D24" s="208">
        <v>38525</v>
      </c>
      <c r="E24" s="6">
        <v>69637</v>
      </c>
      <c r="F24" s="6">
        <f>+E24-19501</f>
        <v>50136</v>
      </c>
      <c r="G24" s="71"/>
    </row>
    <row r="25" spans="1:7">
      <c r="A25" s="73" t="s">
        <v>140</v>
      </c>
      <c r="B25" s="1">
        <v>129</v>
      </c>
      <c r="C25" s="6"/>
      <c r="D25" s="6"/>
      <c r="E25" s="6"/>
      <c r="F25" s="6"/>
      <c r="G25" s="71"/>
    </row>
    <row r="26" spans="1:7">
      <c r="A26" s="73" t="s">
        <v>141</v>
      </c>
      <c r="B26" s="1">
        <v>130</v>
      </c>
      <c r="C26" s="6">
        <v>4268428</v>
      </c>
      <c r="D26" s="6">
        <v>1287447</v>
      </c>
      <c r="E26" s="6">
        <v>3492382</v>
      </c>
      <c r="F26" s="6">
        <f>+E26-2531713</f>
        <v>960669</v>
      </c>
      <c r="G26" s="71"/>
    </row>
    <row r="27" spans="1:7">
      <c r="A27" s="73" t="s">
        <v>316</v>
      </c>
      <c r="B27" s="1">
        <v>131</v>
      </c>
      <c r="C27" s="33">
        <v>71958746</v>
      </c>
      <c r="D27" s="33">
        <v>38265346</v>
      </c>
      <c r="E27" s="33">
        <f t="shared" ref="E27:F27" si="5">SUM(E28:E32)</f>
        <v>47908460</v>
      </c>
      <c r="F27" s="33">
        <f t="shared" si="5"/>
        <v>17200994</v>
      </c>
      <c r="G27" s="71"/>
    </row>
    <row r="28" spans="1:7">
      <c r="A28" s="73" t="s">
        <v>142</v>
      </c>
      <c r="B28" s="1">
        <v>132</v>
      </c>
      <c r="C28" s="6"/>
      <c r="D28" s="6"/>
      <c r="E28" s="6"/>
      <c r="F28" s="6"/>
      <c r="G28" s="71"/>
    </row>
    <row r="29" spans="1:7">
      <c r="A29" s="73" t="s">
        <v>143</v>
      </c>
      <c r="B29" s="1">
        <v>133</v>
      </c>
      <c r="C29" s="6">
        <v>29112485</v>
      </c>
      <c r="D29" s="6">
        <v>5326376</v>
      </c>
      <c r="E29" s="6">
        <v>39028122</v>
      </c>
      <c r="F29" s="6">
        <f>+E29-24434566</f>
        <v>14593556</v>
      </c>
      <c r="G29" s="71"/>
    </row>
    <row r="30" spans="1:7">
      <c r="A30" s="73" t="s">
        <v>144</v>
      </c>
      <c r="B30" s="1">
        <v>134</v>
      </c>
      <c r="C30" s="6"/>
      <c r="D30" s="6"/>
      <c r="E30" s="6"/>
      <c r="F30" s="6"/>
      <c r="G30" s="71"/>
    </row>
    <row r="31" spans="1:7">
      <c r="A31" s="73" t="s">
        <v>145</v>
      </c>
      <c r="B31" s="1">
        <v>135</v>
      </c>
      <c r="C31" s="6">
        <v>5873651</v>
      </c>
      <c r="D31" s="6">
        <v>4962161</v>
      </c>
      <c r="E31" s="6">
        <v>7098051</v>
      </c>
      <c r="F31" s="6">
        <f>+E31-5592718</f>
        <v>1505333</v>
      </c>
      <c r="G31" s="71"/>
    </row>
    <row r="32" spans="1:7">
      <c r="A32" s="73" t="s">
        <v>146</v>
      </c>
      <c r="B32" s="1">
        <v>136</v>
      </c>
      <c r="C32" s="6">
        <v>36972610</v>
      </c>
      <c r="D32" s="6">
        <v>27976809</v>
      </c>
      <c r="E32" s="6">
        <v>1782287</v>
      </c>
      <c r="F32" s="6">
        <f>+E32-680182</f>
        <v>1102105</v>
      </c>
      <c r="G32" s="71"/>
    </row>
    <row r="33" spans="1:7">
      <c r="A33" s="73" t="s">
        <v>317</v>
      </c>
      <c r="B33" s="1">
        <v>137</v>
      </c>
      <c r="C33" s="33">
        <f>SUM(C34:C37)</f>
        <v>29484748</v>
      </c>
      <c r="D33" s="33">
        <f>SUM(D34:D37)</f>
        <v>13782708</v>
      </c>
      <c r="E33" s="33">
        <f>SUM(E34:E37)</f>
        <v>27060741</v>
      </c>
      <c r="F33" s="33">
        <f>SUM(F34:F37)</f>
        <v>14709023</v>
      </c>
      <c r="G33" s="71"/>
    </row>
    <row r="34" spans="1:7" ht="23.95" customHeight="1">
      <c r="A34" s="73" t="s">
        <v>301</v>
      </c>
      <c r="B34" s="1">
        <v>138</v>
      </c>
      <c r="C34" s="6"/>
      <c r="D34" s="6"/>
      <c r="E34" s="6"/>
      <c r="F34" s="6"/>
      <c r="G34" s="71"/>
    </row>
    <row r="35" spans="1:7">
      <c r="A35" s="73" t="s">
        <v>302</v>
      </c>
      <c r="B35" s="1">
        <v>139</v>
      </c>
      <c r="C35" s="6">
        <v>22995327</v>
      </c>
      <c r="D35" s="6">
        <v>10617729</v>
      </c>
      <c r="E35" s="6">
        <v>24847979</v>
      </c>
      <c r="F35" s="6">
        <f>+E35-12017791</f>
        <v>12830188</v>
      </c>
      <c r="G35" s="71"/>
    </row>
    <row r="36" spans="1:7">
      <c r="A36" s="73" t="s">
        <v>147</v>
      </c>
      <c r="B36" s="1">
        <v>140</v>
      </c>
      <c r="C36" s="6">
        <v>4926588</v>
      </c>
      <c r="D36" s="6">
        <v>2873481</v>
      </c>
      <c r="E36" s="6">
        <v>1605295</v>
      </c>
      <c r="F36" s="6">
        <f>+E36-47549</f>
        <v>1557746</v>
      </c>
      <c r="G36" s="71"/>
    </row>
    <row r="37" spans="1:7">
      <c r="A37" s="73" t="s">
        <v>148</v>
      </c>
      <c r="B37" s="1">
        <v>141</v>
      </c>
      <c r="C37" s="6">
        <v>1562833</v>
      </c>
      <c r="D37" s="6">
        <v>291498</v>
      </c>
      <c r="E37" s="6">
        <v>607467</v>
      </c>
      <c r="F37" s="6">
        <f>+E37-286378</f>
        <v>321089</v>
      </c>
      <c r="G37" s="71"/>
    </row>
    <row r="38" spans="1:7">
      <c r="A38" s="73" t="s">
        <v>149</v>
      </c>
      <c r="B38" s="1">
        <v>142</v>
      </c>
      <c r="C38" s="6"/>
      <c r="D38" s="6"/>
      <c r="E38" s="6"/>
      <c r="F38" s="6"/>
      <c r="G38" s="71"/>
    </row>
    <row r="39" spans="1:7">
      <c r="A39" s="73" t="s">
        <v>150</v>
      </c>
      <c r="B39" s="1">
        <v>143</v>
      </c>
      <c r="C39" s="6"/>
      <c r="D39" s="6"/>
      <c r="E39" s="6"/>
      <c r="F39" s="6"/>
      <c r="G39" s="71"/>
    </row>
    <row r="40" spans="1:7">
      <c r="A40" s="73" t="s">
        <v>151</v>
      </c>
      <c r="B40" s="1">
        <v>144</v>
      </c>
      <c r="C40" s="6"/>
      <c r="D40" s="6"/>
      <c r="E40" s="6"/>
      <c r="F40" s="6"/>
      <c r="G40" s="71"/>
    </row>
    <row r="41" spans="1:7">
      <c r="A41" s="73" t="s">
        <v>152</v>
      </c>
      <c r="B41" s="1">
        <v>145</v>
      </c>
      <c r="C41" s="6"/>
      <c r="D41" s="6"/>
      <c r="E41" s="6"/>
      <c r="F41" s="6"/>
      <c r="G41" s="71"/>
    </row>
    <row r="42" spans="1:7">
      <c r="A42" s="73" t="s">
        <v>321</v>
      </c>
      <c r="B42" s="1">
        <v>146</v>
      </c>
      <c r="C42" s="33">
        <f>C7+C27+C38+C40</f>
        <v>507163870</v>
      </c>
      <c r="D42" s="33">
        <f>D7+D27+D38+D40</f>
        <v>420664709</v>
      </c>
      <c r="E42" s="33">
        <f t="shared" ref="E42:F42" si="6">E7+E27+E38+E40</f>
        <v>571468377</v>
      </c>
      <c r="F42" s="33">
        <f t="shared" si="6"/>
        <v>507380015</v>
      </c>
      <c r="G42" s="71"/>
    </row>
    <row r="43" spans="1:7">
      <c r="A43" s="73" t="s">
        <v>153</v>
      </c>
      <c r="B43" s="1">
        <v>147</v>
      </c>
      <c r="C43" s="33">
        <f>C10+C33+C39+C41</f>
        <v>509822109</v>
      </c>
      <c r="D43" s="33">
        <f>D10+D33+D39+D41</f>
        <v>327870962</v>
      </c>
      <c r="E43" s="33">
        <f t="shared" ref="E43:F43" si="7">E10+E33+E39+E41</f>
        <v>625654404</v>
      </c>
      <c r="F43" s="33">
        <f t="shared" si="7"/>
        <v>414288962</v>
      </c>
      <c r="G43" s="71"/>
    </row>
    <row r="44" spans="1:7">
      <c r="A44" s="73" t="s">
        <v>154</v>
      </c>
      <c r="B44" s="1">
        <v>148</v>
      </c>
      <c r="C44" s="33">
        <f>C42-C43</f>
        <v>-2658239</v>
      </c>
      <c r="D44" s="33">
        <f>D42-D43</f>
        <v>92793747</v>
      </c>
      <c r="E44" s="33">
        <f t="shared" ref="E44:F44" si="8">E42-E43</f>
        <v>-54186027</v>
      </c>
      <c r="F44" s="33">
        <f t="shared" si="8"/>
        <v>93091053</v>
      </c>
      <c r="G44" s="71"/>
    </row>
    <row r="45" spans="1:7">
      <c r="A45" s="130" t="s">
        <v>155</v>
      </c>
      <c r="B45" s="1">
        <v>149</v>
      </c>
      <c r="C45" s="33">
        <f>IF(C42&gt;C43,C42-C43,0)</f>
        <v>0</v>
      </c>
      <c r="D45" s="33">
        <f>IF(D42&gt;D43,D42-D43,0)</f>
        <v>92793747</v>
      </c>
      <c r="E45" s="33">
        <f t="shared" ref="E45:F45" si="9">IF(E42&gt;E43,E42-E43,0)</f>
        <v>0</v>
      </c>
      <c r="F45" s="33">
        <f t="shared" si="9"/>
        <v>93091053</v>
      </c>
      <c r="G45" s="71"/>
    </row>
    <row r="46" spans="1:7">
      <c r="A46" s="130" t="s">
        <v>156</v>
      </c>
      <c r="B46" s="1">
        <v>150</v>
      </c>
      <c r="C46" s="33">
        <f>IF(C43&gt;C42,C43-C42,0)</f>
        <v>2658239</v>
      </c>
      <c r="D46" s="33">
        <f>IF(D43&gt;D42,D43-D42,0)</f>
        <v>0</v>
      </c>
      <c r="E46" s="33">
        <f t="shared" ref="E46:F46" si="10">IF(E43&gt;E42,E43-E42,0)</f>
        <v>54186027</v>
      </c>
      <c r="F46" s="33">
        <f t="shared" si="10"/>
        <v>0</v>
      </c>
      <c r="G46" s="71"/>
    </row>
    <row r="47" spans="1:7">
      <c r="A47" s="73" t="s">
        <v>157</v>
      </c>
      <c r="B47" s="1">
        <v>151</v>
      </c>
      <c r="C47" s="6">
        <v>-1885951</v>
      </c>
      <c r="D47" s="6"/>
      <c r="E47" s="6">
        <v>-128203</v>
      </c>
      <c r="F47" s="6"/>
      <c r="G47" s="71"/>
    </row>
    <row r="48" spans="1:7">
      <c r="A48" s="73" t="s">
        <v>336</v>
      </c>
      <c r="B48" s="1">
        <v>152</v>
      </c>
      <c r="C48" s="33">
        <f>C44-C47</f>
        <v>-772288</v>
      </c>
      <c r="D48" s="33">
        <f>D44-D47</f>
        <v>92793747</v>
      </c>
      <c r="E48" s="33">
        <f t="shared" ref="E48:F48" si="11">E44-E47</f>
        <v>-54057824</v>
      </c>
      <c r="F48" s="33">
        <f t="shared" si="11"/>
        <v>93091053</v>
      </c>
      <c r="G48" s="71"/>
    </row>
    <row r="49" spans="1:7">
      <c r="A49" s="130" t="s">
        <v>158</v>
      </c>
      <c r="B49" s="1">
        <v>153</v>
      </c>
      <c r="C49" s="33">
        <f>IF(C48&gt;0,C48,0)</f>
        <v>0</v>
      </c>
      <c r="D49" s="33">
        <f>IF(D48&gt;0,D48,0)</f>
        <v>92793747</v>
      </c>
      <c r="E49" s="33">
        <f t="shared" ref="E49:F49" si="12">IF(E48&gt;0,E48,0)</f>
        <v>0</v>
      </c>
      <c r="F49" s="33">
        <f t="shared" si="12"/>
        <v>93091053</v>
      </c>
      <c r="G49" s="71"/>
    </row>
    <row r="50" spans="1:7">
      <c r="A50" s="107" t="s">
        <v>159</v>
      </c>
      <c r="B50" s="2">
        <v>154</v>
      </c>
      <c r="C50" s="39">
        <f>IF(C48&lt;0,-C48,0)</f>
        <v>772288</v>
      </c>
      <c r="D50" s="39">
        <f>IF(D48&lt;0,-D48,0)</f>
        <v>0</v>
      </c>
      <c r="E50" s="39">
        <f>IF(E48&lt;0,-E48,0)</f>
        <v>54057824</v>
      </c>
      <c r="F50" s="39">
        <f t="shared" ref="F50" si="13">IF(F48&lt;0,-F48,0)</f>
        <v>0</v>
      </c>
      <c r="G50" s="71"/>
    </row>
    <row r="51" spans="1:7">
      <c r="A51" s="80" t="s">
        <v>160</v>
      </c>
      <c r="B51" s="81"/>
      <c r="C51" s="81"/>
      <c r="D51" s="81"/>
      <c r="E51" s="115"/>
      <c r="F51" s="157"/>
      <c r="G51" s="71"/>
    </row>
    <row r="52" spans="1:7">
      <c r="A52" s="83" t="s">
        <v>161</v>
      </c>
      <c r="B52" s="34"/>
      <c r="C52" s="34"/>
      <c r="D52" s="34"/>
      <c r="E52" s="34"/>
      <c r="F52" s="158"/>
      <c r="G52" s="71"/>
    </row>
    <row r="53" spans="1:7">
      <c r="A53" s="73" t="s">
        <v>162</v>
      </c>
      <c r="B53" s="1">
        <v>155</v>
      </c>
      <c r="C53" s="6">
        <f>+C48-C54</f>
        <v>-770660</v>
      </c>
      <c r="D53" s="6">
        <f>+D48-D54</f>
        <v>92790215</v>
      </c>
      <c r="E53" s="6">
        <f>+E48-E54</f>
        <v>-45413573</v>
      </c>
      <c r="F53" s="6">
        <f>+F48-F54</f>
        <v>94294558</v>
      </c>
      <c r="G53" s="71"/>
    </row>
    <row r="54" spans="1:7">
      <c r="A54" s="73" t="s">
        <v>163</v>
      </c>
      <c r="B54" s="1">
        <v>156</v>
      </c>
      <c r="C54" s="7">
        <v>-1628</v>
      </c>
      <c r="D54" s="7">
        <v>3532</v>
      </c>
      <c r="E54" s="7">
        <v>-8644251</v>
      </c>
      <c r="F54" s="7">
        <f>+E54--7440746</f>
        <v>-1203505</v>
      </c>
      <c r="G54" s="71"/>
    </row>
    <row r="55" spans="1:7">
      <c r="A55" s="80" t="s">
        <v>164</v>
      </c>
      <c r="B55" s="81"/>
      <c r="C55" s="81"/>
      <c r="D55" s="81"/>
      <c r="E55" s="81"/>
      <c r="F55" s="157"/>
      <c r="G55" s="71"/>
    </row>
    <row r="56" spans="1:7">
      <c r="A56" s="83" t="s">
        <v>165</v>
      </c>
      <c r="B56" s="8">
        <v>157</v>
      </c>
      <c r="C56" s="5">
        <f>+C48</f>
        <v>-772288</v>
      </c>
      <c r="D56" s="5">
        <f>+D48</f>
        <v>92793747</v>
      </c>
      <c r="E56" s="5">
        <f>+E48</f>
        <v>-54057824</v>
      </c>
      <c r="F56" s="5">
        <f>+F48</f>
        <v>93091053</v>
      </c>
      <c r="G56" s="71"/>
    </row>
    <row r="57" spans="1:7">
      <c r="A57" s="73" t="s">
        <v>318</v>
      </c>
      <c r="B57" s="1">
        <v>158</v>
      </c>
      <c r="C57" s="33">
        <f>SUM(C58:C64)</f>
        <v>-33432007</v>
      </c>
      <c r="D57" s="33">
        <f>SUM(D58:D64)</f>
        <v>-24973318</v>
      </c>
      <c r="E57" s="33">
        <f t="shared" ref="E57:F57" si="14">SUM(E58:E64)</f>
        <v>15028</v>
      </c>
      <c r="F57" s="33">
        <f t="shared" si="14"/>
        <v>9862</v>
      </c>
      <c r="G57" s="71"/>
    </row>
    <row r="58" spans="1:7">
      <c r="A58" s="73" t="s">
        <v>166</v>
      </c>
      <c r="B58" s="1">
        <v>159</v>
      </c>
      <c r="C58" s="6"/>
      <c r="D58" s="6"/>
      <c r="E58" s="6"/>
      <c r="F58" s="6"/>
      <c r="G58" s="71"/>
    </row>
    <row r="59" spans="1:7">
      <c r="A59" s="73" t="s">
        <v>167</v>
      </c>
      <c r="B59" s="1">
        <v>160</v>
      </c>
      <c r="C59" s="6"/>
      <c r="D59" s="6"/>
      <c r="E59" s="6"/>
      <c r="F59" s="6"/>
      <c r="G59" s="71"/>
    </row>
    <row r="60" spans="1:7">
      <c r="A60" s="73" t="s">
        <v>168</v>
      </c>
      <c r="B60" s="1">
        <v>161</v>
      </c>
      <c r="C60" s="6">
        <v>-33432007</v>
      </c>
      <c r="D60" s="6">
        <v>-24973318</v>
      </c>
      <c r="E60" s="6">
        <v>15028</v>
      </c>
      <c r="F60" s="6">
        <v>9862</v>
      </c>
      <c r="G60" s="71"/>
    </row>
    <row r="61" spans="1:7">
      <c r="A61" s="73" t="s">
        <v>169</v>
      </c>
      <c r="B61" s="1">
        <v>162</v>
      </c>
      <c r="C61" s="6"/>
      <c r="D61" s="6"/>
      <c r="E61" s="6"/>
      <c r="F61" s="6"/>
      <c r="G61" s="71"/>
    </row>
    <row r="62" spans="1:7">
      <c r="A62" s="73" t="s">
        <v>170</v>
      </c>
      <c r="B62" s="1">
        <v>163</v>
      </c>
      <c r="C62" s="6"/>
      <c r="D62" s="6"/>
      <c r="E62" s="6"/>
      <c r="F62" s="6"/>
      <c r="G62" s="71"/>
    </row>
    <row r="63" spans="1:7">
      <c r="A63" s="73" t="s">
        <v>171</v>
      </c>
      <c r="B63" s="1">
        <v>164</v>
      </c>
      <c r="C63" s="6"/>
      <c r="D63" s="6"/>
      <c r="E63" s="6"/>
      <c r="F63" s="6"/>
      <c r="G63" s="71"/>
    </row>
    <row r="64" spans="1:7">
      <c r="A64" s="73" t="s">
        <v>172</v>
      </c>
      <c r="B64" s="1">
        <v>165</v>
      </c>
      <c r="C64" s="6"/>
      <c r="D64" s="6"/>
      <c r="E64" s="6"/>
      <c r="F64" s="6"/>
      <c r="G64" s="71"/>
    </row>
    <row r="65" spans="1:7">
      <c r="A65" s="73" t="s">
        <v>173</v>
      </c>
      <c r="B65" s="1">
        <v>166</v>
      </c>
      <c r="C65" s="6">
        <v>-2684410</v>
      </c>
      <c r="D65" s="6">
        <v>-882806</v>
      </c>
      <c r="E65" s="6">
        <v>3005</v>
      </c>
      <c r="F65" s="6">
        <v>1972</v>
      </c>
      <c r="G65" s="71"/>
    </row>
    <row r="66" spans="1:7">
      <c r="A66" s="73" t="s">
        <v>319</v>
      </c>
      <c r="B66" s="1">
        <v>167</v>
      </c>
      <c r="C66" s="33">
        <f>C57-C65</f>
        <v>-30747597</v>
      </c>
      <c r="D66" s="33">
        <f>D57-D65</f>
        <v>-24090512</v>
      </c>
      <c r="E66" s="33">
        <f>E57-E65</f>
        <v>12023</v>
      </c>
      <c r="F66" s="33">
        <f>F57-F65</f>
        <v>7890</v>
      </c>
      <c r="G66" s="71"/>
    </row>
    <row r="67" spans="1:7">
      <c r="A67" s="73" t="s">
        <v>174</v>
      </c>
      <c r="B67" s="1">
        <v>168</v>
      </c>
      <c r="C67" s="39">
        <f>C56+C66</f>
        <v>-31519885</v>
      </c>
      <c r="D67" s="39">
        <f>D56+D66</f>
        <v>68703235</v>
      </c>
      <c r="E67" s="39">
        <f>E56+E66</f>
        <v>-54045801</v>
      </c>
      <c r="F67" s="6">
        <f>F56+F66</f>
        <v>93098943</v>
      </c>
      <c r="G67" s="71"/>
    </row>
    <row r="68" spans="1:7">
      <c r="A68" s="282" t="s">
        <v>175</v>
      </c>
      <c r="B68" s="283"/>
      <c r="C68" s="283"/>
      <c r="D68" s="283"/>
      <c r="E68" s="283"/>
      <c r="F68" s="284"/>
      <c r="G68" s="71"/>
    </row>
    <row r="69" spans="1:7">
      <c r="A69" s="96" t="s">
        <v>176</v>
      </c>
      <c r="B69" s="97"/>
      <c r="C69" s="97"/>
      <c r="D69" s="97"/>
      <c r="E69" s="97"/>
      <c r="F69" s="159"/>
      <c r="G69" s="71"/>
    </row>
    <row r="70" spans="1:7">
      <c r="A70" s="73" t="s">
        <v>162</v>
      </c>
      <c r="B70" s="1">
        <v>169</v>
      </c>
      <c r="C70" s="6">
        <f>+C67-C71</f>
        <v>-31518257</v>
      </c>
      <c r="D70" s="6">
        <f>+D67-D71</f>
        <v>68699703</v>
      </c>
      <c r="E70" s="6">
        <f>+E67-E71</f>
        <v>-45401550</v>
      </c>
      <c r="F70" s="6">
        <f>+F67-F71</f>
        <v>94302448</v>
      </c>
      <c r="G70" s="71"/>
    </row>
    <row r="71" spans="1:7">
      <c r="A71" s="85" t="s">
        <v>163</v>
      </c>
      <c r="B71" s="4">
        <v>170</v>
      </c>
      <c r="C71" s="7">
        <f>+C54</f>
        <v>-1628</v>
      </c>
      <c r="D71" s="7">
        <f>+D54</f>
        <v>3532</v>
      </c>
      <c r="E71" s="7">
        <f>+E54</f>
        <v>-8644251</v>
      </c>
      <c r="F71" s="7">
        <f>+F54</f>
        <v>-1203505</v>
      </c>
      <c r="G71" s="71"/>
    </row>
    <row r="75" spans="1:7">
      <c r="E75" s="71"/>
      <c r="F75" s="71"/>
    </row>
  </sheetData>
  <mergeCells count="3">
    <mergeCell ref="A68:F68"/>
    <mergeCell ref="A1:F1"/>
    <mergeCell ref="A2:F2"/>
  </mergeCells>
  <phoneticPr fontId="7" type="noConversion"/>
  <dataValidations count="2">
    <dataValidation allowBlank="1" sqref="C70:F71 C58:F65 C56:F56 C53:F54 C67:F67 C7:F50"/>
    <dataValidation type="whole" operator="notEqual" allowBlank="1" showInputMessage="1" showErrorMessage="1" errorTitle="Pogrešan unos" error="Mogu se unijeti samo cjelobrojne vrijednosti." sqref="C66:F66 C57:F57">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58"/>
  <sheetViews>
    <sheetView tabSelected="1" view="pageBreakPreview" topLeftCell="A10" zoomScale="110" zoomScaleNormal="100" workbookViewId="0">
      <selection activeCell="D37" sqref="D37"/>
    </sheetView>
  </sheetViews>
  <sheetFormatPr defaultColWidth="9.125" defaultRowHeight="12.9"/>
  <cols>
    <col min="1" max="1" width="66.875" style="106" customWidth="1"/>
    <col min="2" max="2" width="8.125" style="32" customWidth="1"/>
    <col min="3" max="3" width="12.375" style="32" customWidth="1"/>
    <col min="4" max="4" width="11.875" style="32" customWidth="1"/>
    <col min="5" max="6" width="9.125" style="32"/>
    <col min="7" max="7" width="41.875" style="32" bestFit="1" customWidth="1"/>
    <col min="8" max="9" width="9.125" style="32"/>
    <col min="10" max="10" width="8.875" style="32" customWidth="1"/>
    <col min="11" max="16384" width="9.125" style="32"/>
  </cols>
  <sheetData>
    <row r="1" spans="1:10" ht="15.65">
      <c r="A1" s="291" t="s">
        <v>249</v>
      </c>
      <c r="B1" s="292"/>
      <c r="C1" s="292"/>
      <c r="D1" s="293"/>
    </row>
    <row r="2" spans="1:10" ht="13.6">
      <c r="A2" s="294" t="s">
        <v>349</v>
      </c>
      <c r="B2" s="295"/>
      <c r="C2" s="295"/>
      <c r="D2" s="296"/>
    </row>
    <row r="3" spans="1:10">
      <c r="A3" s="101" t="s">
        <v>282</v>
      </c>
      <c r="B3" s="102"/>
      <c r="C3" s="102"/>
      <c r="D3" s="103"/>
      <c r="E3" s="123"/>
    </row>
    <row r="4" spans="1:10" ht="13.6">
      <c r="A4" s="41" t="s">
        <v>34</v>
      </c>
      <c r="B4" s="41" t="s">
        <v>35</v>
      </c>
      <c r="C4" s="42" t="s">
        <v>36</v>
      </c>
      <c r="D4" s="42" t="s">
        <v>37</v>
      </c>
      <c r="E4" s="117"/>
      <c r="G4" s="123"/>
      <c r="H4" s="123"/>
      <c r="I4" s="123"/>
      <c r="J4" s="123"/>
    </row>
    <row r="5" spans="1:10" ht="13.6">
      <c r="A5" s="42">
        <v>1</v>
      </c>
      <c r="B5" s="43">
        <v>2</v>
      </c>
      <c r="C5" s="44" t="s">
        <v>4</v>
      </c>
      <c r="D5" s="44" t="s">
        <v>5</v>
      </c>
      <c r="E5" s="117"/>
      <c r="G5" s="123"/>
      <c r="H5" s="123"/>
      <c r="I5" s="123"/>
      <c r="J5" s="123"/>
    </row>
    <row r="6" spans="1:10" ht="13.6">
      <c r="A6" s="80" t="s">
        <v>180</v>
      </c>
      <c r="B6" s="99"/>
      <c r="C6" s="99"/>
      <c r="D6" s="100"/>
      <c r="E6" s="117"/>
      <c r="G6" s="120"/>
      <c r="H6" s="121"/>
      <c r="I6" s="123"/>
      <c r="J6" s="123"/>
    </row>
    <row r="7" spans="1:10" ht="13.6">
      <c r="A7" s="130" t="s">
        <v>181</v>
      </c>
      <c r="B7" s="1">
        <v>1</v>
      </c>
      <c r="C7" s="6">
        <v>-2658239</v>
      </c>
      <c r="D7" s="6">
        <v>-54186027</v>
      </c>
      <c r="E7" s="117"/>
      <c r="G7" s="120"/>
      <c r="H7" s="121"/>
      <c r="I7" s="123"/>
      <c r="J7" s="123"/>
    </row>
    <row r="8" spans="1:10" ht="13.6">
      <c r="A8" s="130" t="s">
        <v>182</v>
      </c>
      <c r="B8" s="1">
        <v>2</v>
      </c>
      <c r="C8" s="6">
        <v>131402096</v>
      </c>
      <c r="D8" s="6">
        <v>165705733</v>
      </c>
      <c r="E8" s="117"/>
      <c r="G8" s="120"/>
      <c r="H8" s="121"/>
      <c r="I8" s="123"/>
      <c r="J8" s="123"/>
    </row>
    <row r="9" spans="1:10" ht="13.6">
      <c r="A9" s="130" t="s">
        <v>183</v>
      </c>
      <c r="B9" s="1">
        <v>3</v>
      </c>
      <c r="C9" s="6">
        <v>226457330</v>
      </c>
      <c r="D9" s="6">
        <v>252847394</v>
      </c>
      <c r="E9" s="117"/>
      <c r="G9" s="120"/>
      <c r="H9" s="121"/>
      <c r="I9" s="123"/>
      <c r="J9" s="123"/>
    </row>
    <row r="10" spans="1:10" ht="13.6">
      <c r="A10" s="130" t="s">
        <v>184</v>
      </c>
      <c r="B10" s="1">
        <v>4</v>
      </c>
      <c r="C10" s="6"/>
      <c r="D10" s="6"/>
      <c r="E10" s="117"/>
      <c r="G10" s="120"/>
      <c r="H10" s="121"/>
      <c r="I10" s="123"/>
      <c r="J10" s="123"/>
    </row>
    <row r="11" spans="1:10" ht="13.6">
      <c r="A11" s="130" t="s">
        <v>185</v>
      </c>
      <c r="B11" s="1">
        <v>5</v>
      </c>
      <c r="C11" s="6"/>
      <c r="D11" s="6"/>
      <c r="E11" s="117"/>
      <c r="G11" s="120"/>
      <c r="H11" s="121"/>
      <c r="I11" s="123"/>
      <c r="J11" s="123"/>
    </row>
    <row r="12" spans="1:10" ht="13.6">
      <c r="A12" s="130" t="s">
        <v>186</v>
      </c>
      <c r="B12" s="1">
        <v>6</v>
      </c>
      <c r="C12" s="6">
        <v>79981</v>
      </c>
      <c r="D12" s="6">
        <v>104704</v>
      </c>
      <c r="E12" s="117"/>
      <c r="G12" s="120"/>
      <c r="H12" s="121"/>
      <c r="I12" s="123"/>
      <c r="J12" s="123"/>
    </row>
    <row r="13" spans="1:10" ht="13.6">
      <c r="A13" s="73" t="s">
        <v>187</v>
      </c>
      <c r="B13" s="1">
        <v>7</v>
      </c>
      <c r="C13" s="33">
        <f>SUM(C7:C12)</f>
        <v>355281168</v>
      </c>
      <c r="D13" s="33">
        <f>SUM(D7:D12)</f>
        <v>364471804</v>
      </c>
      <c r="E13" s="117"/>
      <c r="G13" s="120"/>
      <c r="H13" s="121"/>
      <c r="I13" s="123"/>
      <c r="J13" s="123"/>
    </row>
    <row r="14" spans="1:10" ht="13.6">
      <c r="A14" s="130" t="s">
        <v>188</v>
      </c>
      <c r="B14" s="1">
        <v>8</v>
      </c>
      <c r="C14" s="6"/>
      <c r="D14" s="6"/>
      <c r="E14" s="117"/>
      <c r="G14" s="120"/>
      <c r="H14" s="121"/>
      <c r="I14" s="123"/>
      <c r="J14" s="123"/>
    </row>
    <row r="15" spans="1:10" ht="13.6">
      <c r="A15" s="130" t="s">
        <v>189</v>
      </c>
      <c r="B15" s="1">
        <v>9</v>
      </c>
      <c r="C15" s="6">
        <v>60570365</v>
      </c>
      <c r="D15" s="6">
        <v>53938201</v>
      </c>
      <c r="E15" s="117"/>
      <c r="G15" s="120"/>
      <c r="H15" s="121"/>
      <c r="I15" s="123"/>
      <c r="J15" s="123"/>
    </row>
    <row r="16" spans="1:10" ht="13.6">
      <c r="A16" s="130" t="s">
        <v>190</v>
      </c>
      <c r="B16" s="1">
        <v>10</v>
      </c>
      <c r="C16" s="6">
        <v>5642052</v>
      </c>
      <c r="D16" s="6">
        <v>3704489</v>
      </c>
      <c r="E16" s="117"/>
      <c r="G16" s="120"/>
      <c r="H16" s="121"/>
      <c r="I16" s="123"/>
      <c r="J16" s="123"/>
    </row>
    <row r="17" spans="1:10" ht="13.6">
      <c r="A17" s="130" t="s">
        <v>191</v>
      </c>
      <c r="B17" s="1">
        <v>11</v>
      </c>
      <c r="C17" s="6">
        <v>84618767</v>
      </c>
      <c r="D17" s="6">
        <v>89731181</v>
      </c>
      <c r="E17" s="117"/>
      <c r="G17" s="118"/>
      <c r="H17" s="121"/>
      <c r="I17" s="123"/>
      <c r="J17" s="123"/>
    </row>
    <row r="18" spans="1:10" ht="13.6">
      <c r="A18" s="73" t="s">
        <v>192</v>
      </c>
      <c r="B18" s="1">
        <v>12</v>
      </c>
      <c r="C18" s="33">
        <f>SUM(C14:C17)</f>
        <v>150831184</v>
      </c>
      <c r="D18" s="33">
        <f>SUM(D14:D17)</f>
        <v>147373871</v>
      </c>
      <c r="E18" s="117"/>
      <c r="G18" s="118"/>
      <c r="H18" s="121"/>
      <c r="I18" s="123"/>
      <c r="J18" s="123"/>
    </row>
    <row r="19" spans="1:10" ht="13.6">
      <c r="A19" s="73" t="s">
        <v>193</v>
      </c>
      <c r="B19" s="1">
        <v>13</v>
      </c>
      <c r="C19" s="33">
        <f>IF(C13&gt;C18,C13-C18,0)</f>
        <v>204449984</v>
      </c>
      <c r="D19" s="33">
        <f>IF(D13&gt;D18,D13-D18,0)</f>
        <v>217097933</v>
      </c>
      <c r="E19" s="117"/>
      <c r="G19" s="118"/>
      <c r="H19" s="121"/>
      <c r="I19" s="123"/>
      <c r="J19" s="123"/>
    </row>
    <row r="20" spans="1:10" ht="13.6">
      <c r="A20" s="73" t="s">
        <v>194</v>
      </c>
      <c r="B20" s="1">
        <v>14</v>
      </c>
      <c r="C20" s="33">
        <f>IF(C18&gt;C13,C18-C13,0)</f>
        <v>0</v>
      </c>
      <c r="D20" s="33">
        <f>IF(D18&gt;D13,D18-D13,0)</f>
        <v>0</v>
      </c>
      <c r="E20" s="117"/>
      <c r="G20" s="118"/>
      <c r="H20" s="121"/>
      <c r="I20" s="123"/>
      <c r="J20" s="123"/>
    </row>
    <row r="21" spans="1:10" ht="13.6">
      <c r="A21" s="80" t="s">
        <v>195</v>
      </c>
      <c r="B21" s="99"/>
      <c r="C21" s="99"/>
      <c r="D21" s="100"/>
      <c r="E21" s="117"/>
      <c r="G21" s="120"/>
      <c r="H21" s="121"/>
      <c r="I21" s="123"/>
      <c r="J21" s="123"/>
    </row>
    <row r="22" spans="1:10" ht="13.6">
      <c r="A22" s="130" t="s">
        <v>196</v>
      </c>
      <c r="B22" s="1">
        <v>15</v>
      </c>
      <c r="C22" s="6"/>
      <c r="D22" s="6"/>
      <c r="E22" s="117"/>
      <c r="G22" s="118"/>
      <c r="H22" s="121"/>
      <c r="I22" s="123"/>
      <c r="J22" s="123"/>
    </row>
    <row r="23" spans="1:10" ht="13.6">
      <c r="A23" s="130" t="s">
        <v>197</v>
      </c>
      <c r="B23" s="1">
        <v>16</v>
      </c>
      <c r="C23" s="6">
        <v>40252142</v>
      </c>
      <c r="D23" s="6"/>
      <c r="E23" s="117"/>
      <c r="G23" s="124"/>
      <c r="H23" s="125"/>
      <c r="I23" s="123"/>
      <c r="J23" s="123"/>
    </row>
    <row r="24" spans="1:10" ht="13.6">
      <c r="A24" s="130" t="s">
        <v>198</v>
      </c>
      <c r="B24" s="1">
        <v>17</v>
      </c>
      <c r="C24" s="6"/>
      <c r="D24" s="6"/>
      <c r="E24" s="117"/>
      <c r="G24" s="124"/>
      <c r="H24" s="121"/>
      <c r="I24" s="123"/>
      <c r="J24" s="123"/>
    </row>
    <row r="25" spans="1:10" ht="13.6">
      <c r="A25" s="130" t="s">
        <v>199</v>
      </c>
      <c r="B25" s="1">
        <v>18</v>
      </c>
      <c r="C25" s="6"/>
      <c r="D25" s="6"/>
      <c r="E25" s="117"/>
      <c r="G25" s="124"/>
      <c r="H25" s="125"/>
      <c r="I25" s="123"/>
      <c r="J25" s="123"/>
    </row>
    <row r="26" spans="1:10" ht="13.6">
      <c r="A26" s="130" t="s">
        <v>200</v>
      </c>
      <c r="B26" s="1">
        <v>19</v>
      </c>
      <c r="C26" s="6"/>
      <c r="D26" s="6">
        <v>1557268</v>
      </c>
      <c r="E26" s="117"/>
      <c r="G26" s="124"/>
      <c r="H26" s="121"/>
      <c r="I26" s="123"/>
      <c r="J26" s="123"/>
    </row>
    <row r="27" spans="1:10" ht="13.6">
      <c r="A27" s="73" t="s">
        <v>201</v>
      </c>
      <c r="B27" s="1">
        <v>20</v>
      </c>
      <c r="C27" s="33">
        <f>SUM(C22:C26)</f>
        <v>40252142</v>
      </c>
      <c r="D27" s="33">
        <f>SUM(D22:D26)</f>
        <v>1557268</v>
      </c>
      <c r="E27" s="117"/>
      <c r="G27" s="124"/>
      <c r="H27" s="125"/>
      <c r="I27" s="123"/>
      <c r="J27" s="123"/>
    </row>
    <row r="28" spans="1:10" ht="13.6">
      <c r="A28" s="130" t="s">
        <v>202</v>
      </c>
      <c r="B28" s="1">
        <v>21</v>
      </c>
      <c r="C28" s="6">
        <v>172268048</v>
      </c>
      <c r="D28" s="6">
        <v>534675332</v>
      </c>
      <c r="E28" s="117"/>
      <c r="G28" s="124"/>
      <c r="H28" s="121"/>
      <c r="I28" s="123"/>
      <c r="J28" s="123"/>
    </row>
    <row r="29" spans="1:10" ht="13.6">
      <c r="A29" s="130" t="s">
        <v>203</v>
      </c>
      <c r="B29" s="1">
        <v>22</v>
      </c>
      <c r="C29" s="6"/>
      <c r="D29" s="6"/>
      <c r="E29" s="117"/>
      <c r="G29" s="124"/>
      <c r="H29" s="121"/>
      <c r="I29" s="123"/>
      <c r="J29" s="123"/>
    </row>
    <row r="30" spans="1:10" ht="13.6">
      <c r="A30" s="130" t="s">
        <v>204</v>
      </c>
      <c r="B30" s="1">
        <v>23</v>
      </c>
      <c r="C30" s="6">
        <v>1751658</v>
      </c>
      <c r="D30" s="6"/>
      <c r="E30" s="117"/>
      <c r="G30" s="124"/>
      <c r="H30" s="121"/>
      <c r="I30" s="123"/>
      <c r="J30" s="123"/>
    </row>
    <row r="31" spans="1:10" ht="13.6">
      <c r="A31" s="73" t="s">
        <v>205</v>
      </c>
      <c r="B31" s="1">
        <v>24</v>
      </c>
      <c r="C31" s="33">
        <f>SUM(C28:C30)</f>
        <v>174019706</v>
      </c>
      <c r="D31" s="33">
        <f>SUM(D28:D30)</f>
        <v>534675332</v>
      </c>
      <c r="E31" s="117"/>
      <c r="G31" s="124"/>
      <c r="H31" s="121"/>
      <c r="I31" s="123"/>
      <c r="J31" s="123"/>
    </row>
    <row r="32" spans="1:10" ht="13.6">
      <c r="A32" s="73" t="s">
        <v>206</v>
      </c>
      <c r="B32" s="1">
        <v>25</v>
      </c>
      <c r="C32" s="33">
        <f>IF(C27&gt;C31,C27-C31,0)</f>
        <v>0</v>
      </c>
      <c r="D32" s="33">
        <f>IF(D27&gt;D31,D27-D31,0)</f>
        <v>0</v>
      </c>
      <c r="E32" s="117"/>
      <c r="G32" s="124"/>
      <c r="H32" s="125"/>
      <c r="I32" s="123"/>
      <c r="J32" s="123"/>
    </row>
    <row r="33" spans="1:10" ht="13.6">
      <c r="A33" s="73" t="s">
        <v>207</v>
      </c>
      <c r="B33" s="1">
        <v>26</v>
      </c>
      <c r="C33" s="33">
        <f>IF(C31&gt;C27,C31-C27,0)</f>
        <v>133767564</v>
      </c>
      <c r="D33" s="33">
        <f>IF(D31&gt;D27,D31-D27,0)</f>
        <v>533118064</v>
      </c>
      <c r="E33" s="117"/>
      <c r="G33" s="123"/>
      <c r="H33" s="123"/>
      <c r="I33" s="123"/>
      <c r="J33" s="123"/>
    </row>
    <row r="34" spans="1:10" ht="13.6">
      <c r="A34" s="80" t="s">
        <v>208</v>
      </c>
      <c r="B34" s="99"/>
      <c r="C34" s="99"/>
      <c r="D34" s="100"/>
      <c r="E34" s="117"/>
      <c r="G34" s="123"/>
      <c r="H34" s="123"/>
      <c r="I34" s="123"/>
      <c r="J34" s="123"/>
    </row>
    <row r="35" spans="1:10" ht="13.6">
      <c r="A35" s="130" t="s">
        <v>209</v>
      </c>
      <c r="B35" s="1">
        <v>27</v>
      </c>
      <c r="C35" s="5">
        <v>1628</v>
      </c>
      <c r="D35" s="5">
        <v>1640052</v>
      </c>
      <c r="E35" s="117"/>
    </row>
    <row r="36" spans="1:10" ht="13.6">
      <c r="A36" s="130" t="s">
        <v>210</v>
      </c>
      <c r="B36" s="1">
        <v>28</v>
      </c>
      <c r="C36" s="6">
        <v>41067788</v>
      </c>
      <c r="D36" s="6">
        <v>262628125</v>
      </c>
      <c r="E36" s="117"/>
      <c r="F36" s="71"/>
    </row>
    <row r="37" spans="1:10" ht="13.6">
      <c r="A37" s="130" t="s">
        <v>211</v>
      </c>
      <c r="B37" s="1">
        <v>29</v>
      </c>
      <c r="C37" s="6"/>
      <c r="D37" s="6">
        <v>12023</v>
      </c>
      <c r="E37" s="117"/>
    </row>
    <row r="38" spans="1:10">
      <c r="A38" s="73" t="s">
        <v>212</v>
      </c>
      <c r="B38" s="1">
        <v>30</v>
      </c>
      <c r="C38" s="33">
        <f>SUM(C35:C37)</f>
        <v>41069416</v>
      </c>
      <c r="D38" s="33">
        <f>SUM(D35:D37)</f>
        <v>264280200</v>
      </c>
      <c r="E38" s="122"/>
      <c r="F38" s="71"/>
    </row>
    <row r="39" spans="1:10">
      <c r="A39" s="130" t="s">
        <v>213</v>
      </c>
      <c r="B39" s="1">
        <v>31</v>
      </c>
      <c r="C39" s="6"/>
      <c r="D39" s="6"/>
      <c r="E39" s="123"/>
    </row>
    <row r="40" spans="1:10" ht="13.6">
      <c r="A40" s="130" t="s">
        <v>214</v>
      </c>
      <c r="B40" s="1">
        <v>32</v>
      </c>
      <c r="C40" s="6">
        <v>37330521</v>
      </c>
      <c r="D40" s="6">
        <v>98342353</v>
      </c>
      <c r="E40" s="121"/>
      <c r="G40" s="71"/>
    </row>
    <row r="41" spans="1:10" ht="13.6">
      <c r="A41" s="130" t="s">
        <v>215</v>
      </c>
      <c r="B41" s="1">
        <v>33</v>
      </c>
      <c r="C41" s="6"/>
      <c r="D41" s="6"/>
      <c r="E41" s="121"/>
      <c r="G41" s="71"/>
    </row>
    <row r="42" spans="1:10" ht="13.6">
      <c r="A42" s="130" t="s">
        <v>216</v>
      </c>
      <c r="B42" s="1">
        <v>34</v>
      </c>
      <c r="C42" s="6">
        <v>35692643</v>
      </c>
      <c r="D42" s="6"/>
      <c r="E42" s="121"/>
      <c r="G42" s="71"/>
    </row>
    <row r="43" spans="1:10" ht="13.6">
      <c r="A43" s="130" t="s">
        <v>217</v>
      </c>
      <c r="B43" s="1">
        <v>35</v>
      </c>
      <c r="C43" s="6">
        <v>30747597</v>
      </c>
      <c r="D43" s="6"/>
      <c r="E43" s="121"/>
    </row>
    <row r="44" spans="1:10" ht="13.6">
      <c r="A44" s="73" t="s">
        <v>218</v>
      </c>
      <c r="B44" s="1">
        <v>36</v>
      </c>
      <c r="C44" s="33">
        <f>SUM(C39:C43)</f>
        <v>103770761</v>
      </c>
      <c r="D44" s="33">
        <f>SUM(D39:D43)</f>
        <v>98342353</v>
      </c>
      <c r="E44" s="121"/>
      <c r="F44" s="71"/>
    </row>
    <row r="45" spans="1:10" ht="13.6">
      <c r="A45" s="73" t="s">
        <v>219</v>
      </c>
      <c r="B45" s="1">
        <v>37</v>
      </c>
      <c r="C45" s="33">
        <f>IF(C38&gt;C44,C38-C44,0)</f>
        <v>0</v>
      </c>
      <c r="D45" s="33">
        <f>IF(D38&gt;D44,D38-D44,0)</f>
        <v>165937847</v>
      </c>
      <c r="E45" s="121"/>
    </row>
    <row r="46" spans="1:10" ht="13.6">
      <c r="A46" s="73" t="s">
        <v>220</v>
      </c>
      <c r="B46" s="1">
        <v>38</v>
      </c>
      <c r="C46" s="33">
        <f>IF(C44&gt;C38,C44-C38,0)</f>
        <v>62701345</v>
      </c>
      <c r="D46" s="33">
        <f>IF(D44&gt;D38,D44-D38,0)</f>
        <v>0</v>
      </c>
      <c r="E46" s="121"/>
      <c r="F46" s="71"/>
    </row>
    <row r="47" spans="1:10" ht="13.6">
      <c r="A47" s="130" t="s">
        <v>221</v>
      </c>
      <c r="B47" s="1">
        <v>39</v>
      </c>
      <c r="C47" s="33">
        <f>IF(C19-C20+C32-C33+C45-C46&gt;0,C19-C20+C32-C33+C45-C46,0)</f>
        <v>7981075</v>
      </c>
      <c r="D47" s="33">
        <f>IF(D19-D20+D32-D33+D45-D46&gt;0,D19-D20+D32-D33+D45-D46,0)</f>
        <v>0</v>
      </c>
      <c r="E47" s="121"/>
      <c r="F47" s="71"/>
    </row>
    <row r="48" spans="1:10" ht="13.6">
      <c r="A48" s="130" t="s">
        <v>222</v>
      </c>
      <c r="B48" s="1">
        <v>40</v>
      </c>
      <c r="C48" s="33">
        <f>IF(C20-C19+C33-C32+C46-C45&gt;0,C20-C19+C33-C32+C46-C45,0)</f>
        <v>0</v>
      </c>
      <c r="D48" s="33">
        <f>IF(D20-D19+D33-D32+D46-D45&gt;0,D20-D19+D33-D32+D46-D45,0)</f>
        <v>150082284</v>
      </c>
      <c r="E48" s="121"/>
      <c r="F48" s="71"/>
    </row>
    <row r="49" spans="1:5" ht="13.6">
      <c r="A49" s="130" t="s">
        <v>223</v>
      </c>
      <c r="B49" s="1">
        <v>41</v>
      </c>
      <c r="C49" s="6">
        <v>318755282</v>
      </c>
      <c r="D49" s="6">
        <v>274650648</v>
      </c>
      <c r="E49" s="121"/>
    </row>
    <row r="50" spans="1:5" ht="13.6">
      <c r="A50" s="130" t="s">
        <v>224</v>
      </c>
      <c r="B50" s="1">
        <v>42</v>
      </c>
      <c r="C50" s="6">
        <v>7981075</v>
      </c>
      <c r="D50" s="6"/>
      <c r="E50" s="121"/>
    </row>
    <row r="51" spans="1:5" ht="13.6">
      <c r="A51" s="130" t="s">
        <v>225</v>
      </c>
      <c r="B51" s="1">
        <v>43</v>
      </c>
      <c r="C51" s="6">
        <f>+C48</f>
        <v>0</v>
      </c>
      <c r="D51" s="6">
        <f>+D48</f>
        <v>150082284</v>
      </c>
      <c r="E51" s="121"/>
    </row>
    <row r="52" spans="1:5" ht="13.6">
      <c r="A52" s="74" t="s">
        <v>226</v>
      </c>
      <c r="B52" s="4">
        <v>44</v>
      </c>
      <c r="C52" s="39">
        <f>C49+C50-C51</f>
        <v>326736357</v>
      </c>
      <c r="D52" s="39">
        <f>D49+D50-D51</f>
        <v>124568364</v>
      </c>
      <c r="E52" s="121"/>
    </row>
    <row r="53" spans="1:5">
      <c r="C53" s="71"/>
      <c r="D53" s="71"/>
      <c r="E53" s="119"/>
    </row>
    <row r="54" spans="1:5">
      <c r="C54" s="72"/>
      <c r="D54" s="72"/>
    </row>
    <row r="55" spans="1:5">
      <c r="D55" s="71"/>
    </row>
    <row r="57" spans="1:5">
      <c r="C57" s="71"/>
      <c r="D57" s="71"/>
    </row>
    <row r="58" spans="1:5">
      <c r="D58" s="71"/>
    </row>
  </sheetData>
  <protectedRanges>
    <protectedRange sqref="C7" name="Range1_10_2_2_1"/>
    <protectedRange sqref="C8" name="Range1_10_3_2_1"/>
    <protectedRange sqref="C10" name="Range1_2_1"/>
    <protectedRange sqref="C14" name="Range1_11_1_2_1"/>
    <protectedRange sqref="C16:C17" name="Range1_11_2_2_1"/>
    <protectedRange sqref="C22:C24" name="Range1_12_3_1"/>
    <protectedRange sqref="C26" name="Range1_12_1_2_1"/>
    <protectedRange sqref="C28" name="Range1_13_3_1"/>
    <protectedRange sqref="C30" name="Range1_13_1_2_1"/>
    <protectedRange sqref="C49" name="Range1_15_2_1"/>
    <protectedRange sqref="D14" name="Range1_11_1_1_2_1"/>
    <protectedRange sqref="D7" name="Range1_10_2_1_2_1_1_1"/>
    <protectedRange sqref="D8" name="Range1_10_3_1_2_1_1_1"/>
    <protectedRange sqref="D16:D17" name="Range1_11_2_1_2_1_1_1"/>
    <protectedRange sqref="D22:D24" name="Range1_12_2_3_1_1"/>
    <protectedRange sqref="D26" name="Range1_12_1_1_3_1_1"/>
    <protectedRange sqref="D28" name="Range1_13_2_3_1_1"/>
    <protectedRange sqref="D30" name="Range1_13_1_1_3_1_1"/>
    <protectedRange sqref="D49" name="Range1_15_1_3_1_1"/>
  </protectedRanges>
  <mergeCells count="2">
    <mergeCell ref="A1:D1"/>
    <mergeCell ref="A2:D2"/>
  </mergeCells>
  <phoneticPr fontId="7" type="noConversion"/>
  <dataValidations count="1">
    <dataValidation allowBlank="1" sqref="C22:D33 C35:D52 C7:D20"/>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25" zoomScaleNormal="100" workbookViewId="0">
      <selection activeCell="G2" sqref="G2:H2"/>
    </sheetView>
  </sheetViews>
  <sheetFormatPr defaultColWidth="9.125" defaultRowHeight="12.9"/>
  <cols>
    <col min="1" max="4" width="9.125" style="46"/>
    <col min="5" max="5" width="10.125" style="46" bestFit="1" customWidth="1"/>
    <col min="6" max="9" width="9.125" style="46"/>
    <col min="10" max="10" width="12.625" style="46" bestFit="1" customWidth="1"/>
    <col min="11" max="11" width="14" style="46" bestFit="1" customWidth="1"/>
    <col min="12" max="12" width="11.375" style="46" bestFit="1" customWidth="1"/>
    <col min="13" max="16384" width="9.125" style="46"/>
  </cols>
  <sheetData>
    <row r="1" spans="1:13">
      <c r="A1" s="299" t="s">
        <v>247</v>
      </c>
      <c r="B1" s="300"/>
      <c r="C1" s="300"/>
      <c r="D1" s="300"/>
      <c r="E1" s="300"/>
      <c r="F1" s="300"/>
      <c r="G1" s="300"/>
      <c r="H1" s="300"/>
      <c r="I1" s="300"/>
      <c r="J1" s="300"/>
      <c r="K1" s="301"/>
      <c r="L1" s="45"/>
    </row>
    <row r="2" spans="1:13" ht="15.65">
      <c r="A2" s="180"/>
      <c r="B2" s="175"/>
      <c r="C2" s="315" t="s">
        <v>227</v>
      </c>
      <c r="D2" s="315"/>
      <c r="E2" s="172">
        <v>42736</v>
      </c>
      <c r="F2" s="171" t="s">
        <v>33</v>
      </c>
      <c r="G2" s="316">
        <v>42916</v>
      </c>
      <c r="H2" s="317"/>
      <c r="I2" s="175"/>
      <c r="J2" s="175"/>
      <c r="K2" s="181"/>
      <c r="L2" s="47"/>
      <c r="M2" s="176"/>
    </row>
    <row r="3" spans="1:13">
      <c r="A3" s="318" t="s">
        <v>34</v>
      </c>
      <c r="B3" s="318"/>
      <c r="C3" s="318"/>
      <c r="D3" s="318"/>
      <c r="E3" s="318"/>
      <c r="F3" s="318"/>
      <c r="G3" s="318"/>
      <c r="H3" s="318"/>
      <c r="I3" s="173" t="s">
        <v>35</v>
      </c>
      <c r="J3" s="48" t="s">
        <v>228</v>
      </c>
      <c r="K3" s="48" t="s">
        <v>229</v>
      </c>
      <c r="L3" s="176"/>
      <c r="M3" s="176"/>
    </row>
    <row r="4" spans="1:13">
      <c r="A4" s="319">
        <v>1</v>
      </c>
      <c r="B4" s="319"/>
      <c r="C4" s="319"/>
      <c r="D4" s="319"/>
      <c r="E4" s="319"/>
      <c r="F4" s="319"/>
      <c r="G4" s="319"/>
      <c r="H4" s="319"/>
      <c r="I4" s="49">
        <v>2</v>
      </c>
      <c r="J4" s="174" t="s">
        <v>4</v>
      </c>
      <c r="K4" s="44" t="s">
        <v>5</v>
      </c>
      <c r="L4" s="176"/>
      <c r="M4" s="176"/>
    </row>
    <row r="5" spans="1:13">
      <c r="A5" s="302" t="s">
        <v>230</v>
      </c>
      <c r="B5" s="303"/>
      <c r="C5" s="303"/>
      <c r="D5" s="303"/>
      <c r="E5" s="303"/>
      <c r="F5" s="303"/>
      <c r="G5" s="303"/>
      <c r="H5" s="303"/>
      <c r="I5" s="28">
        <v>1</v>
      </c>
      <c r="J5" s="5">
        <f>+'Balance sheet'!C70</f>
        <v>1672021210</v>
      </c>
      <c r="K5" s="5">
        <f>+'Balance sheet'!D70</f>
        <v>1672021210</v>
      </c>
      <c r="L5" s="177"/>
      <c r="M5" s="176"/>
    </row>
    <row r="6" spans="1:13">
      <c r="A6" s="302" t="s">
        <v>231</v>
      </c>
      <c r="B6" s="303"/>
      <c r="C6" s="303"/>
      <c r="D6" s="303"/>
      <c r="E6" s="303"/>
      <c r="F6" s="303"/>
      <c r="G6" s="303"/>
      <c r="H6" s="303"/>
      <c r="I6" s="28">
        <v>2</v>
      </c>
      <c r="J6" s="6">
        <f>+'Balance sheet'!C71</f>
        <v>2204690</v>
      </c>
      <c r="K6" s="6">
        <f>+'Balance sheet'!D71</f>
        <v>3602906</v>
      </c>
      <c r="L6" s="177"/>
      <c r="M6" s="176"/>
    </row>
    <row r="7" spans="1:13">
      <c r="A7" s="302" t="s">
        <v>232</v>
      </c>
      <c r="B7" s="303"/>
      <c r="C7" s="303"/>
      <c r="D7" s="303"/>
      <c r="E7" s="303"/>
      <c r="F7" s="303"/>
      <c r="G7" s="303"/>
      <c r="H7" s="303"/>
      <c r="I7" s="28">
        <v>3</v>
      </c>
      <c r="J7" s="6">
        <f>+'Balance sheet'!C72</f>
        <v>84401862</v>
      </c>
      <c r="K7" s="6">
        <f>+'Balance sheet'!D72</f>
        <v>102055847</v>
      </c>
      <c r="L7" s="177"/>
      <c r="M7" s="176"/>
    </row>
    <row r="8" spans="1:13">
      <c r="A8" s="302" t="s">
        <v>233</v>
      </c>
      <c r="B8" s="303"/>
      <c r="C8" s="303"/>
      <c r="D8" s="303"/>
      <c r="E8" s="303"/>
      <c r="F8" s="303"/>
      <c r="G8" s="303"/>
      <c r="H8" s="303"/>
      <c r="I8" s="28">
        <v>4</v>
      </c>
      <c r="J8" s="6">
        <f>+'Balance sheet'!C79</f>
        <v>36580064</v>
      </c>
      <c r="K8" s="6">
        <f>+'Balance sheet'!D79</f>
        <v>263139338</v>
      </c>
      <c r="L8" s="177"/>
      <c r="M8" s="176"/>
    </row>
    <row r="9" spans="1:13">
      <c r="A9" s="302" t="s">
        <v>234</v>
      </c>
      <c r="B9" s="303"/>
      <c r="C9" s="303"/>
      <c r="D9" s="303"/>
      <c r="E9" s="303"/>
      <c r="F9" s="303"/>
      <c r="G9" s="303"/>
      <c r="H9" s="303"/>
      <c r="I9" s="28">
        <v>5</v>
      </c>
      <c r="J9" s="6">
        <f>+'Balance sheet'!C82</f>
        <v>342313777</v>
      </c>
      <c r="K9" s="6">
        <f>+'Balance sheet'!D82</f>
        <v>-45413573</v>
      </c>
      <c r="L9" s="177"/>
      <c r="M9" s="176"/>
    </row>
    <row r="10" spans="1:13">
      <c r="A10" s="302" t="s">
        <v>235</v>
      </c>
      <c r="B10" s="303"/>
      <c r="C10" s="303"/>
      <c r="D10" s="303"/>
      <c r="E10" s="303"/>
      <c r="F10" s="303"/>
      <c r="G10" s="303"/>
      <c r="H10" s="303"/>
      <c r="I10" s="28">
        <v>6</v>
      </c>
      <c r="J10" s="6"/>
      <c r="K10" s="164"/>
      <c r="L10" s="177"/>
      <c r="M10" s="176"/>
    </row>
    <row r="11" spans="1:13">
      <c r="A11" s="302" t="s">
        <v>236</v>
      </c>
      <c r="B11" s="303"/>
      <c r="C11" s="303"/>
      <c r="D11" s="303"/>
      <c r="E11" s="303"/>
      <c r="F11" s="303"/>
      <c r="G11" s="303"/>
      <c r="H11" s="303"/>
      <c r="I11" s="28">
        <v>7</v>
      </c>
      <c r="J11" s="6"/>
      <c r="K11" s="164"/>
      <c r="L11" s="177"/>
      <c r="M11" s="176"/>
    </row>
    <row r="12" spans="1:13">
      <c r="A12" s="302" t="s">
        <v>237</v>
      </c>
      <c r="B12" s="303"/>
      <c r="C12" s="303"/>
      <c r="D12" s="303"/>
      <c r="E12" s="303"/>
      <c r="F12" s="303"/>
      <c r="G12" s="303"/>
      <c r="H12" s="303"/>
      <c r="I12" s="28">
        <v>8</v>
      </c>
      <c r="J12" s="6">
        <f>+'Balance sheet'!C78</f>
        <v>273313</v>
      </c>
      <c r="K12" s="6">
        <f>+'Balance sheet'!D78</f>
        <v>285337</v>
      </c>
      <c r="L12" s="177"/>
      <c r="M12" s="176"/>
    </row>
    <row r="13" spans="1:13">
      <c r="A13" s="310" t="s">
        <v>252</v>
      </c>
      <c r="B13" s="303"/>
      <c r="C13" s="303"/>
      <c r="D13" s="303"/>
      <c r="E13" s="303"/>
      <c r="F13" s="303"/>
      <c r="G13" s="303"/>
      <c r="H13" s="303"/>
      <c r="I13" s="28">
        <v>9</v>
      </c>
      <c r="J13" s="6"/>
      <c r="K13" s="6"/>
      <c r="L13" s="177"/>
      <c r="M13" s="176"/>
    </row>
    <row r="14" spans="1:13">
      <c r="A14" s="304" t="s">
        <v>238</v>
      </c>
      <c r="B14" s="305"/>
      <c r="C14" s="305"/>
      <c r="D14" s="305"/>
      <c r="E14" s="305"/>
      <c r="F14" s="305"/>
      <c r="G14" s="305"/>
      <c r="H14" s="305"/>
      <c r="I14" s="28">
        <v>10</v>
      </c>
      <c r="J14" s="6">
        <f>SUM(J5:J13)</f>
        <v>2137794916</v>
      </c>
      <c r="K14" s="6">
        <f>SUM(K5:K13)</f>
        <v>1995691065</v>
      </c>
      <c r="L14" s="178"/>
      <c r="M14" s="176"/>
    </row>
    <row r="15" spans="1:13">
      <c r="A15" s="310" t="s">
        <v>322</v>
      </c>
      <c r="B15" s="303"/>
      <c r="C15" s="303"/>
      <c r="D15" s="303"/>
      <c r="E15" s="303"/>
      <c r="F15" s="303"/>
      <c r="G15" s="303"/>
      <c r="H15" s="303"/>
      <c r="I15" s="28">
        <v>11</v>
      </c>
      <c r="J15" s="6"/>
      <c r="K15" s="6"/>
      <c r="L15" s="177"/>
      <c r="M15" s="176"/>
    </row>
    <row r="16" spans="1:13">
      <c r="A16" s="302" t="s">
        <v>246</v>
      </c>
      <c r="B16" s="303"/>
      <c r="C16" s="303"/>
      <c r="D16" s="303"/>
      <c r="E16" s="303"/>
      <c r="F16" s="303"/>
      <c r="G16" s="303"/>
      <c r="H16" s="303"/>
      <c r="I16" s="28">
        <v>12</v>
      </c>
      <c r="J16" s="6"/>
      <c r="K16" s="6"/>
      <c r="L16" s="177"/>
      <c r="M16" s="176"/>
    </row>
    <row r="17" spans="1:13">
      <c r="A17" s="302" t="s">
        <v>245</v>
      </c>
      <c r="B17" s="303"/>
      <c r="C17" s="303"/>
      <c r="D17" s="303"/>
      <c r="E17" s="303"/>
      <c r="F17" s="303"/>
      <c r="G17" s="303"/>
      <c r="H17" s="303"/>
      <c r="I17" s="28">
        <v>13</v>
      </c>
      <c r="J17" s="6"/>
      <c r="K17" s="6"/>
      <c r="L17" s="177"/>
      <c r="M17" s="176"/>
    </row>
    <row r="18" spans="1:13">
      <c r="A18" s="302" t="s">
        <v>244</v>
      </c>
      <c r="B18" s="303"/>
      <c r="C18" s="303"/>
      <c r="D18" s="303"/>
      <c r="E18" s="303"/>
      <c r="F18" s="303"/>
      <c r="G18" s="303"/>
      <c r="H18" s="303"/>
      <c r="I18" s="28">
        <v>14</v>
      </c>
      <c r="J18" s="6"/>
      <c r="K18" s="6"/>
      <c r="L18" s="177"/>
      <c r="M18" s="176"/>
    </row>
    <row r="19" spans="1:13">
      <c r="A19" s="302" t="s">
        <v>243</v>
      </c>
      <c r="B19" s="303"/>
      <c r="C19" s="303"/>
      <c r="D19" s="303"/>
      <c r="E19" s="303"/>
      <c r="F19" s="303"/>
      <c r="G19" s="303"/>
      <c r="H19" s="303"/>
      <c r="I19" s="28">
        <v>15</v>
      </c>
      <c r="J19" s="6"/>
      <c r="K19" s="6"/>
      <c r="L19" s="177"/>
      <c r="M19" s="176"/>
    </row>
    <row r="20" spans="1:13">
      <c r="A20" s="302" t="s">
        <v>242</v>
      </c>
      <c r="B20" s="303"/>
      <c r="C20" s="303"/>
      <c r="D20" s="303"/>
      <c r="E20" s="303"/>
      <c r="F20" s="303"/>
      <c r="G20" s="303"/>
      <c r="H20" s="303"/>
      <c r="I20" s="28">
        <v>16</v>
      </c>
      <c r="J20" s="6"/>
      <c r="K20" s="6"/>
      <c r="L20" s="177"/>
      <c r="M20" s="176"/>
    </row>
    <row r="21" spans="1:13">
      <c r="A21" s="304" t="s">
        <v>241</v>
      </c>
      <c r="B21" s="305"/>
      <c r="C21" s="305"/>
      <c r="D21" s="305"/>
      <c r="E21" s="305"/>
      <c r="F21" s="305"/>
      <c r="G21" s="305"/>
      <c r="H21" s="305"/>
      <c r="I21" s="28">
        <v>17</v>
      </c>
      <c r="J21" s="39">
        <f>SUM(J15:J20)</f>
        <v>0</v>
      </c>
      <c r="K21" s="39">
        <f>SUM(K15:K20)</f>
        <v>0</v>
      </c>
      <c r="L21" s="178"/>
      <c r="M21" s="176"/>
    </row>
    <row r="22" spans="1:13">
      <c r="A22" s="306"/>
      <c r="B22" s="307"/>
      <c r="C22" s="307"/>
      <c r="D22" s="307"/>
      <c r="E22" s="307"/>
      <c r="F22" s="307"/>
      <c r="G22" s="307"/>
      <c r="H22" s="307"/>
      <c r="I22" s="308"/>
      <c r="J22" s="308"/>
      <c r="K22" s="309"/>
      <c r="L22" s="179"/>
      <c r="M22" s="176"/>
    </row>
    <row r="23" spans="1:13">
      <c r="A23" s="311" t="s">
        <v>240</v>
      </c>
      <c r="B23" s="312"/>
      <c r="C23" s="312"/>
      <c r="D23" s="312"/>
      <c r="E23" s="312"/>
      <c r="F23" s="312"/>
      <c r="G23" s="312"/>
      <c r="H23" s="312"/>
      <c r="I23" s="29">
        <v>18</v>
      </c>
      <c r="J23" s="5">
        <f>+J14</f>
        <v>2137794916</v>
      </c>
      <c r="K23" s="162">
        <f>+K14</f>
        <v>1995691065</v>
      </c>
      <c r="L23" s="179"/>
      <c r="M23" s="176"/>
    </row>
    <row r="24" spans="1:13">
      <c r="A24" s="313" t="s">
        <v>239</v>
      </c>
      <c r="B24" s="314"/>
      <c r="C24" s="314"/>
      <c r="D24" s="314"/>
      <c r="E24" s="314"/>
      <c r="F24" s="314"/>
      <c r="G24" s="314"/>
      <c r="H24" s="314"/>
      <c r="I24" s="30">
        <v>19</v>
      </c>
      <c r="J24" s="161">
        <f>+'Balance sheet'!C119</f>
        <v>235842123</v>
      </c>
      <c r="K24" s="163">
        <f>+'Balance sheet'!D85</f>
        <v>227197873</v>
      </c>
      <c r="L24" s="179"/>
      <c r="M24" s="176"/>
    </row>
    <row r="25" spans="1:13" ht="30.25" customHeight="1">
      <c r="A25" s="297"/>
      <c r="B25" s="298"/>
      <c r="C25" s="298"/>
      <c r="D25" s="298"/>
      <c r="E25" s="298"/>
      <c r="F25" s="298"/>
      <c r="G25" s="298"/>
      <c r="H25" s="298"/>
      <c r="I25" s="298"/>
      <c r="J25" s="298"/>
      <c r="K25" s="298"/>
      <c r="L25" s="176"/>
      <c r="M25" s="176"/>
    </row>
  </sheetData>
  <protectedRanges>
    <protectedRange sqref="E2" name="Range1_1"/>
    <protectedRange sqref="G2:H2" name="Range1"/>
  </protectedRanges>
  <mergeCells count="26">
    <mergeCell ref="C2:D2"/>
    <mergeCell ref="G2:H2"/>
    <mergeCell ref="A3:H3"/>
    <mergeCell ref="A4:H4"/>
    <mergeCell ref="A11:H11"/>
    <mergeCell ref="A12:H12"/>
    <mergeCell ref="A13:H13"/>
    <mergeCell ref="A14:H14"/>
    <mergeCell ref="A5:H5"/>
    <mergeCell ref="A6:H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s>
  <phoneticPr fontId="7"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7" zoomScale="110" zoomScaleNormal="100" workbookViewId="0">
      <selection activeCell="E33" sqref="E33"/>
    </sheetView>
  </sheetViews>
  <sheetFormatPr defaultRowHeight="12.9"/>
  <cols>
    <col min="1" max="4" width="9" style="187"/>
    <col min="5" max="5" width="44.375" style="187" customWidth="1"/>
    <col min="6" max="6" width="43.375" style="187" customWidth="1"/>
    <col min="7" max="7" width="9" style="187" customWidth="1"/>
    <col min="8" max="8" width="0.375" style="187" customWidth="1"/>
    <col min="9" max="10" width="9" style="187" hidden="1" customWidth="1"/>
    <col min="11" max="258" width="9" style="187"/>
    <col min="259" max="259" width="26.125" style="187" customWidth="1"/>
    <col min="260" max="514" width="9" style="187"/>
    <col min="515" max="515" width="26.125" style="187" customWidth="1"/>
    <col min="516" max="770" width="9" style="187"/>
    <col min="771" max="771" width="26.125" style="187" customWidth="1"/>
    <col min="772" max="1026" width="9" style="187"/>
    <col min="1027" max="1027" width="26.125" style="187" customWidth="1"/>
    <col min="1028" max="1282" width="9" style="187"/>
    <col min="1283" max="1283" width="26.125" style="187" customWidth="1"/>
    <col min="1284" max="1538" width="9" style="187"/>
    <col min="1539" max="1539" width="26.125" style="187" customWidth="1"/>
    <col min="1540" max="1794" width="9" style="187"/>
    <col min="1795" max="1795" width="26.125" style="187" customWidth="1"/>
    <col min="1796" max="2050" width="9" style="187"/>
    <col min="2051" max="2051" width="26.125" style="187" customWidth="1"/>
    <col min="2052" max="2306" width="9" style="187"/>
    <col min="2307" max="2307" width="26.125" style="187" customWidth="1"/>
    <col min="2308" max="2562" width="9" style="187"/>
    <col min="2563" max="2563" width="26.125" style="187" customWidth="1"/>
    <col min="2564" max="2818" width="9" style="187"/>
    <col min="2819" max="2819" width="26.125" style="187" customWidth="1"/>
    <col min="2820" max="3074" width="9" style="187"/>
    <col min="3075" max="3075" width="26.125" style="187" customWidth="1"/>
    <col min="3076" max="3330" width="9" style="187"/>
    <col min="3331" max="3331" width="26.125" style="187" customWidth="1"/>
    <col min="3332" max="3586" width="9" style="187"/>
    <col min="3587" max="3587" width="26.125" style="187" customWidth="1"/>
    <col min="3588" max="3842" width="9" style="187"/>
    <col min="3843" max="3843" width="26.125" style="187" customWidth="1"/>
    <col min="3844" max="4098" width="9" style="187"/>
    <col min="4099" max="4099" width="26.125" style="187" customWidth="1"/>
    <col min="4100" max="4354" width="9" style="187"/>
    <col min="4355" max="4355" width="26.125" style="187" customWidth="1"/>
    <col min="4356" max="4610" width="9" style="187"/>
    <col min="4611" max="4611" width="26.125" style="187" customWidth="1"/>
    <col min="4612" max="4866" width="9" style="187"/>
    <col min="4867" max="4867" width="26.125" style="187" customWidth="1"/>
    <col min="4868" max="5122" width="9" style="187"/>
    <col min="5123" max="5123" width="26.125" style="187" customWidth="1"/>
    <col min="5124" max="5378" width="9" style="187"/>
    <col min="5379" max="5379" width="26.125" style="187" customWidth="1"/>
    <col min="5380" max="5634" width="9" style="187"/>
    <col min="5635" max="5635" width="26.125" style="187" customWidth="1"/>
    <col min="5636" max="5890" width="9" style="187"/>
    <col min="5891" max="5891" width="26.125" style="187" customWidth="1"/>
    <col min="5892" max="6146" width="9" style="187"/>
    <col min="6147" max="6147" width="26.125" style="187" customWidth="1"/>
    <col min="6148" max="6402" width="9" style="187"/>
    <col min="6403" max="6403" width="26.125" style="187" customWidth="1"/>
    <col min="6404" max="6658" width="9" style="187"/>
    <col min="6659" max="6659" width="26.125" style="187" customWidth="1"/>
    <col min="6660" max="6914" width="9" style="187"/>
    <col min="6915" max="6915" width="26.125" style="187" customWidth="1"/>
    <col min="6916" max="7170" width="9" style="187"/>
    <col min="7171" max="7171" width="26.125" style="187" customWidth="1"/>
    <col min="7172" max="7426" width="9" style="187"/>
    <col min="7427" max="7427" width="26.125" style="187" customWidth="1"/>
    <col min="7428" max="7682" width="9" style="187"/>
    <col min="7683" max="7683" width="26.125" style="187" customWidth="1"/>
    <col min="7684" max="7938" width="9" style="187"/>
    <col min="7939" max="7939" width="26.125" style="187" customWidth="1"/>
    <col min="7940" max="8194" width="9" style="187"/>
    <col min="8195" max="8195" width="26.125" style="187" customWidth="1"/>
    <col min="8196" max="8450" width="9" style="187"/>
    <col min="8451" max="8451" width="26.125" style="187" customWidth="1"/>
    <col min="8452" max="8706" width="9" style="187"/>
    <col min="8707" max="8707" width="26.125" style="187" customWidth="1"/>
    <col min="8708" max="8962" width="9" style="187"/>
    <col min="8963" max="8963" width="26.125" style="187" customWidth="1"/>
    <col min="8964" max="9218" width="9" style="187"/>
    <col min="9219" max="9219" width="26.125" style="187" customWidth="1"/>
    <col min="9220" max="9474" width="9" style="187"/>
    <col min="9475" max="9475" width="26.125" style="187" customWidth="1"/>
    <col min="9476" max="9730" width="9" style="187"/>
    <col min="9731" max="9731" width="26.125" style="187" customWidth="1"/>
    <col min="9732" max="9986" width="9" style="187"/>
    <col min="9987" max="9987" width="26.125" style="187" customWidth="1"/>
    <col min="9988" max="10242" width="9" style="187"/>
    <col min="10243" max="10243" width="26.125" style="187" customWidth="1"/>
    <col min="10244" max="10498" width="9" style="187"/>
    <col min="10499" max="10499" width="26.125" style="187" customWidth="1"/>
    <col min="10500" max="10754" width="9" style="187"/>
    <col min="10755" max="10755" width="26.125" style="187" customWidth="1"/>
    <col min="10756" max="11010" width="9" style="187"/>
    <col min="11011" max="11011" width="26.125" style="187" customWidth="1"/>
    <col min="11012" max="11266" width="9" style="187"/>
    <col min="11267" max="11267" width="26.125" style="187" customWidth="1"/>
    <col min="11268" max="11522" width="9" style="187"/>
    <col min="11523" max="11523" width="26.125" style="187" customWidth="1"/>
    <col min="11524" max="11778" width="9" style="187"/>
    <col min="11779" max="11779" width="26.125" style="187" customWidth="1"/>
    <col min="11780" max="12034" width="9" style="187"/>
    <col min="12035" max="12035" width="26.125" style="187" customWidth="1"/>
    <col min="12036" max="12290" width="9" style="187"/>
    <col min="12291" max="12291" width="26.125" style="187" customWidth="1"/>
    <col min="12292" max="12546" width="9" style="187"/>
    <col min="12547" max="12547" width="26.125" style="187" customWidth="1"/>
    <col min="12548" max="12802" width="9" style="187"/>
    <col min="12803" max="12803" width="26.125" style="187" customWidth="1"/>
    <col min="12804" max="13058" width="9" style="187"/>
    <col min="13059" max="13059" width="26.125" style="187" customWidth="1"/>
    <col min="13060" max="13314" width="9" style="187"/>
    <col min="13315" max="13315" width="26.125" style="187" customWidth="1"/>
    <col min="13316" max="13570" width="9" style="187"/>
    <col min="13571" max="13571" width="26.125" style="187" customWidth="1"/>
    <col min="13572" max="13826" width="9" style="187"/>
    <col min="13827" max="13827" width="26.125" style="187" customWidth="1"/>
    <col min="13828" max="14082" width="9" style="187"/>
    <col min="14083" max="14083" width="26.125" style="187" customWidth="1"/>
    <col min="14084" max="14338" width="9" style="187"/>
    <col min="14339" max="14339" width="26.125" style="187" customWidth="1"/>
    <col min="14340" max="14594" width="9" style="187"/>
    <col min="14595" max="14595" width="26.125" style="187" customWidth="1"/>
    <col min="14596" max="14850" width="9" style="187"/>
    <col min="14851" max="14851" width="26.125" style="187" customWidth="1"/>
    <col min="14852" max="15106" width="9" style="187"/>
    <col min="15107" max="15107" width="26.125" style="187" customWidth="1"/>
    <col min="15108" max="15362" width="9" style="187"/>
    <col min="15363" max="15363" width="26.125" style="187" customWidth="1"/>
    <col min="15364" max="15618" width="9" style="187"/>
    <col min="15619" max="15619" width="26.125" style="187" customWidth="1"/>
    <col min="15620" max="15874" width="9" style="187"/>
    <col min="15875" max="15875" width="26.125" style="187" customWidth="1"/>
    <col min="15876" max="16130" width="9" style="187"/>
    <col min="16131" max="16131" width="26.125" style="187" customWidth="1"/>
    <col min="16132" max="16384" width="9" style="187"/>
  </cols>
  <sheetData>
    <row r="1" spans="1:10">
      <c r="A1" s="186"/>
      <c r="B1" s="186"/>
      <c r="C1" s="186"/>
      <c r="D1" s="186"/>
      <c r="E1" s="186"/>
      <c r="F1" s="186"/>
    </row>
    <row r="2" spans="1:10" ht="15.65">
      <c r="A2" s="330" t="s">
        <v>334</v>
      </c>
      <c r="B2" s="330"/>
      <c r="C2" s="330"/>
      <c r="D2" s="330"/>
      <c r="E2" s="330"/>
      <c r="F2" s="330"/>
      <c r="G2" s="330"/>
      <c r="H2" s="330"/>
      <c r="I2" s="330"/>
      <c r="J2" s="330"/>
    </row>
    <row r="3" spans="1:10">
      <c r="A3" s="198"/>
      <c r="B3" s="198"/>
      <c r="C3" s="198"/>
      <c r="D3" s="198"/>
      <c r="E3" s="198"/>
      <c r="F3" s="198"/>
      <c r="G3" s="198"/>
      <c r="H3" s="198"/>
      <c r="I3" s="198"/>
      <c r="J3" s="198"/>
    </row>
    <row r="4" spans="1:10" ht="64.55" customHeight="1">
      <c r="A4" s="332" t="s">
        <v>335</v>
      </c>
      <c r="B4" s="332"/>
      <c r="C4" s="332"/>
      <c r="D4" s="332"/>
      <c r="E4" s="332"/>
      <c r="F4" s="332"/>
      <c r="G4" s="201"/>
      <c r="H4" s="201"/>
      <c r="I4" s="201"/>
      <c r="J4" s="201"/>
    </row>
    <row r="5" spans="1:10" ht="12.75" customHeight="1">
      <c r="A5" s="201"/>
      <c r="B5" s="201"/>
      <c r="C5" s="201"/>
      <c r="D5" s="201"/>
      <c r="E5" s="201"/>
      <c r="F5" s="201"/>
      <c r="G5" s="201"/>
      <c r="H5" s="201"/>
      <c r="I5" s="201"/>
      <c r="J5" s="201"/>
    </row>
    <row r="6" spans="1:10" ht="12.75" customHeight="1">
      <c r="A6" s="201"/>
      <c r="B6" s="201"/>
      <c r="C6" s="201"/>
      <c r="D6" s="201"/>
      <c r="E6" s="201"/>
      <c r="F6" s="201"/>
      <c r="G6" s="201"/>
      <c r="H6" s="201"/>
      <c r="I6" s="201"/>
      <c r="J6" s="201"/>
    </row>
    <row r="7" spans="1:10">
      <c r="A7" s="331"/>
      <c r="B7" s="331"/>
      <c r="C7" s="331"/>
      <c r="D7" s="331"/>
      <c r="E7" s="331"/>
      <c r="F7" s="331"/>
    </row>
    <row r="8" spans="1:10" ht="13.6">
      <c r="A8" s="188" t="s">
        <v>327</v>
      </c>
      <c r="B8" s="188"/>
      <c r="C8" s="188"/>
      <c r="D8" s="188"/>
      <c r="E8" s="188" t="s">
        <v>324</v>
      </c>
      <c r="F8" s="188" t="s">
        <v>325</v>
      </c>
    </row>
    <row r="9" spans="1:10" ht="14.3" thickBot="1">
      <c r="A9" s="189"/>
      <c r="B9" s="189"/>
      <c r="C9" s="189"/>
      <c r="D9" s="189"/>
      <c r="E9" s="189" t="s">
        <v>344</v>
      </c>
      <c r="F9" s="189" t="s">
        <v>350</v>
      </c>
    </row>
    <row r="10" spans="1:10">
      <c r="A10" s="320" t="s">
        <v>294</v>
      </c>
      <c r="B10" s="321"/>
      <c r="C10" s="321"/>
      <c r="D10" s="322"/>
      <c r="E10" s="323" t="s">
        <v>339</v>
      </c>
      <c r="F10" s="324"/>
    </row>
    <row r="11" spans="1:10">
      <c r="A11" s="320" t="s">
        <v>295</v>
      </c>
      <c r="B11" s="321"/>
      <c r="C11" s="321"/>
      <c r="D11" s="322"/>
      <c r="E11" s="325" t="s">
        <v>339</v>
      </c>
      <c r="F11" s="326"/>
    </row>
    <row r="12" spans="1:10">
      <c r="A12" s="320" t="s">
        <v>296</v>
      </c>
      <c r="B12" s="321"/>
      <c r="C12" s="321"/>
      <c r="D12" s="322"/>
      <c r="E12" s="325" t="s">
        <v>339</v>
      </c>
      <c r="F12" s="326"/>
    </row>
    <row r="13" spans="1:10">
      <c r="A13" s="320" t="s">
        <v>291</v>
      </c>
      <c r="B13" s="321"/>
      <c r="C13" s="321"/>
      <c r="D13" s="322"/>
      <c r="E13" s="327" t="s">
        <v>340</v>
      </c>
      <c r="F13" s="328"/>
    </row>
    <row r="14" spans="1:10">
      <c r="A14" s="320" t="s">
        <v>271</v>
      </c>
      <c r="B14" s="321"/>
      <c r="C14" s="321"/>
      <c r="D14" s="322"/>
      <c r="E14" s="325" t="s">
        <v>346</v>
      </c>
      <c r="F14" s="326"/>
    </row>
    <row r="15" spans="1:10">
      <c r="A15" s="320" t="s">
        <v>268</v>
      </c>
      <c r="B15" s="321"/>
      <c r="C15" s="321"/>
      <c r="D15" s="322"/>
      <c r="E15" s="325" t="s">
        <v>345</v>
      </c>
      <c r="F15" s="326"/>
    </row>
    <row r="16" spans="1:10">
      <c r="A16" s="320" t="s">
        <v>330</v>
      </c>
      <c r="B16" s="321"/>
      <c r="C16" s="321"/>
      <c r="D16" s="322"/>
      <c r="E16" s="190" t="s">
        <v>326</v>
      </c>
      <c r="F16" s="197" t="s">
        <v>333</v>
      </c>
    </row>
    <row r="17" spans="1:6">
      <c r="A17" s="320" t="s">
        <v>273</v>
      </c>
      <c r="B17" s="321"/>
      <c r="C17" s="321"/>
      <c r="D17" s="322"/>
      <c r="E17" s="190" t="s">
        <v>326</v>
      </c>
      <c r="F17" s="200" t="s">
        <v>326</v>
      </c>
    </row>
    <row r="18" spans="1:6">
      <c r="A18" s="320" t="s">
        <v>285</v>
      </c>
      <c r="B18" s="321"/>
      <c r="C18" s="321"/>
      <c r="D18" s="322"/>
      <c r="E18" s="190" t="s">
        <v>326</v>
      </c>
      <c r="F18" s="197" t="s">
        <v>326</v>
      </c>
    </row>
    <row r="19" spans="1:6">
      <c r="A19" s="320" t="s">
        <v>284</v>
      </c>
      <c r="B19" s="321"/>
      <c r="C19" s="321"/>
      <c r="D19" s="322"/>
      <c r="E19" s="190" t="s">
        <v>326</v>
      </c>
      <c r="F19" s="197" t="s">
        <v>326</v>
      </c>
    </row>
    <row r="20" spans="1:6">
      <c r="A20" s="320" t="s">
        <v>278</v>
      </c>
      <c r="B20" s="321"/>
      <c r="C20" s="321"/>
      <c r="D20" s="322"/>
      <c r="E20" s="190" t="s">
        <v>326</v>
      </c>
      <c r="F20" s="197" t="s">
        <v>326</v>
      </c>
    </row>
    <row r="21" spans="1:6">
      <c r="A21" s="320" t="s">
        <v>280</v>
      </c>
      <c r="B21" s="321"/>
      <c r="C21" s="321"/>
      <c r="D21" s="322"/>
      <c r="E21" s="190" t="s">
        <v>326</v>
      </c>
      <c r="F21" s="197" t="s">
        <v>326</v>
      </c>
    </row>
    <row r="22" spans="1:6">
      <c r="A22" s="320" t="s">
        <v>341</v>
      </c>
      <c r="B22" s="321"/>
      <c r="C22" s="321"/>
      <c r="D22" s="322"/>
      <c r="E22" s="190" t="s">
        <v>326</v>
      </c>
      <c r="F22" s="197" t="s">
        <v>326</v>
      </c>
    </row>
    <row r="23" spans="1:6">
      <c r="A23" s="191"/>
      <c r="B23" s="191"/>
      <c r="C23" s="191"/>
      <c r="D23" s="191"/>
      <c r="E23" s="191"/>
      <c r="F23" s="191"/>
    </row>
    <row r="24" spans="1:6">
      <c r="A24" s="191"/>
      <c r="B24" s="191"/>
      <c r="C24" s="191"/>
      <c r="D24" s="191"/>
      <c r="E24" s="191"/>
      <c r="F24" s="191"/>
    </row>
    <row r="26" spans="1:6" s="192" customFormat="1" ht="13.6">
      <c r="A26" s="188" t="s">
        <v>327</v>
      </c>
      <c r="B26" s="188"/>
      <c r="C26" s="188"/>
      <c r="D26" s="188"/>
      <c r="E26" s="188" t="s">
        <v>328</v>
      </c>
      <c r="F26" s="188" t="s">
        <v>329</v>
      </c>
    </row>
    <row r="27" spans="1:6" s="192" customFormat="1" ht="14.3" thickBot="1">
      <c r="A27" s="189"/>
      <c r="B27" s="189"/>
      <c r="C27" s="189"/>
      <c r="D27" s="189"/>
      <c r="E27" s="189" t="s">
        <v>351</v>
      </c>
      <c r="F27" s="196" t="s">
        <v>350</v>
      </c>
    </row>
    <row r="28" spans="1:6">
      <c r="A28" s="320" t="s">
        <v>294</v>
      </c>
      <c r="B28" s="321"/>
      <c r="C28" s="321"/>
      <c r="D28" s="322"/>
      <c r="E28" s="199" t="s">
        <v>337</v>
      </c>
      <c r="F28" s="203" t="s">
        <v>323</v>
      </c>
    </row>
    <row r="29" spans="1:6">
      <c r="A29" s="320" t="s">
        <v>295</v>
      </c>
      <c r="B29" s="321"/>
      <c r="C29" s="321"/>
      <c r="D29" s="322"/>
      <c r="E29" s="199" t="s">
        <v>337</v>
      </c>
      <c r="F29" s="203" t="s">
        <v>323</v>
      </c>
    </row>
    <row r="30" spans="1:6">
      <c r="A30" s="320" t="s">
        <v>296</v>
      </c>
      <c r="B30" s="321"/>
      <c r="C30" s="321"/>
      <c r="D30" s="322"/>
      <c r="E30" s="199" t="s">
        <v>337</v>
      </c>
      <c r="F30" s="203" t="s">
        <v>323</v>
      </c>
    </row>
    <row r="31" spans="1:6">
      <c r="A31" s="320" t="s">
        <v>291</v>
      </c>
      <c r="B31" s="321"/>
      <c r="C31" s="321"/>
      <c r="D31" s="322"/>
      <c r="E31" s="199" t="s">
        <v>338</v>
      </c>
      <c r="F31" s="203" t="s">
        <v>323</v>
      </c>
    </row>
    <row r="32" spans="1:6">
      <c r="A32" s="320" t="s">
        <v>271</v>
      </c>
      <c r="B32" s="321"/>
      <c r="C32" s="321"/>
      <c r="D32" s="322"/>
      <c r="E32" s="202" t="s">
        <v>353</v>
      </c>
      <c r="F32" s="197" t="s">
        <v>323</v>
      </c>
    </row>
    <row r="33" spans="1:6">
      <c r="A33" s="320" t="s">
        <v>268</v>
      </c>
      <c r="B33" s="321"/>
      <c r="C33" s="321"/>
      <c r="D33" s="322"/>
      <c r="E33" s="193" t="s">
        <v>352</v>
      </c>
      <c r="F33" s="197" t="s">
        <v>347</v>
      </c>
    </row>
    <row r="34" spans="1:6">
      <c r="A34" s="329" t="s">
        <v>330</v>
      </c>
      <c r="B34" s="214"/>
      <c r="C34" s="214"/>
      <c r="D34" s="215"/>
      <c r="E34" s="190" t="s">
        <v>323</v>
      </c>
      <c r="F34" s="197" t="s">
        <v>323</v>
      </c>
    </row>
    <row r="35" spans="1:6">
      <c r="A35" s="320" t="s">
        <v>273</v>
      </c>
      <c r="B35" s="321"/>
      <c r="C35" s="321"/>
      <c r="D35" s="322"/>
      <c r="E35" s="193" t="s">
        <v>352</v>
      </c>
      <c r="F35" s="197" t="s">
        <v>352</v>
      </c>
    </row>
    <row r="36" spans="1:6">
      <c r="A36" s="320" t="s">
        <v>285</v>
      </c>
      <c r="B36" s="321"/>
      <c r="C36" s="321"/>
      <c r="D36" s="322"/>
      <c r="E36" s="193" t="s">
        <v>352</v>
      </c>
      <c r="F36" s="197" t="s">
        <v>352</v>
      </c>
    </row>
    <row r="37" spans="1:6">
      <c r="A37" s="320" t="s">
        <v>284</v>
      </c>
      <c r="B37" s="321"/>
      <c r="C37" s="321"/>
      <c r="D37" s="322"/>
      <c r="E37" s="193" t="s">
        <v>352</v>
      </c>
      <c r="F37" s="197" t="s">
        <v>352</v>
      </c>
    </row>
    <row r="38" spans="1:6">
      <c r="A38" s="320" t="s">
        <v>278</v>
      </c>
      <c r="B38" s="321"/>
      <c r="C38" s="321"/>
      <c r="D38" s="322"/>
      <c r="E38" s="193" t="s">
        <v>352</v>
      </c>
      <c r="F38" s="197" t="s">
        <v>352</v>
      </c>
    </row>
    <row r="39" spans="1:6">
      <c r="A39" s="320" t="s">
        <v>280</v>
      </c>
      <c r="B39" s="321"/>
      <c r="C39" s="321"/>
      <c r="D39" s="322"/>
      <c r="E39" s="193" t="s">
        <v>352</v>
      </c>
      <c r="F39" s="197" t="s">
        <v>352</v>
      </c>
    </row>
    <row r="40" spans="1:6">
      <c r="A40" s="320" t="s">
        <v>341</v>
      </c>
      <c r="B40" s="321"/>
      <c r="C40" s="321"/>
      <c r="D40" s="322"/>
      <c r="E40" s="193" t="s">
        <v>323</v>
      </c>
      <c r="F40" s="197" t="s">
        <v>352</v>
      </c>
    </row>
    <row r="41" spans="1:6">
      <c r="A41" s="191"/>
      <c r="B41" s="191"/>
      <c r="C41" s="191"/>
      <c r="D41" s="191"/>
      <c r="E41" s="191"/>
      <c r="F41" s="191"/>
    </row>
  </sheetData>
  <protectedRanges>
    <protectedRange sqref="A35:D35 A37:D37" name="Range1_12_1_3"/>
    <protectedRange sqref="A17:D17 A19:D19" name="Range1_12_1_5"/>
  </protectedRanges>
  <mergeCells count="35">
    <mergeCell ref="A35:D35"/>
    <mergeCell ref="A36:D36"/>
    <mergeCell ref="A37:D37"/>
    <mergeCell ref="A38:D38"/>
    <mergeCell ref="A32:D32"/>
    <mergeCell ref="A33:D33"/>
    <mergeCell ref="A2:J2"/>
    <mergeCell ref="A17:D17"/>
    <mergeCell ref="A7:F7"/>
    <mergeCell ref="A10:D10"/>
    <mergeCell ref="A11:D11"/>
    <mergeCell ref="A12:D12"/>
    <mergeCell ref="A13:D13"/>
    <mergeCell ref="A16:D16"/>
    <mergeCell ref="A14:D14"/>
    <mergeCell ref="E14:F14"/>
    <mergeCell ref="A4:F4"/>
    <mergeCell ref="A15:D15"/>
    <mergeCell ref="E15:F15"/>
    <mergeCell ref="A40:D40"/>
    <mergeCell ref="E10:F10"/>
    <mergeCell ref="E11:F11"/>
    <mergeCell ref="E12:F12"/>
    <mergeCell ref="E13:F13"/>
    <mergeCell ref="A31:D31"/>
    <mergeCell ref="A18:D18"/>
    <mergeCell ref="A19:D19"/>
    <mergeCell ref="A20:D20"/>
    <mergeCell ref="A21:D21"/>
    <mergeCell ref="A22:D22"/>
    <mergeCell ref="A28:D28"/>
    <mergeCell ref="A29:D29"/>
    <mergeCell ref="A30:D30"/>
    <mergeCell ref="A39:D39"/>
    <mergeCell ref="A34:D34"/>
  </mergeCells>
  <pageMargins left="0.35433070866141736" right="0.15748031496062992" top="0.98425196850393704" bottom="0.98425196850393704" header="0.51181102362204722" footer="0.51181102362204722"/>
  <pageSetup paperSize="9" scale="80" orientation="portrait"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Vedran Benčić</cp:lastModifiedBy>
  <cp:lastPrinted>2016-10-19T12:36:32Z</cp:lastPrinted>
  <dcterms:created xsi:type="dcterms:W3CDTF">2008-10-17T11:51:54Z</dcterms:created>
  <dcterms:modified xsi:type="dcterms:W3CDTF">2017-07-24T13:07:40Z</dcterms:modified>
</cp:coreProperties>
</file>