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10950" yWindow="-105" windowWidth="15120" windowHeight="12390"/>
  </bookViews>
  <sheets>
    <sheet name="GENERAL" sheetId="15" r:id="rId1"/>
    <sheet name="Balance sheet" sheetId="19" r:id="rId2"/>
    <sheet name="PL" sheetId="18" r:id="rId3"/>
    <sheet name="Cash flow" sheetId="20" r:id="rId4"/>
    <sheet name="Equity movement" sheetId="17" r:id="rId5"/>
    <sheet name="Notes" sheetId="23"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GENERAL!$A$1:$I$60</definedName>
    <definedName name="_xlnm.Print_Area" localSheetId="5">Notes!$A$1:$G$35</definedName>
    <definedName name="_xlnm.Print_Area" localSheetId="2">PL!$A$1:$F$71</definedName>
  </definedNames>
  <calcPr calcId="162913"/>
</workbook>
</file>

<file path=xl/calcChain.xml><?xml version="1.0" encoding="utf-8"?>
<calcChain xmlns="http://schemas.openxmlformats.org/spreadsheetml/2006/main">
  <c r="D119" i="19" l="1"/>
  <c r="D82" i="19"/>
  <c r="D72" i="19"/>
  <c r="D35" i="19"/>
  <c r="F8" i="18" l="1"/>
  <c r="F32" i="18"/>
  <c r="F15" i="18"/>
  <c r="F65" i="18" l="1"/>
  <c r="F60" i="18"/>
  <c r="E71" i="18" l="1"/>
  <c r="F54" i="18"/>
  <c r="F71" i="18" s="1"/>
  <c r="C71" i="18"/>
  <c r="F37" i="18" l="1"/>
  <c r="F36" i="18"/>
  <c r="F35" i="18"/>
  <c r="F31" i="18"/>
  <c r="F29" i="18"/>
  <c r="F26" i="18"/>
  <c r="F24" i="18"/>
  <c r="F21" i="18"/>
  <c r="F20" i="18"/>
  <c r="F19" i="18"/>
  <c r="F18" i="18"/>
  <c r="F17" i="18"/>
  <c r="F14" i="18"/>
  <c r="F13" i="18"/>
  <c r="E9" i="18"/>
  <c r="F9" i="18" s="1"/>
  <c r="D27" i="20" l="1"/>
  <c r="C27" i="20"/>
  <c r="D65" i="18"/>
  <c r="D60" i="18"/>
  <c r="D54" i="18"/>
  <c r="D71" i="18" s="1"/>
  <c r="D37" i="18"/>
  <c r="D36" i="18"/>
  <c r="D35" i="18"/>
  <c r="D32" i="18"/>
  <c r="D31" i="18"/>
  <c r="D29" i="18"/>
  <c r="D26" i="18"/>
  <c r="D24" i="18"/>
  <c r="D21" i="18"/>
  <c r="D20" i="18"/>
  <c r="D19" i="18"/>
  <c r="D18" i="18"/>
  <c r="D17" i="18"/>
  <c r="D15" i="18"/>
  <c r="D14" i="18"/>
  <c r="D13" i="18"/>
  <c r="D9" i="18"/>
  <c r="D8" i="18"/>
  <c r="D90" i="19" l="1"/>
  <c r="D86" i="19"/>
  <c r="D79" i="19"/>
  <c r="D56" i="19"/>
  <c r="D49" i="19"/>
  <c r="D41" i="19"/>
  <c r="D26" i="19"/>
  <c r="D16" i="19"/>
  <c r="D9" i="19"/>
  <c r="D8" i="19" l="1"/>
  <c r="D69" i="19"/>
  <c r="D114" i="19" s="1"/>
  <c r="D40" i="19"/>
  <c r="F33" i="18"/>
  <c r="F22" i="18"/>
  <c r="F16" i="18"/>
  <c r="D118" i="19" l="1"/>
  <c r="D66" i="19"/>
  <c r="F27" i="18"/>
  <c r="F12" i="18"/>
  <c r="F10" i="18" s="1"/>
  <c r="F43" i="18" s="1"/>
  <c r="F7" i="18"/>
  <c r="F42" i="18" l="1"/>
  <c r="F46" i="18" s="1"/>
  <c r="F45" i="18" l="1"/>
  <c r="F44" i="18"/>
  <c r="F48" i="18" s="1"/>
  <c r="F50" i="18" l="1"/>
  <c r="F56" i="18"/>
  <c r="F49" i="18"/>
  <c r="E33" i="18"/>
  <c r="E27" i="18"/>
  <c r="E22" i="18"/>
  <c r="E16" i="18"/>
  <c r="E12" i="18"/>
  <c r="E7" i="18"/>
  <c r="E42" i="18" l="1"/>
  <c r="E10" i="18"/>
  <c r="E43" i="18" s="1"/>
  <c r="E46" i="18" l="1"/>
  <c r="E44" i="18"/>
  <c r="E48" i="18" s="1"/>
  <c r="E49" i="18" s="1"/>
  <c r="E45" i="18"/>
  <c r="E50" i="18"/>
  <c r="D44" i="20" l="1"/>
  <c r="D38" i="20"/>
  <c r="D45" i="20" s="1"/>
  <c r="D31" i="20"/>
  <c r="D32" i="20" s="1"/>
  <c r="D18" i="20"/>
  <c r="D13" i="20"/>
  <c r="D46" i="20" l="1"/>
  <c r="D19" i="20"/>
  <c r="D33" i="20"/>
  <c r="C44" i="20"/>
  <c r="C38" i="20"/>
  <c r="C31" i="20"/>
  <c r="C18" i="20"/>
  <c r="C13" i="20"/>
  <c r="D57" i="18"/>
  <c r="D66" i="18" s="1"/>
  <c r="C57" i="18"/>
  <c r="C66" i="18" s="1"/>
  <c r="C33" i="18"/>
  <c r="C27" i="18"/>
  <c r="D22" i="18"/>
  <c r="C22" i="18"/>
  <c r="C16" i="18"/>
  <c r="C12" i="18"/>
  <c r="C7" i="18"/>
  <c r="C119" i="19"/>
  <c r="C100" i="19"/>
  <c r="C90" i="19"/>
  <c r="C86" i="19"/>
  <c r="C82" i="19"/>
  <c r="C79" i="19"/>
  <c r="C72" i="19"/>
  <c r="C56" i="19"/>
  <c r="C49" i="19"/>
  <c r="C41" i="19"/>
  <c r="C35" i="19"/>
  <c r="C26" i="19"/>
  <c r="C16" i="19"/>
  <c r="C9" i="19"/>
  <c r="C45" i="20" l="1"/>
  <c r="C33" i="20"/>
  <c r="C32" i="20"/>
  <c r="C42" i="18"/>
  <c r="C46" i="20"/>
  <c r="C10" i="18"/>
  <c r="C43" i="18" s="1"/>
  <c r="D27" i="18"/>
  <c r="C8" i="19"/>
  <c r="D12" i="18"/>
  <c r="D16" i="18"/>
  <c r="D10" i="18" s="1"/>
  <c r="C19" i="20"/>
  <c r="C69" i="19"/>
  <c r="C114" i="19" s="1"/>
  <c r="D7" i="18"/>
  <c r="C40" i="19"/>
  <c r="D33" i="18"/>
  <c r="C66" i="19" l="1"/>
  <c r="C46" i="18"/>
  <c r="C44" i="18"/>
  <c r="C48" i="18" s="1"/>
  <c r="C45" i="18"/>
  <c r="C118" i="19"/>
  <c r="D43" i="18"/>
  <c r="D42" i="18"/>
  <c r="D46" i="18" l="1"/>
  <c r="C50" i="18"/>
  <c r="C56" i="18"/>
  <c r="C53" i="18"/>
  <c r="D44" i="18"/>
  <c r="D48" i="18" s="1"/>
  <c r="D49" i="18" s="1"/>
  <c r="D45" i="18"/>
  <c r="C67" i="18"/>
  <c r="C49" i="18"/>
  <c r="D56" i="18" l="1"/>
  <c r="D67" i="18" s="1"/>
  <c r="D53" i="18"/>
  <c r="D50" i="18"/>
  <c r="K12" i="17"/>
  <c r="K6" i="17"/>
  <c r="K5" i="17"/>
  <c r="J12" i="17" l="1"/>
  <c r="J6" i="17"/>
  <c r="J5" i="17"/>
  <c r="K9" i="17" l="1"/>
  <c r="K8" i="17"/>
  <c r="E57" i="18"/>
  <c r="E66" i="18" s="1"/>
  <c r="F57" i="18"/>
  <c r="F66" i="18" s="1"/>
  <c r="K24" i="17"/>
  <c r="J24" i="17"/>
  <c r="J21" i="17"/>
  <c r="K21" i="17"/>
  <c r="K7" i="17"/>
  <c r="J9" i="17"/>
  <c r="J8" i="17"/>
  <c r="J7" i="17"/>
  <c r="J14" i="17" l="1"/>
  <c r="J23" i="17" s="1"/>
  <c r="D20" i="20"/>
  <c r="C20" i="20"/>
  <c r="K14" i="17"/>
  <c r="K23" i="17" s="1"/>
  <c r="D47" i="20" l="1"/>
  <c r="D48" i="20"/>
  <c r="D51" i="20" s="1"/>
  <c r="C48" i="20"/>
  <c r="C51" i="20" s="1"/>
  <c r="C52" i="20" s="1"/>
  <c r="C47" i="20"/>
  <c r="D52" i="20" l="1"/>
  <c r="E53" i="18"/>
  <c r="F67" i="18"/>
  <c r="F70" i="18" s="1"/>
  <c r="F53" i="18"/>
  <c r="E56" i="18"/>
  <c r="E67" i="18" s="1"/>
  <c r="E70" i="18" s="1"/>
  <c r="C70" i="18"/>
  <c r="D70" i="18"/>
</calcChain>
</file>

<file path=xl/sharedStrings.xml><?xml version="1.0" encoding="utf-8"?>
<sst xmlns="http://schemas.openxmlformats.org/spreadsheetml/2006/main" count="435" uniqueCount="345">
  <si>
    <t xml:space="preserve">   3. Goodwill</t>
  </si>
  <si>
    <t>MB:</t>
  </si>
  <si>
    <t>Telefaks:</t>
  </si>
  <si>
    <t/>
  </si>
  <si>
    <t>3</t>
  </si>
  <si>
    <t>4</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</si>
  <si>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</si>
  <si>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</si>
  <si>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</si>
  <si>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</si>
  <si>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</si>
  <si>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</si>
  <si>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</si>
  <si>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</si>
  <si>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</si>
  <si>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</si>
  <si>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</si>
  <si>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</si>
  <si>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</si>
  <si>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</si>
  <si>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</si>
  <si>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</si>
  <si>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</si>
  <si>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</si>
  <si>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</si>
  <si>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</si>
  <si>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</si>
  <si>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</si>
  <si>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</si>
  <si>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</si>
  <si>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</si>
  <si>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</si>
  <si>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</si>
  <si>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</si>
  <si>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</si>
  <si>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</si>
  <si>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</si>
  <si>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</si>
  <si>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</si>
  <si>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</si>
  <si>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</si>
  <si>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</si>
  <si>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</si>
  <si>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</si>
  <si>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</si>
  <si>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</si>
  <si>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</si>
  <si>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</si>
  <si>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</si>
  <si>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</si>
  <si>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</si>
  <si>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</si>
  <si>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</si>
  <si>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</si>
  <si>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</si>
  <si>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</si>
  <si>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</si>
  <si>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</si>
  <si>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</si>
  <si>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</si>
  <si>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</si>
  <si>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</si>
  <si>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</si>
  <si>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</si>
  <si>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</si>
  <si>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</si>
  <si>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</si>
  <si>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</si>
  <si>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</si>
  <si>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</si>
  <si>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</si>
  <si>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</si>
  <si>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</si>
  <si>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</si>
  <si>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</si>
  <si>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</si>
  <si>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</si>
  <si>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</si>
  <si>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</si>
  <si>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</si>
  <si>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</si>
  <si>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</si>
  <si>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</si>
  <si>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</si>
  <si>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</si>
  <si>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</si>
  <si>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</si>
  <si>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</si>
  <si>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</si>
  <si>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</si>
  <si>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</si>
  <si>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</si>
  <si>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</si>
  <si>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</si>
  <si>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</si>
  <si>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</si>
  <si>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</si>
  <si>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</si>
  <si>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</si>
  <si>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</si>
  <si>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</si>
  <si>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</si>
  <si>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</si>
  <si>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</si>
  <si>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</si>
  <si>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</si>
  <si>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</si>
  <si>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</si>
  <si>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</si>
  <si>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</si>
  <si>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</si>
  <si>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</si>
  <si>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</si>
  <si>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</si>
  <si>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</si>
  <si>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</si>
  <si>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</si>
  <si>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</si>
  <si>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</si>
  <si>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</si>
  <si>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</si>
  <si>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</si>
  <si>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</si>
  <si>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</si>
  <si>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</si>
  <si>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</si>
  <si>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</si>
  <si>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</si>
  <si>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</si>
  <si>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</si>
  <si>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</si>
  <si>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</si>
  <si>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</si>
  <si>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</si>
  <si>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</si>
  <si>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</si>
  <si>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</si>
  <si>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</si>
  <si>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</si>
  <si>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</si>
  <si>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</si>
  <si>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</si>
  <si>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</si>
  <si>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</si>
  <si>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</si>
  <si>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</si>
  <si>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</si>
  <si>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</si>
  <si>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</si>
  <si>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</si>
  <si>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</si>
  <si>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</si>
  <si>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</si>
  <si>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</si>
  <si>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</si>
  <si>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</si>
  <si>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</si>
  <si>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</si>
  <si>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</si>
  <si>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</si>
  <si>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</si>
  <si>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</si>
  <si>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</si>
  <si>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</si>
  <si>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</si>
  <si>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</si>
  <si>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</si>
  <si>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</si>
  <si>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</si>
  <si>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</si>
  <si>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</si>
  <si>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</si>
  <si>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</si>
  <si>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</si>
  <si>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</si>
  <si>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</si>
  <si>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</si>
  <si>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</si>
  <si>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</si>
  <si>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</si>
  <si>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</si>
  <si>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</si>
  <si>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</si>
  <si>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</si>
  <si>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</si>
  <si>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</si>
  <si>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</si>
  <si>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</si>
  <si>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</si>
  <si>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</si>
  <si>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</si>
  <si>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</si>
  <si>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</si>
  <si>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</si>
  <si>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</si>
  <si>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</si>
  <si>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</si>
  <si>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</si>
  <si>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</si>
  <si>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</si>
  <si>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</si>
  <si>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</si>
  <si>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</si>
  <si>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</si>
  <si>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</si>
  <si>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</si>
  <si>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</si>
  <si>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</si>
  <si>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</si>
  <si>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</si>
  <si>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</si>
  <si>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</si>
  <si>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</si>
  <si>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</si>
  <si>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</si>
  <si>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</si>
  <si>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</si>
  <si>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</si>
  <si>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</si>
  <si>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</si>
  <si>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</si>
  <si>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</si>
  <si>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</si>
  <si>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</si>
  <si>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</si>
  <si>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</si>
  <si>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</si>
  <si>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</si>
  <si>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</si>
  <si>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</si>
  <si>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</si>
  <si>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</si>
  <si>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</si>
  <si>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</si>
  <si>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</si>
  <si>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</si>
  <si>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</si>
  <si>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</si>
  <si>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</si>
  <si>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</si>
  <si>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</si>
  <si>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</si>
  <si>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</si>
  <si>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</si>
  <si>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</si>
  <si>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</si>
  <si>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</si>
  <si>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</si>
  <si>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</si>
  <si>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</si>
  <si>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</si>
  <si>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</si>
  <si>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</si>
  <si>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</si>
  <si>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</si>
  <si>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</si>
  <si>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</si>
  <si>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</si>
  <si>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</si>
  <si>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</si>
  <si>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</si>
  <si>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</si>
  <si>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</si>
  <si>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</si>
  <si>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</si>
  <si>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</si>
  <si>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</si>
  <si>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</si>
  <si>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</si>
  <si>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</si>
  <si>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</si>
  <si>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</si>
  <si>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</si>
  <si>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</si>
  <si>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</si>
  <si>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</si>
  <si>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</si>
  <si>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</si>
  <si>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</si>
  <si>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</si>
  <si>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</si>
  <si>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</si>
  <si>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</si>
  <si>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</si>
  <si>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</si>
  <si>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</si>
  <si>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</si>
  <si>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</si>
  <si>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</si>
  <si>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</si>
  <si>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</si>
  <si>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</si>
  <si>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</si>
  <si>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</si>
  <si>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</si>
  <si>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</si>
  <si>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</si>
  <si>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</si>
  <si>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</si>
  <si>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</si>
  <si>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</si>
  <si>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</si>
  <si>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</si>
  <si>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</si>
  <si>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</si>
  <si>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</si>
  <si>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</si>
  <si>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</si>
  <si>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</si>
  <si>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</si>
  <si>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</si>
  <si>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</si>
  <si>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</si>
  <si>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</si>
  <si>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</si>
  <si>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</si>
  <si>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</si>
  <si>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</si>
  <si>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</si>
  <si>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Imperial d.d.</t>
  </si>
  <si>
    <t>Rab</t>
  </si>
  <si>
    <t>03044572</t>
  </si>
  <si>
    <t xml:space="preserve">                                                    Yes (merged to Valamar Riviera d.d. 31.03.2017.)</t>
  </si>
  <si>
    <t>31.12.2017.</t>
  </si>
  <si>
    <t xml:space="preserve">                                                    Yes (merged to Valamar Riviera d.d. 29.12.2017.)</t>
  </si>
  <si>
    <t>as of 30.09.2018.</t>
  </si>
  <si>
    <t>period 1.1.2018. to 30.09.2018.</t>
  </si>
  <si>
    <t>30.09.2018.</t>
  </si>
  <si>
    <t>30.09.2017.</t>
  </si>
  <si>
    <t>01.01.-31.03. (merged to Valamar Riviera d.d. 31.03.2017.)</t>
  </si>
  <si>
    <t>01.01.-30.09. (merged to Valamar Riviera d.d. 29.12.2017.)</t>
  </si>
  <si>
    <t>01.01.-30.09.</t>
  </si>
  <si>
    <t>F)  TOTAL EQUITY AND LIABILITIES (062+079+083+093+106)</t>
  </si>
  <si>
    <t>E)  ACCRUED EXPENSES AND DEFERRED INCOME</t>
  </si>
  <si>
    <t>IV. NET OTHER COMPREHENSIVE INCOME FOR THE PERIOD (158-166)</t>
  </si>
  <si>
    <t xml:space="preserve">   5. Decrease of inventories</t>
  </si>
  <si>
    <t>ADDITION TO STATEMENT OF OTHER COMPREHENSIVE INCOME (only for consolidated financial statements)</t>
  </si>
  <si>
    <t>Hoteli Makarska d.d.</t>
  </si>
  <si>
    <t>Makarska</t>
  </si>
  <si>
    <t>03324877</t>
  </si>
  <si>
    <t>Vienna</t>
  </si>
  <si>
    <t>No</t>
  </si>
  <si>
    <t>01.08.-30.09.</t>
  </si>
  <si>
    <t>486431 S</t>
  </si>
  <si>
    <t xml:space="preserve">Valamar A GmbH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</si>
</sst>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n_-;\-* #,##0.00\ _k_n_-;_-* &quot;-&quot;??\ _k_n_-;_-@_-"/>
    <numFmt numFmtId="164" formatCode="000"/>
    <numFmt numFmtId="165" formatCode="_-* #,##0\ _B_F_-;\-* #,##0\ _B_F_-;_-* &quot;-&quot;\ _B_F_-;_-@_-"/>
    <numFmt numFmtId="166" formatCode="_-[$€-2]\ * #,##0.00000_-;\-[$€-2]\ * #,##0.00000_-;_-[$€-2]\ * &quot;-&quot;??_-"/>
  </numFmts>
  <fonts count="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8">
    <xf numFmtId="0" fontId="0" fillId="0" borderId="0"/>
    <xf numFmtId="0" fontId="10" fillId="0" borderId="0" applyNumberFormat="0" applyFill="0" applyBorder="0" applyAlignment="0" applyProtection="0">
      <alignment vertical="top"/>
      <protection locked="0"/>
    </xf>
    <xf numFmtId="0" fontId="15" fillId="0" borderId="0">
      <alignment vertical="top"/>
    </xf>
    <xf numFmtId="0" fontId="11" fillId="0" borderId="0"/>
    <xf numFmtId="0" fontId="15" fillId="0" borderId="0">
      <alignment vertical="top"/>
    </xf>
    <xf numFmtId="0" fontId="4" fillId="0" borderId="0"/>
    <xf numFmtId="0" fontId="26" fillId="0" borderId="0"/>
    <xf numFmtId="43"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9" fillId="0" borderId="0" applyNumberFormat="0" applyFill="0" applyBorder="0" applyAlignment="0" applyProtection="0">
      <alignment vertical="top"/>
      <protection locked="0"/>
    </xf>
    <xf numFmtId="0" fontId="3" fillId="0" borderId="0"/>
    <xf numFmtId="166" fontId="5" fillId="0" borderId="0"/>
    <xf numFmtId="0" fontId="5" fillId="0" borderId="0"/>
    <xf numFmtId="0" fontId="5" fillId="0" borderId="0"/>
    <xf numFmtId="0" fontId="2" fillId="0" borderId="0"/>
    <xf numFmtId="0" fontId="5"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5" fillId="0" borderId="0"/>
  </cellStyleXfs>
  <cellXfs count="334">
    <xf numFmtId="0" fontId="0" fillId="0" borderId="0" xfId="0"/>
    <xf numFmtId="164" fontId="8" fillId="0" borderId="1"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3" fontId="6" fillId="0" borderId="5"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164" fontId="8" fillId="0" borderId="5" xfId="0" applyNumberFormat="1" applyFont="1" applyFill="1" applyBorder="1" applyAlignment="1">
      <alignment horizontal="center" vertical="center"/>
    </xf>
    <xf numFmtId="0" fontId="11" fillId="0" borderId="0" xfId="2" applyFont="1" applyAlignment="1"/>
    <xf numFmtId="0" fontId="5" fillId="0" borderId="0" xfId="2" applyFont="1" applyAlignment="1"/>
    <xf numFmtId="0" fontId="11" fillId="0" borderId="6" xfId="2" applyFont="1" applyFill="1" applyBorder="1" applyAlignment="1" applyProtection="1">
      <alignment horizontal="center" vertical="center"/>
      <protection locked="0" hidden="1"/>
    </xf>
    <xf numFmtId="0" fontId="8"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wrapText="1"/>
      <protection hidden="1"/>
    </xf>
    <xf numFmtId="0" fontId="11" fillId="0" borderId="0" xfId="2" applyFont="1" applyBorder="1" applyAlignment="1" applyProtection="1">
      <protection hidden="1"/>
    </xf>
    <xf numFmtId="0" fontId="18" fillId="0" borderId="0" xfId="2" applyFont="1" applyBorder="1" applyAlignment="1" applyProtection="1">
      <alignment horizontal="right" vertical="center" wrapText="1"/>
      <protection hidden="1"/>
    </xf>
    <xf numFmtId="0" fontId="18" fillId="0" borderId="0" xfId="2" applyNumberFormat="1" applyFont="1" applyFill="1" applyBorder="1" applyAlignment="1" applyProtection="1">
      <alignment horizontal="right" vertical="center" shrinkToFit="1"/>
      <protection locked="0" hidden="1"/>
    </xf>
    <xf numFmtId="0" fontId="18" fillId="0" borderId="0" xfId="2" applyFont="1" applyFill="1" applyBorder="1" applyAlignment="1" applyProtection="1">
      <alignment horizontal="left" vertical="center"/>
      <protection hidden="1"/>
    </xf>
    <xf numFmtId="0" fontId="11" fillId="0" borderId="0" xfId="2" applyFont="1" applyBorder="1" applyAlignment="1" applyProtection="1">
      <alignment horizontal="left"/>
      <protection hidden="1"/>
    </xf>
    <xf numFmtId="0" fontId="11" fillId="0" borderId="0" xfId="2" applyFont="1" applyBorder="1" applyAlignment="1" applyProtection="1">
      <alignment vertical="top"/>
      <protection hidden="1"/>
    </xf>
    <xf numFmtId="0" fontId="11" fillId="0" borderId="0" xfId="2" applyFont="1" applyFill="1" applyBorder="1" applyAlignment="1" applyProtection="1">
      <protection hidden="1"/>
    </xf>
    <xf numFmtId="0" fontId="11" fillId="0" borderId="0" xfId="2" applyFont="1" applyBorder="1" applyAlignment="1" applyProtection="1">
      <alignment wrapText="1"/>
      <protection hidden="1"/>
    </xf>
    <xf numFmtId="0" fontId="11" fillId="0" borderId="0" xfId="2" applyFont="1" applyBorder="1" applyAlignment="1" applyProtection="1">
      <alignment horizontal="right" vertical="top"/>
      <protection hidden="1"/>
    </xf>
    <xf numFmtId="0" fontId="11" fillId="0" borderId="0" xfId="2" applyFont="1" applyBorder="1" applyAlignment="1" applyProtection="1">
      <alignment horizontal="left" vertical="top"/>
      <protection hidden="1"/>
    </xf>
    <xf numFmtId="0" fontId="11" fillId="0" borderId="7" xfId="2" applyFont="1" applyBorder="1" applyAlignment="1" applyProtection="1">
      <protection hidden="1"/>
    </xf>
    <xf numFmtId="0" fontId="11" fillId="0" borderId="0" xfId="2" applyFont="1" applyBorder="1" applyAlignment="1" applyProtection="1">
      <alignment vertical="center"/>
      <protection hidden="1"/>
    </xf>
    <xf numFmtId="0" fontId="11" fillId="0" borderId="8" xfId="2" applyFont="1" applyBorder="1" applyAlignment="1" applyProtection="1">
      <protection hidden="1"/>
    </xf>
    <xf numFmtId="0" fontId="11" fillId="0" borderId="8" xfId="2" applyFont="1" applyBorder="1" applyAlignment="1"/>
    <xf numFmtId="164" fontId="23" fillId="0" borderId="1"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4" xfId="0" applyNumberFormat="1" applyFont="1" applyFill="1" applyBorder="1" applyAlignment="1">
      <alignment horizontal="center" vertical="center"/>
    </xf>
    <xf numFmtId="0" fontId="11" fillId="0" borderId="0" xfId="2" applyFont="1" applyBorder="1" applyAlignment="1" applyProtection="1">
      <alignment horizontal="right" vertical="center"/>
      <protection hidden="1"/>
    </xf>
    <xf numFmtId="0" fontId="0" fillId="0" borderId="0" xfId="0" applyFill="1"/>
    <xf numFmtId="3" fontId="6" fillId="0" borderId="1" xfId="0" applyNumberFormat="1" applyFont="1" applyFill="1" applyBorder="1" applyAlignment="1" applyProtection="1">
      <alignment vertical="center"/>
      <protection hidden="1"/>
    </xf>
    <xf numFmtId="0" fontId="20" fillId="0" borderId="9" xfId="0" applyFont="1" applyFill="1" applyBorder="1" applyAlignment="1">
      <alignment vertical="center"/>
    </xf>
    <xf numFmtId="0" fontId="12" fillId="0" borderId="10"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3" fontId="6" fillId="0" borderId="4" xfId="0" applyNumberFormat="1"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8"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5" fillId="0" borderId="0" xfId="4" applyFont="1" applyFill="1" applyAlignment="1">
      <alignment wrapText="1"/>
    </xf>
    <xf numFmtId="0" fontId="5" fillId="0" borderId="0" xfId="0" applyFont="1" applyFill="1"/>
    <xf numFmtId="0" fontId="5" fillId="0" borderId="0" xfId="4" applyFont="1" applyFill="1" applyBorder="1" applyAlignment="1">
      <alignment wrapText="1"/>
    </xf>
    <xf numFmtId="0" fontId="24"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xf>
    <xf numFmtId="0" fontId="11" fillId="0" borderId="7" xfId="2" applyFont="1" applyBorder="1" applyAlignment="1"/>
    <xf numFmtId="0" fontId="11" fillId="0" borderId="12" xfId="2" applyFont="1" applyBorder="1" applyAlignment="1"/>
    <xf numFmtId="0" fontId="9" fillId="0" borderId="13" xfId="2" applyFont="1" applyFill="1" applyBorder="1" applyAlignment="1" applyProtection="1">
      <alignment horizontal="left" vertical="center" wrapText="1"/>
      <protection hidden="1"/>
    </xf>
    <xf numFmtId="0" fontId="11" fillId="0" borderId="13" xfId="2" applyFont="1" applyBorder="1" applyAlignment="1" applyProtection="1">
      <alignment horizontal="left" vertical="center" wrapText="1"/>
      <protection hidden="1"/>
    </xf>
    <xf numFmtId="0" fontId="18" fillId="0" borderId="0" xfId="2" applyFont="1" applyBorder="1" applyAlignment="1" applyProtection="1">
      <alignment horizontal="right"/>
      <protection hidden="1"/>
    </xf>
    <xf numFmtId="0" fontId="11" fillId="0" borderId="13" xfId="2" applyFont="1" applyFill="1" applyBorder="1" applyAlignment="1" applyProtection="1">
      <protection hidden="1"/>
    </xf>
    <xf numFmtId="0" fontId="11" fillId="0" borderId="13" xfId="2" applyFont="1" applyBorder="1" applyAlignment="1" applyProtection="1">
      <alignment wrapText="1"/>
      <protection hidden="1"/>
    </xf>
    <xf numFmtId="0" fontId="11" fillId="0" borderId="13" xfId="2" applyFont="1" applyBorder="1" applyAlignment="1" applyProtection="1">
      <protection hidden="1"/>
    </xf>
    <xf numFmtId="0" fontId="9" fillId="0" borderId="0" xfId="2" applyFont="1" applyBorder="1" applyAlignment="1" applyProtection="1">
      <protection hidden="1"/>
    </xf>
    <xf numFmtId="0" fontId="11" fillId="0" borderId="13" xfId="2" applyFont="1" applyBorder="1" applyAlignment="1" applyProtection="1">
      <alignment horizontal="left" vertical="top" wrapText="1"/>
      <protection hidden="1"/>
    </xf>
    <xf numFmtId="0" fontId="11" fillId="0" borderId="13" xfId="2" applyFont="1" applyBorder="1" applyAlignment="1" applyProtection="1">
      <alignment horizontal="left"/>
      <protection hidden="1"/>
    </xf>
    <xf numFmtId="0" fontId="11" fillId="0" borderId="12" xfId="2" applyFont="1" applyBorder="1" applyAlignment="1" applyProtection="1">
      <protection hidden="1"/>
    </xf>
    <xf numFmtId="0" fontId="11" fillId="0" borderId="13" xfId="2" applyFont="1" applyFill="1" applyBorder="1" applyAlignment="1" applyProtection="1">
      <alignment vertical="center"/>
      <protection hidden="1"/>
    </xf>
    <xf numFmtId="0" fontId="11" fillId="0" borderId="14" xfId="2" applyFont="1" applyBorder="1" applyAlignment="1" applyProtection="1">
      <protection hidden="1"/>
    </xf>
    <xf numFmtId="0" fontId="11" fillId="0" borderId="15" xfId="2" applyFont="1" applyFill="1" applyBorder="1" applyAlignment="1" applyProtection="1">
      <protection hidden="1"/>
    </xf>
    <xf numFmtId="0" fontId="11" fillId="0" borderId="16" xfId="2" applyFont="1" applyFill="1" applyBorder="1" applyAlignment="1" applyProtection="1">
      <protection hidden="1"/>
    </xf>
    <xf numFmtId="14" fontId="8" fillId="0" borderId="11" xfId="2" applyNumberFormat="1" applyFont="1" applyFill="1" applyBorder="1" applyAlignment="1" applyProtection="1">
      <alignment horizontal="center" vertical="center"/>
      <protection locked="0" hidden="1"/>
    </xf>
    <xf numFmtId="0" fontId="9" fillId="0" borderId="0" xfId="0" applyFont="1" applyBorder="1" applyAlignment="1" applyProtection="1">
      <protection hidden="1"/>
    </xf>
    <xf numFmtId="0" fontId="9" fillId="0" borderId="0" xfId="0" applyFont="1" applyBorder="1" applyAlignment="1" applyProtection="1">
      <alignment horizontal="left"/>
      <protection hidden="1"/>
    </xf>
    <xf numFmtId="0" fontId="9" fillId="0" borderId="0" xfId="0" applyFont="1" applyBorder="1" applyAlignment="1" applyProtection="1">
      <alignment vertical="top"/>
      <protection hidden="1"/>
    </xf>
    <xf numFmtId="0" fontId="8"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8"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0" fillId="0" borderId="21" xfId="0" applyFont="1" applyFill="1" applyBorder="1" applyAlignment="1">
      <alignment vertical="center"/>
    </xf>
    <xf numFmtId="0" fontId="16" fillId="0" borderId="0"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center" vertical="top" wrapText="1"/>
      <protection hidden="1"/>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8" fillId="0" borderId="20" xfId="0" applyFont="1" applyFill="1" applyBorder="1" applyAlignment="1" applyProtection="1">
      <alignment horizontal="center" vertical="center" wrapText="1"/>
      <protection hidden="1"/>
    </xf>
    <xf numFmtId="0" fontId="8" fillId="0" borderId="2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3" fillId="0" borderId="15" xfId="0" applyFont="1" applyFill="1" applyBorder="1" applyAlignment="1" applyProtection="1">
      <alignment horizontal="left" vertical="center"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11"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9" fillId="0" borderId="19" xfId="0" applyFont="1" applyFill="1" applyBorder="1" applyAlignment="1">
      <alignment horizontal="left" vertical="center" wrapText="1"/>
    </xf>
    <xf numFmtId="49" fontId="8" fillId="0" borderId="10" xfId="2" applyNumberFormat="1" applyFont="1" applyFill="1" applyBorder="1" applyAlignment="1" applyProtection="1">
      <alignment horizontal="right" vertical="center"/>
      <protection locked="0" hidden="1"/>
    </xf>
    <xf numFmtId="3" fontId="14" fillId="0" borderId="0" xfId="0" applyNumberFormat="1" applyFont="1" applyFill="1" applyAlignment="1">
      <alignment vertical="center"/>
    </xf>
    <xf numFmtId="3" fontId="6" fillId="0" borderId="5" xfId="0" applyNumberFormat="1" applyFont="1" applyFill="1" applyBorder="1" applyAlignment="1" applyProtection="1">
      <alignment vertical="center"/>
      <protection hidden="1"/>
    </xf>
    <xf numFmtId="3" fontId="8" fillId="0" borderId="21" xfId="0" applyNumberFormat="1" applyFont="1" applyFill="1" applyBorder="1" applyAlignment="1">
      <alignment horizontal="left" vertical="center" wrapText="1"/>
    </xf>
    <xf numFmtId="0" fontId="9" fillId="0" borderId="17" xfId="0" applyFont="1" applyFill="1" applyBorder="1" applyAlignment="1">
      <alignment horizontal="left" vertical="center" wrapText="1"/>
    </xf>
    <xf numFmtId="0" fontId="27" fillId="0" borderId="0" xfId="16" applyFont="1" applyFill="1" applyBorder="1"/>
    <xf numFmtId="37" fontId="27" fillId="0" borderId="0" xfId="16" applyNumberFormat="1" applyFont="1" applyFill="1" applyBorder="1" applyProtection="1"/>
    <xf numFmtId="3" fontId="27" fillId="0" borderId="0" xfId="16" applyNumberFormat="1" applyFont="1" applyFill="1" applyBorder="1" applyProtection="1"/>
    <xf numFmtId="0" fontId="0" fillId="0" borderId="0" xfId="0" applyFill="1" applyBorder="1"/>
    <xf numFmtId="37" fontId="28" fillId="0" borderId="0" xfId="16" applyNumberFormat="1" applyFont="1" applyFill="1" applyBorder="1" applyProtection="1"/>
    <xf numFmtId="3" fontId="28" fillId="0" borderId="0" xfId="16" applyNumberFormat="1" applyFont="1" applyFill="1" applyBorder="1" applyProtection="1"/>
    <xf numFmtId="1" fontId="8" fillId="0" borderId="10" xfId="2" applyNumberFormat="1"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9" fillId="0" borderId="0" xfId="2" applyFont="1" applyFill="1" applyBorder="1" applyAlignment="1" applyProtection="1">
      <alignment vertical="center"/>
      <protection hidden="1"/>
    </xf>
    <xf numFmtId="0" fontId="9" fillId="0" borderId="0" xfId="0" applyFont="1" applyBorder="1" applyAlignment="1" applyProtection="1">
      <alignment horizontal="right"/>
      <protection hidden="1"/>
    </xf>
    <xf numFmtId="0" fontId="9" fillId="0" borderId="17" xfId="0" applyFont="1" applyFill="1" applyBorder="1" applyAlignment="1">
      <alignment horizontal="left" vertical="center" wrapText="1"/>
    </xf>
    <xf numFmtId="0" fontId="9" fillId="0" borderId="6" xfId="2" applyFont="1" applyFill="1" applyBorder="1" applyAlignment="1" applyProtection="1">
      <alignment vertical="center"/>
      <protection hidden="1"/>
    </xf>
    <xf numFmtId="0" fontId="11" fillId="0" borderId="6" xfId="2" applyFont="1" applyBorder="1" applyAlignment="1" applyProtection="1">
      <protection hidden="1"/>
    </xf>
    <xf numFmtId="0" fontId="11" fillId="0" borderId="6" xfId="2" applyFont="1" applyBorder="1" applyAlignment="1" applyProtection="1">
      <alignment horizontal="right"/>
      <protection hidden="1"/>
    </xf>
    <xf numFmtId="0" fontId="11" fillId="0" borderId="0" xfId="2" applyFont="1" applyBorder="1" applyAlignment="1" applyProtection="1">
      <alignment horizontal="right"/>
      <protection hidden="1"/>
    </xf>
    <xf numFmtId="0" fontId="11" fillId="0" borderId="6" xfId="2" applyFont="1" applyBorder="1" applyAlignment="1" applyProtection="1">
      <alignment horizontal="right" wrapText="1"/>
      <protection hidden="1"/>
    </xf>
    <xf numFmtId="0" fontId="11" fillId="0" borderId="0" xfId="2" applyFont="1" applyBorder="1" applyAlignment="1" applyProtection="1">
      <alignment horizontal="right" wrapText="1"/>
      <protection hidden="1"/>
    </xf>
    <xf numFmtId="0" fontId="9" fillId="0" borderId="13" xfId="0" applyFont="1" applyBorder="1" applyAlignment="1" applyProtection="1">
      <protection hidden="1"/>
    </xf>
    <xf numFmtId="0" fontId="8" fillId="0" borderId="13" xfId="0" applyFont="1" applyFill="1" applyBorder="1" applyAlignment="1" applyProtection="1">
      <alignment horizontal="right" vertical="center"/>
      <protection locked="0" hidden="1"/>
    </xf>
    <xf numFmtId="0" fontId="9" fillId="0" borderId="0" xfId="0" applyFont="1" applyBorder="1" applyAlignment="1" applyProtection="1">
      <alignment horizontal="right" vertical="center"/>
      <protection hidden="1"/>
    </xf>
    <xf numFmtId="0" fontId="9" fillId="0" borderId="13" xfId="0" applyFont="1" applyBorder="1" applyAlignment="1" applyProtection="1">
      <alignment vertical="top"/>
      <protection hidden="1"/>
    </xf>
    <xf numFmtId="0" fontId="9" fillId="0" borderId="0" xfId="0" applyFont="1" applyBorder="1" applyAlignment="1"/>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lignment horizontal="center" vertical="center"/>
    </xf>
    <xf numFmtId="0" fontId="11" fillId="0" borderId="0" xfId="2" applyFont="1" applyBorder="1" applyAlignment="1">
      <alignment horizontal="center"/>
    </xf>
    <xf numFmtId="0" fontId="11" fillId="0" borderId="13" xfId="2" applyFont="1" applyBorder="1" applyAlignment="1">
      <alignment horizontal="center"/>
    </xf>
    <xf numFmtId="0" fontId="11" fillId="0" borderId="6" xfId="2" applyFont="1" applyBorder="1" applyAlignment="1" applyProtection="1">
      <alignment horizontal="left" vertical="top"/>
      <protection hidden="1"/>
    </xf>
    <xf numFmtId="0" fontId="11" fillId="0" borderId="6" xfId="2" applyFont="1" applyBorder="1" applyAlignment="1" applyProtection="1">
      <alignment horizontal="right" vertical="top"/>
      <protection hidden="1"/>
    </xf>
    <xf numFmtId="0" fontId="11" fillId="0" borderId="6" xfId="2" applyFont="1" applyBorder="1" applyAlignment="1" applyProtection="1">
      <alignment horizontal="left"/>
      <protection hidden="1"/>
    </xf>
    <xf numFmtId="0" fontId="8" fillId="0" borderId="6" xfId="2" applyFont="1" applyBorder="1" applyAlignment="1" applyProtection="1">
      <alignment vertical="center"/>
      <protection hidden="1"/>
    </xf>
    <xf numFmtId="0" fontId="11" fillId="0" borderId="6" xfId="2" applyFont="1" applyFill="1" applyBorder="1" applyAlignment="1" applyProtection="1">
      <alignment horizontal="right" vertical="top" wrapText="1"/>
      <protection hidden="1"/>
    </xf>
    <xf numFmtId="0" fontId="11" fillId="0" borderId="0" xfId="2" applyFont="1" applyBorder="1" applyAlignment="1"/>
    <xf numFmtId="0" fontId="0" fillId="0" borderId="24" xfId="2" applyFont="1" applyBorder="1" applyAlignment="1"/>
    <xf numFmtId="0" fontId="0" fillId="0" borderId="15" xfId="2" applyFont="1" applyBorder="1" applyAlignment="1"/>
    <xf numFmtId="0" fontId="13" fillId="0" borderId="24" xfId="0" applyFont="1" applyFill="1" applyBorder="1" applyAlignment="1" applyProtection="1">
      <alignment horizontal="left" vertical="center" wrapText="1"/>
      <protection hidden="1"/>
    </xf>
    <xf numFmtId="0" fontId="13" fillId="0" borderId="16" xfId="0" applyFont="1" applyFill="1" applyBorder="1" applyAlignment="1" applyProtection="1">
      <alignment horizontal="left" vertical="center" wrapText="1"/>
      <protection hidden="1"/>
    </xf>
    <xf numFmtId="0" fontId="8" fillId="0" borderId="23" xfId="0" applyFont="1" applyFill="1" applyBorder="1" applyAlignment="1">
      <alignment horizontal="left" vertical="center" wrapText="1"/>
    </xf>
    <xf numFmtId="0" fontId="8" fillId="0" borderId="33" xfId="0" applyFont="1" applyFill="1" applyBorder="1" applyAlignment="1">
      <alignment horizontal="left" vertical="center" wrapText="1"/>
    </xf>
    <xf numFmtId="3" fontId="33" fillId="0" borderId="4" xfId="0" applyNumberFormat="1" applyFont="1" applyFill="1" applyBorder="1" applyAlignment="1" applyProtection="1">
      <alignment vertical="center"/>
      <protection hidden="1"/>
    </xf>
    <xf numFmtId="3" fontId="32" fillId="0" borderId="5" xfId="0" applyNumberFormat="1" applyFont="1" applyFill="1" applyBorder="1" applyAlignment="1" applyProtection="1">
      <alignment vertical="center"/>
      <protection locked="0"/>
    </xf>
    <xf numFmtId="3" fontId="32" fillId="0" borderId="4" xfId="0" applyNumberFormat="1" applyFont="1" applyFill="1" applyBorder="1" applyAlignment="1" applyProtection="1">
      <alignment vertical="center"/>
      <protection hidden="1"/>
    </xf>
    <xf numFmtId="3" fontId="32" fillId="0" borderId="1" xfId="0" applyNumberFormat="1" applyFont="1" applyFill="1" applyBorder="1" applyAlignment="1" applyProtection="1">
      <alignment vertical="center"/>
      <protection locked="0"/>
    </xf>
    <xf numFmtId="0" fontId="9" fillId="0" borderId="13" xfId="0" applyFont="1" applyFill="1" applyBorder="1" applyAlignment="1" applyProtection="1">
      <protection hidden="1"/>
    </xf>
    <xf numFmtId="0" fontId="19" fillId="0" borderId="0" xfId="4" applyFont="1" applyBorder="1" applyAlignment="1" applyProtection="1">
      <alignment vertical="center"/>
      <protection hidden="1"/>
    </xf>
    <xf numFmtId="0" fontId="19" fillId="0" borderId="13" xfId="4" applyFont="1" applyFill="1" applyBorder="1" applyAlignment="1" applyProtection="1">
      <alignment vertic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xf numFmtId="3" fontId="6" fillId="0" borderId="0" xfId="0" applyNumberFormat="1" applyFont="1" applyFill="1" applyBorder="1" applyAlignment="1" applyProtection="1">
      <alignment vertical="center"/>
      <protection locked="0"/>
    </xf>
    <xf numFmtId="3" fontId="6" fillId="0" borderId="0" xfId="0" applyNumberFormat="1" applyFont="1" applyFill="1" applyBorder="1" applyAlignment="1" applyProtection="1">
      <alignment vertical="center"/>
      <protection hidden="1"/>
    </xf>
    <xf numFmtId="3" fontId="5" fillId="0" borderId="0" xfId="0" applyNumberFormat="1" applyFont="1" applyFill="1" applyBorder="1"/>
    <xf numFmtId="0" fontId="21" fillId="0" borderId="6" xfId="4"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 fillId="0" borderId="0" xfId="9"/>
    <xf numFmtId="0" fontId="35" fillId="0" borderId="0" xfId="4" applyFont="1" applyAlignment="1"/>
    <xf numFmtId="0" fontId="35" fillId="0" borderId="8" xfId="4" applyFont="1" applyBorder="1" applyAlignment="1"/>
    <xf numFmtId="0" fontId="9" fillId="0" borderId="24" xfId="2" applyFont="1" applyFill="1" applyBorder="1" applyAlignment="1" applyProtection="1">
      <alignment horizontal="center" vertical="center"/>
      <protection locked="0" hidden="1"/>
    </xf>
    <xf numFmtId="0" fontId="38" fillId="0" borderId="0" xfId="9" applyFont="1"/>
    <xf numFmtId="49" fontId="9" fillId="0" borderId="20" xfId="2" applyNumberFormat="1" applyFont="1" applyFill="1" applyBorder="1" applyAlignment="1" applyProtection="1">
      <alignment horizontal="center" vertical="center"/>
      <protection locked="0" hidden="1"/>
    </xf>
    <xf numFmtId="0" fontId="36" fillId="0" borderId="0" xfId="2" applyFont="1" applyAlignment="1"/>
    <xf numFmtId="0" fontId="39" fillId="0" borderId="0" xfId="2" applyFont="1" applyAlignment="1"/>
    <xf numFmtId="0" fontId="13" fillId="0" borderId="8" xfId="9" applyFont="1" applyBorder="1" applyAlignment="1">
      <alignment horizontal="left"/>
    </xf>
    <xf numFmtId="0" fontId="9" fillId="0" borderId="10" xfId="2" applyFont="1" applyFill="1" applyBorder="1" applyAlignment="1" applyProtection="1">
      <alignment horizontal="center" vertical="center"/>
      <protection locked="0" hidden="1"/>
    </xf>
    <xf numFmtId="0" fontId="15" fillId="0" borderId="0" xfId="4">
      <alignment vertical="top"/>
    </xf>
    <xf numFmtId="0" fontId="5" fillId="0" borderId="0" xfId="4" applyFont="1" applyBorder="1" applyAlignment="1">
      <alignment vertical="top" wrapText="1"/>
    </xf>
    <xf numFmtId="3" fontId="6" fillId="0" borderId="34" xfId="0" applyNumberFormat="1" applyFont="1" applyFill="1" applyBorder="1" applyAlignment="1" applyProtection="1">
      <alignment vertical="center"/>
      <protection locked="0"/>
    </xf>
    <xf numFmtId="0" fontId="9" fillId="0" borderId="16" xfId="2" applyFont="1" applyFill="1" applyBorder="1" applyAlignment="1" applyProtection="1">
      <alignment horizontal="center" vertical="center"/>
      <protection locked="0" hidden="1"/>
    </xf>
    <xf numFmtId="0" fontId="9" fillId="0" borderId="38" xfId="2" applyFont="1" applyFill="1" applyBorder="1" applyAlignment="1" applyProtection="1">
      <alignment vertical="center"/>
      <protection locked="0" hidden="1"/>
    </xf>
    <xf numFmtId="0" fontId="9" fillId="0" borderId="10" xfId="2" applyFont="1" applyFill="1" applyBorder="1" applyAlignment="1" applyProtection="1">
      <alignment vertical="center"/>
      <protection locked="0" hidden="1"/>
    </xf>
    <xf numFmtId="3" fontId="6" fillId="0" borderId="1" xfId="0" applyNumberFormat="1" applyFont="1" applyFill="1" applyBorder="1" applyAlignment="1">
      <alignment vertical="center"/>
    </xf>
    <xf numFmtId="0" fontId="0" fillId="0" borderId="28" xfId="0" applyFill="1" applyBorder="1" applyAlignment="1">
      <alignment vertical="center"/>
    </xf>
    <xf numFmtId="0" fontId="0" fillId="0" borderId="0" xfId="0" applyFill="1" applyAlignment="1">
      <alignment vertical="center"/>
    </xf>
    <xf numFmtId="3" fontId="0" fillId="0" borderId="0" xfId="0" applyNumberFormat="1" applyFill="1" applyAlignment="1">
      <alignment vertical="center"/>
    </xf>
    <xf numFmtId="0" fontId="9" fillId="0" borderId="11" xfId="2" applyFont="1" applyFill="1" applyBorder="1" applyAlignment="1" applyProtection="1">
      <alignment horizontal="center" vertical="center"/>
      <protection locked="0" hidden="1"/>
    </xf>
    <xf numFmtId="49" fontId="9" fillId="0" borderId="11" xfId="2" applyNumberFormat="1" applyFont="1" applyFill="1" applyBorder="1" applyAlignment="1" applyProtection="1">
      <alignment horizontal="center" vertical="center"/>
      <protection locked="0" hidden="1"/>
    </xf>
    <xf numFmtId="0" fontId="9" fillId="0" borderId="17" xfId="0" applyFont="1" applyFill="1" applyBorder="1" applyAlignment="1">
      <alignment horizontal="left" vertical="center" wrapText="1"/>
    </xf>
    <xf numFmtId="3" fontId="8" fillId="0" borderId="10" xfId="2" applyNumberFormat="1" applyFont="1" applyFill="1" applyBorder="1" applyAlignment="1" applyProtection="1">
      <alignment horizontal="right" vertical="center"/>
      <protection locked="0" hidden="1"/>
    </xf>
    <xf numFmtId="3" fontId="9" fillId="0" borderId="5" xfId="0" applyNumberFormat="1" applyFont="1" applyFill="1" applyBorder="1" applyAlignment="1" applyProtection="1">
      <alignment vertical="center"/>
      <protection locked="0"/>
    </xf>
    <xf numFmtId="3" fontId="9" fillId="0" borderId="1" xfId="0" applyNumberFormat="1" applyFont="1" applyFill="1" applyBorder="1" applyAlignment="1" applyProtection="1">
      <alignment vertical="center"/>
      <protection hidden="1"/>
    </xf>
    <xf numFmtId="3" fontId="9" fillId="0" borderId="1" xfId="8" applyNumberFormat="1" applyFont="1" applyFill="1" applyBorder="1" applyAlignment="1" applyProtection="1">
      <alignment vertical="center"/>
      <protection locked="0"/>
    </xf>
    <xf numFmtId="3" fontId="9" fillId="0" borderId="1" xfId="21" applyNumberFormat="1" applyFont="1" applyFill="1" applyBorder="1" applyAlignment="1" applyProtection="1">
      <alignment vertical="center"/>
      <protection locked="0"/>
    </xf>
    <xf numFmtId="3" fontId="9" fillId="0" borderId="35" xfId="0" applyNumberFormat="1" applyFont="1" applyFill="1" applyBorder="1" applyAlignment="1" applyProtection="1">
      <alignment horizontal="right" vertical="center" shrinkToFit="1"/>
      <protection locked="0"/>
    </xf>
    <xf numFmtId="3" fontId="9" fillId="0" borderId="1" xfId="0" applyNumberFormat="1" applyFont="1" applyFill="1" applyBorder="1" applyAlignment="1" applyProtection="1">
      <alignment vertical="center"/>
      <protection locked="0"/>
    </xf>
    <xf numFmtId="0" fontId="9" fillId="0" borderId="0" xfId="0" applyFont="1" applyFill="1"/>
    <xf numFmtId="3" fontId="9" fillId="0" borderId="4" xfId="0" applyNumberFormat="1" applyFont="1" applyFill="1" applyBorder="1" applyAlignment="1" applyProtection="1">
      <alignment vertical="center"/>
      <protection locked="0"/>
    </xf>
    <xf numFmtId="3" fontId="9" fillId="0" borderId="34" xfId="0" applyNumberFormat="1" applyFont="1" applyFill="1" applyBorder="1" applyAlignment="1" applyProtection="1">
      <alignment horizontal="right" vertical="center" shrinkToFit="1"/>
      <protection locked="0"/>
    </xf>
    <xf numFmtId="0" fontId="9" fillId="0" borderId="21" xfId="0" applyFont="1" applyFill="1" applyBorder="1"/>
    <xf numFmtId="0" fontId="8" fillId="0" borderId="23" xfId="0" applyFont="1" applyFill="1" applyBorder="1" applyAlignment="1">
      <alignment vertical="center"/>
    </xf>
    <xf numFmtId="3" fontId="9" fillId="0" borderId="5" xfId="0" applyNumberFormat="1" applyFont="1" applyFill="1" applyBorder="1" applyAlignment="1" applyProtection="1">
      <alignment vertical="center"/>
      <protection hidden="1"/>
    </xf>
    <xf numFmtId="3" fontId="9" fillId="0" borderId="1" xfId="27" applyNumberFormat="1" applyFont="1" applyFill="1" applyBorder="1" applyAlignment="1" applyProtection="1">
      <alignment vertical="center"/>
      <protection locked="0"/>
    </xf>
    <xf numFmtId="0" fontId="8" fillId="0" borderId="28" xfId="0" applyFont="1" applyFill="1" applyBorder="1" applyAlignment="1">
      <alignment vertical="center"/>
    </xf>
    <xf numFmtId="3" fontId="19" fillId="0" borderId="0" xfId="0" applyNumberFormat="1" applyFont="1" applyFill="1" applyAlignment="1">
      <alignment vertical="center"/>
    </xf>
    <xf numFmtId="0" fontId="9" fillId="0" borderId="21" xfId="0" applyFont="1" applyFill="1" applyBorder="1" applyAlignment="1">
      <alignment vertical="center" wrapText="1"/>
    </xf>
    <xf numFmtId="0" fontId="9" fillId="0" borderId="23" xfId="0" applyFont="1" applyFill="1" applyBorder="1" applyAlignment="1">
      <alignment vertical="center" wrapText="1"/>
    </xf>
    <xf numFmtId="3" fontId="9" fillId="0" borderId="17" xfId="0" applyNumberFormat="1" applyFont="1" applyFill="1" applyBorder="1" applyAlignment="1" applyProtection="1">
      <alignment vertical="center"/>
      <protection hidden="1"/>
    </xf>
    <xf numFmtId="3" fontId="9" fillId="0" borderId="4" xfId="0" applyNumberFormat="1" applyFont="1" applyFill="1" applyBorder="1" applyAlignment="1" applyProtection="1">
      <alignment vertical="center"/>
      <protection hidden="1"/>
    </xf>
    <xf numFmtId="0" fontId="16" fillId="0" borderId="25" xfId="2" applyFont="1" applyBorder="1" applyAlignment="1"/>
    <xf numFmtId="0" fontId="16" fillId="0" borderId="7" xfId="2" applyFont="1" applyBorder="1" applyAlignment="1"/>
    <xf numFmtId="0" fontId="9" fillId="0" borderId="0" xfId="2" applyFont="1" applyFill="1" applyBorder="1" applyAlignment="1" applyProtection="1">
      <alignment vertical="center"/>
      <protection hidden="1"/>
    </xf>
    <xf numFmtId="0" fontId="9" fillId="0" borderId="6" xfId="0" applyFont="1" applyBorder="1" applyAlignment="1" applyProtection="1">
      <alignment horizontal="right" vertical="center" wrapText="1"/>
      <protection hidden="1"/>
    </xf>
    <xf numFmtId="0" fontId="9" fillId="0" borderId="13" xfId="0" applyFont="1" applyBorder="1" applyAlignment="1" applyProtection="1">
      <alignment horizontal="right" wrapText="1"/>
      <protection hidden="1"/>
    </xf>
    <xf numFmtId="0" fontId="8" fillId="0" borderId="24" xfId="2" applyFont="1" applyFill="1" applyBorder="1" applyAlignment="1" applyProtection="1">
      <alignment horizontal="left" vertical="center"/>
      <protection locked="0" hidden="1"/>
    </xf>
    <xf numFmtId="0" fontId="8" fillId="0" borderId="15"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49" fontId="8" fillId="0" borderId="24" xfId="2" applyNumberFormat="1" applyFont="1" applyFill="1" applyBorder="1" applyAlignment="1" applyProtection="1">
      <alignment horizontal="left" vertical="center"/>
      <protection locked="0" hidden="1"/>
    </xf>
    <xf numFmtId="49" fontId="8" fillId="0" borderId="15" xfId="2" applyNumberFormat="1" applyFont="1" applyFill="1" applyBorder="1" applyAlignment="1" applyProtection="1">
      <alignment horizontal="left" vertical="center"/>
      <protection locked="0" hidden="1"/>
    </xf>
    <xf numFmtId="49" fontId="8" fillId="0" borderId="16" xfId="2" applyNumberFormat="1" applyFont="1" applyFill="1" applyBorder="1" applyAlignment="1" applyProtection="1">
      <alignment horizontal="left" vertical="center"/>
      <protection locked="0" hidden="1"/>
    </xf>
    <xf numFmtId="0" fontId="8" fillId="0" borderId="24" xfId="2" applyFont="1" applyFill="1" applyBorder="1" applyAlignment="1" applyProtection="1">
      <alignment horizontal="right" vertical="center"/>
      <protection locked="0" hidden="1"/>
    </xf>
    <xf numFmtId="0" fontId="30" fillId="0" borderId="15" xfId="2" applyFont="1" applyFill="1" applyBorder="1" applyAlignment="1"/>
    <xf numFmtId="0" fontId="30" fillId="0" borderId="16" xfId="2" applyFont="1" applyFill="1" applyBorder="1" applyAlignment="1"/>
    <xf numFmtId="0" fontId="11" fillId="0" borderId="0" xfId="2" applyFont="1" applyBorder="1" applyAlignment="1" applyProtection="1">
      <alignment horizontal="center" vertical="top"/>
      <protection hidden="1"/>
    </xf>
    <xf numFmtId="0" fontId="11" fillId="0" borderId="0" xfId="2" applyFont="1" applyBorder="1" applyAlignment="1" applyProtection="1">
      <alignment horizontal="center"/>
      <protection hidden="1"/>
    </xf>
    <xf numFmtId="0" fontId="11" fillId="0" borderId="7" xfId="2" applyFont="1" applyBorder="1" applyAlignment="1" applyProtection="1">
      <alignment horizontal="center"/>
      <protection hidden="1"/>
    </xf>
    <xf numFmtId="49" fontId="8" fillId="0" borderId="24" xfId="2" applyNumberFormat="1" applyFont="1" applyFill="1" applyBorder="1" applyAlignment="1" applyProtection="1">
      <alignment horizontal="center" vertical="center"/>
      <protection locked="0" hidden="1"/>
    </xf>
    <xf numFmtId="49" fontId="8" fillId="0" borderId="16" xfId="2" applyNumberFormat="1" applyFont="1" applyFill="1" applyBorder="1" applyAlignment="1" applyProtection="1">
      <alignment horizontal="center" vertical="center"/>
      <protection locked="0" hidden="1"/>
    </xf>
    <xf numFmtId="0" fontId="9" fillId="0" borderId="29" xfId="0" applyFont="1" applyBorder="1" applyAlignment="1" applyProtection="1">
      <alignment horizontal="center" vertical="top"/>
      <protection hidden="1"/>
    </xf>
    <xf numFmtId="0" fontId="9" fillId="0" borderId="29" xfId="0" applyFont="1" applyBorder="1" applyAlignment="1">
      <alignment horizontal="center"/>
    </xf>
    <xf numFmtId="0" fontId="9" fillId="0" borderId="32" xfId="0" applyFont="1" applyBorder="1" applyAlignment="1"/>
    <xf numFmtId="0" fontId="11" fillId="0" borderId="15" xfId="2" applyFont="1" applyFill="1" applyBorder="1" applyAlignment="1" applyProtection="1">
      <alignment horizontal="center" vertical="top"/>
      <protection hidden="1"/>
    </xf>
    <xf numFmtId="0" fontId="11" fillId="0" borderId="15" xfId="2" applyFont="1" applyFill="1" applyBorder="1" applyAlignment="1" applyProtection="1">
      <alignment horizont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9" fillId="0" borderId="13" xfId="0" applyFont="1" applyBorder="1" applyAlignment="1" applyProtection="1">
      <alignment horizontal="right" vertical="center" wrapText="1"/>
      <protection hidden="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49" fontId="31" fillId="0" borderId="24" xfId="1" applyNumberFormat="1" applyFont="1" applyFill="1" applyBorder="1" applyAlignment="1" applyProtection="1">
      <alignment horizontal="left" vertical="center"/>
      <protection locked="0" hidden="1"/>
    </xf>
    <xf numFmtId="0" fontId="9" fillId="0" borderId="6" xfId="0" applyFont="1" applyBorder="1" applyAlignment="1" applyProtection="1">
      <alignment horizontal="right" vertical="center"/>
      <protection hidden="1"/>
    </xf>
    <xf numFmtId="0" fontId="9" fillId="0" borderId="13" xfId="0" applyFont="1" applyBorder="1" applyAlignment="1" applyProtection="1">
      <alignment horizontal="right"/>
      <protection hidden="1"/>
    </xf>
    <xf numFmtId="0" fontId="9" fillId="0" borderId="16" xfId="2" applyFont="1" applyFill="1" applyBorder="1" applyAlignment="1">
      <alignment horizontal="left" vertical="center"/>
    </xf>
    <xf numFmtId="0" fontId="34" fillId="0" borderId="0" xfId="4" applyFont="1" applyBorder="1" applyAlignment="1" applyProtection="1">
      <alignment horizontal="left"/>
      <protection hidden="1"/>
    </xf>
    <xf numFmtId="0" fontId="35" fillId="0" borderId="0" xfId="4" applyFont="1" applyBorder="1" applyAlignment="1"/>
    <xf numFmtId="0" fontId="30" fillId="0" borderId="15" xfId="2" applyFont="1" applyFill="1" applyBorder="1" applyAlignment="1">
      <alignment horizontal="left"/>
    </xf>
    <xf numFmtId="0" fontId="30" fillId="0" borderId="16" xfId="2" applyFont="1" applyFill="1" applyBorder="1" applyAlignment="1">
      <alignment horizontal="left"/>
    </xf>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pplyProtection="1">
      <alignment horizontal="right" wrapText="1"/>
      <protection hidden="1"/>
    </xf>
    <xf numFmtId="0" fontId="9" fillId="0" borderId="6" xfId="0" applyFont="1" applyBorder="1" applyAlignment="1" applyProtection="1">
      <alignment horizontal="right" wrapText="1"/>
      <protection hidden="1"/>
    </xf>
    <xf numFmtId="0" fontId="9" fillId="0" borderId="0" xfId="0" applyFont="1" applyBorder="1" applyAlignment="1" applyProtection="1">
      <alignment horizontal="right"/>
      <protection hidden="1"/>
    </xf>
    <xf numFmtId="0" fontId="30" fillId="0" borderId="15" xfId="2" applyFont="1" applyFill="1" applyBorder="1" applyAlignment="1">
      <alignment horizontal="left" vertical="center"/>
    </xf>
    <xf numFmtId="0" fontId="30" fillId="0" borderId="16" xfId="2" applyFont="1" applyFill="1" applyBorder="1" applyAlignment="1">
      <alignment horizontal="left" vertical="center"/>
    </xf>
    <xf numFmtId="0" fontId="9" fillId="0" borderId="13" xfId="0" applyFont="1" applyBorder="1" applyAlignment="1" applyProtection="1">
      <alignment horizontal="right" vertical="center"/>
      <protection hidden="1"/>
    </xf>
    <xf numFmtId="1" fontId="8" fillId="0" borderId="24" xfId="2" applyNumberFormat="1" applyFont="1" applyFill="1" applyBorder="1" applyAlignment="1" applyProtection="1">
      <alignment horizontal="center" vertical="center"/>
      <protection locked="0" hidden="1"/>
    </xf>
    <xf numFmtId="1" fontId="8" fillId="0" borderId="16" xfId="2" applyNumberFormat="1" applyFont="1" applyFill="1" applyBorder="1" applyAlignment="1" applyProtection="1">
      <alignment horizontal="center" vertical="center"/>
      <protection locked="0" hidden="1"/>
    </xf>
    <xf numFmtId="0" fontId="31" fillId="0" borderId="24" xfId="1" applyFont="1" applyFill="1" applyBorder="1" applyAlignment="1" applyProtection="1">
      <protection locked="0" hidden="1"/>
    </xf>
    <xf numFmtId="0" fontId="8" fillId="0" borderId="15" xfId="2" applyFont="1" applyFill="1" applyBorder="1" applyAlignment="1" applyProtection="1">
      <protection locked="0" hidden="1"/>
    </xf>
    <xf numFmtId="0" fontId="8" fillId="0" borderId="16" xfId="2" applyFont="1" applyFill="1" applyBorder="1" applyAlignment="1" applyProtection="1">
      <protection locked="0" hidden="1"/>
    </xf>
    <xf numFmtId="0" fontId="10" fillId="0" borderId="24" xfId="1" applyFill="1" applyBorder="1" applyAlignment="1" applyProtection="1">
      <protection locked="0" hidden="1"/>
    </xf>
    <xf numFmtId="0" fontId="8" fillId="0" borderId="6" xfId="2" applyFont="1" applyFill="1" applyBorder="1" applyAlignment="1" applyProtection="1">
      <alignment horizontal="left" vertical="center" wrapText="1"/>
      <protection hidden="1"/>
    </xf>
    <xf numFmtId="0" fontId="8" fillId="0" borderId="0" xfId="2" applyFont="1" applyFill="1" applyBorder="1" applyAlignment="1" applyProtection="1">
      <alignment horizontal="left" vertical="center" wrapText="1"/>
      <protection hidden="1"/>
    </xf>
    <xf numFmtId="0" fontId="8" fillId="0" borderId="13" xfId="2" applyFont="1" applyFill="1" applyBorder="1" applyAlignment="1" applyProtection="1">
      <alignment horizontal="left" vertical="center" wrapText="1"/>
      <protection hidden="1"/>
    </xf>
    <xf numFmtId="0" fontId="17" fillId="0" borderId="6"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13" xfId="2" applyFont="1" applyBorder="1" applyAlignment="1" applyProtection="1">
      <alignment horizontal="center" vertical="center" wrapText="1"/>
      <protection hidden="1"/>
    </xf>
    <xf numFmtId="0" fontId="6" fillId="0" borderId="6" xfId="0" applyFont="1" applyBorder="1" applyAlignment="1" applyProtection="1">
      <alignment horizontal="right" vertical="center" wrapText="1"/>
      <protection hidden="1"/>
    </xf>
    <xf numFmtId="0" fontId="6" fillId="0" borderId="13" xfId="0" applyFont="1" applyBorder="1" applyAlignment="1" applyProtection="1">
      <alignment horizontal="right" wrapText="1"/>
      <protection hidden="1"/>
    </xf>
    <xf numFmtId="49" fontId="8" fillId="0" borderId="21" xfId="2" applyNumberFormat="1" applyFont="1" applyFill="1" applyBorder="1" applyAlignment="1" applyProtection="1">
      <alignment horizontal="center" vertical="center"/>
      <protection locked="0" hidden="1"/>
    </xf>
    <xf numFmtId="49" fontId="8" fillId="0" borderId="23" xfId="2" applyNumberFormat="1" applyFont="1" applyFill="1" applyBorder="1" applyAlignment="1" applyProtection="1">
      <alignment horizontal="center" vertical="center"/>
      <protection locked="0" hidden="1"/>
    </xf>
    <xf numFmtId="0" fontId="9" fillId="0" borderId="15" xfId="2" applyFont="1" applyFill="1" applyBorder="1" applyAlignment="1"/>
    <xf numFmtId="0" fontId="9" fillId="0" borderId="16" xfId="2" applyFont="1" applyFill="1" applyBorder="1" applyAlignment="1"/>
    <xf numFmtId="0" fontId="8" fillId="0" borderId="25" xfId="0" applyFont="1" applyFill="1" applyBorder="1" applyAlignment="1">
      <alignment horizontal="left" vertical="center"/>
    </xf>
    <xf numFmtId="0" fontId="8" fillId="0" borderId="7" xfId="0" applyFont="1" applyFill="1" applyBorder="1" applyAlignment="1">
      <alignment horizontal="left" vertical="center"/>
    </xf>
    <xf numFmtId="0" fontId="8" fillId="0" borderId="12" xfId="0" applyFont="1" applyFill="1" applyBorder="1" applyAlignment="1">
      <alignment horizontal="left" vertical="center"/>
    </xf>
    <xf numFmtId="0" fontId="16" fillId="0" borderId="25" xfId="0" applyFont="1" applyFill="1" applyBorder="1" applyAlignment="1" applyProtection="1">
      <alignment horizontal="center" vertical="center" wrapText="1"/>
      <protection hidden="1"/>
    </xf>
    <xf numFmtId="0" fontId="16" fillId="0" borderId="7"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center" vertical="center" wrapText="1"/>
      <protection hidden="1"/>
    </xf>
    <xf numFmtId="0" fontId="13" fillId="0" borderId="6" xfId="0"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top" wrapText="1"/>
      <protection hidden="1"/>
    </xf>
    <xf numFmtId="0" fontId="13" fillId="0" borderId="13" xfId="0" applyFont="1" applyFill="1" applyBorder="1" applyAlignment="1" applyProtection="1">
      <alignment horizontal="center" vertical="top" wrapText="1"/>
      <protection hidden="1"/>
    </xf>
    <xf numFmtId="0" fontId="16" fillId="0" borderId="2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3" fillId="0" borderId="24"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25" xfId="4"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23" xfId="0" applyFont="1" applyFill="1" applyBorder="1" applyAlignment="1">
      <alignment vertical="center" wrapText="1"/>
    </xf>
    <xf numFmtId="0" fontId="9" fillId="0" borderId="17"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5" fillId="0" borderId="0" xfId="4" applyFont="1" applyFill="1" applyBorder="1" applyAlignment="1">
      <alignment vertical="center"/>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9" fillId="0" borderId="20"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16" fillId="0" borderId="0" xfId="4" applyFont="1" applyAlignment="1"/>
    <xf numFmtId="0" fontId="37" fillId="0" borderId="0" xfId="4" applyFont="1" applyBorder="1" applyAlignment="1">
      <alignment horizontal="center" vertical="top" wrapText="1"/>
    </xf>
    <xf numFmtId="0" fontId="15" fillId="0" borderId="0" xfId="4" applyAlignment="1"/>
    <xf numFmtId="0" fontId="9" fillId="0" borderId="36" xfId="2" applyFont="1" applyFill="1" applyBorder="1" applyAlignment="1" applyProtection="1">
      <alignment horizontal="left" vertical="center"/>
      <protection locked="0" hidden="1"/>
    </xf>
    <xf numFmtId="0" fontId="9" fillId="0" borderId="37" xfId="2" applyFont="1" applyFill="1" applyBorder="1" applyAlignment="1" applyProtection="1">
      <alignment horizontal="left" vertical="center"/>
      <protection locked="0" hidden="1"/>
    </xf>
    <xf numFmtId="0" fontId="9" fillId="0" borderId="20" xfId="2" applyFont="1" applyFill="1" applyBorder="1" applyAlignment="1" applyProtection="1">
      <alignment horizontal="left" vertical="center"/>
      <protection locked="0" hidden="1"/>
    </xf>
    <xf numFmtId="0" fontId="9" fillId="0" borderId="23" xfId="2" applyFont="1" applyFill="1" applyBorder="1" applyAlignment="1" applyProtection="1">
      <alignment horizontal="left" vertical="center"/>
      <protection locked="0" hidden="1"/>
    </xf>
    <xf numFmtId="0" fontId="9" fillId="0" borderId="24" xfId="2" applyFont="1" applyFill="1" applyBorder="1" applyAlignment="1" applyProtection="1">
      <alignment horizontal="right" vertical="center"/>
      <protection locked="0" hidden="1"/>
    </xf>
  </cellXfs>
  <cellStyles count="28">
    <cellStyle name="Comma 2" xfId="7"/>
    <cellStyle name="Comma 5 2" xfId="14"/>
    <cellStyle name="Comma 5 2 2" xfId="24"/>
    <cellStyle name="Hyperlink" xfId="1" builtinId="8"/>
    <cellStyle name="Hyperlink 2" xfId="15"/>
    <cellStyle name="Normal" xfId="0" builtinId="0"/>
    <cellStyle name="Normal 15 2" xfId="16"/>
    <cellStyle name="Normal 15 2 2" xfId="25"/>
    <cellStyle name="Normal 2" xfId="8"/>
    <cellStyle name="Normal 2 2" xfId="20"/>
    <cellStyle name="Normal 2 2 2" xfId="26"/>
    <cellStyle name="Normal 2 3" xfId="27"/>
    <cellStyle name="Normal 27" xfId="9"/>
    <cellStyle name="Normal 3" xfId="5"/>
    <cellStyle name="Normal 3 2" xfId="22"/>
    <cellStyle name="Normal 4" xfId="13"/>
    <cellStyle name="Normal 4 2" xfId="23"/>
    <cellStyle name="Normal_TFI-POD" xfId="2"/>
    <cellStyle name="Normalno 2" xfId="21"/>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3">
    <dxf>
      <font>
        <condense val="0"/>
        <extend val="0"/>
        <color indexed="9"/>
      </font>
      <fill>
        <patternFill patternType="solid">
          <bgColor indexed="10"/>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0"/>
  <sheetViews>
    <sheetView tabSelected="1" view="pageBreakPreview" topLeftCell="A10" zoomScaleNormal="100" zoomScaleSheetLayoutView="100" workbookViewId="0">
      <selection activeCell="A40" sqref="A40"/>
    </sheetView>
  </sheetViews>
  <sheetFormatPr defaultColWidth="9.140625" defaultRowHeight="12.75"/>
  <cols>
    <col min="1" max="1" width="9.140625" style="103"/>
    <col min="2" max="2" width="13" style="103" customWidth="1"/>
    <col min="3" max="6" width="9.140625" style="10"/>
    <col min="7" max="7" width="15.140625" style="10" customWidth="1"/>
    <col min="8" max="8" width="19.28515625" style="10" customWidth="1"/>
    <col min="9" max="9" width="14.42578125" style="10" customWidth="1"/>
    <col min="10" max="16384" width="9.140625" style="10"/>
  </cols>
  <sheetData>
    <row r="1" spans="1:12" ht="15.75">
      <c r="A1" s="216" t="s">
        <v>21</v>
      </c>
      <c r="B1" s="217"/>
      <c r="C1" s="217"/>
      <c r="D1" s="50"/>
      <c r="E1" s="50"/>
      <c r="F1" s="50"/>
      <c r="G1" s="50"/>
      <c r="H1" s="50"/>
      <c r="I1" s="51"/>
      <c r="J1" s="9"/>
      <c r="K1" s="9"/>
      <c r="L1" s="9"/>
    </row>
    <row r="2" spans="1:12">
      <c r="A2" s="273" t="s">
        <v>22</v>
      </c>
      <c r="B2" s="274"/>
      <c r="C2" s="274"/>
      <c r="D2" s="275"/>
      <c r="E2" s="66">
        <v>43101</v>
      </c>
      <c r="F2" s="11"/>
      <c r="G2" s="12" t="s">
        <v>32</v>
      </c>
      <c r="H2" s="66">
        <v>43373</v>
      </c>
      <c r="I2" s="52"/>
      <c r="J2" s="9"/>
      <c r="K2" s="9"/>
      <c r="L2" s="9"/>
    </row>
    <row r="3" spans="1:12">
      <c r="A3" s="122"/>
      <c r="B3" s="119"/>
      <c r="C3" s="119"/>
      <c r="D3" s="119"/>
      <c r="E3" s="13"/>
      <c r="F3" s="13"/>
      <c r="G3" s="119"/>
      <c r="H3" s="119"/>
      <c r="I3" s="53"/>
      <c r="J3" s="9"/>
      <c r="K3" s="9"/>
      <c r="L3" s="9"/>
    </row>
    <row r="4" spans="1:12" ht="15">
      <c r="A4" s="276" t="s">
        <v>246</v>
      </c>
      <c r="B4" s="277"/>
      <c r="C4" s="277"/>
      <c r="D4" s="277"/>
      <c r="E4" s="277"/>
      <c r="F4" s="277"/>
      <c r="G4" s="277"/>
      <c r="H4" s="277"/>
      <c r="I4" s="278"/>
      <c r="J4" s="9"/>
      <c r="K4" s="9"/>
      <c r="L4" s="9"/>
    </row>
    <row r="5" spans="1:12">
      <c r="A5" s="123"/>
      <c r="B5" s="14"/>
      <c r="C5" s="14"/>
      <c r="D5" s="14"/>
      <c r="E5" s="15"/>
      <c r="F5" s="54"/>
      <c r="G5" s="16"/>
      <c r="H5" s="17"/>
      <c r="I5" s="55"/>
      <c r="J5" s="9"/>
      <c r="K5" s="9"/>
      <c r="L5" s="9"/>
    </row>
    <row r="6" spans="1:12">
      <c r="A6" s="248" t="s">
        <v>6</v>
      </c>
      <c r="B6" s="249"/>
      <c r="C6" s="233" t="s">
        <v>250</v>
      </c>
      <c r="D6" s="234"/>
      <c r="E6" s="21"/>
      <c r="F6" s="21"/>
      <c r="G6" s="21"/>
      <c r="H6" s="21"/>
      <c r="I6" s="56"/>
      <c r="J6" s="9"/>
      <c r="K6" s="9"/>
      <c r="L6" s="9"/>
    </row>
    <row r="7" spans="1:12">
      <c r="A7" s="124"/>
      <c r="B7" s="125"/>
      <c r="C7" s="67"/>
      <c r="D7" s="67"/>
      <c r="E7" s="21"/>
      <c r="F7" s="21"/>
      <c r="G7" s="21"/>
      <c r="H7" s="21"/>
      <c r="I7" s="56"/>
      <c r="J7" s="9"/>
      <c r="K7" s="9"/>
      <c r="L7" s="9"/>
    </row>
    <row r="8" spans="1:12" ht="12.75" customHeight="1">
      <c r="A8" s="279" t="s">
        <v>7</v>
      </c>
      <c r="B8" s="280"/>
      <c r="C8" s="233" t="s">
        <v>251</v>
      </c>
      <c r="D8" s="234"/>
      <c r="E8" s="21"/>
      <c r="F8" s="21"/>
      <c r="G8" s="21"/>
      <c r="H8" s="21"/>
      <c r="I8" s="57"/>
      <c r="J8" s="9"/>
      <c r="K8" s="9"/>
      <c r="L8" s="9"/>
    </row>
    <row r="9" spans="1:12">
      <c r="A9" s="126"/>
      <c r="B9" s="127"/>
      <c r="C9" s="68"/>
      <c r="D9" s="67"/>
      <c r="E9" s="14"/>
      <c r="F9" s="14"/>
      <c r="G9" s="14"/>
      <c r="H9" s="14"/>
      <c r="I9" s="57"/>
      <c r="J9" s="9"/>
      <c r="K9" s="9"/>
      <c r="L9" s="9"/>
    </row>
    <row r="10" spans="1:12" ht="12.75" customHeight="1">
      <c r="A10" s="219" t="s">
        <v>8</v>
      </c>
      <c r="B10" s="261"/>
      <c r="C10" s="233" t="s">
        <v>252</v>
      </c>
      <c r="D10" s="234"/>
      <c r="E10" s="14"/>
      <c r="F10" s="14"/>
      <c r="G10" s="14"/>
      <c r="H10" s="14"/>
      <c r="I10" s="57"/>
      <c r="J10" s="9"/>
      <c r="K10" s="9"/>
      <c r="L10" s="9"/>
    </row>
    <row r="11" spans="1:12">
      <c r="A11" s="262"/>
      <c r="B11" s="261"/>
      <c r="C11" s="14"/>
      <c r="D11" s="14"/>
      <c r="E11" s="14"/>
      <c r="F11" s="14"/>
      <c r="G11" s="14"/>
      <c r="H11" s="14"/>
      <c r="I11" s="57"/>
      <c r="J11" s="9"/>
      <c r="K11" s="9"/>
      <c r="L11" s="9"/>
    </row>
    <row r="12" spans="1:12">
      <c r="A12" s="248" t="s">
        <v>9</v>
      </c>
      <c r="B12" s="249"/>
      <c r="C12" s="221" t="s">
        <v>253</v>
      </c>
      <c r="D12" s="264"/>
      <c r="E12" s="264"/>
      <c r="F12" s="264"/>
      <c r="G12" s="264"/>
      <c r="H12" s="264"/>
      <c r="I12" s="265"/>
      <c r="J12" s="9"/>
      <c r="K12" s="9"/>
      <c r="L12" s="9"/>
    </row>
    <row r="13" spans="1:12">
      <c r="A13" s="124"/>
      <c r="B13" s="125"/>
      <c r="C13" s="69"/>
      <c r="D13" s="67"/>
      <c r="E13" s="67"/>
      <c r="F13" s="67"/>
      <c r="G13" s="67"/>
      <c r="H13" s="67"/>
      <c r="I13" s="128"/>
      <c r="J13" s="9"/>
      <c r="K13" s="9"/>
      <c r="L13" s="9"/>
    </row>
    <row r="14" spans="1:12">
      <c r="A14" s="248" t="s">
        <v>10</v>
      </c>
      <c r="B14" s="266"/>
      <c r="C14" s="267">
        <v>52440</v>
      </c>
      <c r="D14" s="268"/>
      <c r="E14" s="67"/>
      <c r="F14" s="221" t="s">
        <v>254</v>
      </c>
      <c r="G14" s="264"/>
      <c r="H14" s="264"/>
      <c r="I14" s="265"/>
      <c r="J14" s="9"/>
      <c r="K14" s="9"/>
      <c r="L14" s="9"/>
    </row>
    <row r="15" spans="1:12">
      <c r="A15" s="124"/>
      <c r="B15" s="125"/>
      <c r="C15" s="67"/>
      <c r="D15" s="67"/>
      <c r="E15" s="67"/>
      <c r="F15" s="67"/>
      <c r="G15" s="67"/>
      <c r="H15" s="67"/>
      <c r="I15" s="128"/>
      <c r="J15" s="9"/>
      <c r="K15" s="9"/>
      <c r="L15" s="9"/>
    </row>
    <row r="16" spans="1:12">
      <c r="A16" s="248" t="s">
        <v>11</v>
      </c>
      <c r="B16" s="249"/>
      <c r="C16" s="221" t="s">
        <v>255</v>
      </c>
      <c r="D16" s="264"/>
      <c r="E16" s="264"/>
      <c r="F16" s="264"/>
      <c r="G16" s="264"/>
      <c r="H16" s="264"/>
      <c r="I16" s="265"/>
      <c r="J16" s="9"/>
      <c r="K16" s="9"/>
      <c r="L16" s="9"/>
    </row>
    <row r="17" spans="1:12">
      <c r="A17" s="124"/>
      <c r="B17" s="125"/>
      <c r="C17" s="67"/>
      <c r="D17" s="67"/>
      <c r="E17" s="67"/>
      <c r="F17" s="67"/>
      <c r="G17" s="67"/>
      <c r="H17" s="67"/>
      <c r="I17" s="128"/>
      <c r="J17" s="9"/>
      <c r="K17" s="9"/>
      <c r="L17" s="9"/>
    </row>
    <row r="18" spans="1:12">
      <c r="A18" s="248" t="s">
        <v>12</v>
      </c>
      <c r="B18" s="249"/>
      <c r="C18" s="269" t="s">
        <v>256</v>
      </c>
      <c r="D18" s="270"/>
      <c r="E18" s="270"/>
      <c r="F18" s="270"/>
      <c r="G18" s="270"/>
      <c r="H18" s="270"/>
      <c r="I18" s="271"/>
      <c r="J18" s="9"/>
      <c r="K18" s="9"/>
      <c r="L18" s="9"/>
    </row>
    <row r="19" spans="1:12">
      <c r="A19" s="124"/>
      <c r="B19" s="125"/>
      <c r="C19" s="69"/>
      <c r="D19" s="67"/>
      <c r="E19" s="67"/>
      <c r="F19" s="67"/>
      <c r="G19" s="67"/>
      <c r="H19" s="67"/>
      <c r="I19" s="128"/>
      <c r="J19" s="9"/>
      <c r="K19" s="9"/>
      <c r="L19" s="9"/>
    </row>
    <row r="20" spans="1:12">
      <c r="A20" s="248" t="s">
        <v>13</v>
      </c>
      <c r="B20" s="249"/>
      <c r="C20" s="272" t="s">
        <v>276</v>
      </c>
      <c r="D20" s="270"/>
      <c r="E20" s="270"/>
      <c r="F20" s="270"/>
      <c r="G20" s="270"/>
      <c r="H20" s="270"/>
      <c r="I20" s="271"/>
      <c r="J20" s="9"/>
      <c r="K20" s="9"/>
      <c r="L20" s="9"/>
    </row>
    <row r="21" spans="1:12">
      <c r="A21" s="124"/>
      <c r="B21" s="125"/>
      <c r="C21" s="69"/>
      <c r="D21" s="67"/>
      <c r="E21" s="67"/>
      <c r="F21" s="67"/>
      <c r="G21" s="67"/>
      <c r="H21" s="67"/>
      <c r="I21" s="128"/>
      <c r="J21" s="9"/>
      <c r="K21" s="9"/>
      <c r="L21" s="9"/>
    </row>
    <row r="22" spans="1:12">
      <c r="A22" s="248" t="s">
        <v>14</v>
      </c>
      <c r="B22" s="249"/>
      <c r="C22" s="117">
        <v>348</v>
      </c>
      <c r="D22" s="221" t="s">
        <v>254</v>
      </c>
      <c r="E22" s="253"/>
      <c r="F22" s="254"/>
      <c r="G22" s="248"/>
      <c r="H22" s="263"/>
      <c r="I22" s="129"/>
      <c r="J22" s="9"/>
      <c r="K22" s="9"/>
      <c r="L22" s="9"/>
    </row>
    <row r="23" spans="1:12">
      <c r="A23" s="124"/>
      <c r="B23" s="125"/>
      <c r="C23" s="67"/>
      <c r="D23" s="67"/>
      <c r="E23" s="67"/>
      <c r="F23" s="67"/>
      <c r="G23" s="67"/>
      <c r="H23" s="67"/>
      <c r="I23" s="154"/>
      <c r="J23" s="9"/>
      <c r="K23" s="9"/>
      <c r="L23" s="9"/>
    </row>
    <row r="24" spans="1:12">
      <c r="A24" s="248" t="s">
        <v>15</v>
      </c>
      <c r="B24" s="249"/>
      <c r="C24" s="117">
        <v>18</v>
      </c>
      <c r="D24" s="221" t="s">
        <v>257</v>
      </c>
      <c r="E24" s="253"/>
      <c r="F24" s="253"/>
      <c r="G24" s="254"/>
      <c r="H24" s="130" t="s">
        <v>25</v>
      </c>
      <c r="I24" s="196">
        <v>5856</v>
      </c>
      <c r="J24" s="9"/>
      <c r="K24" s="9"/>
      <c r="L24" s="9"/>
    </row>
    <row r="25" spans="1:12">
      <c r="A25" s="124"/>
      <c r="B25" s="125"/>
      <c r="C25" s="67"/>
      <c r="D25" s="67"/>
      <c r="E25" s="67"/>
      <c r="F25" s="67"/>
      <c r="G25" s="120"/>
      <c r="H25" s="125" t="s">
        <v>26</v>
      </c>
      <c r="I25" s="131"/>
      <c r="J25" s="9"/>
      <c r="K25" s="9"/>
      <c r="L25" s="9"/>
    </row>
    <row r="26" spans="1:12">
      <c r="A26" s="248" t="s">
        <v>16</v>
      </c>
      <c r="B26" s="249"/>
      <c r="C26" s="118" t="s">
        <v>245</v>
      </c>
      <c r="D26" s="70"/>
      <c r="E26" s="132"/>
      <c r="F26" s="67"/>
      <c r="G26" s="255" t="s">
        <v>27</v>
      </c>
      <c r="H26" s="249"/>
      <c r="I26" s="106" t="s">
        <v>258</v>
      </c>
      <c r="J26" s="9"/>
      <c r="K26" s="9"/>
      <c r="L26" s="9"/>
    </row>
    <row r="27" spans="1:12">
      <c r="A27" s="124"/>
      <c r="B27" s="125"/>
      <c r="C27" s="14"/>
      <c r="D27" s="58"/>
      <c r="E27" s="58"/>
      <c r="F27" s="58"/>
      <c r="G27" s="58"/>
      <c r="H27" s="14"/>
      <c r="I27" s="59"/>
      <c r="J27" s="9"/>
      <c r="K27" s="9"/>
      <c r="L27" s="9"/>
    </row>
    <row r="28" spans="1:12">
      <c r="A28" s="259" t="s">
        <v>23</v>
      </c>
      <c r="B28" s="260"/>
      <c r="C28" s="260"/>
      <c r="D28" s="260"/>
      <c r="E28" s="260"/>
      <c r="F28" s="258" t="s">
        <v>24</v>
      </c>
      <c r="G28" s="258"/>
      <c r="H28" s="256" t="s">
        <v>1</v>
      </c>
      <c r="I28" s="257"/>
      <c r="J28" s="9"/>
      <c r="K28" s="9"/>
      <c r="L28" s="9"/>
    </row>
    <row r="29" spans="1:12">
      <c r="A29" s="133"/>
      <c r="B29" s="134"/>
      <c r="C29" s="134"/>
      <c r="D29" s="134"/>
      <c r="E29" s="134"/>
      <c r="F29" s="135"/>
      <c r="G29" s="135"/>
      <c r="H29" s="136"/>
      <c r="I29" s="137"/>
      <c r="J29" s="9"/>
      <c r="K29" s="9"/>
      <c r="L29" s="9"/>
    </row>
    <row r="30" spans="1:12" s="180" customFormat="1">
      <c r="A30" s="227" t="s">
        <v>313</v>
      </c>
      <c r="B30" s="283"/>
      <c r="C30" s="283"/>
      <c r="D30" s="284"/>
      <c r="E30" s="227" t="s">
        <v>314</v>
      </c>
      <c r="F30" s="283"/>
      <c r="G30" s="283"/>
      <c r="H30" s="233" t="s">
        <v>315</v>
      </c>
      <c r="I30" s="234"/>
      <c r="J30" s="179"/>
      <c r="K30" s="179"/>
      <c r="L30" s="179"/>
    </row>
    <row r="31" spans="1:12">
      <c r="A31" s="227" t="s">
        <v>263</v>
      </c>
      <c r="B31" s="228"/>
      <c r="C31" s="228"/>
      <c r="D31" s="229"/>
      <c r="E31" s="227" t="s">
        <v>264</v>
      </c>
      <c r="F31" s="228"/>
      <c r="G31" s="228"/>
      <c r="H31" s="233" t="s">
        <v>265</v>
      </c>
      <c r="I31" s="234"/>
      <c r="J31" s="9"/>
      <c r="K31" s="9"/>
      <c r="L31" s="9"/>
    </row>
    <row r="32" spans="1:12">
      <c r="A32" s="227" t="s">
        <v>266</v>
      </c>
      <c r="B32" s="228"/>
      <c r="C32" s="228"/>
      <c r="D32" s="229"/>
      <c r="E32" s="227" t="s">
        <v>267</v>
      </c>
      <c r="F32" s="228"/>
      <c r="G32" s="228"/>
      <c r="H32" s="233" t="s">
        <v>268</v>
      </c>
      <c r="I32" s="234"/>
      <c r="J32" s="9"/>
      <c r="K32" s="9"/>
      <c r="L32" s="9"/>
    </row>
    <row r="33" spans="1:12">
      <c r="A33" s="227" t="s">
        <v>278</v>
      </c>
      <c r="B33" s="228"/>
      <c r="C33" s="228"/>
      <c r="D33" s="229"/>
      <c r="E33" s="227" t="s">
        <v>267</v>
      </c>
      <c r="F33" s="228"/>
      <c r="G33" s="228"/>
      <c r="H33" s="233" t="s">
        <v>269</v>
      </c>
      <c r="I33" s="234"/>
      <c r="J33" s="9"/>
      <c r="K33" s="9"/>
      <c r="L33" s="9"/>
    </row>
    <row r="34" spans="1:12">
      <c r="A34" s="227" t="s">
        <v>277</v>
      </c>
      <c r="B34" s="228"/>
      <c r="C34" s="228"/>
      <c r="D34" s="229"/>
      <c r="E34" s="227" t="s">
        <v>267</v>
      </c>
      <c r="F34" s="228"/>
      <c r="G34" s="228"/>
      <c r="H34" s="233" t="s">
        <v>270</v>
      </c>
      <c r="I34" s="234"/>
      <c r="J34" s="9"/>
      <c r="K34" s="9"/>
      <c r="L34" s="9"/>
    </row>
    <row r="35" spans="1:12">
      <c r="A35" s="227" t="s">
        <v>271</v>
      </c>
      <c r="B35" s="228"/>
      <c r="C35" s="228"/>
      <c r="D35" s="229"/>
      <c r="E35" s="227" t="s">
        <v>267</v>
      </c>
      <c r="F35" s="228"/>
      <c r="G35" s="228"/>
      <c r="H35" s="233" t="s">
        <v>272</v>
      </c>
      <c r="I35" s="234"/>
      <c r="J35" s="9"/>
      <c r="K35" s="9"/>
      <c r="L35" s="9"/>
    </row>
    <row r="36" spans="1:12">
      <c r="A36" s="227" t="s">
        <v>273</v>
      </c>
      <c r="B36" s="228"/>
      <c r="C36" s="228"/>
      <c r="D36" s="229"/>
      <c r="E36" s="227" t="s">
        <v>267</v>
      </c>
      <c r="F36" s="228"/>
      <c r="G36" s="228"/>
      <c r="H36" s="233" t="s">
        <v>274</v>
      </c>
      <c r="I36" s="234"/>
      <c r="J36" s="9"/>
      <c r="K36" s="9"/>
      <c r="L36" s="9"/>
    </row>
    <row r="37" spans="1:12">
      <c r="A37" s="244" t="s">
        <v>319</v>
      </c>
      <c r="B37" s="245"/>
      <c r="C37" s="245"/>
      <c r="D37" s="246"/>
      <c r="E37" s="244" t="s">
        <v>320</v>
      </c>
      <c r="F37" s="245"/>
      <c r="G37" s="246"/>
      <c r="H37" s="281" t="s">
        <v>321</v>
      </c>
      <c r="I37" s="282"/>
      <c r="J37" s="9"/>
      <c r="K37" s="9"/>
      <c r="L37" s="9"/>
    </row>
    <row r="38" spans="1:12">
      <c r="A38" s="244" t="s">
        <v>337</v>
      </c>
      <c r="B38" s="245"/>
      <c r="C38" s="245"/>
      <c r="D38" s="246"/>
      <c r="E38" s="244" t="s">
        <v>338</v>
      </c>
      <c r="F38" s="245"/>
      <c r="G38" s="246"/>
      <c r="H38" s="281" t="s">
        <v>339</v>
      </c>
      <c r="I38" s="282"/>
      <c r="J38" s="9"/>
      <c r="K38" s="9"/>
      <c r="L38" s="9"/>
    </row>
    <row r="39" spans="1:12">
      <c r="A39" s="244" t="s">
        <v>344</v>
      </c>
      <c r="B39" s="245"/>
      <c r="C39" s="245"/>
      <c r="D39" s="246"/>
      <c r="E39" s="244" t="s">
        <v>340</v>
      </c>
      <c r="F39" s="245"/>
      <c r="G39" s="246"/>
      <c r="H39" s="281" t="s">
        <v>343</v>
      </c>
      <c r="I39" s="282"/>
      <c r="J39" s="9"/>
      <c r="K39" s="9"/>
      <c r="L39" s="9"/>
    </row>
    <row r="40" spans="1:12" ht="12.75" customHeight="1">
      <c r="A40" s="138"/>
      <c r="B40" s="23"/>
      <c r="C40" s="23"/>
      <c r="D40" s="18"/>
      <c r="E40" s="18"/>
      <c r="F40" s="23"/>
      <c r="G40" s="18"/>
      <c r="H40" s="18"/>
      <c r="I40" s="60"/>
      <c r="J40" s="9"/>
      <c r="K40" s="9"/>
      <c r="L40" s="9"/>
    </row>
    <row r="41" spans="1:12">
      <c r="A41" s="219" t="s">
        <v>17</v>
      </c>
      <c r="B41" s="243"/>
      <c r="C41" s="233"/>
      <c r="D41" s="234"/>
      <c r="E41" s="20"/>
      <c r="F41" s="221"/>
      <c r="G41" s="222"/>
      <c r="H41" s="222"/>
      <c r="I41" s="223"/>
      <c r="J41" s="9"/>
      <c r="K41" s="9"/>
      <c r="L41" s="9"/>
    </row>
    <row r="42" spans="1:12" ht="12.75" customHeight="1">
      <c r="A42" s="139"/>
      <c r="B42" s="22"/>
      <c r="C42" s="230"/>
      <c r="D42" s="231"/>
      <c r="E42" s="14"/>
      <c r="F42" s="230"/>
      <c r="G42" s="232"/>
      <c r="H42" s="24"/>
      <c r="I42" s="61"/>
      <c r="J42" s="9"/>
      <c r="K42" s="9"/>
      <c r="L42" s="9"/>
    </row>
    <row r="43" spans="1:12">
      <c r="A43" s="219" t="s">
        <v>18</v>
      </c>
      <c r="B43" s="220"/>
      <c r="C43" s="221" t="s">
        <v>260</v>
      </c>
      <c r="D43" s="222"/>
      <c r="E43" s="222"/>
      <c r="F43" s="222"/>
      <c r="G43" s="222"/>
      <c r="H43" s="222"/>
      <c r="I43" s="223"/>
      <c r="J43" s="9"/>
      <c r="K43" s="9"/>
      <c r="L43" s="9"/>
    </row>
    <row r="44" spans="1:12">
      <c r="A44" s="124"/>
      <c r="B44" s="125"/>
      <c r="C44" s="19" t="s">
        <v>28</v>
      </c>
      <c r="D44" s="14"/>
      <c r="E44" s="14"/>
      <c r="F44" s="14"/>
      <c r="G44" s="14"/>
      <c r="H44" s="14"/>
      <c r="I44" s="57"/>
      <c r="J44" s="9"/>
      <c r="K44" s="9"/>
      <c r="L44" s="9"/>
    </row>
    <row r="45" spans="1:12">
      <c r="A45" s="219" t="s">
        <v>19</v>
      </c>
      <c r="B45" s="220"/>
      <c r="C45" s="224" t="s">
        <v>261</v>
      </c>
      <c r="D45" s="225"/>
      <c r="E45" s="226"/>
      <c r="F45" s="14"/>
      <c r="G45" s="31" t="s">
        <v>2</v>
      </c>
      <c r="H45" s="224" t="s">
        <v>259</v>
      </c>
      <c r="I45" s="226"/>
      <c r="J45" s="9"/>
      <c r="K45" s="9"/>
      <c r="L45" s="9"/>
    </row>
    <row r="46" spans="1:12" ht="12.75" customHeight="1">
      <c r="A46" s="124"/>
      <c r="B46" s="125"/>
      <c r="C46" s="19"/>
      <c r="D46" s="14"/>
      <c r="E46" s="14"/>
      <c r="F46" s="14"/>
      <c r="G46" s="14"/>
      <c r="H46" s="14"/>
      <c r="I46" s="57"/>
      <c r="J46" s="9"/>
      <c r="K46" s="9"/>
      <c r="L46" s="9"/>
    </row>
    <row r="47" spans="1:12">
      <c r="A47" s="219" t="s">
        <v>12</v>
      </c>
      <c r="B47" s="220"/>
      <c r="C47" s="247" t="s">
        <v>262</v>
      </c>
      <c r="D47" s="225"/>
      <c r="E47" s="225"/>
      <c r="F47" s="225"/>
      <c r="G47" s="225"/>
      <c r="H47" s="225"/>
      <c r="I47" s="226"/>
      <c r="J47" s="9"/>
      <c r="K47" s="9"/>
      <c r="L47" s="9"/>
    </row>
    <row r="48" spans="1:12">
      <c r="A48" s="124"/>
      <c r="B48" s="125"/>
      <c r="C48" s="14"/>
      <c r="D48" s="14"/>
      <c r="E48" s="14"/>
      <c r="F48" s="14"/>
      <c r="G48" s="14"/>
      <c r="H48" s="14"/>
      <c r="I48" s="57"/>
      <c r="J48" s="9"/>
      <c r="K48" s="9"/>
      <c r="L48" s="9"/>
    </row>
    <row r="49" spans="1:12">
      <c r="A49" s="248" t="s">
        <v>20</v>
      </c>
      <c r="B49" s="249"/>
      <c r="C49" s="224" t="s">
        <v>284</v>
      </c>
      <c r="D49" s="225"/>
      <c r="E49" s="225"/>
      <c r="F49" s="225"/>
      <c r="G49" s="225"/>
      <c r="H49" s="225"/>
      <c r="I49" s="250"/>
      <c r="J49" s="9"/>
      <c r="K49" s="9"/>
      <c r="L49" s="9"/>
    </row>
    <row r="50" spans="1:12">
      <c r="A50" s="140"/>
      <c r="B50" s="18"/>
      <c r="C50" s="218" t="s">
        <v>29</v>
      </c>
      <c r="D50" s="218"/>
      <c r="E50" s="218"/>
      <c r="F50" s="218"/>
      <c r="G50" s="218"/>
      <c r="H50" s="218"/>
      <c r="I50" s="62"/>
      <c r="J50" s="9"/>
      <c r="K50" s="9"/>
      <c r="L50" s="9"/>
    </row>
    <row r="51" spans="1:12">
      <c r="A51" s="140"/>
      <c r="B51" s="18"/>
      <c r="C51" s="25"/>
      <c r="D51" s="25"/>
      <c r="E51" s="25"/>
      <c r="F51" s="25"/>
      <c r="G51" s="25"/>
      <c r="H51" s="25"/>
      <c r="I51" s="62"/>
      <c r="J51" s="9"/>
      <c r="K51" s="9"/>
      <c r="L51" s="9"/>
    </row>
    <row r="52" spans="1:12">
      <c r="A52" s="140"/>
      <c r="B52" s="251" t="s">
        <v>279</v>
      </c>
      <c r="C52" s="252"/>
      <c r="D52" s="252"/>
      <c r="E52" s="252"/>
      <c r="F52" s="155"/>
      <c r="G52" s="155"/>
      <c r="H52" s="155"/>
      <c r="I52" s="156"/>
      <c r="J52" s="9"/>
      <c r="K52" s="9"/>
      <c r="L52" s="9"/>
    </row>
    <row r="53" spans="1:12">
      <c r="A53" s="140"/>
      <c r="B53" s="240" t="s">
        <v>280</v>
      </c>
      <c r="C53" s="241"/>
      <c r="D53" s="241"/>
      <c r="E53" s="241"/>
      <c r="F53" s="241"/>
      <c r="G53" s="241"/>
      <c r="H53" s="241"/>
      <c r="I53" s="242"/>
      <c r="J53" s="9"/>
      <c r="K53" s="9"/>
      <c r="L53" s="9"/>
    </row>
    <row r="54" spans="1:12">
      <c r="A54" s="140"/>
      <c r="B54" s="240" t="s">
        <v>281</v>
      </c>
      <c r="C54" s="241"/>
      <c r="D54" s="241"/>
      <c r="E54" s="241"/>
      <c r="F54" s="241"/>
      <c r="G54" s="241"/>
      <c r="H54" s="241"/>
      <c r="I54" s="156"/>
      <c r="J54" s="9"/>
      <c r="K54" s="9"/>
      <c r="L54" s="9"/>
    </row>
    <row r="55" spans="1:12">
      <c r="A55" s="140"/>
      <c r="B55" s="240" t="s">
        <v>282</v>
      </c>
      <c r="C55" s="241"/>
      <c r="D55" s="241"/>
      <c r="E55" s="241"/>
      <c r="F55" s="241"/>
      <c r="G55" s="241"/>
      <c r="H55" s="241"/>
      <c r="I55" s="242"/>
      <c r="J55" s="9"/>
      <c r="K55" s="9"/>
      <c r="L55" s="9"/>
    </row>
    <row r="56" spans="1:12">
      <c r="A56" s="141" t="s">
        <v>3</v>
      </c>
      <c r="B56" s="240" t="s">
        <v>283</v>
      </c>
      <c r="C56" s="241"/>
      <c r="D56" s="241"/>
      <c r="E56" s="241"/>
      <c r="F56" s="241"/>
      <c r="G56" s="241"/>
      <c r="H56" s="241"/>
      <c r="I56" s="242"/>
      <c r="J56" s="9"/>
      <c r="K56" s="9"/>
      <c r="L56" s="9"/>
    </row>
    <row r="57" spans="1:12">
      <c r="A57" s="141"/>
      <c r="B57" s="157"/>
      <c r="C57" s="158"/>
      <c r="D57" s="158"/>
      <c r="E57" s="158"/>
      <c r="F57" s="158"/>
      <c r="G57" s="158"/>
      <c r="H57" s="158"/>
      <c r="I57" s="159"/>
      <c r="J57" s="9"/>
      <c r="K57" s="9"/>
      <c r="L57" s="9"/>
    </row>
    <row r="58" spans="1:12" ht="13.5" thickBot="1">
      <c r="A58" s="123"/>
      <c r="B58" s="14"/>
      <c r="C58" s="14"/>
      <c r="D58" s="14"/>
      <c r="E58" s="14"/>
      <c r="F58" s="14"/>
      <c r="G58" s="26"/>
      <c r="H58" s="27"/>
      <c r="I58" s="63"/>
      <c r="J58" s="9"/>
      <c r="K58" s="9"/>
      <c r="L58" s="9"/>
    </row>
    <row r="59" spans="1:12">
      <c r="A59" s="142"/>
      <c r="B59" s="102"/>
      <c r="C59" s="14"/>
      <c r="D59" s="14"/>
      <c r="E59" s="68" t="s">
        <v>30</v>
      </c>
      <c r="F59" s="143"/>
      <c r="G59" s="235" t="s">
        <v>31</v>
      </c>
      <c r="H59" s="236"/>
      <c r="I59" s="237"/>
      <c r="J59" s="9"/>
      <c r="K59" s="9"/>
      <c r="L59" s="9"/>
    </row>
    <row r="60" spans="1:12">
      <c r="A60" s="144"/>
      <c r="B60" s="145"/>
      <c r="C60" s="64"/>
      <c r="D60" s="64"/>
      <c r="E60" s="64"/>
      <c r="F60" s="64"/>
      <c r="G60" s="238"/>
      <c r="H60" s="239"/>
      <c r="I60"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3:G33 A32:I32 A34:G34 E35:G39" name="Range1_30"/>
  </protectedRanges>
  <mergeCells count="82">
    <mergeCell ref="H38:I38"/>
    <mergeCell ref="A39:D39"/>
    <mergeCell ref="E39:G39"/>
    <mergeCell ref="H39:I39"/>
    <mergeCell ref="A30:D30"/>
    <mergeCell ref="E30:G30"/>
    <mergeCell ref="H30:I30"/>
    <mergeCell ref="H31:I31"/>
    <mergeCell ref="H37:I37"/>
    <mergeCell ref="H33:I33"/>
    <mergeCell ref="A2:D2"/>
    <mergeCell ref="A4:I4"/>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A47:B47"/>
    <mergeCell ref="C47:I47"/>
    <mergeCell ref="A49:B49"/>
    <mergeCell ref="C49:I49"/>
    <mergeCell ref="B53:I53"/>
    <mergeCell ref="B52:E52"/>
    <mergeCell ref="C41:D41"/>
    <mergeCell ref="E34:G34"/>
    <mergeCell ref="A31:D31"/>
    <mergeCell ref="E31:G31"/>
    <mergeCell ref="A36:D36"/>
    <mergeCell ref="E36:G36"/>
    <mergeCell ref="A41:B41"/>
    <mergeCell ref="A35:D35"/>
    <mergeCell ref="E35:G35"/>
    <mergeCell ref="A37:D37"/>
    <mergeCell ref="E37:G37"/>
    <mergeCell ref="A38:D38"/>
    <mergeCell ref="E38:G38"/>
    <mergeCell ref="A34:D34"/>
    <mergeCell ref="A33:D33"/>
    <mergeCell ref="E33:G33"/>
    <mergeCell ref="G59:I59"/>
    <mergeCell ref="G60:H60"/>
    <mergeCell ref="B54:H54"/>
    <mergeCell ref="B55:I55"/>
    <mergeCell ref="B56:I56"/>
    <mergeCell ref="A1:C1"/>
    <mergeCell ref="C50:H50"/>
    <mergeCell ref="A43:B43"/>
    <mergeCell ref="C43:I43"/>
    <mergeCell ref="A45:B45"/>
    <mergeCell ref="C45:E45"/>
    <mergeCell ref="H45:I45"/>
    <mergeCell ref="A32:D32"/>
    <mergeCell ref="E32:G32"/>
    <mergeCell ref="F41:I41"/>
    <mergeCell ref="C42:D42"/>
    <mergeCell ref="F42:G42"/>
    <mergeCell ref="H32:I32"/>
    <mergeCell ref="H35:I35"/>
    <mergeCell ref="H36:I36"/>
    <mergeCell ref="H34:I34"/>
  </mergeCells>
  <phoneticPr fontId="7" type="noConversion"/>
  <conditionalFormatting sqref="H2">
    <cfRule type="cellIs" dxfId="2" priority="3" stopIfTrue="1" operator="lessThan">
      <formula>#REF!</formula>
    </cfRule>
  </conditionalFormatting>
  <dataValidations disablePrompts="1"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47"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23"/>
  <sheetViews>
    <sheetView view="pageBreakPreview" topLeftCell="A58" zoomScaleNormal="100" zoomScaleSheetLayoutView="100" workbookViewId="0">
      <selection activeCell="F14" sqref="F14"/>
    </sheetView>
  </sheetViews>
  <sheetFormatPr defaultColWidth="9.140625" defaultRowHeight="12.75"/>
  <cols>
    <col min="1" max="1" width="72.85546875" style="104" bestFit="1" customWidth="1"/>
    <col min="2" max="2" width="9.140625" style="32"/>
    <col min="3" max="4" width="12.7109375" style="32" customWidth="1"/>
    <col min="5" max="5" width="12.85546875" style="32" bestFit="1" customWidth="1"/>
    <col min="6" max="16384" width="9.140625" style="32"/>
  </cols>
  <sheetData>
    <row r="1" spans="1:5" ht="12.75" customHeight="1">
      <c r="A1" s="87" t="s">
        <v>243</v>
      </c>
      <c r="B1" s="87"/>
      <c r="C1" s="87"/>
      <c r="D1" s="87"/>
    </row>
    <row r="2" spans="1:5" ht="12.75" customHeight="1">
      <c r="A2" s="88" t="s">
        <v>325</v>
      </c>
      <c r="B2" s="88"/>
      <c r="C2" s="88"/>
      <c r="D2" s="88"/>
    </row>
    <row r="3" spans="1:5" ht="12.75" customHeight="1">
      <c r="A3" s="89" t="s">
        <v>275</v>
      </c>
      <c r="B3" s="90"/>
      <c r="C3" s="91"/>
      <c r="D3" s="91"/>
    </row>
    <row r="4" spans="1:5" ht="22.7" customHeight="1">
      <c r="A4" s="92" t="s">
        <v>33</v>
      </c>
      <c r="B4" s="37" t="s">
        <v>34</v>
      </c>
      <c r="C4" s="38" t="s">
        <v>35</v>
      </c>
      <c r="D4" s="38" t="s">
        <v>36</v>
      </c>
    </row>
    <row r="5" spans="1:5" ht="12.75" customHeight="1">
      <c r="A5" s="35">
        <v>1</v>
      </c>
      <c r="B5" s="36">
        <v>2</v>
      </c>
      <c r="C5" s="35">
        <v>3</v>
      </c>
      <c r="D5" s="35">
        <v>4</v>
      </c>
    </row>
    <row r="6" spans="1:5" ht="12.75" customHeight="1">
      <c r="A6" s="93" t="s">
        <v>37</v>
      </c>
      <c r="B6" s="94"/>
      <c r="C6" s="95"/>
      <c r="D6" s="95"/>
    </row>
    <row r="7" spans="1:5" ht="12.75" customHeight="1">
      <c r="A7" s="83" t="s">
        <v>38</v>
      </c>
      <c r="B7" s="3">
        <v>1</v>
      </c>
      <c r="C7" s="197"/>
      <c r="D7" s="197"/>
    </row>
    <row r="8" spans="1:5" ht="12.75" customHeight="1">
      <c r="A8" s="73" t="s">
        <v>39</v>
      </c>
      <c r="B8" s="1">
        <v>2</v>
      </c>
      <c r="C8" s="198">
        <f>C9+C16+C26+C35+C39</f>
        <v>4632400572</v>
      </c>
      <c r="D8" s="198">
        <f>D9+D16+D26+D35+D39</f>
        <v>5253434514.2272196</v>
      </c>
      <c r="E8" s="71"/>
    </row>
    <row r="9" spans="1:5" ht="12.75" customHeight="1">
      <c r="A9" s="171" t="s">
        <v>287</v>
      </c>
      <c r="B9" s="1">
        <v>3</v>
      </c>
      <c r="C9" s="198">
        <f>SUM(C10:C15)</f>
        <v>45224706</v>
      </c>
      <c r="D9" s="198">
        <f>SUM(D10:D15)</f>
        <v>52949678.75</v>
      </c>
      <c r="E9" s="71"/>
    </row>
    <row r="10" spans="1:5">
      <c r="A10" s="84" t="s">
        <v>40</v>
      </c>
      <c r="B10" s="1">
        <v>4</v>
      </c>
      <c r="C10" s="199"/>
      <c r="D10" s="200"/>
      <c r="E10" s="71"/>
    </row>
    <row r="11" spans="1:5" ht="21.75" customHeight="1">
      <c r="A11" s="84" t="s">
        <v>41</v>
      </c>
      <c r="B11" s="1">
        <v>5</v>
      </c>
      <c r="C11" s="200">
        <v>37949592</v>
      </c>
      <c r="D11" s="201">
        <v>37016223.689999998</v>
      </c>
      <c r="E11" s="71"/>
    </row>
    <row r="12" spans="1:5">
      <c r="A12" s="84" t="s">
        <v>0</v>
      </c>
      <c r="B12" s="1">
        <v>6</v>
      </c>
      <c r="C12" s="200">
        <v>6567609</v>
      </c>
      <c r="D12" s="201">
        <v>6567609</v>
      </c>
      <c r="E12" s="71"/>
    </row>
    <row r="13" spans="1:5">
      <c r="A13" s="84" t="s">
        <v>42</v>
      </c>
      <c r="B13" s="1">
        <v>7</v>
      </c>
      <c r="C13" s="200"/>
      <c r="D13" s="201"/>
      <c r="E13" s="71"/>
    </row>
    <row r="14" spans="1:5">
      <c r="A14" s="84" t="s">
        <v>43</v>
      </c>
      <c r="B14" s="1">
        <v>8</v>
      </c>
      <c r="C14" s="200">
        <v>707505</v>
      </c>
      <c r="D14" s="201">
        <v>9365846.0600000005</v>
      </c>
      <c r="E14" s="71"/>
    </row>
    <row r="15" spans="1:5">
      <c r="A15" s="84" t="s">
        <v>44</v>
      </c>
      <c r="B15" s="1">
        <v>9</v>
      </c>
      <c r="C15" s="199"/>
      <c r="D15" s="200"/>
      <c r="E15" s="71"/>
    </row>
    <row r="16" spans="1:5">
      <c r="A16" s="171" t="s">
        <v>288</v>
      </c>
      <c r="B16" s="1">
        <v>10</v>
      </c>
      <c r="C16" s="198">
        <f>SUM(C17:C25)</f>
        <v>4440260536</v>
      </c>
      <c r="D16" s="198">
        <f>SUM(D17:D25)</f>
        <v>5042004580.3646879</v>
      </c>
      <c r="E16" s="71"/>
    </row>
    <row r="17" spans="1:5">
      <c r="A17" s="84" t="s">
        <v>45</v>
      </c>
      <c r="B17" s="1">
        <v>11</v>
      </c>
      <c r="C17" s="202">
        <v>874708080</v>
      </c>
      <c r="D17" s="201">
        <v>969578447.71468747</v>
      </c>
      <c r="E17" s="71"/>
    </row>
    <row r="18" spans="1:5">
      <c r="A18" s="84" t="s">
        <v>46</v>
      </c>
      <c r="B18" s="1">
        <v>12</v>
      </c>
      <c r="C18" s="202">
        <v>2871712565</v>
      </c>
      <c r="D18" s="201">
        <v>2996802647.2200003</v>
      </c>
      <c r="E18" s="71"/>
    </row>
    <row r="19" spans="1:5">
      <c r="A19" s="84" t="s">
        <v>47</v>
      </c>
      <c r="B19" s="1">
        <v>13</v>
      </c>
      <c r="C19" s="202">
        <v>367257268</v>
      </c>
      <c r="D19" s="201">
        <v>384813139.31</v>
      </c>
      <c r="E19" s="71"/>
    </row>
    <row r="20" spans="1:5">
      <c r="A20" s="84" t="s">
        <v>48</v>
      </c>
      <c r="B20" s="1">
        <v>14</v>
      </c>
      <c r="C20" s="202">
        <v>101131434</v>
      </c>
      <c r="D20" s="201">
        <v>135836604.20999998</v>
      </c>
      <c r="E20" s="71"/>
    </row>
    <row r="21" spans="1:5">
      <c r="A21" s="84" t="s">
        <v>49</v>
      </c>
      <c r="B21" s="1">
        <v>15</v>
      </c>
      <c r="C21" s="202"/>
      <c r="D21" s="201"/>
      <c r="E21" s="71"/>
    </row>
    <row r="22" spans="1:5">
      <c r="A22" s="84" t="s">
        <v>50</v>
      </c>
      <c r="B22" s="1">
        <v>16</v>
      </c>
      <c r="C22" s="202">
        <v>24768328</v>
      </c>
      <c r="D22" s="201">
        <v>26761020.600000001</v>
      </c>
      <c r="E22" s="71"/>
    </row>
    <row r="23" spans="1:5">
      <c r="A23" s="84" t="s">
        <v>51</v>
      </c>
      <c r="B23" s="1">
        <v>17</v>
      </c>
      <c r="C23" s="202">
        <v>149431796</v>
      </c>
      <c r="D23" s="201">
        <v>481047561.16999996</v>
      </c>
      <c r="E23" s="71"/>
    </row>
    <row r="24" spans="1:5">
      <c r="A24" s="84" t="s">
        <v>52</v>
      </c>
      <c r="B24" s="1">
        <v>18</v>
      </c>
      <c r="C24" s="202">
        <v>40996707</v>
      </c>
      <c r="D24" s="201">
        <v>37371215.109999999</v>
      </c>
      <c r="E24" s="71"/>
    </row>
    <row r="25" spans="1:5">
      <c r="A25" s="84" t="s">
        <v>53</v>
      </c>
      <c r="B25" s="1">
        <v>19</v>
      </c>
      <c r="C25" s="202">
        <v>10254358</v>
      </c>
      <c r="D25" s="201">
        <v>9793945.0299999993</v>
      </c>
      <c r="E25" s="71"/>
    </row>
    <row r="26" spans="1:5">
      <c r="A26" s="171" t="s">
        <v>289</v>
      </c>
      <c r="B26" s="1">
        <v>20</v>
      </c>
      <c r="C26" s="198">
        <f>SUM(C27:C34)</f>
        <v>5417132</v>
      </c>
      <c r="D26" s="198">
        <f>SUM(D27:D34)</f>
        <v>16192049.282731866</v>
      </c>
      <c r="E26" s="71"/>
    </row>
    <row r="27" spans="1:5">
      <c r="A27" s="84" t="s">
        <v>54</v>
      </c>
      <c r="B27" s="1">
        <v>21</v>
      </c>
      <c r="C27" s="202">
        <v>1435245</v>
      </c>
      <c r="D27" s="202">
        <v>11832718.152731866</v>
      </c>
      <c r="E27" s="71"/>
    </row>
    <row r="28" spans="1:5">
      <c r="A28" s="84" t="s">
        <v>55</v>
      </c>
      <c r="B28" s="1">
        <v>22</v>
      </c>
      <c r="C28" s="202"/>
      <c r="D28" s="202"/>
      <c r="E28" s="71"/>
    </row>
    <row r="29" spans="1:5">
      <c r="A29" s="84" t="s">
        <v>56</v>
      </c>
      <c r="B29" s="1">
        <v>23</v>
      </c>
      <c r="C29" s="202">
        <v>170000</v>
      </c>
      <c r="D29" s="201">
        <v>170000</v>
      </c>
      <c r="E29" s="71"/>
    </row>
    <row r="30" spans="1:5">
      <c r="A30" s="84" t="s">
        <v>57</v>
      </c>
      <c r="B30" s="1">
        <v>24</v>
      </c>
      <c r="C30" s="202"/>
      <c r="D30" s="203"/>
      <c r="E30" s="71"/>
    </row>
    <row r="31" spans="1:5">
      <c r="A31" s="84" t="s">
        <v>58</v>
      </c>
      <c r="B31" s="1">
        <v>25</v>
      </c>
      <c r="C31" s="202">
        <v>3620830</v>
      </c>
      <c r="D31" s="202">
        <v>4082678</v>
      </c>
      <c r="E31" s="71"/>
    </row>
    <row r="32" spans="1:5">
      <c r="A32" s="84" t="s">
        <v>59</v>
      </c>
      <c r="B32" s="1">
        <v>26</v>
      </c>
      <c r="C32" s="202">
        <v>191057</v>
      </c>
      <c r="D32" s="202">
        <v>106653.13</v>
      </c>
      <c r="E32" s="71"/>
    </row>
    <row r="33" spans="1:5">
      <c r="A33" s="84" t="s">
        <v>60</v>
      </c>
      <c r="B33" s="1">
        <v>27</v>
      </c>
      <c r="C33" s="199"/>
      <c r="D33" s="202"/>
      <c r="E33" s="71"/>
    </row>
    <row r="34" spans="1:5">
      <c r="A34" s="84" t="s">
        <v>61</v>
      </c>
      <c r="B34" s="1">
        <v>28</v>
      </c>
      <c r="C34" s="199"/>
      <c r="D34" s="202"/>
      <c r="E34" s="71"/>
    </row>
    <row r="35" spans="1:5">
      <c r="A35" s="171" t="s">
        <v>290</v>
      </c>
      <c r="B35" s="1">
        <v>29</v>
      </c>
      <c r="C35" s="198">
        <f>SUM(C36:C38)</f>
        <v>834499</v>
      </c>
      <c r="D35" s="198">
        <f>SUM(D36:D38)</f>
        <v>799961.03</v>
      </c>
      <c r="E35" s="71"/>
    </row>
    <row r="36" spans="1:5">
      <c r="A36" s="84" t="s">
        <v>62</v>
      </c>
      <c r="B36" s="1">
        <v>30</v>
      </c>
      <c r="C36" s="199"/>
      <c r="D36" s="202"/>
      <c r="E36" s="71"/>
    </row>
    <row r="37" spans="1:5">
      <c r="A37" s="84" t="s">
        <v>63</v>
      </c>
      <c r="B37" s="1">
        <v>31</v>
      </c>
      <c r="C37" s="202">
        <v>43750</v>
      </c>
      <c r="D37" s="201">
        <v>43750</v>
      </c>
      <c r="E37" s="71"/>
    </row>
    <row r="38" spans="1:5">
      <c r="A38" s="84" t="s">
        <v>64</v>
      </c>
      <c r="B38" s="1">
        <v>32</v>
      </c>
      <c r="C38" s="202">
        <v>790749</v>
      </c>
      <c r="D38" s="201">
        <v>756211.03</v>
      </c>
      <c r="E38" s="71"/>
    </row>
    <row r="39" spans="1:5">
      <c r="A39" s="84" t="s">
        <v>65</v>
      </c>
      <c r="B39" s="1">
        <v>33</v>
      </c>
      <c r="C39" s="202">
        <v>140663699</v>
      </c>
      <c r="D39" s="201">
        <v>141488244.79980001</v>
      </c>
      <c r="E39" s="71"/>
    </row>
    <row r="40" spans="1:5">
      <c r="A40" s="73" t="s">
        <v>66</v>
      </c>
      <c r="B40" s="1">
        <v>34</v>
      </c>
      <c r="C40" s="198">
        <f>C41+C49+C56+C64</f>
        <v>343822386</v>
      </c>
      <c r="D40" s="198">
        <f>D41+D49+D56+D64</f>
        <v>641225683.41088486</v>
      </c>
      <c r="E40" s="71"/>
    </row>
    <row r="41" spans="1:5">
      <c r="A41" s="171" t="s">
        <v>291</v>
      </c>
      <c r="B41" s="1">
        <v>35</v>
      </c>
      <c r="C41" s="198">
        <f>SUM(C42:C48)</f>
        <v>24496814</v>
      </c>
      <c r="D41" s="198">
        <f>SUM(D42:D48)</f>
        <v>21465297.629999999</v>
      </c>
      <c r="E41" s="71"/>
    </row>
    <row r="42" spans="1:5">
      <c r="A42" s="84" t="s">
        <v>67</v>
      </c>
      <c r="B42" s="1">
        <v>36</v>
      </c>
      <c r="C42" s="202">
        <v>24296180</v>
      </c>
      <c r="D42" s="202">
        <v>20879487.449999999</v>
      </c>
      <c r="E42" s="71"/>
    </row>
    <row r="43" spans="1:5">
      <c r="A43" s="84" t="s">
        <v>68</v>
      </c>
      <c r="B43" s="1">
        <v>37</v>
      </c>
      <c r="C43" s="202"/>
      <c r="D43" s="202"/>
      <c r="E43" s="71"/>
    </row>
    <row r="44" spans="1:5">
      <c r="A44" s="84" t="s">
        <v>69</v>
      </c>
      <c r="B44" s="1">
        <v>38</v>
      </c>
      <c r="C44" s="202"/>
      <c r="D44" s="202"/>
      <c r="E44" s="71"/>
    </row>
    <row r="45" spans="1:5">
      <c r="A45" s="84" t="s">
        <v>70</v>
      </c>
      <c r="B45" s="1">
        <v>39</v>
      </c>
      <c r="C45" s="202">
        <v>156426</v>
      </c>
      <c r="D45" s="202"/>
      <c r="E45" s="71"/>
    </row>
    <row r="46" spans="1:5">
      <c r="A46" s="84" t="s">
        <v>71</v>
      </c>
      <c r="B46" s="1">
        <v>40</v>
      </c>
      <c r="C46" s="202">
        <v>44208</v>
      </c>
      <c r="D46" s="201">
        <v>532906.17999999993</v>
      </c>
      <c r="E46" s="71"/>
    </row>
    <row r="47" spans="1:5">
      <c r="A47" s="84" t="s">
        <v>72</v>
      </c>
      <c r="B47" s="1">
        <v>41</v>
      </c>
      <c r="C47" s="199"/>
      <c r="D47" s="202">
        <v>52904</v>
      </c>
      <c r="E47" s="71"/>
    </row>
    <row r="48" spans="1:5">
      <c r="A48" s="84" t="s">
        <v>73</v>
      </c>
      <c r="B48" s="1">
        <v>42</v>
      </c>
      <c r="C48" s="199"/>
      <c r="D48" s="202"/>
      <c r="E48" s="71"/>
    </row>
    <row r="49" spans="1:5">
      <c r="A49" s="171" t="s">
        <v>292</v>
      </c>
      <c r="B49" s="1">
        <v>43</v>
      </c>
      <c r="C49" s="198">
        <f>SUM(C50:C55)</f>
        <v>30637890</v>
      </c>
      <c r="D49" s="198">
        <f>SUM(D50:D55)</f>
        <v>148074647.80018502</v>
      </c>
      <c r="E49" s="71"/>
    </row>
    <row r="50" spans="1:5">
      <c r="A50" s="84" t="s">
        <v>74</v>
      </c>
      <c r="B50" s="1">
        <v>44</v>
      </c>
      <c r="C50" s="202">
        <v>231675</v>
      </c>
      <c r="D50" s="202">
        <v>1661414.9</v>
      </c>
      <c r="E50" s="71"/>
    </row>
    <row r="51" spans="1:5">
      <c r="A51" s="84" t="s">
        <v>75</v>
      </c>
      <c r="B51" s="1">
        <v>45</v>
      </c>
      <c r="C51" s="202">
        <v>13742895</v>
      </c>
      <c r="D51" s="201">
        <v>128921444.79000001</v>
      </c>
      <c r="E51" s="71"/>
    </row>
    <row r="52" spans="1:5">
      <c r="A52" s="84" t="s">
        <v>76</v>
      </c>
      <c r="B52" s="1">
        <v>46</v>
      </c>
      <c r="C52" s="202"/>
      <c r="D52" s="202"/>
      <c r="E52" s="71"/>
    </row>
    <row r="53" spans="1:5">
      <c r="A53" s="84" t="s">
        <v>77</v>
      </c>
      <c r="B53" s="1">
        <v>47</v>
      </c>
      <c r="C53" s="202">
        <v>1226272</v>
      </c>
      <c r="D53" s="201">
        <v>5036205.29</v>
      </c>
      <c r="E53" s="71"/>
    </row>
    <row r="54" spans="1:5">
      <c r="A54" s="84" t="s">
        <v>78</v>
      </c>
      <c r="B54" s="1">
        <v>48</v>
      </c>
      <c r="C54" s="202">
        <v>13614153</v>
      </c>
      <c r="D54" s="201">
        <v>7729812.1801850004</v>
      </c>
      <c r="E54" s="71"/>
    </row>
    <row r="55" spans="1:5">
      <c r="A55" s="84" t="s">
        <v>79</v>
      </c>
      <c r="B55" s="1">
        <v>49</v>
      </c>
      <c r="C55" s="202">
        <v>1822895</v>
      </c>
      <c r="D55" s="201">
        <v>4725770.6400000006</v>
      </c>
      <c r="E55" s="71"/>
    </row>
    <row r="56" spans="1:5">
      <c r="A56" s="171" t="s">
        <v>293</v>
      </c>
      <c r="B56" s="1">
        <v>50</v>
      </c>
      <c r="C56" s="198">
        <f>SUM(C57:C63)</f>
        <v>850728</v>
      </c>
      <c r="D56" s="198">
        <f>SUM(D57:D63)</f>
        <v>15967593.430000002</v>
      </c>
      <c r="E56" s="71"/>
    </row>
    <row r="57" spans="1:5">
      <c r="A57" s="84" t="s">
        <v>54</v>
      </c>
      <c r="B57" s="1">
        <v>51</v>
      </c>
      <c r="C57" s="199"/>
      <c r="D57" s="202"/>
      <c r="E57" s="71"/>
    </row>
    <row r="58" spans="1:5">
      <c r="A58" s="84" t="s">
        <v>55</v>
      </c>
      <c r="B58" s="1">
        <v>52</v>
      </c>
      <c r="C58" s="199"/>
      <c r="D58" s="202"/>
      <c r="E58" s="71"/>
    </row>
    <row r="59" spans="1:5">
      <c r="A59" s="84" t="s">
        <v>56</v>
      </c>
      <c r="B59" s="1">
        <v>53</v>
      </c>
      <c r="C59" s="199"/>
      <c r="D59" s="202"/>
      <c r="E59" s="71"/>
    </row>
    <row r="60" spans="1:5">
      <c r="A60" s="84" t="s">
        <v>57</v>
      </c>
      <c r="B60" s="1">
        <v>54</v>
      </c>
      <c r="C60" s="199"/>
      <c r="D60" s="202">
        <v>56172</v>
      </c>
      <c r="E60" s="71"/>
    </row>
    <row r="61" spans="1:5">
      <c r="A61" s="84" t="s">
        <v>58</v>
      </c>
      <c r="B61" s="1">
        <v>55</v>
      </c>
      <c r="C61" s="199"/>
      <c r="D61" s="201">
        <v>15495048.300000001</v>
      </c>
      <c r="E61" s="71"/>
    </row>
    <row r="62" spans="1:5">
      <c r="A62" s="84" t="s">
        <v>59</v>
      </c>
      <c r="B62" s="1">
        <v>56</v>
      </c>
      <c r="C62" s="202">
        <v>746646</v>
      </c>
      <c r="D62" s="201"/>
      <c r="E62" s="71"/>
    </row>
    <row r="63" spans="1:5">
      <c r="A63" s="84" t="s">
        <v>80</v>
      </c>
      <c r="B63" s="1">
        <v>57</v>
      </c>
      <c r="C63" s="202">
        <v>104082</v>
      </c>
      <c r="D63" s="201">
        <v>416373.13</v>
      </c>
      <c r="E63" s="71"/>
    </row>
    <row r="64" spans="1:5">
      <c r="A64" s="110" t="s">
        <v>81</v>
      </c>
      <c r="B64" s="1">
        <v>58</v>
      </c>
      <c r="C64" s="202">
        <v>287836954</v>
      </c>
      <c r="D64" s="201">
        <v>455718144.55069989</v>
      </c>
      <c r="E64" s="71"/>
    </row>
    <row r="65" spans="1:5">
      <c r="A65" s="73" t="s">
        <v>82</v>
      </c>
      <c r="B65" s="1">
        <v>59</v>
      </c>
      <c r="C65" s="202">
        <v>20382090</v>
      </c>
      <c r="D65" s="201">
        <v>57990760.490000002</v>
      </c>
      <c r="E65" s="71"/>
    </row>
    <row r="66" spans="1:5">
      <c r="A66" s="73" t="s">
        <v>83</v>
      </c>
      <c r="B66" s="1">
        <v>60</v>
      </c>
      <c r="C66" s="198">
        <f>C7+C8+C40+C65</f>
        <v>4996605048</v>
      </c>
      <c r="D66" s="198">
        <f>D7+D8+D40+D65</f>
        <v>5952650958.1281042</v>
      </c>
      <c r="E66" s="71"/>
    </row>
    <row r="67" spans="1:5">
      <c r="A67" s="85" t="s">
        <v>84</v>
      </c>
      <c r="B67" s="4">
        <v>61</v>
      </c>
      <c r="C67" s="204">
        <v>54545066</v>
      </c>
      <c r="D67" s="205">
        <v>54479411</v>
      </c>
      <c r="E67" s="71"/>
    </row>
    <row r="68" spans="1:5">
      <c r="A68" s="80" t="s">
        <v>119</v>
      </c>
      <c r="B68" s="86"/>
      <c r="C68" s="206"/>
      <c r="D68" s="207"/>
      <c r="E68" s="71"/>
    </row>
    <row r="69" spans="1:5">
      <c r="A69" s="83" t="s">
        <v>85</v>
      </c>
      <c r="B69" s="3">
        <v>62</v>
      </c>
      <c r="C69" s="208">
        <f>C70+C71+C72+C78+C79+C82+C85</f>
        <v>2516174910</v>
      </c>
      <c r="D69" s="208">
        <f>D70+D71+D72+D78+D79+D82+D85</f>
        <v>3111320600.015727</v>
      </c>
      <c r="E69" s="71"/>
    </row>
    <row r="70" spans="1:5">
      <c r="A70" s="84" t="s">
        <v>86</v>
      </c>
      <c r="B70" s="1">
        <v>63</v>
      </c>
      <c r="C70" s="209">
        <v>1672021210</v>
      </c>
      <c r="D70" s="201">
        <v>1672021210</v>
      </c>
      <c r="E70" s="71"/>
    </row>
    <row r="71" spans="1:5">
      <c r="A71" s="84" t="s">
        <v>87</v>
      </c>
      <c r="B71" s="1">
        <v>64</v>
      </c>
      <c r="C71" s="209">
        <v>3602906</v>
      </c>
      <c r="D71" s="201">
        <v>5302235.5199999996</v>
      </c>
      <c r="E71" s="71"/>
    </row>
    <row r="72" spans="1:5">
      <c r="A72" s="84" t="s">
        <v>88</v>
      </c>
      <c r="B72" s="1">
        <v>65</v>
      </c>
      <c r="C72" s="198">
        <f>C73+C74-C75+C76+C77</f>
        <v>102055847</v>
      </c>
      <c r="D72" s="198">
        <f>D73+D74-D75+D76+D77</f>
        <v>98943075.129999995</v>
      </c>
      <c r="E72" s="71"/>
    </row>
    <row r="73" spans="1:5">
      <c r="A73" s="84" t="s">
        <v>89</v>
      </c>
      <c r="B73" s="1">
        <v>66</v>
      </c>
      <c r="C73" s="209">
        <v>83601061</v>
      </c>
      <c r="D73" s="201">
        <v>83601060.650000006</v>
      </c>
      <c r="E73" s="71"/>
    </row>
    <row r="74" spans="1:5">
      <c r="A74" s="84" t="s">
        <v>90</v>
      </c>
      <c r="B74" s="1">
        <v>67</v>
      </c>
      <c r="C74" s="209">
        <v>44815284</v>
      </c>
      <c r="D74" s="201">
        <v>56815284.280000001</v>
      </c>
      <c r="E74" s="71"/>
    </row>
    <row r="75" spans="1:5">
      <c r="A75" s="84" t="s">
        <v>91</v>
      </c>
      <c r="B75" s="1">
        <v>68</v>
      </c>
      <c r="C75" s="209">
        <v>35889621</v>
      </c>
      <c r="D75" s="201">
        <v>51002392.93</v>
      </c>
      <c r="E75" s="71"/>
    </row>
    <row r="76" spans="1:5">
      <c r="A76" s="84" t="s">
        <v>92</v>
      </c>
      <c r="B76" s="1">
        <v>69</v>
      </c>
      <c r="C76" s="209"/>
      <c r="D76" s="203"/>
      <c r="E76" s="71"/>
    </row>
    <row r="77" spans="1:5">
      <c r="A77" s="84" t="s">
        <v>93</v>
      </c>
      <c r="B77" s="1">
        <v>70</v>
      </c>
      <c r="C77" s="209">
        <v>9529123</v>
      </c>
      <c r="D77" s="209">
        <v>9529123.129999999</v>
      </c>
      <c r="E77" s="71"/>
    </row>
    <row r="78" spans="1:5">
      <c r="A78" s="84" t="s">
        <v>94</v>
      </c>
      <c r="B78" s="1">
        <v>71</v>
      </c>
      <c r="C78" s="209">
        <v>634097</v>
      </c>
      <c r="D78" s="201">
        <v>766439.05</v>
      </c>
      <c r="E78" s="71"/>
    </row>
    <row r="79" spans="1:5">
      <c r="A79" s="84" t="s">
        <v>95</v>
      </c>
      <c r="B79" s="1">
        <v>72</v>
      </c>
      <c r="C79" s="198">
        <f>C80-C81</f>
        <v>263138894</v>
      </c>
      <c r="D79" s="198">
        <f>D80-D81</f>
        <v>382555685.71544373</v>
      </c>
      <c r="E79" s="71"/>
    </row>
    <row r="80" spans="1:5">
      <c r="A80" s="84" t="s">
        <v>96</v>
      </c>
      <c r="B80" s="1">
        <v>73</v>
      </c>
      <c r="C80" s="209">
        <v>263138894</v>
      </c>
      <c r="D80" s="201">
        <v>382555685.71544373</v>
      </c>
      <c r="E80" s="71"/>
    </row>
    <row r="81" spans="1:5">
      <c r="A81" s="84" t="s">
        <v>97</v>
      </c>
      <c r="B81" s="1">
        <v>74</v>
      </c>
      <c r="C81" s="199"/>
      <c r="D81" s="202"/>
      <c r="E81" s="71"/>
    </row>
    <row r="82" spans="1:5">
      <c r="A82" s="84" t="s">
        <v>98</v>
      </c>
      <c r="B82" s="1">
        <v>75</v>
      </c>
      <c r="C82" s="198">
        <f>C83-C84</f>
        <v>243596016</v>
      </c>
      <c r="D82" s="198">
        <f>D83-D84</f>
        <v>526951520.22873187</v>
      </c>
      <c r="E82" s="71"/>
    </row>
    <row r="83" spans="1:5">
      <c r="A83" s="84" t="s">
        <v>99</v>
      </c>
      <c r="B83" s="1">
        <v>76</v>
      </c>
      <c r="C83" s="209">
        <v>243596016</v>
      </c>
      <c r="D83" s="202">
        <v>526951520.22873187</v>
      </c>
      <c r="E83" s="71"/>
    </row>
    <row r="84" spans="1:5">
      <c r="A84" s="84" t="s">
        <v>100</v>
      </c>
      <c r="B84" s="1">
        <v>77</v>
      </c>
      <c r="C84" s="199"/>
      <c r="D84" s="201"/>
      <c r="E84" s="71"/>
    </row>
    <row r="85" spans="1:5">
      <c r="A85" s="84" t="s">
        <v>101</v>
      </c>
      <c r="B85" s="1">
        <v>78</v>
      </c>
      <c r="C85" s="209">
        <v>231125940</v>
      </c>
      <c r="D85" s="201">
        <v>424780434.37155157</v>
      </c>
      <c r="E85" s="71"/>
    </row>
    <row r="86" spans="1:5">
      <c r="A86" s="73" t="s">
        <v>294</v>
      </c>
      <c r="B86" s="1">
        <v>79</v>
      </c>
      <c r="C86" s="198">
        <f>SUM(C87:C89)</f>
        <v>58356183</v>
      </c>
      <c r="D86" s="198">
        <f>SUM(D87:D89)</f>
        <v>72840934.400000006</v>
      </c>
      <c r="E86" s="71"/>
    </row>
    <row r="87" spans="1:5">
      <c r="A87" s="172" t="s">
        <v>303</v>
      </c>
      <c r="B87" s="1">
        <v>80</v>
      </c>
      <c r="C87" s="202">
        <v>5446558</v>
      </c>
      <c r="D87" s="201">
        <v>7115185</v>
      </c>
      <c r="E87" s="71"/>
    </row>
    <row r="88" spans="1:5">
      <c r="A88" s="84" t="s">
        <v>102</v>
      </c>
      <c r="B88" s="1">
        <v>81</v>
      </c>
      <c r="C88" s="202"/>
      <c r="D88" s="202"/>
      <c r="E88" s="71"/>
    </row>
    <row r="89" spans="1:5">
      <c r="A89" s="84" t="s">
        <v>103</v>
      </c>
      <c r="B89" s="1">
        <v>82</v>
      </c>
      <c r="C89" s="209">
        <v>52909625</v>
      </c>
      <c r="D89" s="201">
        <v>65725749.399999999</v>
      </c>
      <c r="E89" s="71"/>
    </row>
    <row r="90" spans="1:5">
      <c r="A90" s="73" t="s">
        <v>295</v>
      </c>
      <c r="B90" s="1">
        <v>83</v>
      </c>
      <c r="C90" s="198">
        <f>SUM(C91:C99)</f>
        <v>1915658762</v>
      </c>
      <c r="D90" s="198">
        <f>SUM(D91:D99)</f>
        <v>2310805337.6826692</v>
      </c>
      <c r="E90" s="71"/>
    </row>
    <row r="91" spans="1:5">
      <c r="A91" s="84" t="s">
        <v>104</v>
      </c>
      <c r="B91" s="1">
        <v>84</v>
      </c>
      <c r="C91" s="199"/>
      <c r="D91" s="202"/>
      <c r="E91" s="71"/>
    </row>
    <row r="92" spans="1:5">
      <c r="A92" s="84" t="s">
        <v>105</v>
      </c>
      <c r="B92" s="1">
        <v>85</v>
      </c>
      <c r="C92" s="202">
        <v>9046000</v>
      </c>
      <c r="D92" s="201">
        <v>9046000</v>
      </c>
      <c r="E92" s="71"/>
    </row>
    <row r="93" spans="1:5">
      <c r="A93" s="84" t="s">
        <v>106</v>
      </c>
      <c r="B93" s="1">
        <v>86</v>
      </c>
      <c r="C93" s="202">
        <v>1852267505</v>
      </c>
      <c r="D93" s="201">
        <v>2228753605.9700003</v>
      </c>
      <c r="E93" s="71"/>
    </row>
    <row r="94" spans="1:5">
      <c r="A94" s="84" t="s">
        <v>107</v>
      </c>
      <c r="B94" s="1">
        <v>87</v>
      </c>
      <c r="C94" s="202"/>
      <c r="D94" s="202"/>
      <c r="E94" s="71"/>
    </row>
    <row r="95" spans="1:5">
      <c r="A95" s="84" t="s">
        <v>108</v>
      </c>
      <c r="B95" s="1">
        <v>88</v>
      </c>
      <c r="C95" s="202"/>
      <c r="D95" s="202">
        <v>97200</v>
      </c>
      <c r="E95" s="71"/>
    </row>
    <row r="96" spans="1:5">
      <c r="A96" s="84" t="s">
        <v>109</v>
      </c>
      <c r="B96" s="1">
        <v>89</v>
      </c>
      <c r="C96" s="202"/>
      <c r="D96" s="202"/>
      <c r="E96" s="71"/>
    </row>
    <row r="97" spans="1:5">
      <c r="A97" s="84" t="s">
        <v>110</v>
      </c>
      <c r="B97" s="1">
        <v>90</v>
      </c>
      <c r="C97" s="202"/>
      <c r="D97" s="202"/>
      <c r="E97" s="71"/>
    </row>
    <row r="98" spans="1:5">
      <c r="A98" s="84" t="s">
        <v>111</v>
      </c>
      <c r="B98" s="1">
        <v>91</v>
      </c>
      <c r="C98" s="202">
        <v>1585824</v>
      </c>
      <c r="D98" s="201">
        <v>2360890.46</v>
      </c>
      <c r="E98" s="71"/>
    </row>
    <row r="99" spans="1:5">
      <c r="A99" s="84" t="s">
        <v>112</v>
      </c>
      <c r="B99" s="1">
        <v>92</v>
      </c>
      <c r="C99" s="202">
        <v>52759433</v>
      </c>
      <c r="D99" s="202">
        <v>70547641.252668977</v>
      </c>
      <c r="E99" s="71"/>
    </row>
    <row r="100" spans="1:5">
      <c r="A100" s="73" t="s">
        <v>296</v>
      </c>
      <c r="B100" s="1">
        <v>93</v>
      </c>
      <c r="C100" s="198">
        <f>SUM(C101:C112)</f>
        <v>402912295</v>
      </c>
      <c r="D100" s="198">
        <v>338645465.35806203</v>
      </c>
      <c r="E100" s="71"/>
    </row>
    <row r="101" spans="1:5">
      <c r="A101" s="84" t="s">
        <v>104</v>
      </c>
      <c r="B101" s="1">
        <v>94</v>
      </c>
      <c r="C101" s="202">
        <v>198872</v>
      </c>
      <c r="D101" s="202"/>
      <c r="E101" s="71"/>
    </row>
    <row r="102" spans="1:5">
      <c r="A102" s="84" t="s">
        <v>105</v>
      </c>
      <c r="B102" s="1">
        <v>95</v>
      </c>
      <c r="C102" s="202">
        <v>103000</v>
      </c>
      <c r="D102" s="201"/>
      <c r="E102" s="71"/>
    </row>
    <row r="103" spans="1:5">
      <c r="A103" s="84" t="s">
        <v>106</v>
      </c>
      <c r="B103" s="1">
        <v>96</v>
      </c>
      <c r="C103" s="202">
        <v>203141559</v>
      </c>
      <c r="D103" s="201">
        <v>58794044.270000003</v>
      </c>
      <c r="E103" s="71"/>
    </row>
    <row r="104" spans="1:5">
      <c r="A104" s="84" t="s">
        <v>107</v>
      </c>
      <c r="B104" s="1">
        <v>97</v>
      </c>
      <c r="C104" s="202">
        <v>31365529</v>
      </c>
      <c r="D104" s="201">
        <v>83990931.730000004</v>
      </c>
      <c r="E104" s="71"/>
    </row>
    <row r="105" spans="1:5">
      <c r="A105" s="84" t="s">
        <v>108</v>
      </c>
      <c r="B105" s="1">
        <v>98</v>
      </c>
      <c r="C105" s="202">
        <v>132651065</v>
      </c>
      <c r="D105" s="201">
        <v>101257892.29000001</v>
      </c>
      <c r="E105" s="71"/>
    </row>
    <row r="106" spans="1:5">
      <c r="A106" s="84" t="s">
        <v>109</v>
      </c>
      <c r="B106" s="1">
        <v>99</v>
      </c>
      <c r="C106" s="202"/>
      <c r="D106" s="202"/>
      <c r="E106" s="71"/>
    </row>
    <row r="107" spans="1:5">
      <c r="A107" s="84" t="s">
        <v>110</v>
      </c>
      <c r="B107" s="1">
        <v>100</v>
      </c>
      <c r="C107" s="202"/>
      <c r="D107" s="202">
        <v>42480188.759999998</v>
      </c>
      <c r="E107" s="71"/>
    </row>
    <row r="108" spans="1:5">
      <c r="A108" s="84" t="s">
        <v>113</v>
      </c>
      <c r="B108" s="1">
        <v>101</v>
      </c>
      <c r="C108" s="202">
        <v>22455819</v>
      </c>
      <c r="D108" s="201">
        <v>45050156.660000004</v>
      </c>
      <c r="E108" s="71"/>
    </row>
    <row r="109" spans="1:5">
      <c r="A109" s="84" t="s">
        <v>114</v>
      </c>
      <c r="B109" s="1">
        <v>102</v>
      </c>
      <c r="C109" s="202">
        <v>11077721</v>
      </c>
      <c r="D109" s="201">
        <v>384040.28</v>
      </c>
      <c r="E109" s="71"/>
    </row>
    <row r="110" spans="1:5">
      <c r="A110" s="84" t="s">
        <v>115</v>
      </c>
      <c r="B110" s="1">
        <v>103</v>
      </c>
      <c r="C110" s="202">
        <v>230130</v>
      </c>
      <c r="D110" s="201"/>
      <c r="E110" s="71"/>
    </row>
    <row r="111" spans="1:5">
      <c r="A111" s="84" t="s">
        <v>116</v>
      </c>
      <c r="B111" s="1">
        <v>104</v>
      </c>
      <c r="C111" s="202"/>
      <c r="D111" s="202">
        <v>6688211.3680623993</v>
      </c>
      <c r="E111" s="71"/>
    </row>
    <row r="112" spans="1:5">
      <c r="A112" s="84" t="s">
        <v>117</v>
      </c>
      <c r="B112" s="1">
        <v>105</v>
      </c>
      <c r="C112" s="202">
        <v>1688600</v>
      </c>
      <c r="D112" s="201"/>
      <c r="E112" s="71"/>
    </row>
    <row r="113" spans="1:5">
      <c r="A113" s="73" t="s">
        <v>333</v>
      </c>
      <c r="B113" s="1">
        <v>106</v>
      </c>
      <c r="C113" s="202">
        <v>103502898</v>
      </c>
      <c r="D113" s="201">
        <v>119038620.66999999</v>
      </c>
      <c r="E113" s="71"/>
    </row>
    <row r="114" spans="1:5">
      <c r="A114" s="73" t="s">
        <v>332</v>
      </c>
      <c r="B114" s="1">
        <v>107</v>
      </c>
      <c r="C114" s="198">
        <f>C69+C86+C90+C100+C113</f>
        <v>4996605048</v>
      </c>
      <c r="D114" s="198">
        <f>D69+D86+D90+D100+D113</f>
        <v>5952650958.1264582</v>
      </c>
      <c r="E114" s="71"/>
    </row>
    <row r="115" spans="1:5">
      <c r="A115" s="79" t="s">
        <v>118</v>
      </c>
      <c r="B115" s="2">
        <v>108</v>
      </c>
      <c r="C115" s="204">
        <v>54545066</v>
      </c>
      <c r="D115" s="205">
        <v>54479411</v>
      </c>
      <c r="E115" s="71"/>
    </row>
    <row r="116" spans="1:5">
      <c r="A116" s="80" t="s">
        <v>120</v>
      </c>
      <c r="B116" s="82"/>
      <c r="C116" s="148"/>
      <c r="D116" s="148"/>
      <c r="E116" s="71"/>
    </row>
    <row r="117" spans="1:5">
      <c r="A117" s="83" t="s">
        <v>121</v>
      </c>
      <c r="B117" s="34"/>
      <c r="C117" s="210"/>
      <c r="D117" s="210"/>
      <c r="E117" s="71"/>
    </row>
    <row r="118" spans="1:5">
      <c r="A118" s="84" t="s">
        <v>122</v>
      </c>
      <c r="B118" s="1">
        <v>109</v>
      </c>
      <c r="C118" s="202">
        <f>+C69-C119</f>
        <v>2285048970</v>
      </c>
      <c r="D118" s="202">
        <f>D69-D119</f>
        <v>2686540165.6441755</v>
      </c>
      <c r="E118" s="71"/>
    </row>
    <row r="119" spans="1:5">
      <c r="A119" s="74" t="s">
        <v>123</v>
      </c>
      <c r="B119" s="4">
        <v>110</v>
      </c>
      <c r="C119" s="204">
        <f>+C85</f>
        <v>231125940</v>
      </c>
      <c r="D119" s="204">
        <f>D85</f>
        <v>424780434.37155157</v>
      </c>
      <c r="E119" s="71"/>
    </row>
    <row r="120" spans="1:5">
      <c r="A120" s="75"/>
      <c r="B120" s="76"/>
      <c r="C120" s="211"/>
      <c r="D120" s="211"/>
    </row>
    <row r="121" spans="1:5">
      <c r="A121" s="77"/>
      <c r="B121" s="78"/>
      <c r="C121" s="107"/>
      <c r="D121" s="107"/>
    </row>
    <row r="122" spans="1:5">
      <c r="D122" s="71"/>
    </row>
    <row r="123" spans="1:5">
      <c r="C123" s="71"/>
      <c r="D123" s="71"/>
    </row>
  </sheetData>
  <phoneticPr fontId="7" type="noConversion"/>
  <dataValidations count="5">
    <dataValidation allowBlank="1" sqref="C90 C16 C26 C35 C40:C41 D40:D45 C49:D49 D50 D52 C100 C66:D66 C56 C8:C9 C86:D86 C114:D114 C79:D79 C82 D56:D60 D47:D48 D8:D10 D15:D16 D26:D28 C69:D69 D88 D81:D83 D90:D91 D94:D97 D99:D101 D106:D107 D111 D31:D36 C72:D72"/>
    <dataValidation type="whole" operator="notEqual" allowBlank="1" showInputMessage="1" showErrorMessage="1" errorTitle="Pogrešan unos" error="Mogu se unijeti samo cjelobrojne vrijednosti." sqref="C118:D119">
      <formula1>999999999999</formula1>
    </dataValidation>
    <dataValidation type="whole" operator="greaterThanOrEqual" allowBlank="1" showInputMessage="1" showErrorMessage="1" errorTitle="Pogrešan unos" error="Mogu se unijeti samo cjelobrojne pozitivne vrijednosti." sqref="C57:C61 C7:D7 C15 C91 C10 C47:C48 C33:C34 C36 C84 C81 D77">
      <formula1>0</formula1>
    </dataValidation>
    <dataValidation type="whole" operator="greaterThanOrEqual" allowBlank="1" showInputMessage="1" showErrorMessage="1" errorTitle="Pogrešan upis" error="Dopušten je upis samo pozitivnih cjelobrojnih vrijednosti ili nule" sqref="D67 D11:D14 D17:D25 D29 D115 D37:D39 D46 D51 D53:D55 D61:D65 D87 D70 D80 D84 D89 D92:D93 D98 D102:D105 D108:D110 D112:D113">
      <formula1>0</formula1>
    </dataValidation>
    <dataValidation type="whole" operator="notEqual" allowBlank="1" showInputMessage="1" showErrorMessage="1" errorTitle="Pogrešan upis" error="Dopušten je upis samo cjelobrojnih vrijednosti ili nule" sqref="D71 D73:D75 D85 D78">
      <formula1>999999999999</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75"/>
  <sheetViews>
    <sheetView view="pageBreakPreview" topLeftCell="A35" zoomScaleNormal="100" zoomScaleSheetLayoutView="100" workbookViewId="0">
      <selection activeCell="F49" sqref="F49"/>
    </sheetView>
  </sheetViews>
  <sheetFormatPr defaultColWidth="9.140625" defaultRowHeight="12.75"/>
  <cols>
    <col min="1" max="1" width="68.7109375" style="104" customWidth="1"/>
    <col min="2" max="2" width="6.28515625" style="32" customWidth="1"/>
    <col min="3" max="3" width="11" style="191" customWidth="1"/>
    <col min="4" max="4" width="12.42578125" style="191" bestFit="1" customWidth="1"/>
    <col min="5" max="5" width="11.140625" style="191" customWidth="1"/>
    <col min="6" max="6" width="11.140625" style="191" bestFit="1" customWidth="1"/>
    <col min="7" max="7" width="10.28515625" style="32" bestFit="1" customWidth="1"/>
    <col min="8" max="8" width="9.140625" style="32" customWidth="1"/>
    <col min="9" max="16384" width="9.140625" style="32"/>
  </cols>
  <sheetData>
    <row r="1" spans="1:7" ht="15.75">
      <c r="A1" s="288" t="s">
        <v>175</v>
      </c>
      <c r="B1" s="289"/>
      <c r="C1" s="289"/>
      <c r="D1" s="289"/>
      <c r="E1" s="289"/>
      <c r="F1" s="290"/>
    </row>
    <row r="2" spans="1:7">
      <c r="A2" s="291" t="s">
        <v>326</v>
      </c>
      <c r="B2" s="292"/>
      <c r="C2" s="292"/>
      <c r="D2" s="292"/>
      <c r="E2" s="292"/>
      <c r="F2" s="293"/>
    </row>
    <row r="3" spans="1:7">
      <c r="A3" s="146" t="s">
        <v>275</v>
      </c>
      <c r="B3" s="98"/>
      <c r="C3" s="98"/>
      <c r="D3" s="98"/>
      <c r="E3" s="98"/>
      <c r="F3" s="147"/>
    </row>
    <row r="4" spans="1:7" ht="22.5">
      <c r="A4" s="37" t="s">
        <v>33</v>
      </c>
      <c r="B4" s="37" t="s">
        <v>34</v>
      </c>
      <c r="C4" s="38" t="s">
        <v>35</v>
      </c>
      <c r="D4" s="38" t="s">
        <v>35</v>
      </c>
      <c r="E4" s="38" t="s">
        <v>36</v>
      </c>
      <c r="F4" s="38" t="s">
        <v>36</v>
      </c>
    </row>
    <row r="5" spans="1:7" ht="22.5">
      <c r="A5" s="37"/>
      <c r="B5" s="37"/>
      <c r="C5" s="38" t="s">
        <v>174</v>
      </c>
      <c r="D5" s="38" t="s">
        <v>173</v>
      </c>
      <c r="E5" s="38" t="s">
        <v>174</v>
      </c>
      <c r="F5" s="38" t="s">
        <v>173</v>
      </c>
    </row>
    <row r="6" spans="1:7">
      <c r="A6" s="38">
        <v>1</v>
      </c>
      <c r="B6" s="40">
        <v>2</v>
      </c>
      <c r="C6" s="38">
        <v>3</v>
      </c>
      <c r="D6" s="38">
        <v>4</v>
      </c>
      <c r="E6" s="38">
        <v>5</v>
      </c>
      <c r="F6" s="38">
        <v>6</v>
      </c>
    </row>
    <row r="7" spans="1:7">
      <c r="A7" s="83" t="s">
        <v>297</v>
      </c>
      <c r="B7" s="3">
        <v>111</v>
      </c>
      <c r="C7" s="108">
        <f t="shared" ref="C7:D7" si="0">SUM(C8:C9)</f>
        <v>1680873240</v>
      </c>
      <c r="D7" s="108">
        <f t="shared" si="0"/>
        <v>1157313323</v>
      </c>
      <c r="E7" s="108">
        <f>SUM(E8:E9)</f>
        <v>1868744100.73</v>
      </c>
      <c r="F7" s="108">
        <f>SUM(F8:F9)</f>
        <v>1266638741.73</v>
      </c>
      <c r="G7" s="71"/>
    </row>
    <row r="8" spans="1:7">
      <c r="A8" s="73" t="s">
        <v>248</v>
      </c>
      <c r="B8" s="1">
        <v>112</v>
      </c>
      <c r="C8" s="189">
        <v>1665128196</v>
      </c>
      <c r="D8" s="6">
        <f>+C8-512108569</f>
        <v>1153019627</v>
      </c>
      <c r="E8" s="6">
        <v>1849684071.73</v>
      </c>
      <c r="F8" s="6">
        <f>+E8-586210323</f>
        <v>1263473748.73</v>
      </c>
      <c r="G8" s="71"/>
    </row>
    <row r="9" spans="1:7">
      <c r="A9" s="73" t="s">
        <v>249</v>
      </c>
      <c r="B9" s="1">
        <v>113</v>
      </c>
      <c r="C9" s="189">
        <v>15745044</v>
      </c>
      <c r="D9" s="6">
        <f>+C9-11451348</f>
        <v>4293696</v>
      </c>
      <c r="E9" s="6">
        <f>296729+18763300</f>
        <v>19060029</v>
      </c>
      <c r="F9" s="6">
        <f>+E9-15895036</f>
        <v>3164993</v>
      </c>
      <c r="G9" s="71"/>
    </row>
    <row r="10" spans="1:7">
      <c r="A10" s="73" t="s">
        <v>124</v>
      </c>
      <c r="B10" s="1">
        <v>114</v>
      </c>
      <c r="C10" s="33">
        <f>C11+C12+C16+C20+C21+C22+C25+C26</f>
        <v>1171751351.3099999</v>
      </c>
      <c r="D10" s="33">
        <f t="shared" ref="D10" si="1">D11+D12+D16+D20+D21+D22+D25+D26</f>
        <v>573157688.31000006</v>
      </c>
      <c r="E10" s="33">
        <f>E11+E12+E16+E20+E21+E22+E25+E26</f>
        <v>1308118354.6222668</v>
      </c>
      <c r="F10" s="33">
        <f>F11+F12+F16+F20+F21+F22+F25+F26</f>
        <v>618649652.62226677</v>
      </c>
      <c r="G10" s="71"/>
    </row>
    <row r="11" spans="1:7">
      <c r="A11" s="73" t="s">
        <v>125</v>
      </c>
      <c r="B11" s="1">
        <v>115</v>
      </c>
      <c r="C11" s="6"/>
      <c r="D11" s="6"/>
      <c r="E11" s="6"/>
      <c r="F11" s="6"/>
      <c r="G11" s="71"/>
    </row>
    <row r="12" spans="1:7">
      <c r="A12" s="73" t="s">
        <v>298</v>
      </c>
      <c r="B12" s="1">
        <v>116</v>
      </c>
      <c r="C12" s="33">
        <f t="shared" ref="C12:D12" si="2">SUM(C13:C15)</f>
        <v>428336554.31000006</v>
      </c>
      <c r="D12" s="33">
        <f t="shared" si="2"/>
        <v>252163712.31000003</v>
      </c>
      <c r="E12" s="33">
        <f>SUM(E13:E15)</f>
        <v>463022962.43000007</v>
      </c>
      <c r="F12" s="33">
        <f>SUM(F13:F15)</f>
        <v>263757846.43000007</v>
      </c>
      <c r="G12" s="71"/>
    </row>
    <row r="13" spans="1:7">
      <c r="A13" s="121" t="s">
        <v>126</v>
      </c>
      <c r="B13" s="1">
        <v>117</v>
      </c>
      <c r="C13" s="189">
        <v>263476139.82000002</v>
      </c>
      <c r="D13" s="6">
        <f>+C13-115719176</f>
        <v>147756963.82000002</v>
      </c>
      <c r="E13" s="6">
        <v>290696342.75000006</v>
      </c>
      <c r="F13" s="6">
        <f>+E13-132029528</f>
        <v>158666814.75000006</v>
      </c>
      <c r="G13" s="71"/>
    </row>
    <row r="14" spans="1:7">
      <c r="A14" s="121" t="s">
        <v>127</v>
      </c>
      <c r="B14" s="1">
        <v>118</v>
      </c>
      <c r="C14" s="189">
        <v>2846708.44</v>
      </c>
      <c r="D14" s="6">
        <f>+C14-1279151</f>
        <v>1567557.44</v>
      </c>
      <c r="E14" s="6">
        <v>3161288.5</v>
      </c>
      <c r="F14" s="6">
        <f>+E14-1034339</f>
        <v>2126949.5</v>
      </c>
      <c r="G14" s="71"/>
    </row>
    <row r="15" spans="1:7">
      <c r="A15" s="121" t="s">
        <v>128</v>
      </c>
      <c r="B15" s="1">
        <v>119</v>
      </c>
      <c r="C15" s="189">
        <v>162013706.05000001</v>
      </c>
      <c r="D15" s="6">
        <f>+C15-59174515</f>
        <v>102839191.05000001</v>
      </c>
      <c r="E15" s="6">
        <v>169165331.18000001</v>
      </c>
      <c r="F15" s="6">
        <f>+E15-66201249</f>
        <v>102964082.18000001</v>
      </c>
      <c r="G15" s="71"/>
    </row>
    <row r="16" spans="1:7">
      <c r="A16" s="73" t="s">
        <v>299</v>
      </c>
      <c r="B16" s="1">
        <v>120</v>
      </c>
      <c r="C16" s="33">
        <f>SUM(C17:C19)</f>
        <v>371576608</v>
      </c>
      <c r="D16" s="33">
        <f t="shared" ref="D16" si="3">SUM(D17:D19)</f>
        <v>172756359</v>
      </c>
      <c r="E16" s="33">
        <f>SUM(E17:E19)</f>
        <v>413108603.67000002</v>
      </c>
      <c r="F16" s="33">
        <f>SUM(F17:F19)</f>
        <v>192182071.66999999</v>
      </c>
      <c r="G16" s="71"/>
    </row>
    <row r="17" spans="1:7">
      <c r="A17" s="121" t="s">
        <v>129</v>
      </c>
      <c r="B17" s="1">
        <v>121</v>
      </c>
      <c r="C17" s="189">
        <v>224485300</v>
      </c>
      <c r="D17" s="6">
        <f>+C17-119978913</f>
        <v>104506387</v>
      </c>
      <c r="E17" s="6">
        <v>250446630.23084</v>
      </c>
      <c r="F17" s="6">
        <f>+E17-134227430</f>
        <v>116219200.23084</v>
      </c>
      <c r="G17" s="71"/>
    </row>
    <row r="18" spans="1:7">
      <c r="A18" s="121" t="s">
        <v>130</v>
      </c>
      <c r="B18" s="1">
        <v>122</v>
      </c>
      <c r="C18" s="189">
        <v>94926444</v>
      </c>
      <c r="D18" s="6">
        <f>+C18-50830821</f>
        <v>44095623</v>
      </c>
      <c r="E18" s="6">
        <v>105462557.23536</v>
      </c>
      <c r="F18" s="6">
        <f>+E18-56053696</f>
        <v>49408861.235359997</v>
      </c>
      <c r="G18" s="71"/>
    </row>
    <row r="19" spans="1:7">
      <c r="A19" s="121" t="s">
        <v>131</v>
      </c>
      <c r="B19" s="1">
        <v>123</v>
      </c>
      <c r="C19" s="189">
        <v>52164864</v>
      </c>
      <c r="D19" s="6">
        <f>+C19-28010515</f>
        <v>24154349</v>
      </c>
      <c r="E19" s="6">
        <v>57199416.2038</v>
      </c>
      <c r="F19" s="6">
        <f>+E19-30645406</f>
        <v>26554010.2038</v>
      </c>
      <c r="G19" s="71"/>
    </row>
    <row r="20" spans="1:7">
      <c r="A20" s="73" t="s">
        <v>132</v>
      </c>
      <c r="B20" s="1">
        <v>124</v>
      </c>
      <c r="C20" s="189">
        <v>263179786</v>
      </c>
      <c r="D20" s="6">
        <f>+C20-165705733</f>
        <v>97474053</v>
      </c>
      <c r="E20" s="6">
        <v>296398892.33226669</v>
      </c>
      <c r="F20" s="6">
        <f>+E20-194096778</f>
        <v>102302114.33226669</v>
      </c>
      <c r="G20" s="71"/>
    </row>
    <row r="21" spans="1:7">
      <c r="A21" s="73" t="s">
        <v>133</v>
      </c>
      <c r="B21" s="1">
        <v>125</v>
      </c>
      <c r="C21" s="189">
        <v>102056770</v>
      </c>
      <c r="D21" s="6">
        <f>+C21-54332820</f>
        <v>47723950</v>
      </c>
      <c r="E21" s="6">
        <v>122929396.99000001</v>
      </c>
      <c r="F21" s="6">
        <f>+E21-64428224</f>
        <v>58501172.99000001</v>
      </c>
      <c r="G21" s="71"/>
    </row>
    <row r="22" spans="1:7">
      <c r="A22" s="73" t="s">
        <v>134</v>
      </c>
      <c r="B22" s="1">
        <v>126</v>
      </c>
      <c r="C22" s="33">
        <f t="shared" ref="C22:D22" si="4">SUM(C23:C24)</f>
        <v>69637</v>
      </c>
      <c r="D22" s="33">
        <f t="shared" si="4"/>
        <v>0</v>
      </c>
      <c r="E22" s="33">
        <f>SUM(E23:E24)</f>
        <v>83577.820000000007</v>
      </c>
      <c r="F22" s="33">
        <f>SUM(F23:F24)</f>
        <v>-0.17999999999301508</v>
      </c>
      <c r="G22" s="71"/>
    </row>
    <row r="23" spans="1:7">
      <c r="A23" s="121" t="s">
        <v>135</v>
      </c>
      <c r="B23" s="1">
        <v>127</v>
      </c>
      <c r="C23" s="6"/>
      <c r="D23" s="6"/>
      <c r="E23" s="6"/>
      <c r="F23" s="6"/>
      <c r="G23" s="71"/>
    </row>
    <row r="24" spans="1:7">
      <c r="A24" s="121" t="s">
        <v>136</v>
      </c>
      <c r="B24" s="1">
        <v>128</v>
      </c>
      <c r="C24" s="189">
        <v>69637</v>
      </c>
      <c r="D24" s="6">
        <f>+C24-69637</f>
        <v>0</v>
      </c>
      <c r="E24" s="6">
        <v>83577.820000000007</v>
      </c>
      <c r="F24" s="6">
        <f>+E24-83578</f>
        <v>-0.17999999999301508</v>
      </c>
      <c r="G24" s="71"/>
    </row>
    <row r="25" spans="1:7">
      <c r="A25" s="73" t="s">
        <v>137</v>
      </c>
      <c r="B25" s="1">
        <v>129</v>
      </c>
      <c r="C25" s="6"/>
      <c r="D25" s="6"/>
      <c r="E25" s="6"/>
      <c r="F25" s="6"/>
      <c r="G25" s="71"/>
    </row>
    <row r="26" spans="1:7">
      <c r="A26" s="73" t="s">
        <v>138</v>
      </c>
      <c r="B26" s="1">
        <v>130</v>
      </c>
      <c r="C26" s="189">
        <v>6531996</v>
      </c>
      <c r="D26" s="6">
        <f>+C26-3492382</f>
        <v>3039614</v>
      </c>
      <c r="E26" s="6">
        <v>12574921.379999999</v>
      </c>
      <c r="F26" s="6">
        <f>+E26-10668474</f>
        <v>1906447.379999999</v>
      </c>
      <c r="G26" s="71"/>
    </row>
    <row r="27" spans="1:7">
      <c r="A27" s="73" t="s">
        <v>300</v>
      </c>
      <c r="B27" s="1">
        <v>131</v>
      </c>
      <c r="C27" s="33">
        <f t="shared" ref="C27:D27" si="5">SUM(C28:C32)</f>
        <v>59096659</v>
      </c>
      <c r="D27" s="33">
        <f t="shared" si="5"/>
        <v>11188199</v>
      </c>
      <c r="E27" s="33">
        <f>SUM(E28:E32)</f>
        <v>52284869.620000005</v>
      </c>
      <c r="F27" s="33">
        <f>SUM(F28:F32)</f>
        <v>6732295.6200000038</v>
      </c>
      <c r="G27" s="71"/>
    </row>
    <row r="28" spans="1:7" ht="24">
      <c r="A28" s="73" t="s">
        <v>139</v>
      </c>
      <c r="B28" s="1">
        <v>132</v>
      </c>
      <c r="C28" s="189"/>
      <c r="D28" s="6"/>
      <c r="E28" s="6"/>
      <c r="F28" s="6"/>
      <c r="G28" s="71"/>
    </row>
    <row r="29" spans="1:7" ht="24">
      <c r="A29" s="73" t="s">
        <v>140</v>
      </c>
      <c r="B29" s="1">
        <v>133</v>
      </c>
      <c r="C29" s="189">
        <v>49322665</v>
      </c>
      <c r="D29" s="6">
        <f>+C29-39028122</f>
        <v>10294543</v>
      </c>
      <c r="E29" s="6">
        <v>45219844.410000004</v>
      </c>
      <c r="F29" s="6">
        <f>+E29-41003106</f>
        <v>4216738.4100000039</v>
      </c>
      <c r="G29" s="71"/>
    </row>
    <row r="30" spans="1:7">
      <c r="A30" s="73" t="s">
        <v>141</v>
      </c>
      <c r="B30" s="1">
        <v>134</v>
      </c>
      <c r="C30" s="189"/>
      <c r="D30" s="6"/>
      <c r="E30" s="6"/>
      <c r="F30" s="6"/>
      <c r="G30" s="71"/>
    </row>
    <row r="31" spans="1:7">
      <c r="A31" s="73" t="s">
        <v>142</v>
      </c>
      <c r="B31" s="1">
        <v>135</v>
      </c>
      <c r="C31" s="189">
        <v>7098051</v>
      </c>
      <c r="D31" s="6">
        <f>+C31-7098051</f>
        <v>0</v>
      </c>
      <c r="E31" s="6">
        <v>4696028.87</v>
      </c>
      <c r="F31" s="6">
        <f>+E31-2738644</f>
        <v>1957384.87</v>
      </c>
      <c r="G31" s="71"/>
    </row>
    <row r="32" spans="1:7">
      <c r="A32" s="73" t="s">
        <v>143</v>
      </c>
      <c r="B32" s="1">
        <v>136</v>
      </c>
      <c r="C32" s="6">
        <v>2675943</v>
      </c>
      <c r="D32" s="6">
        <f>+C32-1782287</f>
        <v>893656</v>
      </c>
      <c r="E32" s="6">
        <v>2368996.34</v>
      </c>
      <c r="F32" s="6">
        <f>+E32-1810824</f>
        <v>558172.33999999985</v>
      </c>
      <c r="G32" s="71"/>
    </row>
    <row r="33" spans="1:7">
      <c r="A33" s="73" t="s">
        <v>301</v>
      </c>
      <c r="B33" s="1">
        <v>137</v>
      </c>
      <c r="C33" s="33">
        <f>SUM(C34:C37)</f>
        <v>68291840</v>
      </c>
      <c r="D33" s="33">
        <f>SUM(D34:D37)</f>
        <v>41231099</v>
      </c>
      <c r="E33" s="33">
        <f>SUM(E34:E37)</f>
        <v>60133527.079999998</v>
      </c>
      <c r="F33" s="33">
        <f>SUM(F34:F37)</f>
        <v>29686312.079999998</v>
      </c>
      <c r="G33" s="71"/>
    </row>
    <row r="34" spans="1:7" ht="24" customHeight="1">
      <c r="A34" s="73" t="s">
        <v>285</v>
      </c>
      <c r="B34" s="1">
        <v>138</v>
      </c>
      <c r="C34" s="6"/>
      <c r="D34" s="6"/>
      <c r="E34" s="6"/>
      <c r="F34" s="6"/>
      <c r="G34" s="71"/>
    </row>
    <row r="35" spans="1:7" ht="24">
      <c r="A35" s="73" t="s">
        <v>286</v>
      </c>
      <c r="B35" s="1">
        <v>139</v>
      </c>
      <c r="C35" s="189">
        <v>61472233</v>
      </c>
      <c r="D35" s="6">
        <f>+C35-24847979</f>
        <v>36624254</v>
      </c>
      <c r="E35" s="6">
        <v>54107871.979999997</v>
      </c>
      <c r="F35" s="6">
        <f>+E35-26783614</f>
        <v>27324257.979999997</v>
      </c>
      <c r="G35" s="71"/>
    </row>
    <row r="36" spans="1:7">
      <c r="A36" s="73" t="s">
        <v>144</v>
      </c>
      <c r="B36" s="1">
        <v>140</v>
      </c>
      <c r="C36" s="189">
        <v>5990955</v>
      </c>
      <c r="D36" s="6">
        <f>+C36-1605295</f>
        <v>4385660</v>
      </c>
      <c r="E36" s="6">
        <v>5086445.3899999997</v>
      </c>
      <c r="F36" s="6">
        <f>+E36-2957564</f>
        <v>2128881.3899999997</v>
      </c>
      <c r="G36" s="71"/>
    </row>
    <row r="37" spans="1:7">
      <c r="A37" s="73" t="s">
        <v>145</v>
      </c>
      <c r="B37" s="1">
        <v>141</v>
      </c>
      <c r="C37" s="189">
        <v>828652</v>
      </c>
      <c r="D37" s="6">
        <f>+C37-607467</f>
        <v>221185</v>
      </c>
      <c r="E37" s="6">
        <v>939209.71</v>
      </c>
      <c r="F37" s="6">
        <f>+E37-706037</f>
        <v>233172.70999999996</v>
      </c>
      <c r="G37" s="71"/>
    </row>
    <row r="38" spans="1:7">
      <c r="A38" s="73" t="s">
        <v>146</v>
      </c>
      <c r="B38" s="1">
        <v>142</v>
      </c>
      <c r="C38" s="6"/>
      <c r="D38" s="6"/>
      <c r="E38" s="6"/>
      <c r="F38" s="6"/>
      <c r="G38" s="71"/>
    </row>
    <row r="39" spans="1:7">
      <c r="A39" s="73" t="s">
        <v>147</v>
      </c>
      <c r="B39" s="1">
        <v>143</v>
      </c>
      <c r="C39" s="6"/>
      <c r="D39" s="6"/>
      <c r="E39" s="6"/>
      <c r="F39" s="6"/>
      <c r="G39" s="71"/>
    </row>
    <row r="40" spans="1:7">
      <c r="A40" s="73" t="s">
        <v>148</v>
      </c>
      <c r="B40" s="1">
        <v>144</v>
      </c>
      <c r="C40" s="6"/>
      <c r="D40" s="6"/>
      <c r="E40" s="6"/>
      <c r="F40" s="6"/>
      <c r="G40" s="71"/>
    </row>
    <row r="41" spans="1:7">
      <c r="A41" s="73" t="s">
        <v>149</v>
      </c>
      <c r="B41" s="1">
        <v>145</v>
      </c>
      <c r="C41" s="6"/>
      <c r="D41" s="6"/>
      <c r="E41" s="6"/>
      <c r="F41" s="6"/>
      <c r="G41" s="71"/>
    </row>
    <row r="42" spans="1:7">
      <c r="A42" s="73" t="s">
        <v>304</v>
      </c>
      <c r="B42" s="1">
        <v>146</v>
      </c>
      <c r="C42" s="33">
        <f t="shared" ref="C42:D42" si="6">C7+C27+C38+C40</f>
        <v>1739969899</v>
      </c>
      <c r="D42" s="33">
        <f t="shared" si="6"/>
        <v>1168501522</v>
      </c>
      <c r="E42" s="33">
        <f>E7+E27+E38+E40</f>
        <v>1921028970.3499999</v>
      </c>
      <c r="F42" s="33">
        <f>F7+F27+F38+F40</f>
        <v>1273371037.3499999</v>
      </c>
      <c r="G42" s="71"/>
    </row>
    <row r="43" spans="1:7">
      <c r="A43" s="73" t="s">
        <v>150</v>
      </c>
      <c r="B43" s="1">
        <v>147</v>
      </c>
      <c r="C43" s="33">
        <f t="shared" ref="C43:D43" si="7">C10+C33+C39+C41</f>
        <v>1240043191.3099999</v>
      </c>
      <c r="D43" s="33">
        <f t="shared" si="7"/>
        <v>614388787.31000006</v>
      </c>
      <c r="E43" s="33">
        <f>E10+E33+E39+E41</f>
        <v>1368251881.7022667</v>
      </c>
      <c r="F43" s="33">
        <f>F10+F33+F39+F41</f>
        <v>648335964.70226681</v>
      </c>
      <c r="G43" s="71"/>
    </row>
    <row r="44" spans="1:7">
      <c r="A44" s="73" t="s">
        <v>151</v>
      </c>
      <c r="B44" s="1">
        <v>148</v>
      </c>
      <c r="C44" s="33">
        <f t="shared" ref="C44:D44" si="8">C42-C43</f>
        <v>499926707.69000006</v>
      </c>
      <c r="D44" s="33">
        <f t="shared" si="8"/>
        <v>554112734.68999994</v>
      </c>
      <c r="E44" s="33">
        <f>E42-E43</f>
        <v>552777088.64773321</v>
      </c>
      <c r="F44" s="33">
        <f>F42-F43</f>
        <v>625035072.64773309</v>
      </c>
      <c r="G44" s="71"/>
    </row>
    <row r="45" spans="1:7">
      <c r="A45" s="121" t="s">
        <v>152</v>
      </c>
      <c r="B45" s="1">
        <v>149</v>
      </c>
      <c r="C45" s="33">
        <f t="shared" ref="C45:D45" si="9">IF(C42&gt;C43,C42-C43,0)</f>
        <v>499926707.69000006</v>
      </c>
      <c r="D45" s="33">
        <f t="shared" si="9"/>
        <v>554112734.68999994</v>
      </c>
      <c r="E45" s="33">
        <f>IF(E42&gt;E43,E42-E43,0)</f>
        <v>552777088.64773321</v>
      </c>
      <c r="F45" s="33">
        <f>IF(F42&gt;F43,F42-F43,0)</f>
        <v>625035072.64773309</v>
      </c>
      <c r="G45" s="71"/>
    </row>
    <row r="46" spans="1:7">
      <c r="A46" s="121" t="s">
        <v>153</v>
      </c>
      <c r="B46" s="1">
        <v>150</v>
      </c>
      <c r="C46" s="33">
        <f>IF(C43&gt;C42,C43-C42,0)</f>
        <v>0</v>
      </c>
      <c r="D46" s="33">
        <f>IF(D43&gt;D42,D43-D42,0)</f>
        <v>0</v>
      </c>
      <c r="E46" s="33">
        <f>IF(E43&gt;E42,E43-E42,0)</f>
        <v>0</v>
      </c>
      <c r="F46" s="33">
        <f>IF(F43&gt;F42,F43-F42,0)</f>
        <v>0</v>
      </c>
      <c r="G46" s="71"/>
    </row>
    <row r="47" spans="1:7">
      <c r="A47" s="73" t="s">
        <v>154</v>
      </c>
      <c r="B47" s="1">
        <v>151</v>
      </c>
      <c r="C47" s="6">
        <v>-128203</v>
      </c>
      <c r="D47" s="6"/>
      <c r="E47" s="6"/>
      <c r="F47" s="6"/>
      <c r="G47" s="71"/>
    </row>
    <row r="48" spans="1:7">
      <c r="A48" s="73" t="s">
        <v>318</v>
      </c>
      <c r="B48" s="1">
        <v>152</v>
      </c>
      <c r="C48" s="33">
        <f t="shared" ref="C48:D48" si="10">C44-C47</f>
        <v>500054910.69000006</v>
      </c>
      <c r="D48" s="33">
        <f t="shared" si="10"/>
        <v>554112734.68999994</v>
      </c>
      <c r="E48" s="33">
        <f>E44-E47</f>
        <v>552777088.64773321</v>
      </c>
      <c r="F48" s="33">
        <f>F44-F47</f>
        <v>625035072.64773309</v>
      </c>
      <c r="G48" s="71"/>
    </row>
    <row r="49" spans="1:7">
      <c r="A49" s="121" t="s">
        <v>155</v>
      </c>
      <c r="B49" s="1">
        <v>153</v>
      </c>
      <c r="C49" s="33">
        <f t="shared" ref="C49:D49" si="11">IF(C48&gt;0,C48,0)</f>
        <v>500054910.69000006</v>
      </c>
      <c r="D49" s="33">
        <f t="shared" si="11"/>
        <v>554112734.68999994</v>
      </c>
      <c r="E49" s="33">
        <f>IF(E48&gt;0,E48,0)</f>
        <v>552777088.64773321</v>
      </c>
      <c r="F49" s="33">
        <f>IF(F48&gt;0,F48,0)</f>
        <v>625035072.64773309</v>
      </c>
      <c r="G49" s="71"/>
    </row>
    <row r="50" spans="1:7">
      <c r="A50" s="105" t="s">
        <v>156</v>
      </c>
      <c r="B50" s="2">
        <v>154</v>
      </c>
      <c r="C50" s="39">
        <f>IF(C48&lt;0,-C48,0)</f>
        <v>0</v>
      </c>
      <c r="D50" s="39">
        <f t="shared" ref="D50" si="12">IF(D48&lt;0,-D48,0)</f>
        <v>0</v>
      </c>
      <c r="E50" s="39">
        <f>IF(E48&lt;0,-E48,0)</f>
        <v>0</v>
      </c>
      <c r="F50" s="39">
        <f>IF(F48&lt;0,-F48,0)</f>
        <v>0</v>
      </c>
      <c r="G50" s="71"/>
    </row>
    <row r="51" spans="1:7" ht="24">
      <c r="A51" s="80" t="s">
        <v>157</v>
      </c>
      <c r="B51" s="81"/>
      <c r="C51" s="109"/>
      <c r="D51" s="148"/>
      <c r="E51" s="109"/>
      <c r="F51" s="148"/>
      <c r="G51" s="71"/>
    </row>
    <row r="52" spans="1:7">
      <c r="A52" s="83" t="s">
        <v>158</v>
      </c>
      <c r="B52" s="34"/>
      <c r="C52" s="34"/>
      <c r="D52" s="190"/>
      <c r="E52" s="34"/>
      <c r="F52" s="190"/>
      <c r="G52" s="71"/>
    </row>
    <row r="53" spans="1:7">
      <c r="A53" s="73" t="s">
        <v>159</v>
      </c>
      <c r="B53" s="1">
        <v>155</v>
      </c>
      <c r="C53" s="6">
        <f>+C48-C54</f>
        <v>483622368.69000006</v>
      </c>
      <c r="D53" s="6">
        <f>+D48-D54</f>
        <v>529035941.68999994</v>
      </c>
      <c r="E53" s="6">
        <f>+E48-E54</f>
        <v>526951519.64773321</v>
      </c>
      <c r="F53" s="6">
        <f>+F48-F54</f>
        <v>590287838.64773309</v>
      </c>
      <c r="G53" s="71"/>
    </row>
    <row r="54" spans="1:7">
      <c r="A54" s="73" t="s">
        <v>160</v>
      </c>
      <c r="B54" s="1">
        <v>156</v>
      </c>
      <c r="C54" s="7">
        <v>16432542</v>
      </c>
      <c r="D54" s="7">
        <f>+C54--8644251</f>
        <v>25076793</v>
      </c>
      <c r="E54" s="185">
        <v>25825569</v>
      </c>
      <c r="F54" s="7">
        <f>+E54+8921665</f>
        <v>34747234</v>
      </c>
      <c r="G54" s="71"/>
    </row>
    <row r="55" spans="1:7">
      <c r="A55" s="80" t="s">
        <v>161</v>
      </c>
      <c r="B55" s="81"/>
      <c r="C55" s="81"/>
      <c r="D55" s="148"/>
      <c r="E55" s="81"/>
      <c r="F55" s="148"/>
      <c r="G55" s="71"/>
    </row>
    <row r="56" spans="1:7">
      <c r="A56" s="83" t="s">
        <v>162</v>
      </c>
      <c r="B56" s="8">
        <v>157</v>
      </c>
      <c r="C56" s="5">
        <f>+C48</f>
        <v>500054910.69000006</v>
      </c>
      <c r="D56" s="5">
        <f>+D48</f>
        <v>554112734.68999994</v>
      </c>
      <c r="E56" s="5">
        <f>+E48</f>
        <v>552777088.64773321</v>
      </c>
      <c r="F56" s="5">
        <f>+F48</f>
        <v>625035072.64773309</v>
      </c>
      <c r="G56" s="71"/>
    </row>
    <row r="57" spans="1:7">
      <c r="A57" s="73" t="s">
        <v>302</v>
      </c>
      <c r="B57" s="1">
        <v>158</v>
      </c>
      <c r="C57" s="33">
        <f t="shared" ref="C57:D57" si="13">SUM(C58:C64)</f>
        <v>27429</v>
      </c>
      <c r="D57" s="33">
        <f t="shared" si="13"/>
        <v>12401</v>
      </c>
      <c r="E57" s="33">
        <f t="shared" ref="E57:F57" si="14">SUM(E58:E64)</f>
        <v>165427.96</v>
      </c>
      <c r="F57" s="33">
        <f t="shared" si="14"/>
        <v>165427.96</v>
      </c>
      <c r="G57" s="71"/>
    </row>
    <row r="58" spans="1:7">
      <c r="A58" s="73" t="s">
        <v>163</v>
      </c>
      <c r="B58" s="1">
        <v>159</v>
      </c>
      <c r="C58" s="6"/>
      <c r="D58" s="6"/>
      <c r="E58" s="6"/>
      <c r="F58" s="6"/>
      <c r="G58" s="71"/>
    </row>
    <row r="59" spans="1:7">
      <c r="A59" s="73" t="s">
        <v>164</v>
      </c>
      <c r="B59" s="1">
        <v>160</v>
      </c>
      <c r="C59" s="6"/>
      <c r="D59" s="6"/>
      <c r="E59" s="6"/>
      <c r="F59" s="6"/>
      <c r="G59" s="71"/>
    </row>
    <row r="60" spans="1:7">
      <c r="A60" s="73" t="s">
        <v>165</v>
      </c>
      <c r="B60" s="1">
        <v>161</v>
      </c>
      <c r="C60" s="6">
        <v>27429</v>
      </c>
      <c r="D60" s="6">
        <f>+C60-15028</f>
        <v>12401</v>
      </c>
      <c r="E60" s="6">
        <v>165427.96</v>
      </c>
      <c r="F60" s="6">
        <f>+E60</f>
        <v>165427.96</v>
      </c>
      <c r="G60" s="71"/>
    </row>
    <row r="61" spans="1:7">
      <c r="A61" s="73" t="s">
        <v>166</v>
      </c>
      <c r="B61" s="1">
        <v>162</v>
      </c>
      <c r="C61" s="6"/>
      <c r="D61" s="6"/>
      <c r="E61" s="6"/>
      <c r="F61" s="6"/>
      <c r="G61" s="71"/>
    </row>
    <row r="62" spans="1:7">
      <c r="A62" s="73" t="s">
        <v>167</v>
      </c>
      <c r="B62" s="1">
        <v>163</v>
      </c>
      <c r="C62" s="6"/>
      <c r="D62" s="6"/>
      <c r="E62" s="6"/>
      <c r="F62" s="6"/>
      <c r="G62" s="71"/>
    </row>
    <row r="63" spans="1:7">
      <c r="A63" s="73" t="s">
        <v>168</v>
      </c>
      <c r="B63" s="1">
        <v>164</v>
      </c>
      <c r="C63" s="6"/>
      <c r="D63" s="6"/>
      <c r="E63" s="6"/>
      <c r="F63" s="6"/>
      <c r="G63" s="71"/>
    </row>
    <row r="64" spans="1:7">
      <c r="A64" s="73" t="s">
        <v>169</v>
      </c>
      <c r="B64" s="1">
        <v>165</v>
      </c>
      <c r="C64" s="6"/>
      <c r="D64" s="6"/>
      <c r="E64" s="6"/>
      <c r="F64" s="6"/>
      <c r="G64" s="71"/>
    </row>
    <row r="65" spans="1:7">
      <c r="A65" s="73" t="s">
        <v>170</v>
      </c>
      <c r="B65" s="1">
        <v>166</v>
      </c>
      <c r="C65" s="6">
        <v>5485</v>
      </c>
      <c r="D65" s="6">
        <f>+C65-3005</f>
        <v>2480</v>
      </c>
      <c r="E65" s="6">
        <v>33085.589999999997</v>
      </c>
      <c r="F65" s="6">
        <f>+E65</f>
        <v>33085.589999999997</v>
      </c>
      <c r="G65" s="71"/>
    </row>
    <row r="66" spans="1:7">
      <c r="A66" s="73" t="s">
        <v>334</v>
      </c>
      <c r="B66" s="1">
        <v>167</v>
      </c>
      <c r="C66" s="33">
        <f>C57-C65</f>
        <v>21944</v>
      </c>
      <c r="D66" s="33">
        <f>D57-D65</f>
        <v>9921</v>
      </c>
      <c r="E66" s="33">
        <f>E57-E65</f>
        <v>132342.37</v>
      </c>
      <c r="F66" s="33">
        <f>F57-F65</f>
        <v>132342.37</v>
      </c>
      <c r="G66" s="71"/>
    </row>
    <row r="67" spans="1:7">
      <c r="A67" s="73" t="s">
        <v>171</v>
      </c>
      <c r="B67" s="1">
        <v>168</v>
      </c>
      <c r="C67" s="39">
        <f>C56+C66</f>
        <v>500076854.69000006</v>
      </c>
      <c r="D67" s="6">
        <f>D56+D66</f>
        <v>554122655.68999994</v>
      </c>
      <c r="E67" s="39">
        <f>E56+E66</f>
        <v>552909431.01773322</v>
      </c>
      <c r="F67" s="6">
        <f>F56+F66</f>
        <v>625167415.0177331</v>
      </c>
      <c r="G67" s="71"/>
    </row>
    <row r="68" spans="1:7">
      <c r="A68" s="285" t="s">
        <v>336</v>
      </c>
      <c r="B68" s="286"/>
      <c r="C68" s="286"/>
      <c r="D68" s="286"/>
      <c r="E68" s="286"/>
      <c r="F68" s="287"/>
      <c r="G68" s="71"/>
    </row>
    <row r="69" spans="1:7">
      <c r="A69" s="96" t="s">
        <v>172</v>
      </c>
      <c r="B69" s="97"/>
      <c r="C69" s="97"/>
      <c r="D69" s="97"/>
      <c r="E69" s="97"/>
      <c r="F69" s="149"/>
      <c r="G69" s="71"/>
    </row>
    <row r="70" spans="1:7">
      <c r="A70" s="73" t="s">
        <v>159</v>
      </c>
      <c r="B70" s="1">
        <v>169</v>
      </c>
      <c r="C70" s="6">
        <f>+C67-C71</f>
        <v>483644312.69000006</v>
      </c>
      <c r="D70" s="6">
        <f>+D67-D71</f>
        <v>529045862.68999994</v>
      </c>
      <c r="E70" s="6">
        <f>+E67-E71</f>
        <v>527083862.01773322</v>
      </c>
      <c r="F70" s="6">
        <f>+F67-F71</f>
        <v>590420181.0177331</v>
      </c>
      <c r="G70" s="71"/>
    </row>
    <row r="71" spans="1:7">
      <c r="A71" s="85" t="s">
        <v>160</v>
      </c>
      <c r="B71" s="4">
        <v>170</v>
      </c>
      <c r="C71" s="7">
        <f>+C54</f>
        <v>16432542</v>
      </c>
      <c r="D71" s="7">
        <f t="shared" ref="D71:F71" si="15">+D54</f>
        <v>25076793</v>
      </c>
      <c r="E71" s="7">
        <f t="shared" si="15"/>
        <v>25825569</v>
      </c>
      <c r="F71" s="7">
        <f t="shared" si="15"/>
        <v>34747234</v>
      </c>
      <c r="G71" s="71"/>
    </row>
    <row r="75" spans="1:7">
      <c r="E75" s="192"/>
      <c r="F75" s="192"/>
    </row>
  </sheetData>
  <mergeCells count="3">
    <mergeCell ref="A68:F68"/>
    <mergeCell ref="A1:F1"/>
    <mergeCell ref="A2:F2"/>
  </mergeCells>
  <phoneticPr fontId="7" type="noConversion"/>
  <conditionalFormatting sqref="E54">
    <cfRule type="cellIs" dxfId="1" priority="1" stopIfTrue="1" operator="notEqual">
      <formula>ROUND(E54,0)</formula>
    </cfRule>
  </conditionalFormatting>
  <dataValidations count="3">
    <dataValidation allowBlank="1" sqref="C70:F71 C56:F56 E53 C67:F67 C53:D54 C7:F50 F53:F54 C58:F65"/>
    <dataValidation type="whole" operator="notEqual" allowBlank="1" showInputMessage="1" showErrorMessage="1" errorTitle="Pogrešan unos" error="Mogu se unijeti samo cjelobrojne vrijednosti." sqref="C57:F57 C66:F66">
      <formula1>999999999999</formula1>
    </dataValidation>
    <dataValidation type="whole" operator="notEqual" allowBlank="1" showInputMessage="1" showErrorMessage="1" errorTitle="Pogrešan upis" error="Dopušten je upis samo cjelobrojnih vrijednosti" sqref="E54">
      <formula1>999999999999</formula1>
    </dataValidation>
  </dataValidations>
  <pageMargins left="0.75" right="0.75" top="1" bottom="1" header="0.5" footer="0.5"/>
  <pageSetup paperSize="9" scale="73"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8"/>
  <sheetViews>
    <sheetView view="pageBreakPreview" topLeftCell="A31" zoomScaleNormal="100" zoomScaleSheetLayoutView="100" workbookViewId="0">
      <selection activeCell="D52" sqref="D52"/>
    </sheetView>
  </sheetViews>
  <sheetFormatPr defaultColWidth="9.140625" defaultRowHeight="12.75"/>
  <cols>
    <col min="1" max="1" width="66.85546875" style="104" customWidth="1"/>
    <col min="2" max="2" width="8.140625" style="32" customWidth="1"/>
    <col min="3" max="3" width="12.42578125" style="32" customWidth="1"/>
    <col min="4" max="4" width="11.85546875" style="32" customWidth="1"/>
    <col min="5" max="5" width="9.140625" style="32" customWidth="1"/>
    <col min="6" max="6" width="41.85546875" style="32" bestFit="1" customWidth="1"/>
    <col min="7" max="8" width="9.140625" style="32"/>
    <col min="9" max="9" width="8.85546875" style="32" customWidth="1"/>
    <col min="10" max="16384" width="9.140625" style="32"/>
  </cols>
  <sheetData>
    <row r="1" spans="1:9" ht="15.75">
      <c r="A1" s="294" t="s">
        <v>244</v>
      </c>
      <c r="B1" s="295"/>
      <c r="C1" s="295"/>
      <c r="D1" s="296"/>
    </row>
    <row r="2" spans="1:9">
      <c r="A2" s="297" t="s">
        <v>326</v>
      </c>
      <c r="B2" s="298"/>
      <c r="C2" s="298"/>
      <c r="D2" s="299"/>
    </row>
    <row r="3" spans="1:9">
      <c r="A3" s="99" t="s">
        <v>275</v>
      </c>
      <c r="B3" s="100"/>
      <c r="C3" s="100"/>
      <c r="D3" s="101"/>
    </row>
    <row r="4" spans="1:9" ht="22.5">
      <c r="A4" s="41" t="s">
        <v>33</v>
      </c>
      <c r="B4" s="41" t="s">
        <v>34</v>
      </c>
      <c r="C4" s="42" t="s">
        <v>35</v>
      </c>
      <c r="D4" s="42" t="s">
        <v>36</v>
      </c>
      <c r="F4" s="114"/>
      <c r="G4" s="114"/>
      <c r="H4" s="114"/>
      <c r="I4" s="114"/>
    </row>
    <row r="5" spans="1:9">
      <c r="A5" s="42">
        <v>1</v>
      </c>
      <c r="B5" s="43">
        <v>2</v>
      </c>
      <c r="C5" s="44" t="s">
        <v>4</v>
      </c>
      <c r="D5" s="44" t="s">
        <v>5</v>
      </c>
      <c r="F5" s="114"/>
      <c r="G5" s="114"/>
      <c r="H5" s="114"/>
      <c r="I5" s="114"/>
    </row>
    <row r="6" spans="1:9">
      <c r="A6" s="80" t="s">
        <v>176</v>
      </c>
      <c r="B6" s="212"/>
      <c r="C6" s="212"/>
      <c r="D6" s="213"/>
      <c r="F6" s="112"/>
      <c r="G6" s="113"/>
      <c r="H6" s="114"/>
      <c r="I6" s="114"/>
    </row>
    <row r="7" spans="1:9">
      <c r="A7" s="195" t="s">
        <v>177</v>
      </c>
      <c r="B7" s="1">
        <v>1</v>
      </c>
      <c r="C7" s="200">
        <v>499926708.3900001</v>
      </c>
      <c r="D7" s="200">
        <v>552777089</v>
      </c>
      <c r="F7" s="112"/>
      <c r="G7" s="113"/>
      <c r="H7" s="114"/>
      <c r="I7" s="114"/>
    </row>
    <row r="8" spans="1:9">
      <c r="A8" s="195" t="s">
        <v>178</v>
      </c>
      <c r="B8" s="1">
        <v>2</v>
      </c>
      <c r="C8" s="200">
        <v>263179785.47</v>
      </c>
      <c r="D8" s="200">
        <v>296398892</v>
      </c>
      <c r="F8" s="112"/>
      <c r="G8" s="113"/>
      <c r="H8" s="114"/>
      <c r="I8" s="114"/>
    </row>
    <row r="9" spans="1:9">
      <c r="A9" s="195" t="s">
        <v>179</v>
      </c>
      <c r="B9" s="1">
        <v>3</v>
      </c>
      <c r="C9" s="200">
        <v>3470984</v>
      </c>
      <c r="D9" s="200">
        <v>80080685</v>
      </c>
      <c r="F9" s="112"/>
      <c r="G9" s="113"/>
      <c r="H9" s="114"/>
      <c r="I9" s="114"/>
    </row>
    <row r="10" spans="1:9">
      <c r="A10" s="195" t="s">
        <v>180</v>
      </c>
      <c r="B10" s="1">
        <v>4</v>
      </c>
      <c r="C10" s="202"/>
      <c r="D10" s="200"/>
      <c r="F10" s="112"/>
      <c r="G10" s="113"/>
      <c r="H10" s="114"/>
      <c r="I10" s="114"/>
    </row>
    <row r="11" spans="1:9">
      <c r="A11" s="195" t="s">
        <v>335</v>
      </c>
      <c r="B11" s="1">
        <v>5</v>
      </c>
      <c r="C11" s="200">
        <v>905889</v>
      </c>
      <c r="D11" s="200">
        <v>3031517</v>
      </c>
      <c r="F11" s="112"/>
      <c r="G11" s="113"/>
      <c r="H11" s="114"/>
      <c r="I11" s="114"/>
    </row>
    <row r="12" spans="1:9">
      <c r="A12" s="195" t="s">
        <v>181</v>
      </c>
      <c r="B12" s="1">
        <v>6</v>
      </c>
      <c r="C12" s="202"/>
      <c r="D12" s="200"/>
      <c r="F12" s="112"/>
      <c r="G12" s="113"/>
      <c r="H12" s="114"/>
      <c r="I12" s="114"/>
    </row>
    <row r="13" spans="1:9">
      <c r="A13" s="73" t="s">
        <v>182</v>
      </c>
      <c r="B13" s="1">
        <v>7</v>
      </c>
      <c r="C13" s="198">
        <f>SUM(C7:C12)</f>
        <v>767483366.86000013</v>
      </c>
      <c r="D13" s="198">
        <f>SUM(D7:D12)</f>
        <v>932288183</v>
      </c>
      <c r="F13" s="112"/>
      <c r="G13" s="113"/>
      <c r="H13" s="114"/>
      <c r="I13" s="114"/>
    </row>
    <row r="14" spans="1:9">
      <c r="A14" s="195" t="s">
        <v>183</v>
      </c>
      <c r="B14" s="1">
        <v>8</v>
      </c>
      <c r="C14" s="202"/>
      <c r="D14" s="202"/>
      <c r="F14" s="112"/>
      <c r="G14" s="113"/>
      <c r="H14" s="114"/>
      <c r="I14" s="114"/>
    </row>
    <row r="15" spans="1:9">
      <c r="A15" s="195" t="s">
        <v>184</v>
      </c>
      <c r="B15" s="1">
        <v>9</v>
      </c>
      <c r="C15" s="202">
        <v>109305833</v>
      </c>
      <c r="D15" s="202">
        <v>117668326.95</v>
      </c>
      <c r="F15" s="112"/>
      <c r="G15" s="113"/>
      <c r="H15" s="114"/>
      <c r="I15" s="114"/>
    </row>
    <row r="16" spans="1:9">
      <c r="A16" s="195" t="s">
        <v>185</v>
      </c>
      <c r="B16" s="1">
        <v>10</v>
      </c>
      <c r="C16" s="202"/>
      <c r="D16" s="202"/>
      <c r="F16" s="112"/>
      <c r="G16" s="113"/>
      <c r="H16" s="114"/>
      <c r="I16" s="114"/>
    </row>
    <row r="17" spans="1:9">
      <c r="A17" s="195" t="s">
        <v>186</v>
      </c>
      <c r="B17" s="1">
        <v>11</v>
      </c>
      <c r="C17" s="202">
        <v>36522704</v>
      </c>
      <c r="D17" s="202">
        <v>4363922</v>
      </c>
      <c r="F17" s="111"/>
      <c r="G17" s="113"/>
      <c r="H17" s="114"/>
      <c r="I17" s="114"/>
    </row>
    <row r="18" spans="1:9">
      <c r="A18" s="73" t="s">
        <v>187</v>
      </c>
      <c r="B18" s="1">
        <v>12</v>
      </c>
      <c r="C18" s="198">
        <f>SUM(C14:C17)</f>
        <v>145828537</v>
      </c>
      <c r="D18" s="214">
        <f>SUM(D14:D17)</f>
        <v>122032248.95</v>
      </c>
      <c r="F18" s="111"/>
      <c r="G18" s="113"/>
      <c r="H18" s="114"/>
      <c r="I18" s="114"/>
    </row>
    <row r="19" spans="1:9">
      <c r="A19" s="73" t="s">
        <v>188</v>
      </c>
      <c r="B19" s="1">
        <v>13</v>
      </c>
      <c r="C19" s="198">
        <f>IF(C13&gt;C18,C13-C18,0)</f>
        <v>621654829.86000013</v>
      </c>
      <c r="D19" s="198">
        <f>IF(D13&gt;D18,D13-D18,0)</f>
        <v>810255934.04999995</v>
      </c>
      <c r="F19" s="111"/>
      <c r="G19" s="113"/>
      <c r="H19" s="114"/>
      <c r="I19" s="114"/>
    </row>
    <row r="20" spans="1:9">
      <c r="A20" s="73" t="s">
        <v>189</v>
      </c>
      <c r="B20" s="1">
        <v>14</v>
      </c>
      <c r="C20" s="198">
        <f>IF(C18&gt;C13,C18-C13,0)</f>
        <v>0</v>
      </c>
      <c r="D20" s="198">
        <f>IF(D18&gt;D13,D18-D13,0)</f>
        <v>0</v>
      </c>
      <c r="F20" s="111"/>
      <c r="G20" s="113"/>
      <c r="H20" s="114"/>
      <c r="I20" s="114"/>
    </row>
    <row r="21" spans="1:9">
      <c r="A21" s="80" t="s">
        <v>190</v>
      </c>
      <c r="B21" s="212"/>
      <c r="C21" s="212"/>
      <c r="D21" s="213"/>
      <c r="F21" s="112"/>
      <c r="G21" s="113"/>
      <c r="H21" s="114"/>
      <c r="I21" s="114"/>
    </row>
    <row r="22" spans="1:9">
      <c r="A22" s="195" t="s">
        <v>191</v>
      </c>
      <c r="B22" s="1">
        <v>15</v>
      </c>
      <c r="C22" s="202"/>
      <c r="D22" s="202"/>
      <c r="F22" s="111"/>
      <c r="G22" s="113"/>
      <c r="H22" s="114"/>
      <c r="I22" s="114"/>
    </row>
    <row r="23" spans="1:9">
      <c r="A23" s="195" t="s">
        <v>192</v>
      </c>
      <c r="B23" s="1">
        <v>16</v>
      </c>
      <c r="C23" s="202"/>
      <c r="D23" s="202"/>
      <c r="F23" s="115"/>
      <c r="G23" s="116"/>
      <c r="H23" s="114"/>
      <c r="I23" s="114"/>
    </row>
    <row r="24" spans="1:9">
      <c r="A24" s="195" t="s">
        <v>193</v>
      </c>
      <c r="B24" s="1">
        <v>17</v>
      </c>
      <c r="C24" s="202"/>
      <c r="D24" s="202"/>
      <c r="F24" s="115"/>
      <c r="G24" s="113"/>
      <c r="H24" s="114"/>
      <c r="I24" s="114"/>
    </row>
    <row r="25" spans="1:9">
      <c r="A25" s="195" t="s">
        <v>194</v>
      </c>
      <c r="B25" s="1">
        <v>18</v>
      </c>
      <c r="C25" s="202"/>
      <c r="D25" s="200"/>
      <c r="F25" s="115"/>
      <c r="G25" s="116"/>
      <c r="H25" s="114"/>
      <c r="I25" s="114"/>
    </row>
    <row r="26" spans="1:9">
      <c r="A26" s="195" t="s">
        <v>195</v>
      </c>
      <c r="B26" s="1">
        <v>19</v>
      </c>
      <c r="C26" s="202">
        <v>1650145</v>
      </c>
      <c r="D26" s="202"/>
      <c r="F26" s="115"/>
      <c r="G26" s="113"/>
      <c r="H26" s="114"/>
      <c r="I26" s="114"/>
    </row>
    <row r="27" spans="1:9">
      <c r="A27" s="73" t="s">
        <v>196</v>
      </c>
      <c r="B27" s="1">
        <v>20</v>
      </c>
      <c r="C27" s="198">
        <f>SUM(C22:C26)</f>
        <v>1650145</v>
      </c>
      <c r="D27" s="198">
        <f>SUM(D22:D26)</f>
        <v>0</v>
      </c>
      <c r="F27" s="115"/>
      <c r="G27" s="116"/>
      <c r="H27" s="114"/>
      <c r="I27" s="114"/>
    </row>
    <row r="28" spans="1:9">
      <c r="A28" s="195" t="s">
        <v>197</v>
      </c>
      <c r="B28" s="1">
        <v>21</v>
      </c>
      <c r="C28" s="202">
        <v>708412516</v>
      </c>
      <c r="D28" s="202">
        <v>905867910</v>
      </c>
      <c r="F28" s="115"/>
      <c r="G28" s="113"/>
      <c r="H28" s="114"/>
      <c r="I28" s="114"/>
    </row>
    <row r="29" spans="1:9">
      <c r="A29" s="195" t="s">
        <v>198</v>
      </c>
      <c r="B29" s="1">
        <v>22</v>
      </c>
      <c r="C29" s="202">
        <v>187694</v>
      </c>
      <c r="D29" s="202">
        <v>10397473</v>
      </c>
      <c r="F29" s="115"/>
      <c r="G29" s="113"/>
      <c r="H29" s="114"/>
      <c r="I29" s="114"/>
    </row>
    <row r="30" spans="1:9">
      <c r="A30" s="195" t="s">
        <v>199</v>
      </c>
      <c r="B30" s="1">
        <v>23</v>
      </c>
      <c r="C30" s="202"/>
      <c r="D30" s="202">
        <v>377444</v>
      </c>
      <c r="F30" s="115"/>
      <c r="G30" s="113"/>
      <c r="H30" s="114"/>
      <c r="I30" s="114"/>
    </row>
    <row r="31" spans="1:9">
      <c r="A31" s="73" t="s">
        <v>200</v>
      </c>
      <c r="B31" s="1">
        <v>24</v>
      </c>
      <c r="C31" s="198">
        <f>SUM(C28:C30)</f>
        <v>708600210</v>
      </c>
      <c r="D31" s="198">
        <f>SUM(D28:D30)</f>
        <v>916642827</v>
      </c>
      <c r="F31" s="115"/>
      <c r="G31" s="113"/>
      <c r="H31" s="114"/>
      <c r="I31" s="114"/>
    </row>
    <row r="32" spans="1:9">
      <c r="A32" s="73" t="s">
        <v>201</v>
      </c>
      <c r="B32" s="1">
        <v>25</v>
      </c>
      <c r="C32" s="198">
        <f>IF(C27&gt;C31,C27-C31,0)</f>
        <v>0</v>
      </c>
      <c r="D32" s="198">
        <f>IF(D27&gt;D31,D27-D31,0)</f>
        <v>0</v>
      </c>
      <c r="F32" s="115"/>
      <c r="G32" s="116"/>
      <c r="H32" s="114"/>
      <c r="I32" s="114"/>
    </row>
    <row r="33" spans="1:9">
      <c r="A33" s="73" t="s">
        <v>202</v>
      </c>
      <c r="B33" s="1">
        <v>26</v>
      </c>
      <c r="C33" s="198">
        <f>IF(C31&gt;C27,C31-C27,0)</f>
        <v>706950065</v>
      </c>
      <c r="D33" s="198">
        <f>IF(D31&gt;D27,D31-D27,0)</f>
        <v>916642827</v>
      </c>
      <c r="F33" s="114"/>
      <c r="G33" s="114"/>
      <c r="H33" s="114"/>
      <c r="I33" s="114"/>
    </row>
    <row r="34" spans="1:9">
      <c r="A34" s="80" t="s">
        <v>203</v>
      </c>
      <c r="B34" s="212"/>
      <c r="C34" s="212"/>
      <c r="D34" s="213"/>
      <c r="F34" s="114"/>
      <c r="G34" s="114"/>
      <c r="H34" s="114"/>
      <c r="I34" s="114"/>
    </row>
    <row r="35" spans="1:9">
      <c r="A35" s="195" t="s">
        <v>204</v>
      </c>
      <c r="B35" s="1">
        <v>27</v>
      </c>
      <c r="C35" s="197">
        <v>1640051.6400000006</v>
      </c>
      <c r="D35" s="197"/>
    </row>
    <row r="36" spans="1:9">
      <c r="A36" s="195" t="s">
        <v>205</v>
      </c>
      <c r="B36" s="1">
        <v>28</v>
      </c>
      <c r="C36" s="202">
        <v>342599194</v>
      </c>
      <c r="D36" s="202">
        <v>376486101</v>
      </c>
      <c r="E36" s="71"/>
    </row>
    <row r="37" spans="1:9">
      <c r="A37" s="195" t="s">
        <v>206</v>
      </c>
      <c r="B37" s="1">
        <v>29</v>
      </c>
      <c r="C37" s="202">
        <v>21944</v>
      </c>
      <c r="D37" s="202">
        <v>168972418.7657052</v>
      </c>
    </row>
    <row r="38" spans="1:9">
      <c r="A38" s="73" t="s">
        <v>207</v>
      </c>
      <c r="B38" s="1">
        <v>30</v>
      </c>
      <c r="C38" s="198">
        <f>SUM(C35:C37)</f>
        <v>344261189.63999999</v>
      </c>
      <c r="D38" s="198">
        <f>SUM(D35:D37)</f>
        <v>545458519.76570523</v>
      </c>
      <c r="E38" s="71"/>
    </row>
    <row r="39" spans="1:9">
      <c r="A39" s="195" t="s">
        <v>208</v>
      </c>
      <c r="B39" s="1">
        <v>31</v>
      </c>
      <c r="C39" s="202">
        <v>75516578</v>
      </c>
      <c r="D39" s="202">
        <v>144347515</v>
      </c>
    </row>
    <row r="40" spans="1:9">
      <c r="A40" s="195" t="s">
        <v>209</v>
      </c>
      <c r="B40" s="1">
        <v>32</v>
      </c>
      <c r="C40" s="202">
        <v>98342353</v>
      </c>
      <c r="D40" s="202">
        <v>111730149</v>
      </c>
      <c r="F40" s="71"/>
    </row>
    <row r="41" spans="1:9">
      <c r="A41" s="195" t="s">
        <v>210</v>
      </c>
      <c r="B41" s="1">
        <v>33</v>
      </c>
      <c r="C41" s="202"/>
      <c r="D41" s="202"/>
      <c r="F41" s="71"/>
    </row>
    <row r="42" spans="1:9">
      <c r="A42" s="195" t="s">
        <v>211</v>
      </c>
      <c r="B42" s="1">
        <v>34</v>
      </c>
      <c r="C42" s="203"/>
      <c r="D42" s="202">
        <v>15112772</v>
      </c>
      <c r="F42" s="71"/>
    </row>
    <row r="43" spans="1:9">
      <c r="A43" s="195" t="s">
        <v>212</v>
      </c>
      <c r="B43" s="1">
        <v>35</v>
      </c>
      <c r="C43" s="202"/>
      <c r="D43" s="202"/>
    </row>
    <row r="44" spans="1:9">
      <c r="A44" s="73" t="s">
        <v>213</v>
      </c>
      <c r="B44" s="1">
        <v>36</v>
      </c>
      <c r="C44" s="198">
        <f>SUM(C39:C43)</f>
        <v>173858931</v>
      </c>
      <c r="D44" s="198">
        <f>SUM(D39:D43)</f>
        <v>271190436</v>
      </c>
      <c r="E44" s="71"/>
    </row>
    <row r="45" spans="1:9">
      <c r="A45" s="73" t="s">
        <v>214</v>
      </c>
      <c r="B45" s="1">
        <v>37</v>
      </c>
      <c r="C45" s="198">
        <f>IF(C38&gt;C44,C38-C44,0)</f>
        <v>170402258.63999999</v>
      </c>
      <c r="D45" s="198">
        <f>IF(D38&gt;D44,D38-D44,0)</f>
        <v>274268083.76570523</v>
      </c>
    </row>
    <row r="46" spans="1:9">
      <c r="A46" s="73" t="s">
        <v>215</v>
      </c>
      <c r="B46" s="1">
        <v>38</v>
      </c>
      <c r="C46" s="198">
        <f>IF(C44&gt;C38,C44-C38,0)</f>
        <v>0</v>
      </c>
      <c r="D46" s="198">
        <f>IF(D44&gt;D38,D44-D38,0)</f>
        <v>0</v>
      </c>
      <c r="E46" s="71"/>
    </row>
    <row r="47" spans="1:9">
      <c r="A47" s="195" t="s">
        <v>216</v>
      </c>
      <c r="B47" s="1">
        <v>39</v>
      </c>
      <c r="C47" s="198">
        <f>IF(C19-C20+C32-C33+C45-C46&gt;0,C19-C20+C32-C33+C45-C46,0)</f>
        <v>85107023.500000119</v>
      </c>
      <c r="D47" s="198">
        <f>IF(D19-D20+D32-D33+D45-D46&gt;0,D19-D20+D32-D33+D45-D46,0)</f>
        <v>167881190.81570518</v>
      </c>
      <c r="E47" s="71"/>
    </row>
    <row r="48" spans="1:9">
      <c r="A48" s="195" t="s">
        <v>217</v>
      </c>
      <c r="B48" s="1">
        <v>40</v>
      </c>
      <c r="C48" s="198">
        <f>IF(C20-C19+C33-C32+C46-C45&gt;0,C20-C19+C33-C32+C46-C45,0)</f>
        <v>0</v>
      </c>
      <c r="D48" s="198">
        <f>IF(D20-D19+D33-D32+D46-D45&gt;0,D20-D19+D33-D32+D46-D45,0)</f>
        <v>0</v>
      </c>
      <c r="E48" s="71"/>
    </row>
    <row r="49" spans="1:5">
      <c r="A49" s="195" t="s">
        <v>218</v>
      </c>
      <c r="B49" s="1">
        <v>41</v>
      </c>
      <c r="C49" s="202">
        <v>274650648</v>
      </c>
      <c r="D49" s="202">
        <v>287836954</v>
      </c>
    </row>
    <row r="50" spans="1:5">
      <c r="A50" s="195" t="s">
        <v>219</v>
      </c>
      <c r="B50" s="1">
        <v>42</v>
      </c>
      <c r="C50" s="202">
        <v>85107023.500000104</v>
      </c>
      <c r="D50" s="202">
        <v>167881191</v>
      </c>
    </row>
    <row r="51" spans="1:5">
      <c r="A51" s="195" t="s">
        <v>220</v>
      </c>
      <c r="B51" s="1">
        <v>43</v>
      </c>
      <c r="C51" s="202">
        <f>+C48</f>
        <v>0</v>
      </c>
      <c r="D51" s="202">
        <f>+D48</f>
        <v>0</v>
      </c>
    </row>
    <row r="52" spans="1:5">
      <c r="A52" s="74" t="s">
        <v>221</v>
      </c>
      <c r="B52" s="4">
        <v>44</v>
      </c>
      <c r="C52" s="215">
        <f>C49+C50-C51</f>
        <v>359757671.50000012</v>
      </c>
      <c r="D52" s="215">
        <f>D49+D50-D51</f>
        <v>455718145</v>
      </c>
      <c r="E52" s="71"/>
    </row>
    <row r="53" spans="1:5">
      <c r="C53" s="71"/>
      <c r="D53" s="71"/>
    </row>
    <row r="54" spans="1:5">
      <c r="C54" s="72"/>
      <c r="D54" s="72"/>
    </row>
    <row r="55" spans="1:5">
      <c r="D55" s="71"/>
    </row>
    <row r="57" spans="1:5">
      <c r="C57" s="71"/>
      <c r="D57" s="71"/>
    </row>
    <row r="58" spans="1:5">
      <c r="D58" s="71"/>
    </row>
  </sheetData>
  <protectedRanges>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 sqref="C14" name="Range1_11_1_1_2_1_1"/>
    <protectedRange sqref="C16" name="Range1_11_2_1_2_1_1_1_1"/>
    <protectedRange sqref="C22:C24" name="Range1_12_2_3_1_1_1"/>
    <protectedRange sqref="C30" name="Range1_13_1_1_3_1_1_1"/>
  </protectedRanges>
  <mergeCells count="2">
    <mergeCell ref="A1:D1"/>
    <mergeCell ref="A2:D2"/>
  </mergeCells>
  <phoneticPr fontId="7" type="noConversion"/>
  <dataValidations count="1">
    <dataValidation allowBlank="1" sqref="C7:D20 C22:D33 D35:D52 C35:C41 C43:C52"/>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10" zoomScaleNormal="100" zoomScaleSheetLayoutView="110" workbookViewId="0">
      <selection activeCell="K23" sqref="K23:K24"/>
    </sheetView>
  </sheetViews>
  <sheetFormatPr defaultColWidth="9.140625" defaultRowHeight="12.75"/>
  <cols>
    <col min="1" max="4" width="9.140625" style="46"/>
    <col min="5" max="5" width="10.140625" style="46" bestFit="1" customWidth="1"/>
    <col min="6" max="9" width="9.140625" style="46"/>
    <col min="10" max="10" width="12.5703125" style="46" bestFit="1" customWidth="1"/>
    <col min="11" max="11" width="14" style="46" bestFit="1" customWidth="1"/>
    <col min="12" max="12" width="11.42578125" style="46" bestFit="1" customWidth="1"/>
    <col min="13" max="16384" width="9.140625" style="46"/>
  </cols>
  <sheetData>
    <row r="1" spans="1:13">
      <c r="A1" s="302" t="s">
        <v>242</v>
      </c>
      <c r="B1" s="303"/>
      <c r="C1" s="303"/>
      <c r="D1" s="303"/>
      <c r="E1" s="303"/>
      <c r="F1" s="303"/>
      <c r="G1" s="303"/>
      <c r="H1" s="303"/>
      <c r="I1" s="303"/>
      <c r="J1" s="303"/>
      <c r="K1" s="304"/>
      <c r="L1" s="45"/>
    </row>
    <row r="2" spans="1:13" ht="15.75">
      <c r="A2" s="169"/>
      <c r="B2" s="164"/>
      <c r="C2" s="318" t="s">
        <v>222</v>
      </c>
      <c r="D2" s="318"/>
      <c r="E2" s="161">
        <v>43101</v>
      </c>
      <c r="F2" s="160" t="s">
        <v>32</v>
      </c>
      <c r="G2" s="319">
        <v>43373</v>
      </c>
      <c r="H2" s="320"/>
      <c r="I2" s="164"/>
      <c r="J2" s="164"/>
      <c r="K2" s="170"/>
      <c r="L2" s="47"/>
      <c r="M2" s="165"/>
    </row>
    <row r="3" spans="1:13">
      <c r="A3" s="321" t="s">
        <v>33</v>
      </c>
      <c r="B3" s="321"/>
      <c r="C3" s="321"/>
      <c r="D3" s="321"/>
      <c r="E3" s="321"/>
      <c r="F3" s="321"/>
      <c r="G3" s="321"/>
      <c r="H3" s="321"/>
      <c r="I3" s="162" t="s">
        <v>34</v>
      </c>
      <c r="J3" s="48" t="s">
        <v>223</v>
      </c>
      <c r="K3" s="48" t="s">
        <v>224</v>
      </c>
      <c r="L3" s="165"/>
      <c r="M3" s="165"/>
    </row>
    <row r="4" spans="1:13">
      <c r="A4" s="322">
        <v>1</v>
      </c>
      <c r="B4" s="322"/>
      <c r="C4" s="322"/>
      <c r="D4" s="322"/>
      <c r="E4" s="322"/>
      <c r="F4" s="322"/>
      <c r="G4" s="322"/>
      <c r="H4" s="322"/>
      <c r="I4" s="49">
        <v>2</v>
      </c>
      <c r="J4" s="163" t="s">
        <v>4</v>
      </c>
      <c r="K4" s="44" t="s">
        <v>5</v>
      </c>
      <c r="L4" s="165"/>
      <c r="M4" s="165"/>
    </row>
    <row r="5" spans="1:13">
      <c r="A5" s="305" t="s">
        <v>225</v>
      </c>
      <c r="B5" s="306"/>
      <c r="C5" s="306"/>
      <c r="D5" s="306"/>
      <c r="E5" s="306"/>
      <c r="F5" s="306"/>
      <c r="G5" s="306"/>
      <c r="H5" s="306"/>
      <c r="I5" s="28">
        <v>1</v>
      </c>
      <c r="J5" s="5">
        <f>+'Balance sheet'!C70</f>
        <v>1672021210</v>
      </c>
      <c r="K5" s="5">
        <f>+'Balance sheet'!D70</f>
        <v>1672021210</v>
      </c>
      <c r="L5" s="166"/>
      <c r="M5" s="165"/>
    </row>
    <row r="6" spans="1:13">
      <c r="A6" s="305" t="s">
        <v>226</v>
      </c>
      <c r="B6" s="306"/>
      <c r="C6" s="306"/>
      <c r="D6" s="306"/>
      <c r="E6" s="306"/>
      <c r="F6" s="306"/>
      <c r="G6" s="306"/>
      <c r="H6" s="306"/>
      <c r="I6" s="28">
        <v>2</v>
      </c>
      <c r="J6" s="6">
        <f>+'Balance sheet'!C71</f>
        <v>3602906</v>
      </c>
      <c r="K6" s="6">
        <f>+'Balance sheet'!D71</f>
        <v>5302235.5199999996</v>
      </c>
      <c r="L6" s="166"/>
      <c r="M6" s="165"/>
    </row>
    <row r="7" spans="1:13">
      <c r="A7" s="305" t="s">
        <v>227</v>
      </c>
      <c r="B7" s="306"/>
      <c r="C7" s="306"/>
      <c r="D7" s="306"/>
      <c r="E7" s="306"/>
      <c r="F7" s="306"/>
      <c r="G7" s="306"/>
      <c r="H7" s="306"/>
      <c r="I7" s="28">
        <v>3</v>
      </c>
      <c r="J7" s="6">
        <f>+'Balance sheet'!C72</f>
        <v>102055847</v>
      </c>
      <c r="K7" s="6">
        <f>+'Balance sheet'!D72</f>
        <v>98943075.129999995</v>
      </c>
      <c r="L7" s="166"/>
      <c r="M7" s="165"/>
    </row>
    <row r="8" spans="1:13">
      <c r="A8" s="305" t="s">
        <v>228</v>
      </c>
      <c r="B8" s="306"/>
      <c r="C8" s="306"/>
      <c r="D8" s="306"/>
      <c r="E8" s="306"/>
      <c r="F8" s="306"/>
      <c r="G8" s="306"/>
      <c r="H8" s="306"/>
      <c r="I8" s="28">
        <v>4</v>
      </c>
      <c r="J8" s="6">
        <f>+'Balance sheet'!C79</f>
        <v>263138894</v>
      </c>
      <c r="K8" s="6">
        <f>+'Balance sheet'!D79</f>
        <v>382555685.71544373</v>
      </c>
      <c r="L8" s="166"/>
      <c r="M8" s="165"/>
    </row>
    <row r="9" spans="1:13">
      <c r="A9" s="305" t="s">
        <v>229</v>
      </c>
      <c r="B9" s="306"/>
      <c r="C9" s="306"/>
      <c r="D9" s="306"/>
      <c r="E9" s="306"/>
      <c r="F9" s="306"/>
      <c r="G9" s="306"/>
      <c r="H9" s="306"/>
      <c r="I9" s="28">
        <v>5</v>
      </c>
      <c r="J9" s="6">
        <f>+'Balance sheet'!C82</f>
        <v>243596016</v>
      </c>
      <c r="K9" s="6">
        <f>+'Balance sheet'!D82</f>
        <v>526951520.22873187</v>
      </c>
      <c r="L9" s="166"/>
      <c r="M9" s="165"/>
    </row>
    <row r="10" spans="1:13">
      <c r="A10" s="305" t="s">
        <v>230</v>
      </c>
      <c r="B10" s="306"/>
      <c r="C10" s="306"/>
      <c r="D10" s="306"/>
      <c r="E10" s="306"/>
      <c r="F10" s="306"/>
      <c r="G10" s="306"/>
      <c r="H10" s="306"/>
      <c r="I10" s="28">
        <v>6</v>
      </c>
      <c r="J10" s="6"/>
      <c r="K10" s="153"/>
      <c r="L10" s="166"/>
      <c r="M10" s="165"/>
    </row>
    <row r="11" spans="1:13">
      <c r="A11" s="305" t="s">
        <v>231</v>
      </c>
      <c r="B11" s="306"/>
      <c r="C11" s="306"/>
      <c r="D11" s="306"/>
      <c r="E11" s="306"/>
      <c r="F11" s="306"/>
      <c r="G11" s="306"/>
      <c r="H11" s="306"/>
      <c r="I11" s="28">
        <v>7</v>
      </c>
      <c r="J11" s="6"/>
      <c r="K11" s="153"/>
      <c r="L11" s="166"/>
      <c r="M11" s="165"/>
    </row>
    <row r="12" spans="1:13">
      <c r="A12" s="305" t="s">
        <v>232</v>
      </c>
      <c r="B12" s="306"/>
      <c r="C12" s="306"/>
      <c r="D12" s="306"/>
      <c r="E12" s="306"/>
      <c r="F12" s="306"/>
      <c r="G12" s="306"/>
      <c r="H12" s="306"/>
      <c r="I12" s="28">
        <v>8</v>
      </c>
      <c r="J12" s="6">
        <f>+'Balance sheet'!C78</f>
        <v>634097</v>
      </c>
      <c r="K12" s="6">
        <f>+'Balance sheet'!D78</f>
        <v>766439.05</v>
      </c>
      <c r="L12" s="166"/>
      <c r="M12" s="165"/>
    </row>
    <row r="13" spans="1:13">
      <c r="A13" s="313" t="s">
        <v>247</v>
      </c>
      <c r="B13" s="306"/>
      <c r="C13" s="306"/>
      <c r="D13" s="306"/>
      <c r="E13" s="306"/>
      <c r="F13" s="306"/>
      <c r="G13" s="306"/>
      <c r="H13" s="306"/>
      <c r="I13" s="28">
        <v>9</v>
      </c>
      <c r="J13" s="6"/>
      <c r="K13" s="6"/>
      <c r="L13" s="166"/>
      <c r="M13" s="165"/>
    </row>
    <row r="14" spans="1:13">
      <c r="A14" s="307" t="s">
        <v>233</v>
      </c>
      <c r="B14" s="308"/>
      <c r="C14" s="308"/>
      <c r="D14" s="308"/>
      <c r="E14" s="308"/>
      <c r="F14" s="308"/>
      <c r="G14" s="308"/>
      <c r="H14" s="308"/>
      <c r="I14" s="28">
        <v>10</v>
      </c>
      <c r="J14" s="6">
        <f>SUM(J5:J13)</f>
        <v>2285048970</v>
      </c>
      <c r="K14" s="6">
        <f>SUM(K5:K13)</f>
        <v>2686540165.6441755</v>
      </c>
      <c r="L14" s="167"/>
      <c r="M14" s="165"/>
    </row>
    <row r="15" spans="1:13">
      <c r="A15" s="313" t="s">
        <v>305</v>
      </c>
      <c r="B15" s="306"/>
      <c r="C15" s="306"/>
      <c r="D15" s="306"/>
      <c r="E15" s="306"/>
      <c r="F15" s="306"/>
      <c r="G15" s="306"/>
      <c r="H15" s="306"/>
      <c r="I15" s="28">
        <v>11</v>
      </c>
      <c r="J15" s="6"/>
      <c r="K15" s="6"/>
      <c r="L15" s="166"/>
      <c r="M15" s="165"/>
    </row>
    <row r="16" spans="1:13">
      <c r="A16" s="305" t="s">
        <v>241</v>
      </c>
      <c r="B16" s="306"/>
      <c r="C16" s="306"/>
      <c r="D16" s="306"/>
      <c r="E16" s="306"/>
      <c r="F16" s="306"/>
      <c r="G16" s="306"/>
      <c r="H16" s="306"/>
      <c r="I16" s="28">
        <v>12</v>
      </c>
      <c r="J16" s="6"/>
      <c r="K16" s="6"/>
      <c r="L16" s="166"/>
      <c r="M16" s="165"/>
    </row>
    <row r="17" spans="1:13">
      <c r="A17" s="305" t="s">
        <v>240</v>
      </c>
      <c r="B17" s="306"/>
      <c r="C17" s="306"/>
      <c r="D17" s="306"/>
      <c r="E17" s="306"/>
      <c r="F17" s="306"/>
      <c r="G17" s="306"/>
      <c r="H17" s="306"/>
      <c r="I17" s="28">
        <v>13</v>
      </c>
      <c r="J17" s="6"/>
      <c r="K17" s="6"/>
      <c r="L17" s="166"/>
      <c r="M17" s="165"/>
    </row>
    <row r="18" spans="1:13">
      <c r="A18" s="305" t="s">
        <v>239</v>
      </c>
      <c r="B18" s="306"/>
      <c r="C18" s="306"/>
      <c r="D18" s="306"/>
      <c r="E18" s="306"/>
      <c r="F18" s="306"/>
      <c r="G18" s="306"/>
      <c r="H18" s="306"/>
      <c r="I18" s="28">
        <v>14</v>
      </c>
      <c r="J18" s="6"/>
      <c r="K18" s="6"/>
      <c r="L18" s="166"/>
      <c r="M18" s="165"/>
    </row>
    <row r="19" spans="1:13">
      <c r="A19" s="305" t="s">
        <v>238</v>
      </c>
      <c r="B19" s="306"/>
      <c r="C19" s="306"/>
      <c r="D19" s="306"/>
      <c r="E19" s="306"/>
      <c r="F19" s="306"/>
      <c r="G19" s="306"/>
      <c r="H19" s="306"/>
      <c r="I19" s="28">
        <v>15</v>
      </c>
      <c r="J19" s="6"/>
      <c r="K19" s="6"/>
      <c r="L19" s="166"/>
      <c r="M19" s="165"/>
    </row>
    <row r="20" spans="1:13">
      <c r="A20" s="305" t="s">
        <v>237</v>
      </c>
      <c r="B20" s="306"/>
      <c r="C20" s="306"/>
      <c r="D20" s="306"/>
      <c r="E20" s="306"/>
      <c r="F20" s="306"/>
      <c r="G20" s="306"/>
      <c r="H20" s="306"/>
      <c r="I20" s="28">
        <v>16</v>
      </c>
      <c r="J20" s="6"/>
      <c r="K20" s="6"/>
      <c r="L20" s="166"/>
      <c r="M20" s="165"/>
    </row>
    <row r="21" spans="1:13">
      <c r="A21" s="307" t="s">
        <v>236</v>
      </c>
      <c r="B21" s="308"/>
      <c r="C21" s="308"/>
      <c r="D21" s="308"/>
      <c r="E21" s="308"/>
      <c r="F21" s="308"/>
      <c r="G21" s="308"/>
      <c r="H21" s="308"/>
      <c r="I21" s="28">
        <v>17</v>
      </c>
      <c r="J21" s="39">
        <f>SUM(J15:J20)</f>
        <v>0</v>
      </c>
      <c r="K21" s="39">
        <f>SUM(K15:K20)</f>
        <v>0</v>
      </c>
      <c r="L21" s="167"/>
      <c r="M21" s="165"/>
    </row>
    <row r="22" spans="1:13">
      <c r="A22" s="309"/>
      <c r="B22" s="310"/>
      <c r="C22" s="310"/>
      <c r="D22" s="310"/>
      <c r="E22" s="310"/>
      <c r="F22" s="310"/>
      <c r="G22" s="310"/>
      <c r="H22" s="310"/>
      <c r="I22" s="311"/>
      <c r="J22" s="311"/>
      <c r="K22" s="312"/>
      <c r="L22" s="168"/>
      <c r="M22" s="165"/>
    </row>
    <row r="23" spans="1:13">
      <c r="A23" s="314" t="s">
        <v>235</v>
      </c>
      <c r="B23" s="315"/>
      <c r="C23" s="315"/>
      <c r="D23" s="315"/>
      <c r="E23" s="315"/>
      <c r="F23" s="315"/>
      <c r="G23" s="315"/>
      <c r="H23" s="315"/>
      <c r="I23" s="29">
        <v>18</v>
      </c>
      <c r="J23" s="5">
        <f>+J14</f>
        <v>2285048970</v>
      </c>
      <c r="K23" s="151">
        <f>+K14</f>
        <v>2686540165.6441755</v>
      </c>
      <c r="L23" s="168"/>
      <c r="M23" s="165"/>
    </row>
    <row r="24" spans="1:13">
      <c r="A24" s="316" t="s">
        <v>234</v>
      </c>
      <c r="B24" s="317"/>
      <c r="C24" s="317"/>
      <c r="D24" s="317"/>
      <c r="E24" s="317"/>
      <c r="F24" s="317"/>
      <c r="G24" s="317"/>
      <c r="H24" s="317"/>
      <c r="I24" s="30">
        <v>19</v>
      </c>
      <c r="J24" s="150">
        <f>+'Balance sheet'!C119</f>
        <v>231125940</v>
      </c>
      <c r="K24" s="152">
        <f>+'Balance sheet'!D85</f>
        <v>424780434.37155157</v>
      </c>
      <c r="L24" s="168"/>
      <c r="M24" s="165"/>
    </row>
    <row r="25" spans="1:13" ht="30.2" customHeight="1">
      <c r="A25" s="300"/>
      <c r="B25" s="301"/>
      <c r="C25" s="301"/>
      <c r="D25" s="301"/>
      <c r="E25" s="301"/>
      <c r="F25" s="301"/>
      <c r="G25" s="301"/>
      <c r="H25" s="301"/>
      <c r="I25" s="301"/>
      <c r="J25" s="301"/>
      <c r="K25" s="301"/>
      <c r="L25" s="165"/>
      <c r="M25" s="165"/>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7"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7" zoomScaleNormal="100" zoomScaleSheetLayoutView="110" workbookViewId="0">
      <selection activeCell="A33" sqref="A33"/>
    </sheetView>
  </sheetViews>
  <sheetFormatPr defaultRowHeight="12.75"/>
  <cols>
    <col min="1" max="4" width="9" style="173"/>
    <col min="5" max="5" width="48" style="173" bestFit="1" customWidth="1"/>
    <col min="6" max="6" width="43.42578125" style="173" customWidth="1"/>
    <col min="7" max="7" width="9" style="173" customWidth="1"/>
    <col min="8" max="8" width="0.42578125" style="173" customWidth="1"/>
    <col min="9" max="10" width="9" style="173" hidden="1" customWidth="1"/>
    <col min="11" max="258" width="9" style="173"/>
    <col min="259" max="259" width="26.140625" style="173" customWidth="1"/>
    <col min="260" max="514" width="9" style="173"/>
    <col min="515" max="515" width="26.140625" style="173" customWidth="1"/>
    <col min="516" max="770" width="9" style="173"/>
    <col min="771" max="771" width="26.140625" style="173" customWidth="1"/>
    <col min="772" max="1026" width="9" style="173"/>
    <col min="1027" max="1027" width="26.140625" style="173" customWidth="1"/>
    <col min="1028" max="1282" width="9" style="173"/>
    <col min="1283" max="1283" width="26.140625" style="173" customWidth="1"/>
    <col min="1284" max="1538" width="9" style="173"/>
    <col min="1539" max="1539" width="26.140625" style="173" customWidth="1"/>
    <col min="1540" max="1794" width="9" style="173"/>
    <col min="1795" max="1795" width="26.140625" style="173" customWidth="1"/>
    <col min="1796" max="2050" width="9" style="173"/>
    <col min="2051" max="2051" width="26.140625" style="173" customWidth="1"/>
    <col min="2052" max="2306" width="9" style="173"/>
    <col min="2307" max="2307" width="26.140625" style="173" customWidth="1"/>
    <col min="2308" max="2562" width="9" style="173"/>
    <col min="2563" max="2563" width="26.140625" style="173" customWidth="1"/>
    <col min="2564" max="2818" width="9" style="173"/>
    <col min="2819" max="2819" width="26.140625" style="173" customWidth="1"/>
    <col min="2820" max="3074" width="9" style="173"/>
    <col min="3075" max="3075" width="26.140625" style="173" customWidth="1"/>
    <col min="3076" max="3330" width="9" style="173"/>
    <col min="3331" max="3331" width="26.140625" style="173" customWidth="1"/>
    <col min="3332" max="3586" width="9" style="173"/>
    <col min="3587" max="3587" width="26.140625" style="173" customWidth="1"/>
    <col min="3588" max="3842" width="9" style="173"/>
    <col min="3843" max="3843" width="26.140625" style="173" customWidth="1"/>
    <col min="3844" max="4098" width="9" style="173"/>
    <col min="4099" max="4099" width="26.140625" style="173" customWidth="1"/>
    <col min="4100" max="4354" width="9" style="173"/>
    <col min="4355" max="4355" width="26.140625" style="173" customWidth="1"/>
    <col min="4356" max="4610" width="9" style="173"/>
    <col min="4611" max="4611" width="26.140625" style="173" customWidth="1"/>
    <col min="4612" max="4866" width="9" style="173"/>
    <col min="4867" max="4867" width="26.140625" style="173" customWidth="1"/>
    <col min="4868" max="5122" width="9" style="173"/>
    <col min="5123" max="5123" width="26.140625" style="173" customWidth="1"/>
    <col min="5124" max="5378" width="9" style="173"/>
    <col min="5379" max="5379" width="26.140625" style="173" customWidth="1"/>
    <col min="5380" max="5634" width="9" style="173"/>
    <col min="5635" max="5635" width="26.140625" style="173" customWidth="1"/>
    <col min="5636" max="5890" width="9" style="173"/>
    <col min="5891" max="5891" width="26.140625" style="173" customWidth="1"/>
    <col min="5892" max="6146" width="9" style="173"/>
    <col min="6147" max="6147" width="26.140625" style="173" customWidth="1"/>
    <col min="6148" max="6402" width="9" style="173"/>
    <col min="6403" max="6403" width="26.140625" style="173" customWidth="1"/>
    <col min="6404" max="6658" width="9" style="173"/>
    <col min="6659" max="6659" width="26.140625" style="173" customWidth="1"/>
    <col min="6660" max="6914" width="9" style="173"/>
    <col min="6915" max="6915" width="26.140625" style="173" customWidth="1"/>
    <col min="6916" max="7170" width="9" style="173"/>
    <col min="7171" max="7171" width="26.140625" style="173" customWidth="1"/>
    <col min="7172" max="7426" width="9" style="173"/>
    <col min="7427" max="7427" width="26.140625" style="173" customWidth="1"/>
    <col min="7428" max="7682" width="9" style="173"/>
    <col min="7683" max="7683" width="26.140625" style="173" customWidth="1"/>
    <col min="7684" max="7938" width="9" style="173"/>
    <col min="7939" max="7939" width="26.140625" style="173" customWidth="1"/>
    <col min="7940" max="8194" width="9" style="173"/>
    <col min="8195" max="8195" width="26.140625" style="173" customWidth="1"/>
    <col min="8196" max="8450" width="9" style="173"/>
    <col min="8451" max="8451" width="26.140625" style="173" customWidth="1"/>
    <col min="8452" max="8706" width="9" style="173"/>
    <col min="8707" max="8707" width="26.140625" style="173" customWidth="1"/>
    <col min="8708" max="8962" width="9" style="173"/>
    <col min="8963" max="8963" width="26.140625" style="173" customWidth="1"/>
    <col min="8964" max="9218" width="9" style="173"/>
    <col min="9219" max="9219" width="26.140625" style="173" customWidth="1"/>
    <col min="9220" max="9474" width="9" style="173"/>
    <col min="9475" max="9475" width="26.140625" style="173" customWidth="1"/>
    <col min="9476" max="9730" width="9" style="173"/>
    <col min="9731" max="9731" width="26.140625" style="173" customWidth="1"/>
    <col min="9732" max="9986" width="9" style="173"/>
    <col min="9987" max="9987" width="26.140625" style="173" customWidth="1"/>
    <col min="9988" max="10242" width="9" style="173"/>
    <col min="10243" max="10243" width="26.140625" style="173" customWidth="1"/>
    <col min="10244" max="10498" width="9" style="173"/>
    <col min="10499" max="10499" width="26.140625" style="173" customWidth="1"/>
    <col min="10500" max="10754" width="9" style="173"/>
    <col min="10755" max="10755" width="26.140625" style="173" customWidth="1"/>
    <col min="10756" max="11010" width="9" style="173"/>
    <col min="11011" max="11011" width="26.140625" style="173" customWidth="1"/>
    <col min="11012" max="11266" width="9" style="173"/>
    <col min="11267" max="11267" width="26.140625" style="173" customWidth="1"/>
    <col min="11268" max="11522" width="9" style="173"/>
    <col min="11523" max="11523" width="26.140625" style="173" customWidth="1"/>
    <col min="11524" max="11778" width="9" style="173"/>
    <col min="11779" max="11779" width="26.140625" style="173" customWidth="1"/>
    <col min="11780" max="12034" width="9" style="173"/>
    <col min="12035" max="12035" width="26.140625" style="173" customWidth="1"/>
    <col min="12036" max="12290" width="9" style="173"/>
    <col min="12291" max="12291" width="26.140625" style="173" customWidth="1"/>
    <col min="12292" max="12546" width="9" style="173"/>
    <col min="12547" max="12547" width="26.140625" style="173" customWidth="1"/>
    <col min="12548" max="12802" width="9" style="173"/>
    <col min="12803" max="12803" width="26.140625" style="173" customWidth="1"/>
    <col min="12804" max="13058" width="9" style="173"/>
    <col min="13059" max="13059" width="26.140625" style="173" customWidth="1"/>
    <col min="13060" max="13314" width="9" style="173"/>
    <col min="13315" max="13315" width="26.140625" style="173" customWidth="1"/>
    <col min="13316" max="13570" width="9" style="173"/>
    <col min="13571" max="13571" width="26.140625" style="173" customWidth="1"/>
    <col min="13572" max="13826" width="9" style="173"/>
    <col min="13827" max="13827" width="26.140625" style="173" customWidth="1"/>
    <col min="13828" max="14082" width="9" style="173"/>
    <col min="14083" max="14083" width="26.140625" style="173" customWidth="1"/>
    <col min="14084" max="14338" width="9" style="173"/>
    <col min="14339" max="14339" width="26.140625" style="173" customWidth="1"/>
    <col min="14340" max="14594" width="9" style="173"/>
    <col min="14595" max="14595" width="26.140625" style="173" customWidth="1"/>
    <col min="14596" max="14850" width="9" style="173"/>
    <col min="14851" max="14851" width="26.140625" style="173" customWidth="1"/>
    <col min="14852" max="15106" width="9" style="173"/>
    <col min="15107" max="15107" width="26.140625" style="173" customWidth="1"/>
    <col min="15108" max="15362" width="9" style="173"/>
    <col min="15363" max="15363" width="26.140625" style="173" customWidth="1"/>
    <col min="15364" max="15618" width="9" style="173"/>
    <col min="15619" max="15619" width="26.140625" style="173" customWidth="1"/>
    <col min="15620" max="15874" width="9" style="173"/>
    <col min="15875" max="15875" width="26.140625" style="173" customWidth="1"/>
    <col min="15876" max="16130" width="9" style="173"/>
    <col min="16131" max="16131" width="26.140625" style="173" customWidth="1"/>
    <col min="16132" max="16384" width="9" style="173"/>
  </cols>
  <sheetData>
    <row r="1" spans="1:10">
      <c r="A1" s="183"/>
      <c r="B1" s="183"/>
      <c r="C1" s="183"/>
      <c r="D1" s="183"/>
      <c r="E1" s="183"/>
      <c r="F1" s="183"/>
    </row>
    <row r="2" spans="1:10" ht="15.75">
      <c r="A2" s="326" t="s">
        <v>316</v>
      </c>
      <c r="B2" s="326"/>
      <c r="C2" s="326"/>
      <c r="D2" s="326"/>
      <c r="E2" s="326"/>
      <c r="F2" s="326"/>
      <c r="G2" s="326"/>
      <c r="H2" s="326"/>
      <c r="I2" s="326"/>
      <c r="J2" s="326"/>
    </row>
    <row r="3" spans="1:10">
      <c r="A3" s="183"/>
      <c r="B3" s="183"/>
      <c r="C3" s="183"/>
      <c r="D3" s="183"/>
      <c r="E3" s="183"/>
      <c r="F3" s="183"/>
      <c r="G3" s="183"/>
      <c r="H3" s="183"/>
      <c r="I3" s="183"/>
      <c r="J3" s="183"/>
    </row>
    <row r="4" spans="1:10" ht="64.5" customHeight="1">
      <c r="A4" s="327" t="s">
        <v>317</v>
      </c>
      <c r="B4" s="327"/>
      <c r="C4" s="327"/>
      <c r="D4" s="327"/>
      <c r="E4" s="327"/>
      <c r="F4" s="327"/>
      <c r="G4" s="184"/>
      <c r="H4" s="184"/>
      <c r="I4" s="184"/>
      <c r="J4" s="184"/>
    </row>
    <row r="5" spans="1:10" ht="12.75" customHeight="1">
      <c r="A5" s="184"/>
      <c r="B5" s="184"/>
      <c r="C5" s="184"/>
      <c r="D5" s="184"/>
      <c r="E5" s="184"/>
      <c r="F5" s="184"/>
      <c r="G5" s="184"/>
      <c r="H5" s="184"/>
      <c r="I5" s="184"/>
      <c r="J5" s="184"/>
    </row>
    <row r="6" spans="1:10" ht="12.75" customHeight="1">
      <c r="A6" s="184"/>
      <c r="B6" s="184"/>
      <c r="C6" s="184"/>
      <c r="D6" s="184"/>
      <c r="E6" s="184"/>
      <c r="F6" s="184"/>
      <c r="G6" s="184"/>
      <c r="H6" s="184"/>
      <c r="I6" s="184"/>
      <c r="J6" s="184"/>
    </row>
    <row r="7" spans="1:10">
      <c r="A7" s="328"/>
      <c r="B7" s="328"/>
      <c r="C7" s="328"/>
      <c r="D7" s="328"/>
      <c r="E7" s="328"/>
      <c r="F7" s="328"/>
    </row>
    <row r="8" spans="1:10">
      <c r="A8" s="174" t="s">
        <v>310</v>
      </c>
      <c r="B8" s="174"/>
      <c r="C8" s="174"/>
      <c r="D8" s="174"/>
      <c r="E8" s="174" t="s">
        <v>307</v>
      </c>
      <c r="F8" s="174" t="s">
        <v>308</v>
      </c>
    </row>
    <row r="9" spans="1:10" ht="13.5" thickBot="1">
      <c r="A9" s="175"/>
      <c r="B9" s="175"/>
      <c r="C9" s="175"/>
      <c r="D9" s="175"/>
      <c r="E9" s="175" t="s">
        <v>323</v>
      </c>
      <c r="F9" s="175" t="s">
        <v>327</v>
      </c>
    </row>
    <row r="10" spans="1:10">
      <c r="A10" s="323" t="s">
        <v>263</v>
      </c>
      <c r="B10" s="324"/>
      <c r="C10" s="324"/>
      <c r="D10" s="325"/>
      <c r="E10" s="329" t="s">
        <v>322</v>
      </c>
      <c r="F10" s="330"/>
    </row>
    <row r="11" spans="1:10">
      <c r="A11" s="323" t="s">
        <v>266</v>
      </c>
      <c r="B11" s="324"/>
      <c r="C11" s="324"/>
      <c r="D11" s="325"/>
      <c r="E11" s="331" t="s">
        <v>324</v>
      </c>
      <c r="F11" s="332"/>
    </row>
    <row r="12" spans="1:10">
      <c r="A12" s="323" t="s">
        <v>313</v>
      </c>
      <c r="B12" s="324"/>
      <c r="C12" s="324"/>
      <c r="D12" s="325"/>
      <c r="E12" s="176" t="s">
        <v>309</v>
      </c>
      <c r="F12" s="182" t="s">
        <v>341</v>
      </c>
    </row>
    <row r="13" spans="1:10">
      <c r="A13" s="323" t="s">
        <v>278</v>
      </c>
      <c r="B13" s="324"/>
      <c r="C13" s="324"/>
      <c r="D13" s="325"/>
      <c r="E13" s="176" t="s">
        <v>309</v>
      </c>
      <c r="F13" s="182" t="s">
        <v>309</v>
      </c>
    </row>
    <row r="14" spans="1:10">
      <c r="A14" s="323" t="s">
        <v>277</v>
      </c>
      <c r="B14" s="324"/>
      <c r="C14" s="324"/>
      <c r="D14" s="325"/>
      <c r="E14" s="176" t="s">
        <v>309</v>
      </c>
      <c r="F14" s="182" t="s">
        <v>309</v>
      </c>
    </row>
    <row r="15" spans="1:10">
      <c r="A15" s="323" t="s">
        <v>271</v>
      </c>
      <c r="B15" s="324"/>
      <c r="C15" s="324"/>
      <c r="D15" s="325"/>
      <c r="E15" s="176" t="s">
        <v>309</v>
      </c>
      <c r="F15" s="182" t="s">
        <v>309</v>
      </c>
    </row>
    <row r="16" spans="1:10">
      <c r="A16" s="323" t="s">
        <v>273</v>
      </c>
      <c r="B16" s="324"/>
      <c r="C16" s="324"/>
      <c r="D16" s="325"/>
      <c r="E16" s="176" t="s">
        <v>309</v>
      </c>
      <c r="F16" s="182" t="s">
        <v>309</v>
      </c>
    </row>
    <row r="17" spans="1:6">
      <c r="A17" s="323" t="s">
        <v>319</v>
      </c>
      <c r="B17" s="324"/>
      <c r="C17" s="324"/>
      <c r="D17" s="325"/>
      <c r="E17" s="176" t="s">
        <v>309</v>
      </c>
      <c r="F17" s="182" t="s">
        <v>309</v>
      </c>
    </row>
    <row r="18" spans="1:6">
      <c r="A18" s="323" t="s">
        <v>337</v>
      </c>
      <c r="B18" s="324"/>
      <c r="C18" s="324"/>
      <c r="D18" s="325"/>
      <c r="E18" s="193" t="s">
        <v>341</v>
      </c>
      <c r="F18" s="182" t="s">
        <v>309</v>
      </c>
    </row>
    <row r="19" spans="1:6">
      <c r="A19" s="323" t="s">
        <v>344</v>
      </c>
      <c r="B19" s="324"/>
      <c r="C19" s="324"/>
      <c r="D19" s="325"/>
      <c r="E19" s="193" t="s">
        <v>341</v>
      </c>
      <c r="F19" s="182" t="s">
        <v>309</v>
      </c>
    </row>
    <row r="21" spans="1:6" s="177" customFormat="1">
      <c r="A21" s="174" t="s">
        <v>310</v>
      </c>
      <c r="B21" s="174"/>
      <c r="C21" s="174"/>
      <c r="D21" s="174"/>
      <c r="E21" s="174" t="s">
        <v>311</v>
      </c>
      <c r="F21" s="174" t="s">
        <v>312</v>
      </c>
    </row>
    <row r="22" spans="1:6" s="177" customFormat="1" ht="13.5" thickBot="1">
      <c r="A22" s="175"/>
      <c r="B22" s="175"/>
      <c r="C22" s="175"/>
      <c r="D22" s="175"/>
      <c r="E22" s="175" t="s">
        <v>328</v>
      </c>
      <c r="F22" s="181" t="s">
        <v>327</v>
      </c>
    </row>
    <row r="23" spans="1:6">
      <c r="A23" s="323" t="s">
        <v>263</v>
      </c>
      <c r="B23" s="324"/>
      <c r="C23" s="324"/>
      <c r="D23" s="325"/>
      <c r="E23" s="187" t="s">
        <v>329</v>
      </c>
      <c r="F23" s="186"/>
    </row>
    <row r="24" spans="1:6">
      <c r="A24" s="323" t="s">
        <v>266</v>
      </c>
      <c r="B24" s="324"/>
      <c r="C24" s="324"/>
      <c r="D24" s="325"/>
      <c r="E24" s="188" t="s">
        <v>330</v>
      </c>
      <c r="F24" s="186"/>
    </row>
    <row r="25" spans="1:6">
      <c r="A25" s="333" t="s">
        <v>313</v>
      </c>
      <c r="B25" s="283"/>
      <c r="C25" s="283"/>
      <c r="D25" s="284"/>
      <c r="E25" s="182" t="s">
        <v>306</v>
      </c>
      <c r="F25" s="186" t="s">
        <v>306</v>
      </c>
    </row>
    <row r="26" spans="1:6">
      <c r="A26" s="323" t="s">
        <v>278</v>
      </c>
      <c r="B26" s="324"/>
      <c r="C26" s="324"/>
      <c r="D26" s="325"/>
      <c r="E26" s="178" t="s">
        <v>331</v>
      </c>
      <c r="F26" s="182" t="s">
        <v>331</v>
      </c>
    </row>
    <row r="27" spans="1:6">
      <c r="A27" s="323" t="s">
        <v>277</v>
      </c>
      <c r="B27" s="324"/>
      <c r="C27" s="324"/>
      <c r="D27" s="325"/>
      <c r="E27" s="178" t="s">
        <v>331</v>
      </c>
      <c r="F27" s="182" t="s">
        <v>331</v>
      </c>
    </row>
    <row r="28" spans="1:6">
      <c r="A28" s="323" t="s">
        <v>271</v>
      </c>
      <c r="B28" s="324"/>
      <c r="C28" s="324"/>
      <c r="D28" s="325"/>
      <c r="E28" s="178" t="s">
        <v>331</v>
      </c>
      <c r="F28" s="182" t="s">
        <v>331</v>
      </c>
    </row>
    <row r="29" spans="1:6">
      <c r="A29" s="323" t="s">
        <v>273</v>
      </c>
      <c r="B29" s="324"/>
      <c r="C29" s="324"/>
      <c r="D29" s="325"/>
      <c r="E29" s="178" t="s">
        <v>331</v>
      </c>
      <c r="F29" s="182" t="s">
        <v>331</v>
      </c>
    </row>
    <row r="30" spans="1:6">
      <c r="A30" s="323" t="s">
        <v>319</v>
      </c>
      <c r="B30" s="324"/>
      <c r="C30" s="324"/>
      <c r="D30" s="325"/>
      <c r="E30" s="178" t="s">
        <v>331</v>
      </c>
      <c r="F30" s="182" t="s">
        <v>331</v>
      </c>
    </row>
    <row r="31" spans="1:6">
      <c r="A31" s="323" t="s">
        <v>337</v>
      </c>
      <c r="B31" s="324"/>
      <c r="C31" s="324"/>
      <c r="D31" s="325"/>
      <c r="E31" s="178" t="s">
        <v>306</v>
      </c>
      <c r="F31" s="194" t="s">
        <v>342</v>
      </c>
    </row>
    <row r="32" spans="1:6">
      <c r="A32" s="323" t="s">
        <v>344</v>
      </c>
      <c r="B32" s="324"/>
      <c r="C32" s="324"/>
      <c r="D32" s="325"/>
      <c r="E32" s="178" t="s">
        <v>306</v>
      </c>
      <c r="F32" s="194" t="s">
        <v>342</v>
      </c>
    </row>
  </sheetData>
  <protectedRanges>
    <protectedRange sqref="A24:D24 A27:D27" name="Range1_12_1_3"/>
    <protectedRange sqref="A11:D11 A14:D14" name="Range1_12_1_5"/>
  </protectedRanges>
  <mergeCells count="25">
    <mergeCell ref="A18:D18"/>
    <mergeCell ref="A19:D19"/>
    <mergeCell ref="A31:D31"/>
    <mergeCell ref="A32:D32"/>
    <mergeCell ref="A29:D29"/>
    <mergeCell ref="A30:D30"/>
    <mergeCell ref="A23:D23"/>
    <mergeCell ref="A24:D24"/>
    <mergeCell ref="A25:D25"/>
    <mergeCell ref="A26:D26"/>
    <mergeCell ref="A27:D27"/>
    <mergeCell ref="A28:D28"/>
    <mergeCell ref="A17:D17"/>
    <mergeCell ref="A2:J2"/>
    <mergeCell ref="A4:F4"/>
    <mergeCell ref="A7:F7"/>
    <mergeCell ref="A10:D10"/>
    <mergeCell ref="E10:F10"/>
    <mergeCell ref="A11:D11"/>
    <mergeCell ref="E11:F11"/>
    <mergeCell ref="A12:D12"/>
    <mergeCell ref="A13:D13"/>
    <mergeCell ref="A14:D14"/>
    <mergeCell ref="A15:D15"/>
    <mergeCell ref="A16:D16"/>
  </mergeCells>
  <pageMargins left="0.35433070866141736" right="0.15748031496062992" top="0.98425196850393704" bottom="0.98425196850393704" header="0.51181102362204722" footer="0.51181102362204722"/>
  <pageSetup paperSize="9" scale="79"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Vlatka Kocijan</cp:lastModifiedBy>
  <cp:lastPrinted>2016-10-19T12:36:32Z</cp:lastPrinted>
  <dcterms:created xsi:type="dcterms:W3CDTF">2008-10-17T11:51:54Z</dcterms:created>
  <dcterms:modified xsi:type="dcterms:W3CDTF">2018-10-25T08:07:30Z</dcterms:modified>
</cp:coreProperties>
</file>