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aveExternalLinkValues="0" codeName="ThisWorkbook" defaultThemeVersion="124226"/>
  <mc:AlternateContent xmlns:mc="http://schemas.openxmlformats.org/markup-compatibility/2006">
    <mc:Choice Requires="x15">
      <x15ac:absPath xmlns:x15ac="http://schemas.microsoft.com/office/spreadsheetml/2010/11/ac" url="C:\Users\vkocijan\Documents\OBJAVE\SLUŽBENO TRŽIŠTE OBJAVE ENGLESKI\"/>
    </mc:Choice>
  </mc:AlternateContent>
  <bookViews>
    <workbookView xWindow="-75" yWindow="0" windowWidth="14100" windowHeight="12840"/>
  </bookViews>
  <sheets>
    <sheet name="GENERAL" sheetId="15" r:id="rId1"/>
    <sheet name="Balance sheet" sheetId="19" r:id="rId2"/>
    <sheet name="PL" sheetId="18" r:id="rId3"/>
    <sheet name="Cash flow" sheetId="20" r:id="rId4"/>
    <sheet name="Equity movement" sheetId="17" r:id="rId5"/>
    <sheet name="Notes" sheetId="23" r:id="rId6"/>
  </sheets>
  <definedNames>
    <definedName name="_xlnm.Print_Area" localSheetId="1">'Balance sheet'!$A$1:$D$120</definedName>
    <definedName name="_xlnm.Print_Area" localSheetId="3">'Cash flow'!$A$1:$D$52</definedName>
    <definedName name="_xlnm.Print_Area" localSheetId="4">'Equity movement'!$A$1:$K$25</definedName>
    <definedName name="_xlnm.Print_Area" localSheetId="0">GENERAL!$A$1:$I$61</definedName>
    <definedName name="_xlnm.Print_Area" localSheetId="5">Notes!$A$1:$G$37</definedName>
    <definedName name="_xlnm.Print_Area" localSheetId="2">PL!$A$1:$F$71</definedName>
  </definedNames>
  <calcPr calcId="162913"/>
</workbook>
</file>

<file path=xl/calcChain.xml><?xml version="1.0" encoding="utf-8"?>
<calcChain xmlns="http://schemas.openxmlformats.org/spreadsheetml/2006/main">
  <c r="D98" i="19" l="1"/>
  <c r="C98" i="19"/>
  <c r="D113" i="19"/>
  <c r="C113" i="19"/>
  <c r="K5" i="17" l="1"/>
  <c r="K6" i="17"/>
  <c r="K12" i="17"/>
  <c r="J12" i="17"/>
  <c r="J6" i="17"/>
  <c r="J5" i="17"/>
  <c r="K21" i="17" l="1"/>
  <c r="J21" i="17"/>
  <c r="D44" i="20"/>
  <c r="C44" i="20"/>
  <c r="D38" i="20"/>
  <c r="C38" i="20"/>
  <c r="C45" i="20" s="1"/>
  <c r="D31" i="20"/>
  <c r="C31" i="20"/>
  <c r="D27" i="20"/>
  <c r="D32" i="20" s="1"/>
  <c r="C27" i="20"/>
  <c r="C32" i="20" s="1"/>
  <c r="D18" i="20"/>
  <c r="C18" i="20"/>
  <c r="D13" i="20"/>
  <c r="C13" i="20"/>
  <c r="F71" i="18"/>
  <c r="E71" i="18"/>
  <c r="C71" i="18"/>
  <c r="F57" i="18"/>
  <c r="F66" i="18" s="1"/>
  <c r="E57" i="18"/>
  <c r="E66" i="18" s="1"/>
  <c r="D57" i="18"/>
  <c r="D66" i="18" s="1"/>
  <c r="C57" i="18"/>
  <c r="C66" i="18" s="1"/>
  <c r="D54" i="18"/>
  <c r="D71" i="18" s="1"/>
  <c r="F47" i="18"/>
  <c r="E47" i="18"/>
  <c r="D47" i="18"/>
  <c r="D37" i="18"/>
  <c r="D36" i="18"/>
  <c r="E35" i="18"/>
  <c r="E33" i="18" s="1"/>
  <c r="D35" i="18"/>
  <c r="F33" i="18"/>
  <c r="C33" i="18"/>
  <c r="D32" i="18"/>
  <c r="D31" i="18"/>
  <c r="E29" i="18"/>
  <c r="E27" i="18" s="1"/>
  <c r="D29" i="18"/>
  <c r="F27" i="18"/>
  <c r="C27" i="18"/>
  <c r="D26" i="18"/>
  <c r="D25" i="18"/>
  <c r="D24" i="18"/>
  <c r="D22" i="18" s="1"/>
  <c r="F22" i="18"/>
  <c r="E22" i="18"/>
  <c r="C22" i="18"/>
  <c r="D21" i="18"/>
  <c r="D20" i="18"/>
  <c r="D19" i="18"/>
  <c r="D18" i="18"/>
  <c r="D17" i="18"/>
  <c r="F16" i="18"/>
  <c r="F10" i="18" s="1"/>
  <c r="E16" i="18"/>
  <c r="E10" i="18" s="1"/>
  <c r="C16" i="18"/>
  <c r="D15" i="18"/>
  <c r="D14" i="18"/>
  <c r="D13" i="18"/>
  <c r="D12" i="18" s="1"/>
  <c r="F12" i="18"/>
  <c r="E12" i="18"/>
  <c r="C12" i="18"/>
  <c r="E9" i="18"/>
  <c r="E7" i="18" s="1"/>
  <c r="E42" i="18" s="1"/>
  <c r="D9" i="18"/>
  <c r="D8" i="18"/>
  <c r="F7" i="18"/>
  <c r="C7" i="18"/>
  <c r="D119" i="19"/>
  <c r="K24" i="17" s="1"/>
  <c r="C119" i="19"/>
  <c r="J24" i="17" s="1"/>
  <c r="D100" i="19"/>
  <c r="C100" i="19"/>
  <c r="D90" i="19"/>
  <c r="C90" i="19"/>
  <c r="D86" i="19"/>
  <c r="C86" i="19"/>
  <c r="D82" i="19"/>
  <c r="K9" i="17" s="1"/>
  <c r="C82" i="19"/>
  <c r="J9" i="17" s="1"/>
  <c r="D79" i="19"/>
  <c r="K8" i="17" s="1"/>
  <c r="K14" i="17" s="1"/>
  <c r="K23" i="17" s="1"/>
  <c r="C79" i="19"/>
  <c r="J8" i="17" s="1"/>
  <c r="J14" i="17" s="1"/>
  <c r="J23" i="17" s="1"/>
  <c r="D72" i="19"/>
  <c r="K7" i="17" s="1"/>
  <c r="C72" i="19"/>
  <c r="J7" i="17" s="1"/>
  <c r="D56" i="19"/>
  <c r="C56" i="19"/>
  <c r="D49" i="19"/>
  <c r="C49" i="19"/>
  <c r="D41" i="19"/>
  <c r="C41" i="19"/>
  <c r="C40" i="19" s="1"/>
  <c r="D35" i="19"/>
  <c r="C35" i="19"/>
  <c r="D26" i="19"/>
  <c r="C26" i="19"/>
  <c r="D16" i="19"/>
  <c r="C16" i="19"/>
  <c r="D9" i="19"/>
  <c r="C9" i="19"/>
  <c r="F43" i="18" l="1"/>
  <c r="C42" i="18"/>
  <c r="C8" i="19"/>
  <c r="D16" i="18"/>
  <c r="D10" i="18" s="1"/>
  <c r="C20" i="20"/>
  <c r="D8" i="19"/>
  <c r="D27" i="18"/>
  <c r="D20" i="20"/>
  <c r="C33" i="20"/>
  <c r="C46" i="20"/>
  <c r="D46" i="20"/>
  <c r="C19" i="20"/>
  <c r="C47" i="20" s="1"/>
  <c r="C50" i="20" s="1"/>
  <c r="D33" i="20"/>
  <c r="C69" i="19"/>
  <c r="C114" i="19" s="1"/>
  <c r="D33" i="18"/>
  <c r="C10" i="18"/>
  <c r="C43" i="18" s="1"/>
  <c r="C46" i="18" s="1"/>
  <c r="F42" i="18"/>
  <c r="F45" i="18" s="1"/>
  <c r="D7" i="18"/>
  <c r="D42" i="18" s="1"/>
  <c r="D19" i="20"/>
  <c r="D45" i="20"/>
  <c r="D69" i="19"/>
  <c r="D40" i="19"/>
  <c r="D66" i="19" s="1"/>
  <c r="E43" i="18"/>
  <c r="E45" i="18" s="1"/>
  <c r="C66" i="19"/>
  <c r="D43" i="18" l="1"/>
  <c r="D46" i="18" s="1"/>
  <c r="C44" i="18"/>
  <c r="C48" i="18" s="1"/>
  <c r="C45" i="18"/>
  <c r="F44" i="18"/>
  <c r="F48" i="18" s="1"/>
  <c r="F50" i="18" s="1"/>
  <c r="C48" i="20"/>
  <c r="C51" i="20" s="1"/>
  <c r="C52" i="20" s="1"/>
  <c r="C118" i="19"/>
  <c r="D47" i="20"/>
  <c r="D48" i="20"/>
  <c r="D51" i="20" s="1"/>
  <c r="D52" i="20" s="1"/>
  <c r="D114" i="19"/>
  <c r="D118" i="19"/>
  <c r="E44" i="18"/>
  <c r="E48" i="18" s="1"/>
  <c r="D44" i="18"/>
  <c r="D48" i="18" s="1"/>
  <c r="C50" i="18"/>
  <c r="C49" i="18"/>
  <c r="D45" i="18"/>
  <c r="F53" i="18" l="1"/>
  <c r="F56" i="18"/>
  <c r="F67" i="18" s="1"/>
  <c r="F70" i="18" s="1"/>
  <c r="F49" i="18"/>
  <c r="C53" i="18"/>
  <c r="C56" i="18"/>
  <c r="C67" i="18" s="1"/>
  <c r="C70" i="18" s="1"/>
  <c r="D56" i="18"/>
  <c r="D67" i="18" s="1"/>
  <c r="D70" i="18" s="1"/>
  <c r="D53" i="18"/>
  <c r="E53" i="18"/>
  <c r="E56" i="18"/>
  <c r="E67" i="18" s="1"/>
  <c r="E70" i="18" s="1"/>
  <c r="D50" i="18"/>
  <c r="D49" i="18"/>
  <c r="E50" i="18"/>
  <c r="E49" i="18"/>
</calcChain>
</file>

<file path=xl/sharedStrings.xml><?xml version="1.0" encoding="utf-8"?>
<sst xmlns="http://schemas.openxmlformats.org/spreadsheetml/2006/main" count="444" uniqueCount="349">
  <si>
    <t xml:space="preserve">   3. Goodwill</t>
  </si>
  <si>
    <t>MB:</t>
  </si>
  <si>
    <t>Telefaks:</t>
  </si>
  <si>
    <t/>
  </si>
  <si>
    <t>3</t>
  </si>
  <si>
    <t>4</t>
  </si>
  <si>
    <t>Tax number (MB):</t>
  </si>
  <si>
    <t>Company registration number (MBS):</t>
  </si>
  <si>
    <t>Personal identification number (OIB):</t>
  </si>
  <si>
    <t>Issuing company:</t>
  </si>
  <si>
    <t>Postal code and place</t>
  </si>
  <si>
    <t>Street and house number:</t>
  </si>
  <si>
    <t>E-mail address:</t>
  </si>
  <si>
    <t>Internet address</t>
  </si>
  <si>
    <t>Municipality/city code and name</t>
  </si>
  <si>
    <t>County code and name</t>
  </si>
  <si>
    <t>Consolidated report:</t>
  </si>
  <si>
    <t>Bookkeeping service:</t>
  </si>
  <si>
    <t>Contact person:</t>
  </si>
  <si>
    <t>Telephone:</t>
  </si>
  <si>
    <t>Family name and name:</t>
  </si>
  <si>
    <t>Annex 1.</t>
  </si>
  <si>
    <t>Reporting period</t>
  </si>
  <si>
    <t>Companies of the consolidation subject (according to IFRS):</t>
  </si>
  <si>
    <t>Seat:</t>
  </si>
  <si>
    <t>Number of employees:</t>
  </si>
  <si>
    <t>(period end)</t>
  </si>
  <si>
    <t>NKD code:</t>
  </si>
  <si>
    <t>(only surname and name)</t>
  </si>
  <si>
    <t>(person authorized to represent the company)</t>
  </si>
  <si>
    <t>L.S.</t>
  </si>
  <si>
    <t>(signature of the person authorized to represent the company)</t>
  </si>
  <si>
    <t>to</t>
  </si>
  <si>
    <t>Position</t>
  </si>
  <si>
    <t>AOP</t>
  </si>
  <si>
    <t>Previous period</t>
  </si>
  <si>
    <t>Current period</t>
  </si>
  <si>
    <t>ASSETS</t>
  </si>
  <si>
    <t>A)  RECEIVABELS FOR SUBSCRIBED NOT PAID CAPITAL</t>
  </si>
  <si>
    <t>B)  NON-CURRENT ASSETS (003+010+020+029+033)</t>
  </si>
  <si>
    <t xml:space="preserve">   1. Expenditure for development</t>
  </si>
  <si>
    <t xml:space="preserve">   2. Concessions, patents, licenses, trademarks, service marks, software and other rights</t>
  </si>
  <si>
    <t xml:space="preserve">   4. Advances for purchase of intangible assets</t>
  </si>
  <si>
    <t xml:space="preserve">   5. Intangible assets in progress</t>
  </si>
  <si>
    <t xml:space="preserve">   6. Other intangible assets</t>
  </si>
  <si>
    <t xml:space="preserve">    1. Land</t>
  </si>
  <si>
    <t xml:space="preserve">    2. Buildings</t>
  </si>
  <si>
    <t xml:space="preserve">    3. Plant and equipement</t>
  </si>
  <si>
    <t xml:space="preserve">    4. Tools, working inventory and transportation assets</t>
  </si>
  <si>
    <t xml:space="preserve">    5. Biological assets</t>
  </si>
  <si>
    <t xml:space="preserve">    6. Advances for purchase of tangible assets</t>
  </si>
  <si>
    <t xml:space="preserve">    7. Tangible assets in progress</t>
  </si>
  <si>
    <t xml:space="preserve">    8. Other tangible assets</t>
  </si>
  <si>
    <t xml:space="preserve">    9. Investment in real-estate</t>
  </si>
  <si>
    <t xml:space="preserve">     1. Share in related parties</t>
  </si>
  <si>
    <t xml:space="preserve">     2. Loans to related parties</t>
  </si>
  <si>
    <t xml:space="preserve">     3. Participating interests (shares)</t>
  </si>
  <si>
    <t xml:space="preserve">     4. Loans to companies with participating interest</t>
  </si>
  <si>
    <t xml:space="preserve">     5. Investments in securities</t>
  </si>
  <si>
    <t xml:space="preserve">     6. Loans, deposits, etc.</t>
  </si>
  <si>
    <t xml:space="preserve">     7. Other non-current financial assets</t>
  </si>
  <si>
    <t xml:space="preserve">     8. Equity-accounted investments</t>
  </si>
  <si>
    <t xml:space="preserve">     1. Receivables from related parties</t>
  </si>
  <si>
    <t xml:space="preserve">     2. Receivables arising from sales on credit</t>
  </si>
  <si>
    <t xml:space="preserve">     3. Other receivables</t>
  </si>
  <si>
    <t>V. DEFERRED TAX ASSET</t>
  </si>
  <si>
    <t>C)  CURRENT ASSETS (035+043+050+058)</t>
  </si>
  <si>
    <t xml:space="preserve">   1. Raw materials and supplies</t>
  </si>
  <si>
    <t xml:space="preserve">   2. Production in progress</t>
  </si>
  <si>
    <t xml:space="preserve">   3. Finished products</t>
  </si>
  <si>
    <t xml:space="preserve">   4. Merchandise</t>
  </si>
  <si>
    <t xml:space="preserve">   5. Advances for inventories</t>
  </si>
  <si>
    <t xml:space="preserve">   6. Long term assets held for sale</t>
  </si>
  <si>
    <t xml:space="preserve">   7. Biological assets</t>
  </si>
  <si>
    <t xml:space="preserve">   1. Receivables from related parties</t>
  </si>
  <si>
    <t xml:space="preserve">   2. Receivables from end-customers</t>
  </si>
  <si>
    <t xml:space="preserve">   3. Receivables from participating parties</t>
  </si>
  <si>
    <t xml:space="preserve">   4. Receivables from employees and members of the company</t>
  </si>
  <si>
    <t xml:space="preserve">   5. Receivables from government and other institutions</t>
  </si>
  <si>
    <t xml:space="preserve">   6. Other receivables</t>
  </si>
  <si>
    <t xml:space="preserve">     7. Other financial assets</t>
  </si>
  <si>
    <t>IV. CASH AND CASH EQUIVALENTS</t>
  </si>
  <si>
    <t>D)  PREPAYMENTS AND ACCRUED INCOME</t>
  </si>
  <si>
    <t>E)  TOTAL ASSETS (001+002+034+059)</t>
  </si>
  <si>
    <t>F)  OFF BALANCE SHEET ITEMS</t>
  </si>
  <si>
    <t>A)  ISSUED CAPITAL AND RESERVES (063+064+065+071+072+075+078)</t>
  </si>
  <si>
    <t>I. SUBSCRIBED SHARE CAPITAL</t>
  </si>
  <si>
    <t>II. CAPITAL RESERVES</t>
  </si>
  <si>
    <t>III.RESERVES FROM PROFIT (066+067-068+069+070)</t>
  </si>
  <si>
    <t>1. Legal reserves</t>
  </si>
  <si>
    <t>2. Reserve for own shares</t>
  </si>
  <si>
    <t>3. Treasury shares and shares (deductible items)</t>
  </si>
  <si>
    <t>4. Statutory reserves</t>
  </si>
  <si>
    <t>5. Other reserves</t>
  </si>
  <si>
    <t>IV. REVALUATION RESERVES</t>
  </si>
  <si>
    <t>V. RETAINED EARNINGS OR LOSS CARRIED FORWARD (073-074)</t>
  </si>
  <si>
    <t>1. Retained earnings</t>
  </si>
  <si>
    <t>2. Loss carried forward</t>
  </si>
  <si>
    <t>VI. NET PROFIT OR LOSS FOR THE PERIOD (076-077)</t>
  </si>
  <si>
    <t>1. Net profit for the period</t>
  </si>
  <si>
    <t>2. Net loss for the period</t>
  </si>
  <si>
    <t>VII. MINORITY INTEREST</t>
  </si>
  <si>
    <t xml:space="preserve">     2. Provisions for tax liabilities</t>
  </si>
  <si>
    <t xml:space="preserve">     3. Other provisions</t>
  </si>
  <si>
    <t xml:space="preserve">     1. Liabilites to related parties</t>
  </si>
  <si>
    <t xml:space="preserve">     2. Liabilities for loans, deposits, etc.</t>
  </si>
  <si>
    <t xml:space="preserve">     3. Liabilities to banks and other financial institutions</t>
  </si>
  <si>
    <t xml:space="preserve">     4. Liabilities for advances</t>
  </si>
  <si>
    <t xml:space="preserve">     5. Trade payables</t>
  </si>
  <si>
    <t xml:space="preserve">     6. Commitments on securities</t>
  </si>
  <si>
    <t xml:space="preserve">     7. Liabilities to companies with participating interest</t>
  </si>
  <si>
    <t xml:space="preserve">     8. Other non-current liabilities</t>
  </si>
  <si>
    <t xml:space="preserve">     9. Deferred tax liabilities</t>
  </si>
  <si>
    <t xml:space="preserve">     8. Liabilities to emloyees</t>
  </si>
  <si>
    <t xml:space="preserve">     9. Taxes, contributions and similar liabilities</t>
  </si>
  <si>
    <t xml:space="preserve">   10. Liabilities arising from share in the result</t>
  </si>
  <si>
    <t xml:space="preserve">   11. Liabilities arising from non-current assets held for sale</t>
  </si>
  <si>
    <t xml:space="preserve">   12. Other current liabilities</t>
  </si>
  <si>
    <t>G)  OFF BALANCE SHEET ITEMS</t>
  </si>
  <si>
    <t>EQUITY AND LIABILITIES</t>
  </si>
  <si>
    <t>ADDITION TO BALANCE SHEET (only for consolidated financial statements)</t>
  </si>
  <si>
    <t>ISSUED CAPITAL AND RESERVES</t>
  </si>
  <si>
    <t>1. Attributable to majority owners</t>
  </si>
  <si>
    <t>2. Attributable to minority interest</t>
  </si>
  <si>
    <t>II. OPERATING COSTS (115+116+120+124+125+126+129+130)</t>
  </si>
  <si>
    <t xml:space="preserve">   1. Change in inventories of work in progress</t>
  </si>
  <si>
    <t xml:space="preserve">        a) Costs of raw materials</t>
  </si>
  <si>
    <t xml:space="preserve">        b) Cost of goods sold</t>
  </si>
  <si>
    <t xml:space="preserve">        c) Other material expenses</t>
  </si>
  <si>
    <t xml:space="preserve">        a) Net salaries</t>
  </si>
  <si>
    <t xml:space="preserve">        b) Tax and contributions from salary expenses</t>
  </si>
  <si>
    <t xml:space="preserve">        c) Contributions on salary</t>
  </si>
  <si>
    <t xml:space="preserve">   4. Depreciation and amortisation</t>
  </si>
  <si>
    <t xml:space="preserve">   5. Other expenses</t>
  </si>
  <si>
    <t xml:space="preserve">   6. Write down of assets (127+128)</t>
  </si>
  <si>
    <t xml:space="preserve">       a) non-current assets (except financial assets)</t>
  </si>
  <si>
    <t xml:space="preserve">       b) current assets (except financial assets)</t>
  </si>
  <si>
    <t xml:space="preserve">   7. Provisions</t>
  </si>
  <si>
    <t xml:space="preserve">   8. Other operating costs</t>
  </si>
  <si>
    <t xml:space="preserve">     1. Interest, foreign exchange differences, dividens and similar income from related parties</t>
  </si>
  <si>
    <t xml:space="preserve">     2. Interest, foreign exchange differences, dividens and similar income from third parties</t>
  </si>
  <si>
    <t xml:space="preserve">     3. Income from investments in associates and joint ventures</t>
  </si>
  <si>
    <t xml:space="preserve">     4. Unrealised gains (income) from financial assets</t>
  </si>
  <si>
    <t xml:space="preserve">     5. Other financial income</t>
  </si>
  <si>
    <t xml:space="preserve">    3. Unrealised losses (expenses) from financial assets</t>
  </si>
  <si>
    <t xml:space="preserve">    4. Other financial expenses</t>
  </si>
  <si>
    <t>V. SHARE OF PROFIT FROM ASSOCIATED COMPANIES</t>
  </si>
  <si>
    <t>VI. SHARE OF LOSS FROM ASSOCIATED COMPANIES</t>
  </si>
  <si>
    <t>VII. EXTRAORDINARY - OTHER INCOME</t>
  </si>
  <si>
    <t>VIII.  EXTRAORDINARY - OTHER EXPENSES</t>
  </si>
  <si>
    <t>X. TOTAL EXPENSES (114+137+143+145)</t>
  </si>
  <si>
    <t>XI.   PROFIT OR LOSS BEFORE TAXES (146-147)</t>
  </si>
  <si>
    <t>1. Profit before taxes (146-147)</t>
  </si>
  <si>
    <t>2. Loss before taxes (147-146)</t>
  </si>
  <si>
    <t>XII.   TAXATION</t>
  </si>
  <si>
    <t>1. Profit for the period (149-151)</t>
  </si>
  <si>
    <t>2. Loss for the period (151-148)</t>
  </si>
  <si>
    <t>ADDITION TO PROFIT AND LOSS ACCOUNT  (only for consolidated financial statements)</t>
  </si>
  <si>
    <t>XIV.  PROFIT OR LOSS FOR THE PERIOD</t>
  </si>
  <si>
    <t xml:space="preserve"> 1. Attributable to majority owners</t>
  </si>
  <si>
    <t xml:space="preserve"> 2. Attributable to minority interest</t>
  </si>
  <si>
    <t>STATEMENT OF OTHER COMPREHENSIVE INCOME (only for IFRS adopters)</t>
  </si>
  <si>
    <t>I. PROFIT OR LOSS FOR THE PERIOD (=152)</t>
  </si>
  <si>
    <t>1. Exchange differences from international settlement</t>
  </si>
  <si>
    <t>2. Changes in revaluation reserves of long-term tangible and intangible assets</t>
  </si>
  <si>
    <t>3. Profit or loss from re-evaluation of financial assets held for sale</t>
  </si>
  <si>
    <t>4. Profit or loss from cash flow hedging</t>
  </si>
  <si>
    <t>5. Profit or loss from hedging of foreign investments</t>
  </si>
  <si>
    <t>6. Share of other comprehensive income/loss from associatied companies</t>
  </si>
  <si>
    <t>7. Actuarial gains/losses from defined benefit plans</t>
  </si>
  <si>
    <t>III. TAXATION OF OTHER COMPREHENSIVE INCOME FOR THE PERIOD</t>
  </si>
  <si>
    <t>V. COMPREHENSIVE INCOME OR LOSS FOR THE PERIOD (157+167)</t>
  </si>
  <si>
    <t>VI. COMPREHENSIVE INCOME OR LOSS FOR THE PERIOD</t>
  </si>
  <si>
    <t>Quarter</t>
  </si>
  <si>
    <t>Cummulative</t>
  </si>
  <si>
    <t>Income statement</t>
  </si>
  <si>
    <t>CASH FLOWS FROM OPERATING ACTIVITIES</t>
  </si>
  <si>
    <t xml:space="preserve">   1. Profit before tax</t>
  </si>
  <si>
    <t xml:space="preserve">   2. Depreciation and amortisation</t>
  </si>
  <si>
    <t xml:space="preserve">   3. Increase of current liabilities</t>
  </si>
  <si>
    <t xml:space="preserve">   4. Decrease of current receivables</t>
  </si>
  <si>
    <t xml:space="preserve">   6. Other cash flow increases</t>
  </si>
  <si>
    <t>I. Total increase of cash flow from operating activities</t>
  </si>
  <si>
    <t xml:space="preserve">   1. Decrease of current liabilities</t>
  </si>
  <si>
    <t xml:space="preserve">   2. Increase of current receivables</t>
  </si>
  <si>
    <t xml:space="preserve">   3. Increase of inventories</t>
  </si>
  <si>
    <t xml:space="preserve">   4. Other cash flow decreases</t>
  </si>
  <si>
    <t>II. Total decrease of cash flow from operating activities</t>
  </si>
  <si>
    <t>A1) NET INCREASE OF CASH FLOW FROM OPERATING ACTIVITIES</t>
  </si>
  <si>
    <t>A2) NET DECREASE OF CASH FLOW FROM OPERATING ACTIVITIES</t>
  </si>
  <si>
    <t>CASH FLOW FROM INVESTING ACTIVITIES</t>
  </si>
  <si>
    <t xml:space="preserve">   1. Proceeds from sale of non-current assets</t>
  </si>
  <si>
    <t xml:space="preserve">   2. Proceeds from sale of non-current financial assets</t>
  </si>
  <si>
    <t xml:space="preserve">   3. Interest received</t>
  </si>
  <si>
    <t xml:space="preserve">   4. Dividend received</t>
  </si>
  <si>
    <t xml:space="preserve">   5. Other proceeds from investing activities</t>
  </si>
  <si>
    <t>III. Total cash inflows from investing activities</t>
  </si>
  <si>
    <t xml:space="preserve">   1. Purchase of non-current assets</t>
  </si>
  <si>
    <t xml:space="preserve">   2. Purchase of non-current financial assets</t>
  </si>
  <si>
    <t xml:space="preserve">   3. Other cash outflows from investing activities</t>
  </si>
  <si>
    <t>IV. Total cash outflows from investing activities</t>
  </si>
  <si>
    <t>B1) NET INCREASE OF CASH FLOW FROM INVESTING ACTIVITIES</t>
  </si>
  <si>
    <t>B2) NET DECREASE OF CASH FLOW FROM INVESTING ACTIVITIES</t>
  </si>
  <si>
    <t>CASH FLOW FROM FINANCING ACTIVITIES</t>
  </si>
  <si>
    <t xml:space="preserve">   1. Proceeds from issue of equity securities and debt securities</t>
  </si>
  <si>
    <t xml:space="preserve">   2. Proceeds from loans and borrowings</t>
  </si>
  <si>
    <t xml:space="preserve">   3. Other proceeds from financing activities</t>
  </si>
  <si>
    <t>V. Total cash inflows from financing activities</t>
  </si>
  <si>
    <t xml:space="preserve">   1. Repayment of loans and bonds</t>
  </si>
  <si>
    <t xml:space="preserve">   2. Dividends paid</t>
  </si>
  <si>
    <t xml:space="preserve">   3. Repayment of finance lease</t>
  </si>
  <si>
    <t xml:space="preserve">   4. Purchase of treasury shares</t>
  </si>
  <si>
    <t xml:space="preserve">   5. Other cash outflows from financing activities</t>
  </si>
  <si>
    <t>VI. Total cash outflows from financing activities</t>
  </si>
  <si>
    <t>C1) NET INCREASE OF CASH FLOW FROM FINANCING ACTIVITIES</t>
  </si>
  <si>
    <t>C2) NET DECREASE OF CASH FLOW FROM FINANCING ACTIVITIES</t>
  </si>
  <si>
    <t>Total increases of cash flows</t>
  </si>
  <si>
    <t>Total decreases of cash flows</t>
  </si>
  <si>
    <t>Cash and cash equivalents at the beginning of period</t>
  </si>
  <si>
    <t>Increase of cash and cash equivalents</t>
  </si>
  <si>
    <t>Decrease of cash and cash equivalents</t>
  </si>
  <si>
    <t>Cash and cash equivalents at the end of period</t>
  </si>
  <si>
    <t>period</t>
  </si>
  <si>
    <t>Previous year</t>
  </si>
  <si>
    <t>Current year</t>
  </si>
  <si>
    <t xml:space="preserve">  1. Subscribed share capital</t>
  </si>
  <si>
    <t xml:space="preserve">  2. Capital reserves</t>
  </si>
  <si>
    <t xml:space="preserve">  3. Reserves from profit</t>
  </si>
  <si>
    <t xml:space="preserve">  4. Retained earnings or loss carried forward</t>
  </si>
  <si>
    <t xml:space="preserve">  5. Net profit or loss for the period</t>
  </si>
  <si>
    <t xml:space="preserve">  6. Revaluation of tangible assets</t>
  </si>
  <si>
    <t xml:space="preserve">  7. Revaluation of intangible assets</t>
  </si>
  <si>
    <t xml:space="preserve">  8. Revaluation of available for sale assets</t>
  </si>
  <si>
    <t>10. Total equity and reserves (AOP 001 to 009)</t>
  </si>
  <si>
    <t>17 b. Attributable to minority interest</t>
  </si>
  <si>
    <t>17 a. Attributable to majority owners</t>
  </si>
  <si>
    <t>17.Total increase or decrease of equity (AOP 011 to 016)</t>
  </si>
  <si>
    <t>16. Other changes</t>
  </si>
  <si>
    <t>15. Correction of significant mistakes of prior period</t>
  </si>
  <si>
    <t>14. Change of accounting policies</t>
  </si>
  <si>
    <t>13. Cash flow hedge</t>
  </si>
  <si>
    <t>12. Current and deferred taxes</t>
  </si>
  <si>
    <t>STATEMENT OF CHANGES IN EQUITY</t>
  </si>
  <si>
    <t>Balance Sheet</t>
  </si>
  <si>
    <t>Cash flow statement - indirect method</t>
  </si>
  <si>
    <t>YES</t>
  </si>
  <si>
    <t>Quarterly financial report TFI-POD</t>
  </si>
  <si>
    <t xml:space="preserve">  9. Other revaluation</t>
  </si>
  <si>
    <t xml:space="preserve">   1. Sales revenues</t>
  </si>
  <si>
    <t xml:space="preserve">   2. Other operating revenues</t>
  </si>
  <si>
    <t>3474771</t>
  </si>
  <si>
    <t>040020883</t>
  </si>
  <si>
    <t>36201212847</t>
  </si>
  <si>
    <t>Valamar Riviera d.d.</t>
  </si>
  <si>
    <t>Poreč</t>
  </si>
  <si>
    <t>Stancija Kaligari 1</t>
  </si>
  <si>
    <t>uprava@riviera.hr</t>
  </si>
  <si>
    <t>Istarska</t>
  </si>
  <si>
    <t>5510</t>
  </si>
  <si>
    <t>052 408 110</t>
  </si>
  <si>
    <t>Sopta Anka</t>
  </si>
  <si>
    <t>052 408 188</t>
  </si>
  <si>
    <t>anka.sopta@riviera.hr</t>
  </si>
  <si>
    <t>Puntižela d.o.o.</t>
  </si>
  <si>
    <t>Pula</t>
  </si>
  <si>
    <t>03203379</t>
  </si>
  <si>
    <t>Elafiti Babin kuk d.o.o.</t>
  </si>
  <si>
    <t>Dubrovnik</t>
  </si>
  <si>
    <t>01273094</t>
  </si>
  <si>
    <t>02315211</t>
  </si>
  <si>
    <t>02006103</t>
  </si>
  <si>
    <t>Pogača Babin Kuk d.o.o.</t>
  </si>
  <si>
    <t>02236346</t>
  </si>
  <si>
    <t>Bugenvilia d.o.o.</t>
  </si>
  <si>
    <t>02006120</t>
  </si>
  <si>
    <t>Company: Valamar Riviera d.d.</t>
  </si>
  <si>
    <t>www.valamar-riviera.com</t>
  </si>
  <si>
    <t>Palme turizam d.o.o.</t>
  </si>
  <si>
    <t>Magične stijene d.o.o.</t>
  </si>
  <si>
    <t xml:space="preserve">Documents disclosed: </t>
  </si>
  <si>
    <t>1. Financial statements (Balance Sheet, Income Statement, Cash Flow Statement, Statement of Changes in Equity</t>
  </si>
  <si>
    <t xml:space="preserve"> and notes to financial statements);</t>
  </si>
  <si>
    <t>2. Management Interim Report;</t>
  </si>
  <si>
    <t>3. Declaration of the persons responsible for preparing the issuer's statements;</t>
  </si>
  <si>
    <t>Kukurin Željko, Čižmek Marko</t>
  </si>
  <si>
    <t xml:space="preserve">    1. Interest, foreign exchange differences, dividends and similar income from related parties</t>
  </si>
  <si>
    <t xml:space="preserve">    2. Interest, foreign exchange differences, dividends and similar income from third parties</t>
  </si>
  <si>
    <t>I. INTANGIBLE ASSETS (004 to 009)</t>
  </si>
  <si>
    <t>II. PROPERTY, PLANT AND EQUIPMENT (011 to 019)</t>
  </si>
  <si>
    <t>III. NON-CURRENT FINANCIAL ASSETS (021 to 028)</t>
  </si>
  <si>
    <t>IV. RECEIVABLES (030 to 032)</t>
  </si>
  <si>
    <t>I. INVENTORIES (036 to 042)</t>
  </si>
  <si>
    <t>II. RECEIVABLES (044 to 049)</t>
  </si>
  <si>
    <t>III. CURRENT FINANCIAL ASSETS (051 to 057)</t>
  </si>
  <si>
    <t>B) PROVISIONS (080 to 082)</t>
  </si>
  <si>
    <t>C)  NON-CURRENT LIABILITIES (084 to 092)</t>
  </si>
  <si>
    <t>D)  CURRENT LIABILITIES (094 to 105)</t>
  </si>
  <si>
    <t>I. OPERATING INCOME (112 to 113)</t>
  </si>
  <si>
    <t xml:space="preserve">   2. Material expenses (117 to 119)</t>
  </si>
  <si>
    <t xml:space="preserve">   3. Employee benefits expenses (121 to 123)</t>
  </si>
  <si>
    <t>III. FINANCIAL INCOME (132 to 136)</t>
  </si>
  <si>
    <t>IV. FINANCIAL EXPENSES (138 to 141)</t>
  </si>
  <si>
    <t>II. OTHER COMPREHENSIVE INCOME/LOSS BEFORE TAXES (159 to 165)</t>
  </si>
  <si>
    <t xml:space="preserve">     1. Provisions for pensions, severance pay and similar liabilities</t>
  </si>
  <si>
    <t>IX.  TOTAL INCOME (111+131+142+144)</t>
  </si>
  <si>
    <t>11. Foreign exchenge differences from foreign investments</t>
  </si>
  <si>
    <t>-</t>
  </si>
  <si>
    <t>Balance sheet-previous period</t>
  </si>
  <si>
    <t>Balance sheet-current period</t>
  </si>
  <si>
    <t>Yes</t>
  </si>
  <si>
    <t>Companies of the consolidation subject</t>
  </si>
  <si>
    <t>Income statment-previous period</t>
  </si>
  <si>
    <t>Income statment-current period</t>
  </si>
  <si>
    <t xml:space="preserve">Valamar hotels &amp; resorts GmbH </t>
  </si>
  <si>
    <t>Frankfurt</t>
  </si>
  <si>
    <t>04724750667</t>
  </si>
  <si>
    <t>Notes to Financial Statements</t>
  </si>
  <si>
    <t xml:space="preserve">(1) The notes to financial statements include additional and supplemental information not presented in the Balance Sheet, Income Statement, Cash Flow Statement or the Statement of Changes in Equity in accordance with the provisions of the relevant financial reporting standards. </t>
  </si>
  <si>
    <t>XIII.  PROFIT OR LOSS FOR THE PERIOD (148-151)</t>
  </si>
  <si>
    <t>Imperial d.d.</t>
  </si>
  <si>
    <t>Rab</t>
  </si>
  <si>
    <t>03044572</t>
  </si>
  <si>
    <t xml:space="preserve">                                                    Yes (merged to Valamar Riviera d.d. 31.03.2017.)</t>
  </si>
  <si>
    <t>31.12.2017.</t>
  </si>
  <si>
    <t xml:space="preserve">                                                    Yes (merged to Valamar Riviera d.d. 29.12.2017.)</t>
  </si>
  <si>
    <t>01.01.-31.03. (merged to Valamar Riviera d.d. 31.03.2017.)</t>
  </si>
  <si>
    <t>01.01.-30.09. (merged to Valamar Riviera d.d. 29.12.2017.)</t>
  </si>
  <si>
    <t>F)  TOTAL EQUITY AND LIABILITIES (062+079+083+093+106)</t>
  </si>
  <si>
    <t>E)  ACCRUED EXPENSES AND DEFERRED INCOME</t>
  </si>
  <si>
    <t>IV. NET OTHER COMPREHENSIVE INCOME FOR THE PERIOD (158-166)</t>
  </si>
  <si>
    <t xml:space="preserve">   5. Decrease of inventories</t>
  </si>
  <si>
    <t>ADDITION TO STATEMENT OF OTHER COMPREHENSIVE INCOME (only for consolidated financial statements)</t>
  </si>
  <si>
    <t>Hoteli Makarska d.d.</t>
  </si>
  <si>
    <t>Makarska</t>
  </si>
  <si>
    <t>03324877</t>
  </si>
  <si>
    <t>No</t>
  </si>
  <si>
    <t>486431 S</t>
  </si>
  <si>
    <t xml:space="preserve">Valamar A GmbH </t>
  </si>
  <si>
    <t>as of 31.12.2018.</t>
  </si>
  <si>
    <t>period 1.1.2018. to 31.12.2018.</t>
  </si>
  <si>
    <t>31.12.2018.</t>
  </si>
  <si>
    <t>01.01.-31.12.</t>
  </si>
  <si>
    <t>01.08.-31.12.</t>
  </si>
  <si>
    <t xml:space="preserve">Valamar Obertauern GmbH </t>
  </si>
  <si>
    <t>Obertauern</t>
  </si>
  <si>
    <t>195893 D</t>
  </si>
  <si>
    <t>Tamsweg</t>
  </si>
  <si>
    <t>01.11.-31.12.</t>
  </si>
  <si>
    <t>Valamar Obertauern GmbH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</si>
</sst>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k_n_-;\-* #,##0.00\ _k_n_-;_-* &quot;-&quot;??\ _k_n_-;_-@_-"/>
    <numFmt numFmtId="164" formatCode="000"/>
    <numFmt numFmtId="165" formatCode="_-* #,##0\ _B_F_-;\-* #,##0\ _B_F_-;_-* &quot;-&quot;\ _B_F_-;_-@_-"/>
    <numFmt numFmtId="166" formatCode="_-[$€-2]\ * #,##0.00000_-;\-[$€-2]\ * #,##0.00000_-;_-[$€-2]\ * &quot;-&quot;??_-"/>
  </numFmts>
  <fonts count="3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8"/>
      <name val="Arial"/>
      <family val="2"/>
      <charset val="238"/>
    </font>
    <font>
      <b/>
      <sz val="9"/>
      <name val="Arial"/>
      <family val="2"/>
      <charset val="238"/>
    </font>
    <font>
      <sz val="9"/>
      <name val="Arial"/>
      <family val="2"/>
      <charset val="238"/>
    </font>
    <font>
      <u/>
      <sz val="10"/>
      <color indexed="12"/>
      <name val="Arial"/>
      <family val="2"/>
      <charset val="238"/>
    </font>
    <font>
      <sz val="9"/>
      <name val="Arial"/>
      <family val="2"/>
      <charset val="238"/>
    </font>
    <font>
      <b/>
      <sz val="8"/>
      <name val="Arial"/>
      <family val="2"/>
      <charset val="238"/>
    </font>
    <font>
      <b/>
      <sz val="10"/>
      <name val="Arial"/>
      <family val="2"/>
      <charset val="238"/>
    </font>
    <font>
      <sz val="8"/>
      <color indexed="16"/>
      <name val="Arial"/>
      <family val="2"/>
      <charset val="238"/>
    </font>
    <font>
      <sz val="10"/>
      <color indexed="8"/>
      <name val="Arial"/>
      <family val="2"/>
      <charset val="238"/>
    </font>
    <font>
      <b/>
      <sz val="12"/>
      <name val="Arial"/>
      <family val="2"/>
      <charset val="238"/>
    </font>
    <font>
      <b/>
      <sz val="12"/>
      <name val="Arial Rounded MT Bold"/>
      <family val="2"/>
    </font>
    <font>
      <b/>
      <sz val="9"/>
      <name val="Arial Rounded MT Bold"/>
      <family val="2"/>
    </font>
    <font>
      <sz val="9"/>
      <color indexed="8"/>
      <name val="Arial"/>
      <family val="2"/>
      <charset val="238"/>
    </font>
    <font>
      <sz val="10"/>
      <name val="Arial"/>
      <family val="2"/>
      <charset val="238"/>
    </font>
    <font>
      <b/>
      <sz val="12"/>
      <name val="Arial"/>
      <family val="2"/>
      <charset val="238"/>
    </font>
    <font>
      <b/>
      <sz val="10"/>
      <name val="Arial"/>
      <family val="2"/>
      <charset val="238"/>
    </font>
    <font>
      <b/>
      <sz val="9"/>
      <name val="Arial"/>
      <family val="2"/>
      <charset val="238"/>
    </font>
    <font>
      <b/>
      <sz val="8"/>
      <name val="Arial"/>
      <family val="2"/>
      <charset val="238"/>
    </font>
    <font>
      <sz val="8"/>
      <color indexed="8"/>
      <name val="Arial"/>
      <family val="2"/>
      <charset val="238"/>
    </font>
    <font>
      <sz val="10"/>
      <name val="Arial CE"/>
      <charset val="238"/>
    </font>
    <font>
      <sz val="10"/>
      <name val="Times New Roman"/>
      <family val="1"/>
      <charset val="238"/>
    </font>
    <font>
      <b/>
      <sz val="10"/>
      <name val="Times New Roman"/>
      <family val="1"/>
      <charset val="238"/>
    </font>
    <font>
      <u/>
      <sz val="7.5"/>
      <color indexed="12"/>
      <name val="Geneva"/>
      <family val="2"/>
    </font>
    <font>
      <sz val="9"/>
      <name val="Arial"/>
      <family val="2"/>
      <charset val="238"/>
    </font>
    <font>
      <u/>
      <sz val="10"/>
      <color indexed="12"/>
      <name val="Arial"/>
      <family val="2"/>
      <charset val="238"/>
    </font>
    <font>
      <b/>
      <sz val="9"/>
      <color indexed="8"/>
      <name val="Arial"/>
      <family val="2"/>
      <charset val="238"/>
    </font>
    <font>
      <b/>
      <sz val="10"/>
      <color indexed="8"/>
      <name val="Arial"/>
      <family val="2"/>
      <charset val="238"/>
    </font>
    <font>
      <sz val="9"/>
      <color rgb="FFFF0000"/>
      <name val="Arial"/>
      <family val="2"/>
      <charset val="238"/>
    </font>
    <font>
      <sz val="11"/>
      <name val="Arial"/>
      <family val="2"/>
      <charset val="238"/>
    </font>
    <font>
      <u/>
      <sz val="10"/>
      <name val="Arial"/>
      <family val="2"/>
      <charset val="238"/>
    </font>
    <font>
      <sz val="10"/>
      <color rgb="FFFF0000"/>
      <name val="Arial"/>
      <family val="2"/>
      <charset val="23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right/>
      <top style="medium">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medium">
        <color indexed="64"/>
      </top>
      <bottom/>
      <diagonal/>
    </border>
    <border>
      <left/>
      <right style="thin">
        <color indexed="64"/>
      </right>
      <top/>
      <bottom style="hair">
        <color indexed="64"/>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8">
    <xf numFmtId="0" fontId="0" fillId="0" borderId="0"/>
    <xf numFmtId="0" fontId="10" fillId="0" borderId="0" applyNumberFormat="0" applyFill="0" applyBorder="0" applyAlignment="0" applyProtection="0">
      <alignment vertical="top"/>
      <protection locked="0"/>
    </xf>
    <xf numFmtId="0" fontId="15" fillId="0" borderId="0">
      <alignment vertical="top"/>
    </xf>
    <xf numFmtId="0" fontId="11" fillId="0" borderId="0"/>
    <xf numFmtId="0" fontId="15" fillId="0" borderId="0">
      <alignment vertical="top"/>
    </xf>
    <xf numFmtId="0" fontId="4" fillId="0" borderId="0"/>
    <xf numFmtId="0" fontId="26" fillId="0" borderId="0"/>
    <xf numFmtId="43" fontId="5" fillId="0" borderId="0" applyFont="0" applyFill="0" applyBorder="0" applyAlignment="0" applyProtection="0"/>
    <xf numFmtId="165"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29" fillId="0" borderId="0" applyNumberFormat="0" applyFill="0" applyBorder="0" applyAlignment="0" applyProtection="0">
      <alignment vertical="top"/>
      <protection locked="0"/>
    </xf>
    <xf numFmtId="0" fontId="3" fillId="0" borderId="0"/>
    <xf numFmtId="166" fontId="5" fillId="0" borderId="0"/>
    <xf numFmtId="0" fontId="5" fillId="0" borderId="0"/>
    <xf numFmtId="0" fontId="5" fillId="0" borderId="0"/>
    <xf numFmtId="0" fontId="2" fillId="0" borderId="0"/>
    <xf numFmtId="0" fontId="5"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5" fillId="0" borderId="0"/>
  </cellStyleXfs>
  <cellXfs count="340">
    <xf numFmtId="0" fontId="0" fillId="0" borderId="0" xfId="0"/>
    <xf numFmtId="164" fontId="8" fillId="0" borderId="1" xfId="0" applyNumberFormat="1" applyFont="1" applyFill="1" applyBorder="1" applyAlignment="1">
      <alignment horizontal="center" vertical="center"/>
    </xf>
    <xf numFmtId="164" fontId="8" fillId="0" borderId="2" xfId="0" applyNumberFormat="1" applyFont="1" applyFill="1" applyBorder="1" applyAlignment="1">
      <alignment horizontal="center" vertical="center"/>
    </xf>
    <xf numFmtId="164" fontId="8" fillId="0" borderId="3" xfId="0" applyNumberFormat="1" applyFont="1" applyFill="1" applyBorder="1" applyAlignment="1">
      <alignment horizontal="center" vertical="center"/>
    </xf>
    <xf numFmtId="164" fontId="8" fillId="0" borderId="4" xfId="0" applyNumberFormat="1" applyFont="1" applyFill="1" applyBorder="1" applyAlignment="1">
      <alignment horizontal="center" vertical="center"/>
    </xf>
    <xf numFmtId="3" fontId="6" fillId="0" borderId="5" xfId="0" applyNumberFormat="1" applyFont="1" applyFill="1" applyBorder="1" applyAlignment="1" applyProtection="1">
      <alignment vertical="center"/>
      <protection locked="0"/>
    </xf>
    <xf numFmtId="3" fontId="6" fillId="0" borderId="1" xfId="0" applyNumberFormat="1" applyFont="1" applyFill="1" applyBorder="1" applyAlignment="1" applyProtection="1">
      <alignment vertical="center"/>
      <protection locked="0"/>
    </xf>
    <xf numFmtId="3" fontId="6" fillId="0" borderId="4" xfId="0" applyNumberFormat="1" applyFont="1" applyFill="1" applyBorder="1" applyAlignment="1" applyProtection="1">
      <alignment vertical="center"/>
      <protection locked="0"/>
    </xf>
    <xf numFmtId="164" fontId="8" fillId="0" borderId="5" xfId="0" applyNumberFormat="1" applyFont="1" applyFill="1" applyBorder="1" applyAlignment="1">
      <alignment horizontal="center" vertical="center"/>
    </xf>
    <xf numFmtId="0" fontId="11" fillId="0" borderId="0" xfId="2" applyFont="1" applyAlignment="1"/>
    <xf numFmtId="0" fontId="5" fillId="0" borderId="0" xfId="2" applyFont="1" applyAlignment="1"/>
    <xf numFmtId="0" fontId="11" fillId="0" borderId="6" xfId="2" applyFont="1" applyFill="1" applyBorder="1" applyAlignment="1" applyProtection="1">
      <alignment horizontal="center" vertical="center"/>
      <protection locked="0" hidden="1"/>
    </xf>
    <xf numFmtId="0" fontId="8" fillId="0" borderId="0" xfId="2" applyFont="1" applyFill="1" applyBorder="1" applyAlignment="1" applyProtection="1">
      <alignment horizontal="left" vertical="center"/>
      <protection hidden="1"/>
    </xf>
    <xf numFmtId="0" fontId="9" fillId="0" borderId="0" xfId="2" applyFont="1" applyFill="1" applyBorder="1" applyAlignment="1" applyProtection="1">
      <alignment horizontal="center" vertical="center" wrapText="1"/>
      <protection hidden="1"/>
    </xf>
    <xf numFmtId="0" fontId="11" fillId="0" borderId="0" xfId="2" applyFont="1" applyBorder="1" applyAlignment="1" applyProtection="1">
      <protection hidden="1"/>
    </xf>
    <xf numFmtId="0" fontId="18" fillId="0" borderId="0" xfId="2" applyFont="1" applyBorder="1" applyAlignment="1" applyProtection="1">
      <alignment horizontal="right" vertical="center" wrapText="1"/>
      <protection hidden="1"/>
    </xf>
    <xf numFmtId="0" fontId="18" fillId="0" borderId="0" xfId="2" applyNumberFormat="1" applyFont="1" applyFill="1" applyBorder="1" applyAlignment="1" applyProtection="1">
      <alignment horizontal="right" vertical="center" shrinkToFit="1"/>
      <protection locked="0" hidden="1"/>
    </xf>
    <xf numFmtId="0" fontId="18" fillId="0" borderId="0" xfId="2" applyFont="1" applyFill="1" applyBorder="1" applyAlignment="1" applyProtection="1">
      <alignment horizontal="left" vertical="center"/>
      <protection hidden="1"/>
    </xf>
    <xf numFmtId="0" fontId="11" fillId="0" borderId="0" xfId="2" applyFont="1" applyBorder="1" applyAlignment="1" applyProtection="1">
      <alignment horizontal="left"/>
      <protection hidden="1"/>
    </xf>
    <xf numFmtId="0" fontId="11" fillId="0" borderId="0" xfId="2" applyFont="1" applyBorder="1" applyAlignment="1" applyProtection="1">
      <alignment vertical="top"/>
      <protection hidden="1"/>
    </xf>
    <xf numFmtId="0" fontId="11" fillId="0" borderId="0" xfId="2" applyFont="1" applyFill="1" applyBorder="1" applyAlignment="1" applyProtection="1">
      <protection hidden="1"/>
    </xf>
    <xf numFmtId="0" fontId="11" fillId="0" borderId="0" xfId="2" applyFont="1" applyBorder="1" applyAlignment="1" applyProtection="1">
      <alignment wrapText="1"/>
      <protection hidden="1"/>
    </xf>
    <xf numFmtId="0" fontId="11" fillId="0" borderId="0" xfId="2" applyFont="1" applyBorder="1" applyAlignment="1" applyProtection="1">
      <alignment horizontal="right" vertical="top"/>
      <protection hidden="1"/>
    </xf>
    <xf numFmtId="0" fontId="11" fillId="0" borderId="0" xfId="2" applyFont="1" applyBorder="1" applyAlignment="1" applyProtection="1">
      <alignment horizontal="left" vertical="top"/>
      <protection hidden="1"/>
    </xf>
    <xf numFmtId="0" fontId="11" fillId="0" borderId="7" xfId="2" applyFont="1" applyBorder="1" applyAlignment="1" applyProtection="1">
      <protection hidden="1"/>
    </xf>
    <xf numFmtId="0" fontId="11" fillId="0" borderId="0" xfId="2" applyFont="1" applyBorder="1" applyAlignment="1" applyProtection="1">
      <alignment vertical="center"/>
      <protection hidden="1"/>
    </xf>
    <xf numFmtId="0" fontId="11" fillId="0" borderId="8" xfId="2" applyFont="1" applyBorder="1" applyAlignment="1" applyProtection="1">
      <protection hidden="1"/>
    </xf>
    <xf numFmtId="0" fontId="11" fillId="0" borderId="8" xfId="2" applyFont="1" applyBorder="1" applyAlignment="1"/>
    <xf numFmtId="164" fontId="23" fillId="0" borderId="1" xfId="0" applyNumberFormat="1" applyFont="1" applyFill="1" applyBorder="1" applyAlignment="1">
      <alignment horizontal="center" vertical="center"/>
    </xf>
    <xf numFmtId="164" fontId="23" fillId="0" borderId="5" xfId="0" applyNumberFormat="1" applyFont="1" applyFill="1" applyBorder="1" applyAlignment="1">
      <alignment horizontal="center" vertical="center"/>
    </xf>
    <xf numFmtId="164" fontId="23" fillId="0" borderId="4" xfId="0" applyNumberFormat="1" applyFont="1" applyFill="1" applyBorder="1" applyAlignment="1">
      <alignment horizontal="center" vertical="center"/>
    </xf>
    <xf numFmtId="0" fontId="11" fillId="0" borderId="0" xfId="2" applyFont="1" applyBorder="1" applyAlignment="1" applyProtection="1">
      <alignment horizontal="right" vertical="center"/>
      <protection hidden="1"/>
    </xf>
    <xf numFmtId="0" fontId="0" fillId="0" borderId="0" xfId="0" applyFill="1"/>
    <xf numFmtId="3" fontId="6" fillId="0" borderId="1" xfId="0" applyNumberFormat="1" applyFont="1" applyFill="1" applyBorder="1" applyAlignment="1" applyProtection="1">
      <alignment vertical="center"/>
      <protection hidden="1"/>
    </xf>
    <xf numFmtId="0" fontId="20" fillId="0" borderId="9" xfId="0" applyFont="1" applyFill="1" applyBorder="1" applyAlignment="1">
      <alignment vertical="center"/>
    </xf>
    <xf numFmtId="0" fontId="12" fillId="0" borderId="10" xfId="0" applyFont="1" applyFill="1" applyBorder="1" applyAlignment="1" applyProtection="1">
      <alignment horizontal="center" vertical="center" wrapText="1"/>
      <protection hidden="1"/>
    </xf>
    <xf numFmtId="0" fontId="12" fillId="0" borderId="10" xfId="0" applyFont="1" applyFill="1" applyBorder="1" applyAlignment="1" applyProtection="1">
      <alignment horizontal="center" vertical="center"/>
      <protection hidden="1"/>
    </xf>
    <xf numFmtId="0" fontId="8" fillId="0" borderId="11" xfId="0" applyFont="1" applyFill="1" applyBorder="1" applyAlignment="1" applyProtection="1">
      <alignment horizontal="center" vertical="center" wrapText="1"/>
      <protection hidden="1"/>
    </xf>
    <xf numFmtId="0" fontId="12" fillId="0" borderId="11" xfId="0" applyFont="1" applyFill="1" applyBorder="1" applyAlignment="1" applyProtection="1">
      <alignment horizontal="center" vertical="center" wrapText="1"/>
      <protection hidden="1"/>
    </xf>
    <xf numFmtId="3" fontId="6" fillId="0" borderId="4" xfId="0" applyNumberFormat="1" applyFont="1" applyFill="1" applyBorder="1" applyAlignment="1" applyProtection="1">
      <alignment vertical="center"/>
      <protection hidden="1"/>
    </xf>
    <xf numFmtId="0" fontId="12" fillId="0" borderId="11" xfId="0" applyFont="1" applyFill="1" applyBorder="1" applyAlignment="1" applyProtection="1">
      <alignment horizontal="center" vertical="center"/>
      <protection hidden="1"/>
    </xf>
    <xf numFmtId="0" fontId="8" fillId="0" borderId="11"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1" xfId="0" applyFont="1" applyFill="1" applyBorder="1" applyAlignment="1">
      <alignment horizontal="center" vertical="center"/>
    </xf>
    <xf numFmtId="49" fontId="12" fillId="0" borderId="11" xfId="0" applyNumberFormat="1" applyFont="1" applyFill="1" applyBorder="1" applyAlignment="1">
      <alignment horizontal="center" vertical="center" wrapText="1"/>
    </xf>
    <xf numFmtId="0" fontId="5" fillId="0" borderId="0" xfId="4" applyFont="1" applyFill="1" applyAlignment="1">
      <alignment wrapText="1"/>
    </xf>
    <xf numFmtId="0" fontId="5" fillId="0" borderId="0" xfId="0" applyFont="1" applyFill="1"/>
    <xf numFmtId="0" fontId="5" fillId="0" borderId="0" xfId="4" applyFont="1" applyFill="1" applyBorder="1" applyAlignment="1">
      <alignment wrapText="1"/>
    </xf>
    <xf numFmtId="0" fontId="24" fillId="0" borderId="11" xfId="0" applyFont="1" applyFill="1" applyBorder="1" applyAlignment="1">
      <alignment horizontal="center" vertical="center" wrapText="1"/>
    </xf>
    <xf numFmtId="49" fontId="24" fillId="0" borderId="11" xfId="0" applyNumberFormat="1" applyFont="1" applyFill="1" applyBorder="1" applyAlignment="1">
      <alignment horizontal="center" vertical="center"/>
    </xf>
    <xf numFmtId="0" fontId="11" fillId="0" borderId="7" xfId="2" applyFont="1" applyBorder="1" applyAlignment="1"/>
    <xf numFmtId="0" fontId="11" fillId="0" borderId="12" xfId="2" applyFont="1" applyBorder="1" applyAlignment="1"/>
    <xf numFmtId="0" fontId="9" fillId="0" borderId="13" xfId="2" applyFont="1" applyFill="1" applyBorder="1" applyAlignment="1" applyProtection="1">
      <alignment horizontal="left" vertical="center" wrapText="1"/>
      <protection hidden="1"/>
    </xf>
    <xf numFmtId="0" fontId="11" fillId="0" borderId="13" xfId="2" applyFont="1" applyBorder="1" applyAlignment="1" applyProtection="1">
      <alignment horizontal="left" vertical="center" wrapText="1"/>
      <protection hidden="1"/>
    </xf>
    <xf numFmtId="0" fontId="18" fillId="0" borderId="0" xfId="2" applyFont="1" applyBorder="1" applyAlignment="1" applyProtection="1">
      <alignment horizontal="right"/>
      <protection hidden="1"/>
    </xf>
    <xf numFmtId="0" fontId="11" fillId="0" borderId="13" xfId="2" applyFont="1" applyFill="1" applyBorder="1" applyAlignment="1" applyProtection="1">
      <protection hidden="1"/>
    </xf>
    <xf numFmtId="0" fontId="11" fillId="0" borderId="13" xfId="2" applyFont="1" applyBorder="1" applyAlignment="1" applyProtection="1">
      <alignment wrapText="1"/>
      <protection hidden="1"/>
    </xf>
    <xf numFmtId="0" fontId="11" fillId="0" borderId="13" xfId="2" applyFont="1" applyBorder="1" applyAlignment="1" applyProtection="1">
      <protection hidden="1"/>
    </xf>
    <xf numFmtId="0" fontId="9" fillId="0" borderId="0" xfId="2" applyFont="1" applyBorder="1" applyAlignment="1" applyProtection="1">
      <protection hidden="1"/>
    </xf>
    <xf numFmtId="0" fontId="11" fillId="0" borderId="13" xfId="2" applyFont="1" applyBorder="1" applyAlignment="1" applyProtection="1">
      <alignment horizontal="left" vertical="top" wrapText="1"/>
      <protection hidden="1"/>
    </xf>
    <xf numFmtId="0" fontId="11" fillId="0" borderId="13" xfId="2" applyFont="1" applyBorder="1" applyAlignment="1" applyProtection="1">
      <alignment horizontal="left"/>
      <protection hidden="1"/>
    </xf>
    <xf numFmtId="0" fontId="11" fillId="0" borderId="12" xfId="2" applyFont="1" applyBorder="1" applyAlignment="1" applyProtection="1">
      <protection hidden="1"/>
    </xf>
    <xf numFmtId="0" fontId="11" fillId="0" borderId="13" xfId="2" applyFont="1" applyFill="1" applyBorder="1" applyAlignment="1" applyProtection="1">
      <alignment vertical="center"/>
      <protection hidden="1"/>
    </xf>
    <xf numFmtId="0" fontId="11" fillId="0" borderId="14" xfId="2" applyFont="1" applyBorder="1" applyAlignment="1" applyProtection="1">
      <protection hidden="1"/>
    </xf>
    <xf numFmtId="0" fontId="11" fillId="0" borderId="15" xfId="2" applyFont="1" applyFill="1" applyBorder="1" applyAlignment="1" applyProtection="1">
      <protection hidden="1"/>
    </xf>
    <xf numFmtId="0" fontId="11" fillId="0" borderId="16" xfId="2" applyFont="1" applyFill="1" applyBorder="1" applyAlignment="1" applyProtection="1">
      <protection hidden="1"/>
    </xf>
    <xf numFmtId="14" fontId="8" fillId="0" borderId="11" xfId="2" applyNumberFormat="1" applyFont="1" applyFill="1" applyBorder="1" applyAlignment="1" applyProtection="1">
      <alignment horizontal="center" vertical="center"/>
      <protection locked="0" hidden="1"/>
    </xf>
    <xf numFmtId="0" fontId="9" fillId="0" borderId="0" xfId="0" applyFont="1" applyBorder="1" applyAlignment="1" applyProtection="1">
      <protection hidden="1"/>
    </xf>
    <xf numFmtId="0" fontId="9" fillId="0" borderId="0" xfId="0" applyFont="1" applyBorder="1" applyAlignment="1" applyProtection="1">
      <alignment horizontal="left"/>
      <protection hidden="1"/>
    </xf>
    <xf numFmtId="0" fontId="9" fillId="0" borderId="0" xfId="0" applyFont="1" applyBorder="1" applyAlignment="1" applyProtection="1">
      <alignment vertical="top"/>
      <protection hidden="1"/>
    </xf>
    <xf numFmtId="0" fontId="8" fillId="0" borderId="0" xfId="0" applyFont="1" applyBorder="1" applyAlignment="1" applyProtection="1">
      <alignment vertical="top"/>
      <protection hidden="1"/>
    </xf>
    <xf numFmtId="3" fontId="0" fillId="0" borderId="0" xfId="0" applyNumberFormat="1" applyFill="1"/>
    <xf numFmtId="4" fontId="0" fillId="0" borderId="0" xfId="0" applyNumberFormat="1" applyFill="1"/>
    <xf numFmtId="0" fontId="8" fillId="0" borderId="17"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25" fillId="0" borderId="0" xfId="0" applyFont="1" applyFill="1" applyBorder="1" applyAlignment="1">
      <alignment vertical="center" wrapText="1"/>
    </xf>
    <xf numFmtId="0" fontId="25" fillId="0" borderId="0" xfId="0" applyFont="1" applyFill="1" applyAlignment="1">
      <alignment vertical="center"/>
    </xf>
    <xf numFmtId="0" fontId="14" fillId="0" borderId="0" xfId="0" applyFont="1" applyFill="1" applyBorder="1" applyAlignment="1">
      <alignment vertical="center" wrapText="1"/>
    </xf>
    <xf numFmtId="0" fontId="14" fillId="0" borderId="0" xfId="0" applyFont="1" applyFill="1" applyAlignment="1">
      <alignment vertical="center"/>
    </xf>
    <xf numFmtId="0" fontId="8" fillId="0" borderId="19"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20" fillId="0" borderId="21"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20" fillId="0" borderId="21" xfId="0" applyFont="1" applyFill="1" applyBorder="1" applyAlignment="1">
      <alignment vertical="center"/>
    </xf>
    <xf numFmtId="0" fontId="16" fillId="0" borderId="0" xfId="0" applyFont="1" applyFill="1" applyBorder="1" applyAlignment="1" applyProtection="1">
      <alignment horizontal="center" vertical="center" wrapText="1"/>
      <protection hidden="1"/>
    </xf>
    <xf numFmtId="0" fontId="13" fillId="0" borderId="15" xfId="0" applyFont="1" applyFill="1" applyBorder="1" applyAlignment="1" applyProtection="1">
      <alignment horizontal="center" vertical="top" wrapText="1"/>
      <protection hidden="1"/>
    </xf>
    <xf numFmtId="0" fontId="13" fillId="0" borderId="20" xfId="0" applyFont="1" applyFill="1" applyBorder="1" applyAlignment="1" applyProtection="1">
      <alignment vertical="center" wrapText="1"/>
      <protection hidden="1"/>
    </xf>
    <xf numFmtId="0" fontId="13" fillId="0" borderId="21" xfId="0" applyFont="1" applyFill="1" applyBorder="1" applyAlignment="1" applyProtection="1">
      <alignment vertical="center" wrapText="1"/>
      <protection hidden="1"/>
    </xf>
    <xf numFmtId="0" fontId="13" fillId="0" borderId="23" xfId="0" applyFont="1" applyFill="1" applyBorder="1" applyAlignment="1" applyProtection="1">
      <alignment vertical="center" wrapText="1"/>
      <protection hidden="1"/>
    </xf>
    <xf numFmtId="0" fontId="8" fillId="0" borderId="20" xfId="0" applyFont="1" applyFill="1" applyBorder="1" applyAlignment="1" applyProtection="1">
      <alignment horizontal="center" vertical="center" wrapText="1"/>
      <protection hidden="1"/>
    </xf>
    <xf numFmtId="0" fontId="8" fillId="0" borderId="24" xfId="0" applyFont="1" applyFill="1" applyBorder="1" applyAlignment="1">
      <alignment horizontal="left" vertical="center" wrapText="1"/>
    </xf>
    <xf numFmtId="0" fontId="20" fillId="0" borderId="15"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13" fillId="0" borderId="15" xfId="0" applyFont="1" applyFill="1" applyBorder="1" applyAlignment="1" applyProtection="1">
      <alignment horizontal="left" vertical="center" wrapText="1"/>
      <protection hidden="1"/>
    </xf>
    <xf numFmtId="0" fontId="12" fillId="0" borderId="20" xfId="0" applyFont="1" applyFill="1" applyBorder="1" applyAlignment="1" applyProtection="1">
      <alignment vertical="center" wrapText="1"/>
      <protection hidden="1"/>
    </xf>
    <xf numFmtId="0" fontId="12" fillId="0" borderId="21" xfId="0" applyFont="1" applyFill="1" applyBorder="1" applyAlignment="1" applyProtection="1">
      <alignment vertical="center" wrapText="1"/>
      <protection hidden="1"/>
    </xf>
    <xf numFmtId="0" fontId="12" fillId="0" borderId="23" xfId="0" applyFont="1" applyFill="1" applyBorder="1" applyAlignment="1" applyProtection="1">
      <alignment vertical="center" wrapText="1"/>
      <protection hidden="1"/>
    </xf>
    <xf numFmtId="0" fontId="11" fillId="0" borderId="0" xfId="2" applyFont="1" applyFill="1" applyBorder="1" applyAlignment="1" applyProtection="1">
      <alignment horizontal="right" vertical="top" wrapText="1"/>
      <protection hidden="1"/>
    </xf>
    <xf numFmtId="0" fontId="0" fillId="0" borderId="0" xfId="2" applyFont="1" applyAlignment="1"/>
    <xf numFmtId="0" fontId="0" fillId="0" borderId="0" xfId="0" applyFill="1" applyAlignment="1"/>
    <xf numFmtId="0" fontId="9" fillId="0" borderId="19" xfId="0" applyFont="1" applyFill="1" applyBorder="1" applyAlignment="1">
      <alignment horizontal="left" vertical="center" wrapText="1"/>
    </xf>
    <xf numFmtId="49" fontId="8" fillId="0" borderId="10" xfId="2" applyNumberFormat="1" applyFont="1" applyFill="1" applyBorder="1" applyAlignment="1" applyProtection="1">
      <alignment horizontal="right" vertical="center"/>
      <protection locked="0" hidden="1"/>
    </xf>
    <xf numFmtId="3" fontId="14" fillId="0" borderId="0" xfId="0" applyNumberFormat="1" applyFont="1" applyFill="1" applyAlignment="1">
      <alignment vertical="center"/>
    </xf>
    <xf numFmtId="3" fontId="6" fillId="0" borderId="5" xfId="0" applyNumberFormat="1" applyFont="1" applyFill="1" applyBorder="1" applyAlignment="1" applyProtection="1">
      <alignment vertical="center"/>
      <protection hidden="1"/>
    </xf>
    <xf numFmtId="3" fontId="8" fillId="0" borderId="21" xfId="0" applyNumberFormat="1" applyFont="1" applyFill="1" applyBorder="1" applyAlignment="1">
      <alignment horizontal="left" vertical="center" wrapText="1"/>
    </xf>
    <xf numFmtId="0" fontId="9" fillId="0" borderId="17" xfId="0" applyFont="1" applyFill="1" applyBorder="1" applyAlignment="1">
      <alignment horizontal="left" vertical="center" wrapText="1"/>
    </xf>
    <xf numFmtId="0" fontId="27" fillId="0" borderId="0" xfId="16" applyFont="1" applyFill="1" applyBorder="1"/>
    <xf numFmtId="37" fontId="27" fillId="0" borderId="0" xfId="16" applyNumberFormat="1" applyFont="1" applyFill="1" applyBorder="1" applyProtection="1"/>
    <xf numFmtId="3" fontId="27" fillId="0" borderId="0" xfId="16" applyNumberFormat="1" applyFont="1" applyFill="1" applyBorder="1" applyProtection="1"/>
    <xf numFmtId="0" fontId="0" fillId="0" borderId="0" xfId="0" applyFill="1" applyBorder="1"/>
    <xf numFmtId="37" fontId="28" fillId="0" borderId="0" xfId="16" applyNumberFormat="1" applyFont="1" applyFill="1" applyBorder="1" applyProtection="1"/>
    <xf numFmtId="3" fontId="28" fillId="0" borderId="0" xfId="16" applyNumberFormat="1" applyFont="1" applyFill="1" applyBorder="1" applyProtection="1"/>
    <xf numFmtId="1" fontId="8" fillId="0" borderId="10" xfId="2" applyNumberFormat="1" applyFont="1" applyFill="1" applyBorder="1" applyAlignment="1" applyProtection="1">
      <alignment horizontal="center" vertical="center"/>
      <protection locked="0" hidden="1"/>
    </xf>
    <xf numFmtId="0" fontId="8" fillId="0" borderId="10" xfId="2" applyFont="1" applyFill="1" applyBorder="1" applyAlignment="1" applyProtection="1">
      <alignment horizontal="center" vertical="center"/>
      <protection locked="0" hidden="1"/>
    </xf>
    <xf numFmtId="0" fontId="9" fillId="0" borderId="0" xfId="2" applyFont="1" applyFill="1" applyBorder="1" applyAlignment="1" applyProtection="1">
      <alignment vertical="center"/>
      <protection hidden="1"/>
    </xf>
    <xf numFmtId="0" fontId="9" fillId="0" borderId="0" xfId="0" applyFont="1" applyBorder="1" applyAlignment="1" applyProtection="1">
      <alignment horizontal="right"/>
      <protection hidden="1"/>
    </xf>
    <xf numFmtId="0" fontId="9" fillId="0" borderId="17" xfId="0" applyFont="1" applyFill="1" applyBorder="1" applyAlignment="1">
      <alignment horizontal="left" vertical="center" wrapText="1"/>
    </xf>
    <xf numFmtId="0" fontId="9" fillId="0" borderId="6" xfId="2" applyFont="1" applyFill="1" applyBorder="1" applyAlignment="1" applyProtection="1">
      <alignment vertical="center"/>
      <protection hidden="1"/>
    </xf>
    <xf numFmtId="0" fontId="11" fillId="0" borderId="6" xfId="2" applyFont="1" applyBorder="1" applyAlignment="1" applyProtection="1">
      <protection hidden="1"/>
    </xf>
    <xf numFmtId="0" fontId="11" fillId="0" borderId="6" xfId="2" applyFont="1" applyBorder="1" applyAlignment="1" applyProtection="1">
      <alignment horizontal="right"/>
      <protection hidden="1"/>
    </xf>
    <xf numFmtId="0" fontId="11" fillId="0" borderId="0" xfId="2" applyFont="1" applyBorder="1" applyAlignment="1" applyProtection="1">
      <alignment horizontal="right"/>
      <protection hidden="1"/>
    </xf>
    <xf numFmtId="0" fontId="11" fillId="0" borderId="6" xfId="2" applyFont="1" applyBorder="1" applyAlignment="1" applyProtection="1">
      <alignment horizontal="right" wrapText="1"/>
      <protection hidden="1"/>
    </xf>
    <xf numFmtId="0" fontId="11" fillId="0" borderId="0" xfId="2" applyFont="1" applyBorder="1" applyAlignment="1" applyProtection="1">
      <alignment horizontal="right" wrapText="1"/>
      <protection hidden="1"/>
    </xf>
    <xf numFmtId="0" fontId="9" fillId="0" borderId="13" xfId="0" applyFont="1" applyBorder="1" applyAlignment="1" applyProtection="1">
      <protection hidden="1"/>
    </xf>
    <xf numFmtId="0" fontId="8" fillId="0" borderId="13" xfId="0" applyFont="1" applyFill="1" applyBorder="1" applyAlignment="1" applyProtection="1">
      <alignment horizontal="right" vertical="center"/>
      <protection locked="0" hidden="1"/>
    </xf>
    <xf numFmtId="0" fontId="9" fillId="0" borderId="0" xfId="0" applyFont="1" applyBorder="1" applyAlignment="1" applyProtection="1">
      <alignment horizontal="right" vertical="center"/>
      <protection hidden="1"/>
    </xf>
    <xf numFmtId="0" fontId="9" fillId="0" borderId="13" xfId="0" applyFont="1" applyBorder="1" applyAlignment="1" applyProtection="1">
      <alignment vertical="top"/>
      <protection hidden="1"/>
    </xf>
    <xf numFmtId="0" fontId="9" fillId="0" borderId="0" xfId="0" applyFont="1" applyBorder="1" applyAlignment="1"/>
    <xf numFmtId="0" fontId="9" fillId="0" borderId="6" xfId="0" applyFont="1" applyBorder="1" applyAlignment="1" applyProtection="1">
      <alignment horizontal="center" vertical="center"/>
      <protection hidden="1"/>
    </xf>
    <xf numFmtId="0" fontId="9" fillId="0" borderId="0" xfId="0" applyFont="1" applyBorder="1" applyAlignment="1" applyProtection="1">
      <alignment horizontal="center" vertical="center"/>
      <protection hidden="1"/>
    </xf>
    <xf numFmtId="0" fontId="9" fillId="0" borderId="0" xfId="0" applyFont="1" applyBorder="1" applyAlignment="1">
      <alignment horizontal="center" vertical="center"/>
    </xf>
    <xf numFmtId="0" fontId="11" fillId="0" borderId="0" xfId="2" applyFont="1" applyBorder="1" applyAlignment="1">
      <alignment horizontal="center"/>
    </xf>
    <xf numFmtId="0" fontId="11" fillId="0" borderId="13" xfId="2" applyFont="1" applyBorder="1" applyAlignment="1">
      <alignment horizontal="center"/>
    </xf>
    <xf numFmtId="0" fontId="11" fillId="0" borderId="6" xfId="2" applyFont="1" applyBorder="1" applyAlignment="1" applyProtection="1">
      <alignment horizontal="left" vertical="top"/>
      <protection hidden="1"/>
    </xf>
    <xf numFmtId="0" fontId="11" fillId="0" borderId="6" xfId="2" applyFont="1" applyBorder="1" applyAlignment="1" applyProtection="1">
      <alignment horizontal="right" vertical="top"/>
      <protection hidden="1"/>
    </xf>
    <xf numFmtId="0" fontId="11" fillId="0" borderId="6" xfId="2" applyFont="1" applyBorder="1" applyAlignment="1" applyProtection="1">
      <alignment horizontal="left"/>
      <protection hidden="1"/>
    </xf>
    <xf numFmtId="0" fontId="8" fillId="0" borderId="6" xfId="2" applyFont="1" applyBorder="1" applyAlignment="1" applyProtection="1">
      <alignment vertical="center"/>
      <protection hidden="1"/>
    </xf>
    <xf numFmtId="0" fontId="11" fillId="0" borderId="6" xfId="2" applyFont="1" applyFill="1" applyBorder="1" applyAlignment="1" applyProtection="1">
      <alignment horizontal="right" vertical="top" wrapText="1"/>
      <protection hidden="1"/>
    </xf>
    <xf numFmtId="0" fontId="11" fillId="0" borderId="0" xfId="2" applyFont="1" applyBorder="1" applyAlignment="1"/>
    <xf numFmtId="0" fontId="0" fillId="0" borderId="24" xfId="2" applyFont="1" applyBorder="1" applyAlignment="1"/>
    <xf numFmtId="0" fontId="0" fillId="0" borderId="15" xfId="2" applyFont="1" applyBorder="1" applyAlignment="1"/>
    <xf numFmtId="0" fontId="13" fillId="0" borderId="24" xfId="0" applyFont="1" applyFill="1" applyBorder="1" applyAlignment="1" applyProtection="1">
      <alignment horizontal="left" vertical="center" wrapText="1"/>
      <protection hidden="1"/>
    </xf>
    <xf numFmtId="0" fontId="13" fillId="0" borderId="16" xfId="0" applyFont="1" applyFill="1" applyBorder="1" applyAlignment="1" applyProtection="1">
      <alignment horizontal="left" vertical="center" wrapText="1"/>
      <protection hidden="1"/>
    </xf>
    <xf numFmtId="0" fontId="8" fillId="0" borderId="23" xfId="0" applyFont="1" applyFill="1" applyBorder="1" applyAlignment="1">
      <alignment horizontal="left" vertical="center" wrapText="1"/>
    </xf>
    <xf numFmtId="0" fontId="8" fillId="0" borderId="33" xfId="0" applyFont="1" applyFill="1" applyBorder="1" applyAlignment="1">
      <alignment horizontal="left" vertical="center" wrapText="1"/>
    </xf>
    <xf numFmtId="0" fontId="9" fillId="0" borderId="13" xfId="0" applyFont="1" applyFill="1" applyBorder="1" applyAlignment="1" applyProtection="1">
      <protection hidden="1"/>
    </xf>
    <xf numFmtId="0" fontId="19" fillId="0" borderId="0" xfId="4" applyFont="1" applyBorder="1" applyAlignment="1" applyProtection="1">
      <alignment vertical="center"/>
      <protection hidden="1"/>
    </xf>
    <xf numFmtId="0" fontId="19" fillId="0" borderId="13" xfId="4" applyFont="1" applyFill="1" applyBorder="1" applyAlignment="1" applyProtection="1">
      <alignment vertical="center"/>
      <protection hidden="1"/>
    </xf>
    <xf numFmtId="0" fontId="19" fillId="0" borderId="0" xfId="4" applyFont="1" applyBorder="1" applyAlignment="1" applyProtection="1">
      <alignment horizontal="left"/>
      <protection hidden="1"/>
    </xf>
    <xf numFmtId="0" fontId="15" fillId="0" borderId="0" xfId="4" applyBorder="1" applyAlignment="1"/>
    <xf numFmtId="0" fontId="15" fillId="0" borderId="13" xfId="4" applyBorder="1" applyAlignment="1"/>
    <xf numFmtId="0" fontId="22" fillId="0" borderId="0" xfId="4" applyFont="1" applyFill="1" applyBorder="1" applyAlignment="1" applyProtection="1">
      <alignment horizontal="center" vertical="center"/>
      <protection hidden="1"/>
    </xf>
    <xf numFmtId="14" fontId="22" fillId="0" borderId="0" xfId="4" applyNumberFormat="1" applyFont="1" applyFill="1" applyBorder="1" applyAlignment="1" applyProtection="1">
      <alignment horizontal="center" vertical="center"/>
      <protection locked="0" hidden="1"/>
    </xf>
    <xf numFmtId="0" fontId="23" fillId="0" borderId="11" xfId="0" applyFont="1" applyFill="1" applyBorder="1" applyAlignment="1">
      <alignment horizontal="center" vertical="center" wrapText="1"/>
    </xf>
    <xf numFmtId="49" fontId="24" fillId="0" borderId="11"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xf numFmtId="3" fontId="6" fillId="0" borderId="0" xfId="0" applyNumberFormat="1" applyFont="1" applyFill="1" applyBorder="1" applyAlignment="1" applyProtection="1">
      <alignment vertical="center"/>
      <protection locked="0"/>
    </xf>
    <xf numFmtId="3" fontId="6" fillId="0" borderId="0" xfId="0" applyNumberFormat="1" applyFont="1" applyFill="1" applyBorder="1" applyAlignment="1" applyProtection="1">
      <alignment vertical="center"/>
      <protection hidden="1"/>
    </xf>
    <xf numFmtId="3" fontId="5" fillId="0" borderId="0" xfId="0" applyNumberFormat="1" applyFont="1" applyFill="1" applyBorder="1"/>
    <xf numFmtId="0" fontId="21" fillId="0" borderId="6" xfId="4" applyFont="1" applyFill="1" applyBorder="1" applyAlignment="1">
      <alignment horizontal="center" vertical="center" wrapText="1"/>
    </xf>
    <xf numFmtId="0" fontId="5" fillId="0" borderId="13" xfId="0" applyFont="1" applyFill="1" applyBorder="1" applyAlignment="1">
      <alignment horizontal="center" vertical="center" wrapText="1"/>
    </xf>
    <xf numFmtId="0" fontId="9" fillId="0" borderId="17"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5" fillId="0" borderId="0" xfId="9"/>
    <xf numFmtId="0" fontId="33" fillId="0" borderId="0" xfId="4" applyFont="1" applyAlignment="1"/>
    <xf numFmtId="0" fontId="33" fillId="0" borderId="8" xfId="4" applyFont="1" applyBorder="1" applyAlignment="1"/>
    <xf numFmtId="0" fontId="9" fillId="0" borderId="24" xfId="2" applyFont="1" applyFill="1" applyBorder="1" applyAlignment="1" applyProtection="1">
      <alignment horizontal="center" vertical="center"/>
      <protection locked="0" hidden="1"/>
    </xf>
    <xf numFmtId="0" fontId="36" fillId="0" borderId="0" xfId="9" applyFont="1"/>
    <xf numFmtId="49" fontId="9" fillId="0" borderId="20" xfId="2" applyNumberFormat="1" applyFont="1" applyFill="1" applyBorder="1" applyAlignment="1" applyProtection="1">
      <alignment horizontal="center" vertical="center"/>
      <protection locked="0" hidden="1"/>
    </xf>
    <xf numFmtId="0" fontId="34" fillId="0" borderId="0" xfId="2" applyFont="1" applyAlignment="1"/>
    <xf numFmtId="0" fontId="37" fillId="0" borderId="0" xfId="2" applyFont="1" applyAlignment="1"/>
    <xf numFmtId="0" fontId="13" fillId="0" borderId="8" xfId="9" applyFont="1" applyBorder="1" applyAlignment="1">
      <alignment horizontal="left"/>
    </xf>
    <xf numFmtId="0" fontId="9" fillId="0" borderId="10" xfId="2" applyFont="1" applyFill="1" applyBorder="1" applyAlignment="1" applyProtection="1">
      <alignment horizontal="center" vertical="center"/>
      <protection locked="0" hidden="1"/>
    </xf>
    <xf numFmtId="0" fontId="15" fillId="0" borderId="0" xfId="4">
      <alignment vertical="top"/>
    </xf>
    <xf numFmtId="0" fontId="5" fillId="0" borderId="0" xfId="4" applyFont="1" applyBorder="1" applyAlignment="1">
      <alignment vertical="top" wrapText="1"/>
    </xf>
    <xf numFmtId="3" fontId="6" fillId="0" borderId="34" xfId="0" applyNumberFormat="1" applyFont="1" applyFill="1" applyBorder="1" applyAlignment="1" applyProtection="1">
      <alignment vertical="center"/>
      <protection locked="0"/>
    </xf>
    <xf numFmtId="0" fontId="9" fillId="0" borderId="16" xfId="2" applyFont="1" applyFill="1" applyBorder="1" applyAlignment="1" applyProtection="1">
      <alignment horizontal="center" vertical="center"/>
      <protection locked="0" hidden="1"/>
    </xf>
    <xf numFmtId="0" fontId="9" fillId="0" borderId="38" xfId="2" applyFont="1" applyFill="1" applyBorder="1" applyAlignment="1" applyProtection="1">
      <alignment vertical="center"/>
      <protection locked="0" hidden="1"/>
    </xf>
    <xf numFmtId="0" fontId="9" fillId="0" borderId="10" xfId="2" applyFont="1" applyFill="1" applyBorder="1" applyAlignment="1" applyProtection="1">
      <alignment vertical="center"/>
      <protection locked="0" hidden="1"/>
    </xf>
    <xf numFmtId="0" fontId="0" fillId="0" borderId="28" xfId="0" applyFill="1" applyBorder="1" applyAlignment="1">
      <alignment vertical="center"/>
    </xf>
    <xf numFmtId="0" fontId="0" fillId="0" borderId="0" xfId="0" applyFill="1" applyAlignment="1">
      <alignment vertical="center"/>
    </xf>
    <xf numFmtId="3" fontId="0" fillId="0" borderId="0" xfId="0" applyNumberFormat="1" applyFill="1" applyAlignment="1">
      <alignment vertical="center"/>
    </xf>
    <xf numFmtId="0" fontId="9" fillId="0" borderId="11" xfId="2" applyFont="1" applyFill="1" applyBorder="1" applyAlignment="1" applyProtection="1">
      <alignment horizontal="center" vertical="center"/>
      <protection locked="0" hidden="1"/>
    </xf>
    <xf numFmtId="49" fontId="9" fillId="0" borderId="11" xfId="2" applyNumberFormat="1" applyFont="1" applyFill="1" applyBorder="1" applyAlignment="1" applyProtection="1">
      <alignment horizontal="center" vertical="center"/>
      <protection locked="0" hidden="1"/>
    </xf>
    <xf numFmtId="0" fontId="9" fillId="0" borderId="17" xfId="0" applyFont="1" applyFill="1" applyBorder="1" applyAlignment="1">
      <alignment horizontal="left" vertical="center" wrapText="1"/>
    </xf>
    <xf numFmtId="3" fontId="9" fillId="0" borderId="5" xfId="0" applyNumberFormat="1" applyFont="1" applyFill="1" applyBorder="1" applyAlignment="1" applyProtection="1">
      <alignment vertical="center"/>
      <protection locked="0"/>
    </xf>
    <xf numFmtId="3" fontId="9" fillId="0" borderId="1" xfId="0" applyNumberFormat="1" applyFont="1" applyFill="1" applyBorder="1" applyAlignment="1" applyProtection="1">
      <alignment vertical="center"/>
      <protection hidden="1"/>
    </xf>
    <xf numFmtId="3" fontId="9" fillId="0" borderId="1" xfId="21" applyNumberFormat="1" applyFont="1" applyFill="1" applyBorder="1" applyAlignment="1" applyProtection="1">
      <alignment vertical="center"/>
      <protection locked="0"/>
    </xf>
    <xf numFmtId="3" fontId="9" fillId="0" borderId="35" xfId="0" applyNumberFormat="1" applyFont="1" applyFill="1" applyBorder="1" applyAlignment="1" applyProtection="1">
      <alignment horizontal="right" vertical="center" shrinkToFit="1"/>
      <protection locked="0"/>
    </xf>
    <xf numFmtId="3" fontId="9" fillId="0" borderId="1" xfId="0" applyNumberFormat="1" applyFont="1" applyFill="1" applyBorder="1" applyAlignment="1" applyProtection="1">
      <alignment vertical="center"/>
      <protection locked="0"/>
    </xf>
    <xf numFmtId="0" fontId="9" fillId="0" borderId="0" xfId="0" applyFont="1" applyFill="1"/>
    <xf numFmtId="3" fontId="9" fillId="0" borderId="4" xfId="0" applyNumberFormat="1" applyFont="1" applyFill="1" applyBorder="1" applyAlignment="1" applyProtection="1">
      <alignment vertical="center"/>
      <protection locked="0"/>
    </xf>
    <xf numFmtId="3" fontId="9" fillId="0" borderId="34" xfId="0" applyNumberFormat="1" applyFont="1" applyFill="1" applyBorder="1" applyAlignment="1" applyProtection="1">
      <alignment horizontal="right" vertical="center" shrinkToFit="1"/>
      <protection locked="0"/>
    </xf>
    <xf numFmtId="0" fontId="9" fillId="0" borderId="21" xfId="0" applyFont="1" applyFill="1" applyBorder="1"/>
    <xf numFmtId="0" fontId="8" fillId="0" borderId="23" xfId="0" applyFont="1" applyFill="1" applyBorder="1" applyAlignment="1">
      <alignment vertical="center"/>
    </xf>
    <xf numFmtId="3" fontId="9" fillId="0" borderId="5" xfId="0" applyNumberFormat="1" applyFont="1" applyFill="1" applyBorder="1" applyAlignment="1" applyProtection="1">
      <alignment vertical="center"/>
      <protection hidden="1"/>
    </xf>
    <xf numFmtId="3" fontId="9" fillId="0" borderId="1" xfId="27" applyNumberFormat="1" applyFont="1" applyFill="1" applyBorder="1" applyAlignment="1" applyProtection="1">
      <alignment vertical="center"/>
      <protection locked="0"/>
    </xf>
    <xf numFmtId="0" fontId="8" fillId="0" borderId="28" xfId="0" applyFont="1" applyFill="1" applyBorder="1" applyAlignment="1">
      <alignment vertical="center"/>
    </xf>
    <xf numFmtId="3" fontId="19" fillId="0" borderId="0" xfId="0" applyNumberFormat="1" applyFont="1" applyFill="1" applyAlignment="1">
      <alignment vertical="center"/>
    </xf>
    <xf numFmtId="0" fontId="9" fillId="0" borderId="21" xfId="0" applyFont="1" applyFill="1" applyBorder="1" applyAlignment="1">
      <alignment vertical="center" wrapText="1"/>
    </xf>
    <xf numFmtId="0" fontId="9" fillId="0" borderId="23" xfId="0" applyFont="1" applyFill="1" applyBorder="1" applyAlignment="1">
      <alignment vertical="center" wrapText="1"/>
    </xf>
    <xf numFmtId="3" fontId="9" fillId="0" borderId="17" xfId="0" applyNumberFormat="1" applyFont="1" applyFill="1" applyBorder="1" applyAlignment="1" applyProtection="1">
      <alignment vertical="center"/>
      <protection hidden="1"/>
    </xf>
    <xf numFmtId="3" fontId="9" fillId="0" borderId="4" xfId="0" applyNumberFormat="1" applyFont="1" applyFill="1" applyBorder="1" applyAlignment="1" applyProtection="1">
      <alignment vertical="center"/>
      <protection hidden="1"/>
    </xf>
    <xf numFmtId="0" fontId="9" fillId="0" borderId="17" xfId="0" applyFont="1" applyFill="1" applyBorder="1" applyAlignment="1">
      <alignment horizontal="left" vertical="center"/>
    </xf>
    <xf numFmtId="3" fontId="0" fillId="0" borderId="0" xfId="0" applyNumberFormat="1" applyFill="1" applyAlignment="1"/>
    <xf numFmtId="0" fontId="5" fillId="0" borderId="23" xfId="0" applyFont="1" applyFill="1" applyBorder="1" applyAlignment="1">
      <alignment vertical="center" wrapText="1"/>
    </xf>
    <xf numFmtId="0" fontId="12" fillId="0" borderId="21"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6" fillId="0" borderId="9" xfId="0" applyFont="1" applyFill="1" applyBorder="1" applyAlignment="1">
      <alignment vertical="center"/>
    </xf>
    <xf numFmtId="0" fontId="6" fillId="0" borderId="28" xfId="0" applyFont="1" applyFill="1" applyBorder="1"/>
    <xf numFmtId="3" fontId="8" fillId="0" borderId="10" xfId="2" applyNumberFormat="1" applyFont="1" applyFill="1" applyBorder="1" applyAlignment="1" applyProtection="1">
      <alignment horizontal="right" vertical="center"/>
      <protection locked="0" hidden="1"/>
    </xf>
    <xf numFmtId="3" fontId="6" fillId="0" borderId="1" xfId="0" applyNumberFormat="1" applyFont="1" applyFill="1" applyBorder="1"/>
    <xf numFmtId="3" fontId="6" fillId="0" borderId="35" xfId="0" applyNumberFormat="1" applyFont="1" applyFill="1" applyBorder="1" applyAlignment="1" applyProtection="1">
      <alignment horizontal="right" vertical="center" shrinkToFit="1"/>
      <protection locked="0"/>
    </xf>
    <xf numFmtId="3" fontId="6" fillId="2" borderId="1" xfId="0" applyNumberFormat="1" applyFont="1" applyFill="1" applyBorder="1" applyAlignment="1" applyProtection="1">
      <alignment vertical="center"/>
      <protection hidden="1"/>
    </xf>
    <xf numFmtId="3" fontId="6" fillId="2" borderId="1" xfId="0" applyNumberFormat="1" applyFont="1" applyFill="1" applyBorder="1" applyAlignment="1" applyProtection="1">
      <alignment vertical="center"/>
      <protection locked="0"/>
    </xf>
    <xf numFmtId="3" fontId="6" fillId="0" borderId="1" xfId="21" applyNumberFormat="1" applyFont="1" applyFill="1" applyBorder="1" applyAlignment="1" applyProtection="1">
      <alignment vertical="center"/>
      <protection locked="0"/>
    </xf>
    <xf numFmtId="0" fontId="16" fillId="0" borderId="25" xfId="2" applyFont="1" applyBorder="1" applyAlignment="1"/>
    <xf numFmtId="0" fontId="16" fillId="0" borderId="7" xfId="2" applyFont="1" applyBorder="1" applyAlignment="1"/>
    <xf numFmtId="0" fontId="9" fillId="0" borderId="0" xfId="2" applyFont="1" applyFill="1" applyBorder="1" applyAlignment="1" applyProtection="1">
      <alignment vertical="center"/>
      <protection hidden="1"/>
    </xf>
    <xf numFmtId="0" fontId="9" fillId="0" borderId="6" xfId="0" applyFont="1" applyBorder="1" applyAlignment="1" applyProtection="1">
      <alignment horizontal="right" vertical="center" wrapText="1"/>
      <protection hidden="1"/>
    </xf>
    <xf numFmtId="0" fontId="9" fillId="0" borderId="13" xfId="0" applyFont="1" applyBorder="1" applyAlignment="1" applyProtection="1">
      <alignment horizontal="right" wrapText="1"/>
      <protection hidden="1"/>
    </xf>
    <xf numFmtId="0" fontId="8" fillId="0" borderId="24" xfId="2" applyFont="1" applyFill="1" applyBorder="1" applyAlignment="1" applyProtection="1">
      <alignment horizontal="left" vertical="center"/>
      <protection locked="0" hidden="1"/>
    </xf>
    <xf numFmtId="0" fontId="8" fillId="0" borderId="15" xfId="2" applyFont="1" applyFill="1" applyBorder="1" applyAlignment="1" applyProtection="1">
      <alignment horizontal="left" vertical="center"/>
      <protection locked="0" hidden="1"/>
    </xf>
    <xf numFmtId="0" fontId="8" fillId="0" borderId="16" xfId="2" applyFont="1" applyFill="1" applyBorder="1" applyAlignment="1" applyProtection="1">
      <alignment horizontal="left" vertical="center"/>
      <protection locked="0" hidden="1"/>
    </xf>
    <xf numFmtId="49" fontId="8" fillId="0" borderId="24" xfId="2" applyNumberFormat="1" applyFont="1" applyFill="1" applyBorder="1" applyAlignment="1" applyProtection="1">
      <alignment horizontal="left" vertical="center"/>
      <protection locked="0" hidden="1"/>
    </xf>
    <xf numFmtId="49" fontId="8" fillId="0" borderId="15" xfId="2" applyNumberFormat="1" applyFont="1" applyFill="1" applyBorder="1" applyAlignment="1" applyProtection="1">
      <alignment horizontal="left" vertical="center"/>
      <protection locked="0" hidden="1"/>
    </xf>
    <xf numFmtId="49" fontId="8" fillId="0" borderId="16" xfId="2" applyNumberFormat="1" applyFont="1" applyFill="1" applyBorder="1" applyAlignment="1" applyProtection="1">
      <alignment horizontal="left" vertical="center"/>
      <protection locked="0" hidden="1"/>
    </xf>
    <xf numFmtId="0" fontId="8" fillId="0" borderId="24" xfId="2" applyFont="1" applyFill="1" applyBorder="1" applyAlignment="1" applyProtection="1">
      <alignment horizontal="right" vertical="center"/>
      <protection locked="0" hidden="1"/>
    </xf>
    <xf numFmtId="0" fontId="30" fillId="0" borderId="15" xfId="2" applyFont="1" applyFill="1" applyBorder="1" applyAlignment="1"/>
    <xf numFmtId="0" fontId="30" fillId="0" borderId="16" xfId="2" applyFont="1" applyFill="1" applyBorder="1" applyAlignment="1"/>
    <xf numFmtId="0" fontId="11" fillId="0" borderId="0" xfId="2" applyFont="1" applyBorder="1" applyAlignment="1" applyProtection="1">
      <alignment horizontal="center" vertical="top"/>
      <protection hidden="1"/>
    </xf>
    <xf numFmtId="0" fontId="11" fillId="0" borderId="0" xfId="2" applyFont="1" applyBorder="1" applyAlignment="1" applyProtection="1">
      <alignment horizontal="center"/>
      <protection hidden="1"/>
    </xf>
    <xf numFmtId="0" fontId="11" fillId="0" borderId="7" xfId="2" applyFont="1" applyBorder="1" applyAlignment="1" applyProtection="1">
      <alignment horizontal="center"/>
      <protection hidden="1"/>
    </xf>
    <xf numFmtId="49" fontId="8" fillId="0" borderId="24" xfId="2" applyNumberFormat="1" applyFont="1" applyFill="1" applyBorder="1" applyAlignment="1" applyProtection="1">
      <alignment horizontal="center" vertical="center"/>
      <protection locked="0" hidden="1"/>
    </xf>
    <xf numFmtId="49" fontId="8" fillId="0" borderId="16" xfId="2" applyNumberFormat="1" applyFont="1" applyFill="1" applyBorder="1" applyAlignment="1" applyProtection="1">
      <alignment horizontal="center" vertical="center"/>
      <protection locked="0" hidden="1"/>
    </xf>
    <xf numFmtId="0" fontId="9" fillId="0" borderId="29" xfId="0" applyFont="1" applyBorder="1" applyAlignment="1" applyProtection="1">
      <alignment horizontal="center" vertical="top"/>
      <protection hidden="1"/>
    </xf>
    <xf numFmtId="0" fontId="9" fillId="0" borderId="29" xfId="0" applyFont="1" applyBorder="1" applyAlignment="1">
      <alignment horizontal="center"/>
    </xf>
    <xf numFmtId="0" fontId="9" fillId="0" borderId="32" xfId="0" applyFont="1" applyBorder="1" applyAlignment="1"/>
    <xf numFmtId="0" fontId="11" fillId="0" borderId="15" xfId="2" applyFont="1" applyFill="1" applyBorder="1" applyAlignment="1" applyProtection="1">
      <alignment horizontal="center" vertical="top"/>
      <protection hidden="1"/>
    </xf>
    <xf numFmtId="0" fontId="11" fillId="0" borderId="15" xfId="2" applyFont="1" applyFill="1" applyBorder="1" applyAlignment="1" applyProtection="1">
      <alignment horizontal="center"/>
      <protection hidden="1"/>
    </xf>
    <xf numFmtId="0" fontId="19" fillId="0" borderId="0" xfId="4" applyFont="1" applyBorder="1" applyAlignment="1" applyProtection="1">
      <alignment horizontal="left"/>
      <protection hidden="1"/>
    </xf>
    <xf numFmtId="0" fontId="15" fillId="0" borderId="0" xfId="4" applyBorder="1" applyAlignment="1"/>
    <xf numFmtId="0" fontId="15" fillId="0" borderId="13" xfId="4" applyBorder="1" applyAlignment="1"/>
    <xf numFmtId="0" fontId="9" fillId="0" borderId="13" xfId="0" applyFont="1" applyBorder="1" applyAlignment="1" applyProtection="1">
      <alignment horizontal="right" vertical="center" wrapText="1"/>
      <protection hidden="1"/>
    </xf>
    <xf numFmtId="0" fontId="8" fillId="0" borderId="20" xfId="2" applyFont="1" applyFill="1" applyBorder="1" applyAlignment="1" applyProtection="1">
      <alignment horizontal="right" vertical="center"/>
      <protection locked="0" hidden="1"/>
    </xf>
    <xf numFmtId="0" fontId="8" fillId="0" borderId="21" xfId="2" applyFont="1" applyFill="1" applyBorder="1" applyAlignment="1" applyProtection="1">
      <alignment horizontal="right" vertical="center"/>
      <protection locked="0" hidden="1"/>
    </xf>
    <xf numFmtId="0" fontId="8" fillId="0" borderId="23" xfId="2" applyFont="1" applyFill="1" applyBorder="1" applyAlignment="1" applyProtection="1">
      <alignment horizontal="right" vertical="center"/>
      <protection locked="0" hidden="1"/>
    </xf>
    <xf numFmtId="49" fontId="31" fillId="0" borderId="24" xfId="1" applyNumberFormat="1" applyFont="1" applyFill="1" applyBorder="1" applyAlignment="1" applyProtection="1">
      <alignment horizontal="left" vertical="center"/>
      <protection locked="0" hidden="1"/>
    </xf>
    <xf numFmtId="0" fontId="9" fillId="0" borderId="6" xfId="0" applyFont="1" applyBorder="1" applyAlignment="1" applyProtection="1">
      <alignment horizontal="right" vertical="center"/>
      <protection hidden="1"/>
    </xf>
    <xf numFmtId="0" fontId="9" fillId="0" borderId="13" xfId="0" applyFont="1" applyBorder="1" applyAlignment="1" applyProtection="1">
      <alignment horizontal="right"/>
      <protection hidden="1"/>
    </xf>
    <xf numFmtId="0" fontId="9" fillId="0" borderId="16" xfId="2" applyFont="1" applyFill="1" applyBorder="1" applyAlignment="1">
      <alignment horizontal="left" vertical="center"/>
    </xf>
    <xf numFmtId="0" fontId="32" fillId="0" borderId="0" xfId="4" applyFont="1" applyBorder="1" applyAlignment="1" applyProtection="1">
      <alignment horizontal="left"/>
      <protection hidden="1"/>
    </xf>
    <xf numFmtId="0" fontId="33" fillId="0" borderId="0" xfId="4" applyFont="1" applyBorder="1" applyAlignment="1"/>
    <xf numFmtId="0" fontId="30" fillId="0" borderId="15" xfId="2" applyFont="1" applyFill="1" applyBorder="1" applyAlignment="1">
      <alignment horizontal="left"/>
    </xf>
    <xf numFmtId="0" fontId="30" fillId="0" borderId="16" xfId="2" applyFont="1" applyFill="1" applyBorder="1" applyAlignment="1">
      <alignment horizontal="left"/>
    </xf>
    <xf numFmtId="0" fontId="9" fillId="0" borderId="0" xfId="0" applyFont="1" applyBorder="1" applyAlignment="1" applyProtection="1">
      <alignment horizontal="right" vertical="center"/>
      <protection hidden="1"/>
    </xf>
    <xf numFmtId="0" fontId="11" fillId="0" borderId="0" xfId="2" applyFont="1" applyBorder="1" applyAlignment="1">
      <alignment horizontal="center"/>
    </xf>
    <xf numFmtId="0" fontId="11" fillId="0" borderId="13" xfId="2" applyFont="1" applyBorder="1" applyAlignment="1">
      <alignment horizontal="center"/>
    </xf>
    <xf numFmtId="0" fontId="9" fillId="0" borderId="0" xfId="0" applyFont="1" applyBorder="1" applyAlignment="1">
      <alignment horizontal="center" vertical="center"/>
    </xf>
    <xf numFmtId="0" fontId="9" fillId="0" borderId="6" xfId="0" applyFont="1" applyBorder="1" applyAlignment="1" applyProtection="1">
      <alignment horizontal="center" vertical="center"/>
      <protection hidden="1"/>
    </xf>
    <xf numFmtId="0" fontId="9" fillId="0" borderId="0" xfId="0" applyFont="1" applyBorder="1" applyAlignment="1" applyProtection="1">
      <alignment horizontal="center" vertical="center"/>
      <protection hidden="1"/>
    </xf>
    <xf numFmtId="0" fontId="9" fillId="0" borderId="0" xfId="0" applyFont="1" applyBorder="1" applyAlignment="1" applyProtection="1">
      <alignment horizontal="right" wrapText="1"/>
      <protection hidden="1"/>
    </xf>
    <xf numFmtId="0" fontId="9" fillId="0" borderId="6" xfId="0" applyFont="1" applyBorder="1" applyAlignment="1" applyProtection="1">
      <alignment horizontal="right" wrapText="1"/>
      <protection hidden="1"/>
    </xf>
    <xf numFmtId="0" fontId="9" fillId="0" borderId="0" xfId="0" applyFont="1" applyBorder="1" applyAlignment="1" applyProtection="1">
      <alignment horizontal="right"/>
      <protection hidden="1"/>
    </xf>
    <xf numFmtId="0" fontId="30" fillId="0" borderId="15" xfId="2" applyFont="1" applyFill="1" applyBorder="1" applyAlignment="1">
      <alignment horizontal="left" vertical="center"/>
    </xf>
    <xf numFmtId="0" fontId="30" fillId="0" borderId="16" xfId="2" applyFont="1" applyFill="1" applyBorder="1" applyAlignment="1">
      <alignment horizontal="left" vertical="center"/>
    </xf>
    <xf numFmtId="0" fontId="9" fillId="0" borderId="13" xfId="0" applyFont="1" applyBorder="1" applyAlignment="1" applyProtection="1">
      <alignment horizontal="right" vertical="center"/>
      <protection hidden="1"/>
    </xf>
    <xf numFmtId="1" fontId="8" fillId="0" borderId="24" xfId="2" applyNumberFormat="1" applyFont="1" applyFill="1" applyBorder="1" applyAlignment="1" applyProtection="1">
      <alignment horizontal="center" vertical="center"/>
      <protection locked="0" hidden="1"/>
    </xf>
    <xf numFmtId="1" fontId="8" fillId="0" borderId="16" xfId="2" applyNumberFormat="1" applyFont="1" applyFill="1" applyBorder="1" applyAlignment="1" applyProtection="1">
      <alignment horizontal="center" vertical="center"/>
      <protection locked="0" hidden="1"/>
    </xf>
    <xf numFmtId="0" fontId="31" fillId="0" borderId="24" xfId="1" applyFont="1" applyFill="1" applyBorder="1" applyAlignment="1" applyProtection="1">
      <protection locked="0" hidden="1"/>
    </xf>
    <xf numFmtId="0" fontId="8" fillId="0" borderId="15" xfId="2" applyFont="1" applyFill="1" applyBorder="1" applyAlignment="1" applyProtection="1">
      <protection locked="0" hidden="1"/>
    </xf>
    <xf numFmtId="0" fontId="8" fillId="0" borderId="16" xfId="2" applyFont="1" applyFill="1" applyBorder="1" applyAlignment="1" applyProtection="1">
      <protection locked="0" hidden="1"/>
    </xf>
    <xf numFmtId="0" fontId="10" fillId="0" borderId="24" xfId="1" applyFill="1" applyBorder="1" applyAlignment="1" applyProtection="1">
      <protection locked="0" hidden="1"/>
    </xf>
    <xf numFmtId="0" fontId="8" fillId="0" borderId="6" xfId="2" applyFont="1" applyFill="1" applyBorder="1" applyAlignment="1" applyProtection="1">
      <alignment horizontal="left" vertical="center" wrapText="1"/>
      <protection hidden="1"/>
    </xf>
    <xf numFmtId="0" fontId="8" fillId="0" borderId="0" xfId="2" applyFont="1" applyFill="1" applyBorder="1" applyAlignment="1" applyProtection="1">
      <alignment horizontal="left" vertical="center" wrapText="1"/>
      <protection hidden="1"/>
    </xf>
    <xf numFmtId="0" fontId="8" fillId="0" borderId="13" xfId="2" applyFont="1" applyFill="1" applyBorder="1" applyAlignment="1" applyProtection="1">
      <alignment horizontal="left" vertical="center" wrapText="1"/>
      <protection hidden="1"/>
    </xf>
    <xf numFmtId="0" fontId="17" fillId="0" borderId="6" xfId="2" applyFont="1" applyBorder="1" applyAlignment="1" applyProtection="1">
      <alignment horizontal="center" vertical="center" wrapText="1"/>
      <protection hidden="1"/>
    </xf>
    <xf numFmtId="0" fontId="17" fillId="0" borderId="0" xfId="2" applyFont="1" applyBorder="1" applyAlignment="1" applyProtection="1">
      <alignment horizontal="center" vertical="center" wrapText="1"/>
      <protection hidden="1"/>
    </xf>
    <xf numFmtId="0" fontId="17" fillId="0" borderId="13" xfId="2" applyFont="1" applyBorder="1" applyAlignment="1" applyProtection="1">
      <alignment horizontal="center" vertical="center" wrapText="1"/>
      <protection hidden="1"/>
    </xf>
    <xf numFmtId="0" fontId="6" fillId="0" borderId="6" xfId="0" applyFont="1" applyBorder="1" applyAlignment="1" applyProtection="1">
      <alignment horizontal="right" vertical="center" wrapText="1"/>
      <protection hidden="1"/>
    </xf>
    <xf numFmtId="0" fontId="6" fillId="0" borderId="13" xfId="0" applyFont="1" applyBorder="1" applyAlignment="1" applyProtection="1">
      <alignment horizontal="right" wrapText="1"/>
      <protection hidden="1"/>
    </xf>
    <xf numFmtId="49" fontId="8" fillId="0" borderId="21" xfId="2" applyNumberFormat="1" applyFont="1" applyFill="1" applyBorder="1" applyAlignment="1" applyProtection="1">
      <alignment horizontal="center" vertical="center"/>
      <protection locked="0" hidden="1"/>
    </xf>
    <xf numFmtId="49" fontId="8" fillId="0" borderId="23" xfId="2" applyNumberFormat="1" applyFont="1" applyFill="1" applyBorder="1" applyAlignment="1" applyProtection="1">
      <alignment horizontal="center" vertical="center"/>
      <protection locked="0" hidden="1"/>
    </xf>
    <xf numFmtId="0" fontId="9" fillId="0" borderId="15" xfId="2" applyFont="1" applyFill="1" applyBorder="1" applyAlignment="1"/>
    <xf numFmtId="0" fontId="9" fillId="0" borderId="16" xfId="2" applyFont="1" applyFill="1" applyBorder="1" applyAlignment="1"/>
    <xf numFmtId="0" fontId="8" fillId="0" borderId="25" xfId="0" applyFont="1" applyFill="1" applyBorder="1" applyAlignment="1">
      <alignment horizontal="left" vertical="center"/>
    </xf>
    <xf numFmtId="0" fontId="8" fillId="0" borderId="7" xfId="0" applyFont="1" applyFill="1" applyBorder="1" applyAlignment="1">
      <alignment horizontal="left" vertical="center"/>
    </xf>
    <xf numFmtId="0" fontId="8" fillId="0" borderId="12" xfId="0" applyFont="1" applyFill="1" applyBorder="1" applyAlignment="1">
      <alignment horizontal="left" vertical="center"/>
    </xf>
    <xf numFmtId="0" fontId="16" fillId="0" borderId="25" xfId="0" applyFont="1" applyFill="1" applyBorder="1" applyAlignment="1" applyProtection="1">
      <alignment horizontal="center" vertical="center" wrapText="1"/>
      <protection hidden="1"/>
    </xf>
    <xf numFmtId="0" fontId="16" fillId="0" borderId="7" xfId="0" applyFont="1" applyFill="1" applyBorder="1" applyAlignment="1" applyProtection="1">
      <alignment horizontal="center" vertical="center" wrapText="1"/>
      <protection hidden="1"/>
    </xf>
    <xf numFmtId="0" fontId="16" fillId="0" borderId="12" xfId="0" applyFont="1" applyFill="1" applyBorder="1" applyAlignment="1" applyProtection="1">
      <alignment horizontal="center" vertical="center" wrapText="1"/>
      <protection hidden="1"/>
    </xf>
    <xf numFmtId="0" fontId="13" fillId="0" borderId="6" xfId="0" applyFont="1" applyFill="1" applyBorder="1" applyAlignment="1" applyProtection="1">
      <alignment horizontal="center" vertical="top" wrapText="1"/>
      <protection hidden="1"/>
    </xf>
    <xf numFmtId="0" fontId="13" fillId="0" borderId="0" xfId="0" applyFont="1" applyFill="1" applyBorder="1" applyAlignment="1" applyProtection="1">
      <alignment horizontal="center" vertical="top" wrapText="1"/>
      <protection hidden="1"/>
    </xf>
    <xf numFmtId="0" fontId="13" fillId="0" borderId="13" xfId="0" applyFont="1" applyFill="1" applyBorder="1" applyAlignment="1" applyProtection="1">
      <alignment horizontal="center" vertical="top" wrapText="1"/>
      <protection hidden="1"/>
    </xf>
    <xf numFmtId="0" fontId="16" fillId="0" borderId="25"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3" fillId="0" borderId="24" xfId="0" applyFont="1" applyFill="1" applyBorder="1" applyAlignment="1">
      <alignment horizontal="center" vertical="top" wrapText="1"/>
    </xf>
    <xf numFmtId="0" fontId="13" fillId="0" borderId="15" xfId="0" applyFont="1" applyFill="1" applyBorder="1" applyAlignment="1">
      <alignment horizontal="center" vertical="top" wrapText="1"/>
    </xf>
    <xf numFmtId="0" fontId="13" fillId="0" borderId="16" xfId="0" applyFont="1" applyFill="1" applyBorder="1" applyAlignment="1">
      <alignment horizontal="center" vertical="top"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21" fillId="0" borderId="25" xfId="4"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11" fillId="0" borderId="17" xfId="0" applyFont="1" applyFill="1" applyBorder="1" applyAlignment="1">
      <alignment horizontal="left" vertical="center" wrapText="1"/>
    </xf>
    <xf numFmtId="0" fontId="11" fillId="0" borderId="30" xfId="0" applyFont="1" applyFill="1" applyBorder="1" applyAlignment="1">
      <alignment horizontal="left" vertical="center" wrapText="1"/>
    </xf>
    <xf numFmtId="0" fontId="23" fillId="0" borderId="17" xfId="0" applyFont="1" applyFill="1" applyBorder="1" applyAlignment="1">
      <alignment horizontal="left" vertical="center" wrapText="1"/>
    </xf>
    <xf numFmtId="0" fontId="23" fillId="0" borderId="30" xfId="0" applyFont="1" applyFill="1" applyBorder="1" applyAlignment="1">
      <alignment horizontal="left" vertical="center" wrapText="1"/>
    </xf>
    <xf numFmtId="0" fontId="23" fillId="0" borderId="20" xfId="0" applyFont="1" applyFill="1" applyBorder="1" applyAlignment="1">
      <alignment horizontal="left" vertical="center" wrapText="1"/>
    </xf>
    <xf numFmtId="0" fontId="23" fillId="0" borderId="21" xfId="0" applyFont="1" applyFill="1" applyBorder="1" applyAlignment="1">
      <alignment horizontal="left" vertical="center" wrapText="1"/>
    </xf>
    <xf numFmtId="0" fontId="5" fillId="0" borderId="21" xfId="0" applyFont="1" applyFill="1" applyBorder="1" applyAlignment="1">
      <alignment vertical="center" wrapText="1"/>
    </xf>
    <xf numFmtId="0" fontId="5" fillId="0" borderId="23" xfId="0" applyFont="1" applyFill="1" applyBorder="1" applyAlignment="1">
      <alignment vertical="center" wrapText="1"/>
    </xf>
    <xf numFmtId="0" fontId="9" fillId="0" borderId="17" xfId="0" applyFont="1" applyFill="1" applyBorder="1" applyAlignment="1">
      <alignment horizontal="left" vertical="center" wrapText="1"/>
    </xf>
    <xf numFmtId="0" fontId="11" fillId="0" borderId="22"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1" fillId="0" borderId="31" xfId="0" applyFont="1" applyFill="1" applyBorder="1" applyAlignment="1">
      <alignment horizontal="left" vertical="center" wrapText="1"/>
    </xf>
    <xf numFmtId="0" fontId="22" fillId="0" borderId="0" xfId="4" applyFont="1" applyFill="1" applyBorder="1" applyAlignment="1" applyProtection="1">
      <alignment horizontal="center" vertical="center"/>
      <protection hidden="1"/>
    </xf>
    <xf numFmtId="14" fontId="22" fillId="0" borderId="0" xfId="4" applyNumberFormat="1" applyFont="1" applyFill="1" applyBorder="1" applyAlignment="1" applyProtection="1">
      <alignment horizontal="center" vertical="center"/>
      <protection locked="0" hidden="1"/>
    </xf>
    <xf numFmtId="0" fontId="5" fillId="0" borderId="0" xfId="4" applyFont="1" applyFill="1" applyBorder="1" applyAlignment="1">
      <alignment vertical="center"/>
    </xf>
    <xf numFmtId="0" fontId="23" fillId="0" borderId="11" xfId="0" applyFont="1" applyFill="1" applyBorder="1" applyAlignment="1">
      <alignment horizontal="center" vertical="center" wrapText="1"/>
    </xf>
    <xf numFmtId="49" fontId="24" fillId="0" borderId="11" xfId="0" applyNumberFormat="1" applyFont="1" applyFill="1" applyBorder="1" applyAlignment="1">
      <alignment horizontal="center" vertical="center" wrapText="1"/>
    </xf>
    <xf numFmtId="0" fontId="9" fillId="0" borderId="20" xfId="2" applyFont="1" applyFill="1" applyBorder="1" applyAlignment="1" applyProtection="1">
      <alignment horizontal="right" vertical="center"/>
      <protection locked="0" hidden="1"/>
    </xf>
    <xf numFmtId="0" fontId="9" fillId="0" borderId="21" xfId="2" applyFont="1" applyFill="1" applyBorder="1" applyAlignment="1" applyProtection="1">
      <alignment horizontal="right" vertical="center"/>
      <protection locked="0" hidden="1"/>
    </xf>
    <xf numFmtId="0" fontId="9" fillId="0" borderId="23" xfId="2" applyFont="1" applyFill="1" applyBorder="1" applyAlignment="1" applyProtection="1">
      <alignment horizontal="right" vertical="center"/>
      <protection locked="0" hidden="1"/>
    </xf>
    <xf numFmtId="0" fontId="16" fillId="0" borderId="0" xfId="4" applyFont="1" applyAlignment="1"/>
    <xf numFmtId="0" fontId="35" fillId="0" borderId="0" xfId="4" applyFont="1" applyBorder="1" applyAlignment="1">
      <alignment horizontal="center" vertical="top" wrapText="1"/>
    </xf>
    <xf numFmtId="0" fontId="15" fillId="0" borderId="0" xfId="4" applyAlignment="1"/>
    <xf numFmtId="0" fontId="9" fillId="0" borderId="36" xfId="2" applyFont="1" applyFill="1" applyBorder="1" applyAlignment="1" applyProtection="1">
      <alignment horizontal="left" vertical="center"/>
      <protection locked="0" hidden="1"/>
    </xf>
    <xf numFmtId="0" fontId="9" fillId="0" borderId="37" xfId="2" applyFont="1" applyFill="1" applyBorder="1" applyAlignment="1" applyProtection="1">
      <alignment horizontal="left" vertical="center"/>
      <protection locked="0" hidden="1"/>
    </xf>
    <xf numFmtId="0" fontId="9" fillId="0" borderId="20" xfId="2" applyFont="1" applyFill="1" applyBorder="1" applyAlignment="1" applyProtection="1">
      <alignment horizontal="left" vertical="center"/>
      <protection locked="0" hidden="1"/>
    </xf>
    <xf numFmtId="0" fontId="9" fillId="0" borderId="23" xfId="2" applyFont="1" applyFill="1" applyBorder="1" applyAlignment="1" applyProtection="1">
      <alignment horizontal="left" vertical="center"/>
      <protection locked="0" hidden="1"/>
    </xf>
    <xf numFmtId="0" fontId="9" fillId="0" borderId="24" xfId="2" applyFont="1" applyFill="1" applyBorder="1" applyAlignment="1" applyProtection="1">
      <alignment horizontal="right" vertical="center"/>
      <protection locked="0" hidden="1"/>
    </xf>
  </cellXfs>
  <cellStyles count="28">
    <cellStyle name="Comma 2" xfId="7"/>
    <cellStyle name="Comma 5 2" xfId="14"/>
    <cellStyle name="Comma 5 2 2" xfId="24"/>
    <cellStyle name="Hyperlink" xfId="1" builtinId="8"/>
    <cellStyle name="Hyperlink 2" xfId="15"/>
    <cellStyle name="Normal" xfId="0" builtinId="0"/>
    <cellStyle name="Normal 15 2" xfId="16"/>
    <cellStyle name="Normal 15 2 2" xfId="25"/>
    <cellStyle name="Normal 2" xfId="8"/>
    <cellStyle name="Normal 2 2" xfId="20"/>
    <cellStyle name="Normal 2 2 2" xfId="26"/>
    <cellStyle name="Normal 2 3" xfId="27"/>
    <cellStyle name="Normal 27" xfId="9"/>
    <cellStyle name="Normal 3" xfId="5"/>
    <cellStyle name="Normal 3 2" xfId="22"/>
    <cellStyle name="Normal 4" xfId="13"/>
    <cellStyle name="Normal 4 2" xfId="23"/>
    <cellStyle name="Normal_TFI-POD" xfId="2"/>
    <cellStyle name="Normalno 2" xfId="21"/>
    <cellStyle name="Normalny_Farm IAS A 00" xfId="6"/>
    <cellStyle name="Obično_Knjiga2" xfId="3"/>
    <cellStyle name="Percent 2" xfId="10"/>
    <cellStyle name="Style 1" xfId="4"/>
    <cellStyle name="Style 1 2" xfId="11"/>
    <cellStyle name="Style 1 2 2" xfId="12"/>
    <cellStyle name="Style 1 2 3" xfId="17"/>
    <cellStyle name="Style 1 3" xfId="18"/>
    <cellStyle name="Style 1_Borrowings" xfId="19"/>
  </cellStyles>
  <dxfs count="4">
    <dxf>
      <font>
        <condense val="0"/>
        <extend val="0"/>
        <color indexed="9"/>
      </font>
      <fill>
        <patternFill patternType="solid">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nka.sopta@riviera.hr" TargetMode="External"/><Relationship Id="rId2" Type="http://schemas.openxmlformats.org/officeDocument/2006/relationships/hyperlink" Target="http://www.valamar-riviera.com/" TargetMode="External"/><Relationship Id="rId1" Type="http://schemas.openxmlformats.org/officeDocument/2006/relationships/hyperlink" Target="mailto:uprava@rivier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61"/>
  <sheetViews>
    <sheetView tabSelected="1" view="pageBreakPreview" zoomScaleNormal="100" zoomScaleSheetLayoutView="100" workbookViewId="0">
      <selection activeCell="M50" sqref="M50"/>
    </sheetView>
  </sheetViews>
  <sheetFormatPr defaultColWidth="9.140625" defaultRowHeight="12.75"/>
  <cols>
    <col min="1" max="1" width="9.140625" style="103"/>
    <col min="2" max="2" width="13" style="103" customWidth="1"/>
    <col min="3" max="6" width="9.140625" style="10"/>
    <col min="7" max="7" width="15.140625" style="10" customWidth="1"/>
    <col min="8" max="8" width="19.28515625" style="10" customWidth="1"/>
    <col min="9" max="9" width="14.42578125" style="10" customWidth="1"/>
    <col min="10" max="16384" width="9.140625" style="10"/>
  </cols>
  <sheetData>
    <row r="1" spans="1:12" ht="15.75">
      <c r="A1" s="222" t="s">
        <v>21</v>
      </c>
      <c r="B1" s="223"/>
      <c r="C1" s="223"/>
      <c r="D1" s="50"/>
      <c r="E1" s="50"/>
      <c r="F1" s="50"/>
      <c r="G1" s="50"/>
      <c r="H1" s="50"/>
      <c r="I1" s="51"/>
      <c r="J1" s="9"/>
      <c r="K1" s="9"/>
      <c r="L1" s="9"/>
    </row>
    <row r="2" spans="1:12">
      <c r="A2" s="279" t="s">
        <v>22</v>
      </c>
      <c r="B2" s="280"/>
      <c r="C2" s="280"/>
      <c r="D2" s="281"/>
      <c r="E2" s="66">
        <v>43101</v>
      </c>
      <c r="F2" s="11"/>
      <c r="G2" s="12" t="s">
        <v>32</v>
      </c>
      <c r="H2" s="66">
        <v>43465</v>
      </c>
      <c r="I2" s="52"/>
      <c r="J2" s="9"/>
      <c r="K2" s="9"/>
      <c r="L2" s="9"/>
    </row>
    <row r="3" spans="1:12">
      <c r="A3" s="122"/>
      <c r="B3" s="119"/>
      <c r="C3" s="119"/>
      <c r="D3" s="119"/>
      <c r="E3" s="13"/>
      <c r="F3" s="13"/>
      <c r="G3" s="119"/>
      <c r="H3" s="119"/>
      <c r="I3" s="53"/>
      <c r="J3" s="9"/>
      <c r="K3" s="9"/>
      <c r="L3" s="9"/>
    </row>
    <row r="4" spans="1:12" ht="15">
      <c r="A4" s="282" t="s">
        <v>246</v>
      </c>
      <c r="B4" s="283"/>
      <c r="C4" s="283"/>
      <c r="D4" s="283"/>
      <c r="E4" s="283"/>
      <c r="F4" s="283"/>
      <c r="G4" s="283"/>
      <c r="H4" s="283"/>
      <c r="I4" s="284"/>
      <c r="J4" s="9"/>
      <c r="K4" s="9"/>
      <c r="L4" s="9"/>
    </row>
    <row r="5" spans="1:12">
      <c r="A5" s="123"/>
      <c r="B5" s="14"/>
      <c r="C5" s="14"/>
      <c r="D5" s="14"/>
      <c r="E5" s="15"/>
      <c r="F5" s="54"/>
      <c r="G5" s="16"/>
      <c r="H5" s="17"/>
      <c r="I5" s="55"/>
      <c r="J5" s="9"/>
      <c r="K5" s="9"/>
      <c r="L5" s="9"/>
    </row>
    <row r="6" spans="1:12">
      <c r="A6" s="254" t="s">
        <v>6</v>
      </c>
      <c r="B6" s="255"/>
      <c r="C6" s="239" t="s">
        <v>250</v>
      </c>
      <c r="D6" s="240"/>
      <c r="E6" s="21"/>
      <c r="F6" s="21"/>
      <c r="G6" s="21"/>
      <c r="H6" s="21"/>
      <c r="I6" s="56"/>
      <c r="J6" s="9"/>
      <c r="K6" s="9"/>
      <c r="L6" s="9"/>
    </row>
    <row r="7" spans="1:12">
      <c r="A7" s="124"/>
      <c r="B7" s="125"/>
      <c r="C7" s="67"/>
      <c r="D7" s="67"/>
      <c r="E7" s="21"/>
      <c r="F7" s="21"/>
      <c r="G7" s="21"/>
      <c r="H7" s="21"/>
      <c r="I7" s="56"/>
      <c r="J7" s="9"/>
      <c r="K7" s="9"/>
      <c r="L7" s="9"/>
    </row>
    <row r="8" spans="1:12" ht="12.75" customHeight="1">
      <c r="A8" s="285" t="s">
        <v>7</v>
      </c>
      <c r="B8" s="286"/>
      <c r="C8" s="239" t="s">
        <v>251</v>
      </c>
      <c r="D8" s="240"/>
      <c r="E8" s="21"/>
      <c r="F8" s="21"/>
      <c r="G8" s="21"/>
      <c r="H8" s="21"/>
      <c r="I8" s="57"/>
      <c r="J8" s="9"/>
      <c r="K8" s="9"/>
      <c r="L8" s="9"/>
    </row>
    <row r="9" spans="1:12">
      <c r="A9" s="126"/>
      <c r="B9" s="127"/>
      <c r="C9" s="68"/>
      <c r="D9" s="67"/>
      <c r="E9" s="14"/>
      <c r="F9" s="14"/>
      <c r="G9" s="14"/>
      <c r="H9" s="14"/>
      <c r="I9" s="57"/>
      <c r="J9" s="9"/>
      <c r="K9" s="9"/>
      <c r="L9" s="9"/>
    </row>
    <row r="10" spans="1:12" ht="12.75" customHeight="1">
      <c r="A10" s="225" t="s">
        <v>8</v>
      </c>
      <c r="B10" s="267"/>
      <c r="C10" s="239" t="s">
        <v>252</v>
      </c>
      <c r="D10" s="240"/>
      <c r="E10" s="14"/>
      <c r="F10" s="14"/>
      <c r="G10" s="14"/>
      <c r="H10" s="14"/>
      <c r="I10" s="57"/>
      <c r="J10" s="9"/>
      <c r="K10" s="9"/>
      <c r="L10" s="9"/>
    </row>
    <row r="11" spans="1:12">
      <c r="A11" s="268"/>
      <c r="B11" s="267"/>
      <c r="C11" s="14"/>
      <c r="D11" s="14"/>
      <c r="E11" s="14"/>
      <c r="F11" s="14"/>
      <c r="G11" s="14"/>
      <c r="H11" s="14"/>
      <c r="I11" s="57"/>
      <c r="J11" s="9"/>
      <c r="K11" s="9"/>
      <c r="L11" s="9"/>
    </row>
    <row r="12" spans="1:12">
      <c r="A12" s="254" t="s">
        <v>9</v>
      </c>
      <c r="B12" s="255"/>
      <c r="C12" s="227" t="s">
        <v>253</v>
      </c>
      <c r="D12" s="270"/>
      <c r="E12" s="270"/>
      <c r="F12" s="270"/>
      <c r="G12" s="270"/>
      <c r="H12" s="270"/>
      <c r="I12" s="271"/>
      <c r="J12" s="9"/>
      <c r="K12" s="9"/>
      <c r="L12" s="9"/>
    </row>
    <row r="13" spans="1:12">
      <c r="A13" s="124"/>
      <c r="B13" s="125"/>
      <c r="C13" s="69"/>
      <c r="D13" s="67"/>
      <c r="E13" s="67"/>
      <c r="F13" s="67"/>
      <c r="G13" s="67"/>
      <c r="H13" s="67"/>
      <c r="I13" s="128"/>
      <c r="J13" s="9"/>
      <c r="K13" s="9"/>
      <c r="L13" s="9"/>
    </row>
    <row r="14" spans="1:12">
      <c r="A14" s="254" t="s">
        <v>10</v>
      </c>
      <c r="B14" s="272"/>
      <c r="C14" s="273">
        <v>52440</v>
      </c>
      <c r="D14" s="274"/>
      <c r="E14" s="67"/>
      <c r="F14" s="227" t="s">
        <v>254</v>
      </c>
      <c r="G14" s="270"/>
      <c r="H14" s="270"/>
      <c r="I14" s="271"/>
      <c r="J14" s="9"/>
      <c r="K14" s="9"/>
      <c r="L14" s="9"/>
    </row>
    <row r="15" spans="1:12">
      <c r="A15" s="124"/>
      <c r="B15" s="125"/>
      <c r="C15" s="67"/>
      <c r="D15" s="67"/>
      <c r="E15" s="67"/>
      <c r="F15" s="67"/>
      <c r="G15" s="67"/>
      <c r="H15" s="67"/>
      <c r="I15" s="128"/>
      <c r="J15" s="9"/>
      <c r="K15" s="9"/>
      <c r="L15" s="9"/>
    </row>
    <row r="16" spans="1:12">
      <c r="A16" s="254" t="s">
        <v>11</v>
      </c>
      <c r="B16" s="255"/>
      <c r="C16" s="227" t="s">
        <v>255</v>
      </c>
      <c r="D16" s="270"/>
      <c r="E16" s="270"/>
      <c r="F16" s="270"/>
      <c r="G16" s="270"/>
      <c r="H16" s="270"/>
      <c r="I16" s="271"/>
      <c r="J16" s="9"/>
      <c r="K16" s="9"/>
      <c r="L16" s="9"/>
    </row>
    <row r="17" spans="1:12">
      <c r="A17" s="124"/>
      <c r="B17" s="125"/>
      <c r="C17" s="67"/>
      <c r="D17" s="67"/>
      <c r="E17" s="67"/>
      <c r="F17" s="67"/>
      <c r="G17" s="67"/>
      <c r="H17" s="67"/>
      <c r="I17" s="128"/>
      <c r="J17" s="9"/>
      <c r="K17" s="9"/>
      <c r="L17" s="9"/>
    </row>
    <row r="18" spans="1:12">
      <c r="A18" s="254" t="s">
        <v>12</v>
      </c>
      <c r="B18" s="255"/>
      <c r="C18" s="275" t="s">
        <v>256</v>
      </c>
      <c r="D18" s="276"/>
      <c r="E18" s="276"/>
      <c r="F18" s="276"/>
      <c r="G18" s="276"/>
      <c r="H18" s="276"/>
      <c r="I18" s="277"/>
      <c r="J18" s="9"/>
      <c r="K18" s="9"/>
      <c r="L18" s="9"/>
    </row>
    <row r="19" spans="1:12">
      <c r="A19" s="124"/>
      <c r="B19" s="125"/>
      <c r="C19" s="69"/>
      <c r="D19" s="67"/>
      <c r="E19" s="67"/>
      <c r="F19" s="67"/>
      <c r="G19" s="67"/>
      <c r="H19" s="67"/>
      <c r="I19" s="128"/>
      <c r="J19" s="9"/>
      <c r="K19" s="9"/>
      <c r="L19" s="9"/>
    </row>
    <row r="20" spans="1:12">
      <c r="A20" s="254" t="s">
        <v>13</v>
      </c>
      <c r="B20" s="255"/>
      <c r="C20" s="278" t="s">
        <v>276</v>
      </c>
      <c r="D20" s="276"/>
      <c r="E20" s="276"/>
      <c r="F20" s="276"/>
      <c r="G20" s="276"/>
      <c r="H20" s="276"/>
      <c r="I20" s="277"/>
      <c r="J20" s="9"/>
      <c r="K20" s="9"/>
      <c r="L20" s="9"/>
    </row>
    <row r="21" spans="1:12">
      <c r="A21" s="124"/>
      <c r="B21" s="125"/>
      <c r="C21" s="69"/>
      <c r="D21" s="67"/>
      <c r="E21" s="67"/>
      <c r="F21" s="67"/>
      <c r="G21" s="67"/>
      <c r="H21" s="67"/>
      <c r="I21" s="128"/>
      <c r="J21" s="9"/>
      <c r="K21" s="9"/>
      <c r="L21" s="9"/>
    </row>
    <row r="22" spans="1:12">
      <c r="A22" s="254" t="s">
        <v>14</v>
      </c>
      <c r="B22" s="255"/>
      <c r="C22" s="117">
        <v>348</v>
      </c>
      <c r="D22" s="227" t="s">
        <v>254</v>
      </c>
      <c r="E22" s="259"/>
      <c r="F22" s="260"/>
      <c r="G22" s="254"/>
      <c r="H22" s="269"/>
      <c r="I22" s="129"/>
      <c r="J22" s="9"/>
      <c r="K22" s="9"/>
      <c r="L22" s="9"/>
    </row>
    <row r="23" spans="1:12">
      <c r="A23" s="124"/>
      <c r="B23" s="125"/>
      <c r="C23" s="67"/>
      <c r="D23" s="67"/>
      <c r="E23" s="67"/>
      <c r="F23" s="67"/>
      <c r="G23" s="67"/>
      <c r="H23" s="67"/>
      <c r="I23" s="150"/>
      <c r="J23" s="9"/>
      <c r="K23" s="9"/>
      <c r="L23" s="9"/>
    </row>
    <row r="24" spans="1:12">
      <c r="A24" s="254" t="s">
        <v>15</v>
      </c>
      <c r="B24" s="255"/>
      <c r="C24" s="117">
        <v>18</v>
      </c>
      <c r="D24" s="227" t="s">
        <v>257</v>
      </c>
      <c r="E24" s="259"/>
      <c r="F24" s="259"/>
      <c r="G24" s="260"/>
      <c r="H24" s="130" t="s">
        <v>25</v>
      </c>
      <c r="I24" s="216">
        <v>3242</v>
      </c>
      <c r="J24" s="9"/>
      <c r="K24" s="9"/>
      <c r="L24" s="9"/>
    </row>
    <row r="25" spans="1:12">
      <c r="A25" s="124"/>
      <c r="B25" s="125"/>
      <c r="C25" s="67"/>
      <c r="D25" s="67"/>
      <c r="E25" s="67"/>
      <c r="F25" s="67"/>
      <c r="G25" s="120"/>
      <c r="H25" s="125" t="s">
        <v>26</v>
      </c>
      <c r="I25" s="131"/>
      <c r="J25" s="9"/>
      <c r="K25" s="9"/>
      <c r="L25" s="9"/>
    </row>
    <row r="26" spans="1:12">
      <c r="A26" s="254" t="s">
        <v>16</v>
      </c>
      <c r="B26" s="255"/>
      <c r="C26" s="118" t="s">
        <v>245</v>
      </c>
      <c r="D26" s="70"/>
      <c r="E26" s="132"/>
      <c r="F26" s="67"/>
      <c r="G26" s="261" t="s">
        <v>27</v>
      </c>
      <c r="H26" s="255"/>
      <c r="I26" s="106" t="s">
        <v>258</v>
      </c>
      <c r="J26" s="9"/>
      <c r="K26" s="9"/>
      <c r="L26" s="9"/>
    </row>
    <row r="27" spans="1:12">
      <c r="A27" s="124"/>
      <c r="B27" s="125"/>
      <c r="C27" s="14"/>
      <c r="D27" s="58"/>
      <c r="E27" s="58"/>
      <c r="F27" s="58"/>
      <c r="G27" s="58"/>
      <c r="H27" s="14"/>
      <c r="I27" s="59"/>
      <c r="J27" s="9"/>
      <c r="K27" s="9"/>
      <c r="L27" s="9"/>
    </row>
    <row r="28" spans="1:12">
      <c r="A28" s="265" t="s">
        <v>23</v>
      </c>
      <c r="B28" s="266"/>
      <c r="C28" s="266"/>
      <c r="D28" s="266"/>
      <c r="E28" s="266"/>
      <c r="F28" s="264" t="s">
        <v>24</v>
      </c>
      <c r="G28" s="264"/>
      <c r="H28" s="262" t="s">
        <v>1</v>
      </c>
      <c r="I28" s="263"/>
      <c r="J28" s="9"/>
      <c r="K28" s="9"/>
      <c r="L28" s="9"/>
    </row>
    <row r="29" spans="1:12">
      <c r="A29" s="133"/>
      <c r="B29" s="134"/>
      <c r="C29" s="134"/>
      <c r="D29" s="134"/>
      <c r="E29" s="134"/>
      <c r="F29" s="135"/>
      <c r="G29" s="135"/>
      <c r="H29" s="136"/>
      <c r="I29" s="137"/>
      <c r="J29" s="9"/>
      <c r="K29" s="9"/>
      <c r="L29" s="9"/>
    </row>
    <row r="30" spans="1:12" s="176" customFormat="1">
      <c r="A30" s="233" t="s">
        <v>313</v>
      </c>
      <c r="B30" s="289"/>
      <c r="C30" s="289"/>
      <c r="D30" s="290"/>
      <c r="E30" s="233" t="s">
        <v>314</v>
      </c>
      <c r="F30" s="289"/>
      <c r="G30" s="289"/>
      <c r="H30" s="239" t="s">
        <v>315</v>
      </c>
      <c r="I30" s="240"/>
      <c r="J30" s="175"/>
      <c r="K30" s="175"/>
      <c r="L30" s="175"/>
    </row>
    <row r="31" spans="1:12">
      <c r="A31" s="233" t="s">
        <v>263</v>
      </c>
      <c r="B31" s="234"/>
      <c r="C31" s="234"/>
      <c r="D31" s="235"/>
      <c r="E31" s="233" t="s">
        <v>264</v>
      </c>
      <c r="F31" s="234"/>
      <c r="G31" s="234"/>
      <c r="H31" s="239" t="s">
        <v>265</v>
      </c>
      <c r="I31" s="240"/>
      <c r="J31" s="9"/>
      <c r="K31" s="9"/>
      <c r="L31" s="9"/>
    </row>
    <row r="32" spans="1:12">
      <c r="A32" s="233" t="s">
        <v>266</v>
      </c>
      <c r="B32" s="234"/>
      <c r="C32" s="234"/>
      <c r="D32" s="235"/>
      <c r="E32" s="233" t="s">
        <v>267</v>
      </c>
      <c r="F32" s="234"/>
      <c r="G32" s="234"/>
      <c r="H32" s="239" t="s">
        <v>268</v>
      </c>
      <c r="I32" s="240"/>
      <c r="J32" s="9"/>
      <c r="K32" s="9"/>
      <c r="L32" s="9"/>
    </row>
    <row r="33" spans="1:12">
      <c r="A33" s="233" t="s">
        <v>278</v>
      </c>
      <c r="B33" s="234"/>
      <c r="C33" s="234"/>
      <c r="D33" s="235"/>
      <c r="E33" s="233" t="s">
        <v>267</v>
      </c>
      <c r="F33" s="234"/>
      <c r="G33" s="234"/>
      <c r="H33" s="239" t="s">
        <v>269</v>
      </c>
      <c r="I33" s="240"/>
      <c r="J33" s="9"/>
      <c r="K33" s="9"/>
      <c r="L33" s="9"/>
    </row>
    <row r="34" spans="1:12">
      <c r="A34" s="233" t="s">
        <v>277</v>
      </c>
      <c r="B34" s="234"/>
      <c r="C34" s="234"/>
      <c r="D34" s="235"/>
      <c r="E34" s="233" t="s">
        <v>267</v>
      </c>
      <c r="F34" s="234"/>
      <c r="G34" s="234"/>
      <c r="H34" s="239" t="s">
        <v>270</v>
      </c>
      <c r="I34" s="240"/>
      <c r="J34" s="9"/>
      <c r="K34" s="9"/>
      <c r="L34" s="9"/>
    </row>
    <row r="35" spans="1:12">
      <c r="A35" s="233" t="s">
        <v>271</v>
      </c>
      <c r="B35" s="234"/>
      <c r="C35" s="234"/>
      <c r="D35" s="235"/>
      <c r="E35" s="233" t="s">
        <v>267</v>
      </c>
      <c r="F35" s="234"/>
      <c r="G35" s="234"/>
      <c r="H35" s="239" t="s">
        <v>272</v>
      </c>
      <c r="I35" s="240"/>
      <c r="J35" s="9"/>
      <c r="K35" s="9"/>
      <c r="L35" s="9"/>
    </row>
    <row r="36" spans="1:12">
      <c r="A36" s="233" t="s">
        <v>273</v>
      </c>
      <c r="B36" s="234"/>
      <c r="C36" s="234"/>
      <c r="D36" s="235"/>
      <c r="E36" s="233" t="s">
        <v>267</v>
      </c>
      <c r="F36" s="234"/>
      <c r="G36" s="234"/>
      <c r="H36" s="239" t="s">
        <v>274</v>
      </c>
      <c r="I36" s="240"/>
      <c r="J36" s="9"/>
      <c r="K36" s="9"/>
      <c r="L36" s="9"/>
    </row>
    <row r="37" spans="1:12">
      <c r="A37" s="250" t="s">
        <v>319</v>
      </c>
      <c r="B37" s="251"/>
      <c r="C37" s="251"/>
      <c r="D37" s="252"/>
      <c r="E37" s="250" t="s">
        <v>320</v>
      </c>
      <c r="F37" s="251"/>
      <c r="G37" s="252"/>
      <c r="H37" s="287" t="s">
        <v>321</v>
      </c>
      <c r="I37" s="288"/>
      <c r="J37" s="9"/>
      <c r="K37" s="9"/>
      <c r="L37" s="9"/>
    </row>
    <row r="38" spans="1:12">
      <c r="A38" s="250" t="s">
        <v>332</v>
      </c>
      <c r="B38" s="251"/>
      <c r="C38" s="251"/>
      <c r="D38" s="252"/>
      <c r="E38" s="250" t="s">
        <v>333</v>
      </c>
      <c r="F38" s="251"/>
      <c r="G38" s="252"/>
      <c r="H38" s="287" t="s">
        <v>334</v>
      </c>
      <c r="I38" s="288"/>
      <c r="J38" s="9"/>
      <c r="K38" s="9"/>
      <c r="L38" s="9"/>
    </row>
    <row r="39" spans="1:12">
      <c r="A39" s="250" t="s">
        <v>343</v>
      </c>
      <c r="B39" s="251"/>
      <c r="C39" s="251"/>
      <c r="D39" s="252"/>
      <c r="E39" s="250" t="s">
        <v>344</v>
      </c>
      <c r="F39" s="251"/>
      <c r="G39" s="252"/>
      <c r="H39" s="287" t="s">
        <v>345</v>
      </c>
      <c r="I39" s="288"/>
      <c r="J39" s="9"/>
      <c r="K39" s="9"/>
      <c r="L39" s="9"/>
    </row>
    <row r="40" spans="1:12">
      <c r="A40" s="250" t="s">
        <v>337</v>
      </c>
      <c r="B40" s="251"/>
      <c r="C40" s="251"/>
      <c r="D40" s="252"/>
      <c r="E40" s="250" t="s">
        <v>346</v>
      </c>
      <c r="F40" s="251"/>
      <c r="G40" s="252"/>
      <c r="H40" s="287" t="s">
        <v>336</v>
      </c>
      <c r="I40" s="288"/>
      <c r="J40" s="9"/>
      <c r="K40" s="9"/>
      <c r="L40" s="9"/>
    </row>
    <row r="41" spans="1:12" ht="12.75" customHeight="1">
      <c r="A41" s="138"/>
      <c r="B41" s="23"/>
      <c r="C41" s="23"/>
      <c r="D41" s="18"/>
      <c r="E41" s="18"/>
      <c r="F41" s="23"/>
      <c r="G41" s="18"/>
      <c r="H41" s="18"/>
      <c r="I41" s="60"/>
      <c r="J41" s="9"/>
      <c r="K41" s="9"/>
      <c r="L41" s="9"/>
    </row>
    <row r="42" spans="1:12">
      <c r="A42" s="225" t="s">
        <v>17</v>
      </c>
      <c r="B42" s="249"/>
      <c r="C42" s="239"/>
      <c r="D42" s="240"/>
      <c r="E42" s="20"/>
      <c r="F42" s="227"/>
      <c r="G42" s="228"/>
      <c r="H42" s="228"/>
      <c r="I42" s="229"/>
      <c r="J42" s="9"/>
      <c r="K42" s="9"/>
      <c r="L42" s="9"/>
    </row>
    <row r="43" spans="1:12" ht="12.75" customHeight="1">
      <c r="A43" s="139"/>
      <c r="B43" s="22"/>
      <c r="C43" s="236"/>
      <c r="D43" s="237"/>
      <c r="E43" s="14"/>
      <c r="F43" s="236"/>
      <c r="G43" s="238"/>
      <c r="H43" s="24"/>
      <c r="I43" s="61"/>
      <c r="J43" s="9"/>
      <c r="K43" s="9"/>
      <c r="L43" s="9"/>
    </row>
    <row r="44" spans="1:12">
      <c r="A44" s="225" t="s">
        <v>18</v>
      </c>
      <c r="B44" s="226"/>
      <c r="C44" s="227" t="s">
        <v>260</v>
      </c>
      <c r="D44" s="228"/>
      <c r="E44" s="228"/>
      <c r="F44" s="228"/>
      <c r="G44" s="228"/>
      <c r="H44" s="228"/>
      <c r="I44" s="229"/>
      <c r="J44" s="9"/>
      <c r="K44" s="9"/>
      <c r="L44" s="9"/>
    </row>
    <row r="45" spans="1:12">
      <c r="A45" s="124"/>
      <c r="B45" s="125"/>
      <c r="C45" s="19" t="s">
        <v>28</v>
      </c>
      <c r="D45" s="14"/>
      <c r="E45" s="14"/>
      <c r="F45" s="14"/>
      <c r="G45" s="14"/>
      <c r="H45" s="14"/>
      <c r="I45" s="57"/>
      <c r="J45" s="9"/>
      <c r="K45" s="9"/>
      <c r="L45" s="9"/>
    </row>
    <row r="46" spans="1:12">
      <c r="A46" s="225" t="s">
        <v>19</v>
      </c>
      <c r="B46" s="226"/>
      <c r="C46" s="230" t="s">
        <v>261</v>
      </c>
      <c r="D46" s="231"/>
      <c r="E46" s="232"/>
      <c r="F46" s="14"/>
      <c r="G46" s="31" t="s">
        <v>2</v>
      </c>
      <c r="H46" s="230" t="s">
        <v>259</v>
      </c>
      <c r="I46" s="232"/>
      <c r="J46" s="9"/>
      <c r="K46" s="9"/>
      <c r="L46" s="9"/>
    </row>
    <row r="47" spans="1:12" ht="12.75" customHeight="1">
      <c r="A47" s="124"/>
      <c r="B47" s="125"/>
      <c r="C47" s="19"/>
      <c r="D47" s="14"/>
      <c r="E47" s="14"/>
      <c r="F47" s="14"/>
      <c r="G47" s="14"/>
      <c r="H47" s="14"/>
      <c r="I47" s="57"/>
      <c r="J47" s="9"/>
      <c r="K47" s="9"/>
      <c r="L47" s="9"/>
    </row>
    <row r="48" spans="1:12">
      <c r="A48" s="225" t="s">
        <v>12</v>
      </c>
      <c r="B48" s="226"/>
      <c r="C48" s="253" t="s">
        <v>262</v>
      </c>
      <c r="D48" s="231"/>
      <c r="E48" s="231"/>
      <c r="F48" s="231"/>
      <c r="G48" s="231"/>
      <c r="H48" s="231"/>
      <c r="I48" s="232"/>
      <c r="J48" s="9"/>
      <c r="K48" s="9"/>
      <c r="L48" s="9"/>
    </row>
    <row r="49" spans="1:12">
      <c r="A49" s="124"/>
      <c r="B49" s="125"/>
      <c r="C49" s="14"/>
      <c r="D49" s="14"/>
      <c r="E49" s="14"/>
      <c r="F49" s="14"/>
      <c r="G49" s="14"/>
      <c r="H49" s="14"/>
      <c r="I49" s="57"/>
      <c r="J49" s="9"/>
      <c r="K49" s="9"/>
      <c r="L49" s="9"/>
    </row>
    <row r="50" spans="1:12">
      <c r="A50" s="254" t="s">
        <v>20</v>
      </c>
      <c r="B50" s="255"/>
      <c r="C50" s="230" t="s">
        <v>284</v>
      </c>
      <c r="D50" s="231"/>
      <c r="E50" s="231"/>
      <c r="F50" s="231"/>
      <c r="G50" s="231"/>
      <c r="H50" s="231"/>
      <c r="I50" s="256"/>
      <c r="J50" s="9"/>
      <c r="K50" s="9"/>
      <c r="L50" s="9"/>
    </row>
    <row r="51" spans="1:12">
      <c r="A51" s="140"/>
      <c r="B51" s="18"/>
      <c r="C51" s="224" t="s">
        <v>29</v>
      </c>
      <c r="D51" s="224"/>
      <c r="E51" s="224"/>
      <c r="F51" s="224"/>
      <c r="G51" s="224"/>
      <c r="H51" s="224"/>
      <c r="I51" s="62"/>
      <c r="J51" s="9"/>
      <c r="K51" s="9"/>
      <c r="L51" s="9"/>
    </row>
    <row r="52" spans="1:12">
      <c r="A52" s="140"/>
      <c r="B52" s="18"/>
      <c r="C52" s="25"/>
      <c r="D52" s="25"/>
      <c r="E52" s="25"/>
      <c r="F52" s="25"/>
      <c r="G52" s="25"/>
      <c r="H52" s="25"/>
      <c r="I52" s="62"/>
      <c r="J52" s="9"/>
      <c r="K52" s="9"/>
      <c r="L52" s="9"/>
    </row>
    <row r="53" spans="1:12">
      <c r="A53" s="140"/>
      <c r="B53" s="257" t="s">
        <v>279</v>
      </c>
      <c r="C53" s="258"/>
      <c r="D53" s="258"/>
      <c r="E53" s="258"/>
      <c r="F53" s="151"/>
      <c r="G53" s="151"/>
      <c r="H53" s="151"/>
      <c r="I53" s="152"/>
      <c r="J53" s="9"/>
      <c r="K53" s="9"/>
      <c r="L53" s="9"/>
    </row>
    <row r="54" spans="1:12">
      <c r="A54" s="140"/>
      <c r="B54" s="246" t="s">
        <v>280</v>
      </c>
      <c r="C54" s="247"/>
      <c r="D54" s="247"/>
      <c r="E54" s="247"/>
      <c r="F54" s="247"/>
      <c r="G54" s="247"/>
      <c r="H54" s="247"/>
      <c r="I54" s="248"/>
      <c r="J54" s="9"/>
      <c r="K54" s="9"/>
      <c r="L54" s="9"/>
    </row>
    <row r="55" spans="1:12">
      <c r="A55" s="140"/>
      <c r="B55" s="246" t="s">
        <v>281</v>
      </c>
      <c r="C55" s="247"/>
      <c r="D55" s="247"/>
      <c r="E55" s="247"/>
      <c r="F55" s="247"/>
      <c r="G55" s="247"/>
      <c r="H55" s="247"/>
      <c r="I55" s="152"/>
      <c r="J55" s="9"/>
      <c r="K55" s="9"/>
      <c r="L55" s="9"/>
    </row>
    <row r="56" spans="1:12">
      <c r="A56" s="140"/>
      <c r="B56" s="246" t="s">
        <v>282</v>
      </c>
      <c r="C56" s="247"/>
      <c r="D56" s="247"/>
      <c r="E56" s="247"/>
      <c r="F56" s="247"/>
      <c r="G56" s="247"/>
      <c r="H56" s="247"/>
      <c r="I56" s="248"/>
      <c r="J56" s="9"/>
      <c r="K56" s="9"/>
      <c r="L56" s="9"/>
    </row>
    <row r="57" spans="1:12">
      <c r="A57" s="141" t="s">
        <v>3</v>
      </c>
      <c r="B57" s="246" t="s">
        <v>283</v>
      </c>
      <c r="C57" s="247"/>
      <c r="D57" s="247"/>
      <c r="E57" s="247"/>
      <c r="F57" s="247"/>
      <c r="G57" s="247"/>
      <c r="H57" s="247"/>
      <c r="I57" s="248"/>
      <c r="J57" s="9"/>
      <c r="K57" s="9"/>
      <c r="L57" s="9"/>
    </row>
    <row r="58" spans="1:12">
      <c r="A58" s="141"/>
      <c r="B58" s="153"/>
      <c r="C58" s="154"/>
      <c r="D58" s="154"/>
      <c r="E58" s="154"/>
      <c r="F58" s="154"/>
      <c r="G58" s="154"/>
      <c r="H58" s="154"/>
      <c r="I58" s="155"/>
      <c r="J58" s="9"/>
      <c r="K58" s="9"/>
      <c r="L58" s="9"/>
    </row>
    <row r="59" spans="1:12" ht="13.5" thickBot="1">
      <c r="A59" s="123"/>
      <c r="B59" s="14"/>
      <c r="C59" s="14"/>
      <c r="D59" s="14"/>
      <c r="E59" s="14"/>
      <c r="F59" s="14"/>
      <c r="G59" s="26"/>
      <c r="H59" s="27"/>
      <c r="I59" s="63"/>
      <c r="J59" s="9"/>
      <c r="K59" s="9"/>
      <c r="L59" s="9"/>
    </row>
    <row r="60" spans="1:12">
      <c r="A60" s="142"/>
      <c r="B60" s="102"/>
      <c r="C60" s="14"/>
      <c r="D60" s="14"/>
      <c r="E60" s="68" t="s">
        <v>30</v>
      </c>
      <c r="F60" s="143"/>
      <c r="G60" s="241" t="s">
        <v>31</v>
      </c>
      <c r="H60" s="242"/>
      <c r="I60" s="243"/>
      <c r="J60" s="9"/>
      <c r="K60" s="9"/>
      <c r="L60" s="9"/>
    </row>
    <row r="61" spans="1:12">
      <c r="A61" s="144"/>
      <c r="B61" s="145"/>
      <c r="C61" s="64"/>
      <c r="D61" s="64"/>
      <c r="E61" s="64"/>
      <c r="F61" s="64"/>
      <c r="G61" s="244"/>
      <c r="H61" s="245"/>
      <c r="I61" s="65"/>
    </row>
  </sheetData>
  <protectedRanges>
    <protectedRange sqref="E2" name="Range1_1"/>
    <protectedRange sqref="H2" name="Range1_14"/>
    <protectedRange sqref="C6:D6" name="Range1"/>
    <protectedRange sqref="C8:D8" name="Range1_15"/>
    <protectedRange sqref="C10:D10" name="Range1_16"/>
    <protectedRange sqref="C12:I12" name="Range1_17"/>
    <protectedRange sqref="C14:D14" name="Range1_18"/>
    <protectedRange sqref="F14:I14" name="Range1_19"/>
    <protectedRange sqref="C16:I16" name="Range1_20"/>
    <protectedRange sqref="C18:I18" name="Range1_21"/>
    <protectedRange sqref="C20:I20" name="Range1_22"/>
    <protectedRange sqref="C22:F22" name="Range1_23"/>
    <protectedRange sqref="C24:G24" name="Range1_24"/>
    <protectedRange sqref="I24" name="Range1_25"/>
    <protectedRange sqref="I26" name="Range1_26"/>
    <protectedRange sqref="C26" name="Range1_27"/>
    <protectedRange sqref="E33:G33 A32:I32 A34:G34 E35:G38" name="Range1_30"/>
    <protectedRange sqref="E39:G39" name="Range1_30_1"/>
    <protectedRange sqref="E40:G40" name="Range1_30_2"/>
  </protectedRanges>
  <mergeCells count="85">
    <mergeCell ref="H38:I38"/>
    <mergeCell ref="A40:D40"/>
    <mergeCell ref="E40:G40"/>
    <mergeCell ref="H40:I40"/>
    <mergeCell ref="A30:D30"/>
    <mergeCell ref="E30:G30"/>
    <mergeCell ref="H30:I30"/>
    <mergeCell ref="H31:I31"/>
    <mergeCell ref="H37:I37"/>
    <mergeCell ref="H33:I33"/>
    <mergeCell ref="A39:D39"/>
    <mergeCell ref="E39:G39"/>
    <mergeCell ref="H39:I39"/>
    <mergeCell ref="A2:D2"/>
    <mergeCell ref="A4:I4"/>
    <mergeCell ref="A6:B6"/>
    <mergeCell ref="C6:D6"/>
    <mergeCell ref="A8:B8"/>
    <mergeCell ref="C8:D8"/>
    <mergeCell ref="A10:B11"/>
    <mergeCell ref="C10:D10"/>
    <mergeCell ref="D22:F22"/>
    <mergeCell ref="G22:H22"/>
    <mergeCell ref="A12:B12"/>
    <mergeCell ref="C12:I12"/>
    <mergeCell ref="A14:B14"/>
    <mergeCell ref="C14:D14"/>
    <mergeCell ref="F14:I14"/>
    <mergeCell ref="A16:B16"/>
    <mergeCell ref="C16:I16"/>
    <mergeCell ref="A18:B18"/>
    <mergeCell ref="C18:I18"/>
    <mergeCell ref="A20:B20"/>
    <mergeCell ref="C20:I20"/>
    <mergeCell ref="A22:B22"/>
    <mergeCell ref="A24:B24"/>
    <mergeCell ref="D24:G24"/>
    <mergeCell ref="A26:B26"/>
    <mergeCell ref="G26:H26"/>
    <mergeCell ref="H28:I28"/>
    <mergeCell ref="F28:G28"/>
    <mergeCell ref="A28:E28"/>
    <mergeCell ref="A48:B48"/>
    <mergeCell ref="C48:I48"/>
    <mergeCell ref="A50:B50"/>
    <mergeCell ref="C50:I50"/>
    <mergeCell ref="B54:I54"/>
    <mergeCell ref="B53:E53"/>
    <mergeCell ref="C42:D42"/>
    <mergeCell ref="E34:G34"/>
    <mergeCell ref="A31:D31"/>
    <mergeCell ref="E31:G31"/>
    <mergeCell ref="A36:D36"/>
    <mergeCell ref="E36:G36"/>
    <mergeCell ref="A42:B42"/>
    <mergeCell ref="A35:D35"/>
    <mergeCell ref="E35:G35"/>
    <mergeCell ref="A37:D37"/>
    <mergeCell ref="E37:G37"/>
    <mergeCell ref="A38:D38"/>
    <mergeCell ref="E38:G38"/>
    <mergeCell ref="A34:D34"/>
    <mergeCell ref="A33:D33"/>
    <mergeCell ref="E33:G33"/>
    <mergeCell ref="G60:I60"/>
    <mergeCell ref="G61:H61"/>
    <mergeCell ref="B55:H55"/>
    <mergeCell ref="B56:I56"/>
    <mergeCell ref="B57:I57"/>
    <mergeCell ref="A1:C1"/>
    <mergeCell ref="C51:H51"/>
    <mergeCell ref="A44:B44"/>
    <mergeCell ref="C44:I44"/>
    <mergeCell ref="A46:B46"/>
    <mergeCell ref="C46:E46"/>
    <mergeCell ref="H46:I46"/>
    <mergeCell ref="A32:D32"/>
    <mergeCell ref="E32:G32"/>
    <mergeCell ref="F42:I42"/>
    <mergeCell ref="C43:D43"/>
    <mergeCell ref="F43:G43"/>
    <mergeCell ref="H32:I32"/>
    <mergeCell ref="H35:I35"/>
    <mergeCell ref="H36:I36"/>
    <mergeCell ref="H34:I34"/>
  </mergeCells>
  <phoneticPr fontId="7" type="noConversion"/>
  <conditionalFormatting sqref="H2">
    <cfRule type="cellIs" dxfId="3" priority="3" stopIfTrue="1" operator="lessThan">
      <formula>#REF!</formula>
    </cfRule>
  </conditionalFormatting>
  <dataValidations disablePrompts="1" count="3">
    <dataValidation type="textLength" allowBlank="1" showInputMessage="1" showErrorMessage="1" errorTitle="Neispravan matični broj" error="Matični broj unosi se na osam znamenaka s vodećim nulama. Matični broj mora biti brojevna vrijednost." sqref="C6:D6">
      <formula1>8</formula1>
      <formula2>8</formula2>
    </dataValidation>
    <dataValidation type="textLength" allowBlank="1" showInputMessage="1" showErrorMessage="1" errorTitle="Neispravan matični broj" error="Matični broj unosi se na osam znamenaka s vodećim nulama. Matični broj mora biti brojevna vrijednost." sqref="C8:D8">
      <formula1>9</formula1>
      <formula2>9</formula2>
    </dataValidation>
    <dataValidation type="textLength" allowBlank="1" showInputMessage="1" showErrorMessage="1" errorTitle="Neispravan matični broj" error="Osobni identifikacijski broj unosi se na 11 znamenaka. Ispravite unos." sqref="C10:D10">
      <formula1>11</formula1>
      <formula2>11</formula2>
    </dataValidation>
  </dataValidations>
  <hyperlinks>
    <hyperlink ref="C18" r:id="rId1"/>
    <hyperlink ref="C20" r:id="rId2"/>
    <hyperlink ref="C48" r:id="rId3"/>
  </hyperlinks>
  <pageMargins left="0.75" right="0.75" top="1" bottom="1" header="0.5" footer="0.5"/>
  <pageSetup paperSize="9" scale="77"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23"/>
  <sheetViews>
    <sheetView view="pageBreakPreview" topLeftCell="A64" zoomScaleNormal="100" zoomScaleSheetLayoutView="100" workbookViewId="0">
      <selection activeCell="C98" sqref="C98:D98"/>
    </sheetView>
  </sheetViews>
  <sheetFormatPr defaultColWidth="9.140625" defaultRowHeight="12.75"/>
  <cols>
    <col min="1" max="1" width="72.85546875" style="104" bestFit="1" customWidth="1"/>
    <col min="2" max="2" width="9.140625" style="32"/>
    <col min="3" max="4" width="12.7109375" style="32" customWidth="1"/>
    <col min="5" max="5" width="12.85546875" style="32" bestFit="1" customWidth="1"/>
    <col min="6" max="16384" width="9.140625" style="32"/>
  </cols>
  <sheetData>
    <row r="1" spans="1:5" ht="12.75" customHeight="1">
      <c r="A1" s="87" t="s">
        <v>243</v>
      </c>
      <c r="B1" s="87"/>
      <c r="C1" s="87"/>
      <c r="D1" s="87"/>
    </row>
    <row r="2" spans="1:5" ht="12.75" customHeight="1">
      <c r="A2" s="88" t="s">
        <v>338</v>
      </c>
      <c r="B2" s="88"/>
      <c r="C2" s="88"/>
      <c r="D2" s="88"/>
    </row>
    <row r="3" spans="1:5" ht="12.75" customHeight="1">
      <c r="A3" s="89" t="s">
        <v>275</v>
      </c>
      <c r="B3" s="90"/>
      <c r="C3" s="91"/>
      <c r="D3" s="91"/>
    </row>
    <row r="4" spans="1:5" ht="22.7" customHeight="1">
      <c r="A4" s="92" t="s">
        <v>33</v>
      </c>
      <c r="B4" s="37" t="s">
        <v>34</v>
      </c>
      <c r="C4" s="38" t="s">
        <v>35</v>
      </c>
      <c r="D4" s="38" t="s">
        <v>36</v>
      </c>
    </row>
    <row r="5" spans="1:5" ht="12.75" customHeight="1">
      <c r="A5" s="35">
        <v>1</v>
      </c>
      <c r="B5" s="36">
        <v>2</v>
      </c>
      <c r="C5" s="35">
        <v>3</v>
      </c>
      <c r="D5" s="35">
        <v>4</v>
      </c>
    </row>
    <row r="6" spans="1:5" ht="12.75" customHeight="1">
      <c r="A6" s="93" t="s">
        <v>37</v>
      </c>
      <c r="B6" s="94"/>
      <c r="C6" s="95"/>
      <c r="D6" s="95"/>
    </row>
    <row r="7" spans="1:5" ht="12.75" customHeight="1">
      <c r="A7" s="83" t="s">
        <v>38</v>
      </c>
      <c r="B7" s="3">
        <v>1</v>
      </c>
      <c r="C7" s="191"/>
      <c r="D7" s="191"/>
    </row>
    <row r="8" spans="1:5" ht="12.75" customHeight="1">
      <c r="A8" s="73" t="s">
        <v>39</v>
      </c>
      <c r="B8" s="1">
        <v>2</v>
      </c>
      <c r="C8" s="192">
        <f>C9+C16+C26+C35+C39</f>
        <v>4632400572</v>
      </c>
      <c r="D8" s="192">
        <f>D9+D16+D26+D35+D39</f>
        <v>5310935288</v>
      </c>
      <c r="E8" s="71"/>
    </row>
    <row r="9" spans="1:5" ht="12.75" customHeight="1">
      <c r="A9" s="167" t="s">
        <v>287</v>
      </c>
      <c r="B9" s="1">
        <v>3</v>
      </c>
      <c r="C9" s="192">
        <f>SUM(C10:C15)</f>
        <v>45224706</v>
      </c>
      <c r="D9" s="192">
        <f>SUM(D10:D15)</f>
        <v>53726810</v>
      </c>
      <c r="E9" s="71"/>
    </row>
    <row r="10" spans="1:5">
      <c r="A10" s="84" t="s">
        <v>40</v>
      </c>
      <c r="B10" s="1">
        <v>4</v>
      </c>
      <c r="C10" s="202"/>
      <c r="D10" s="194"/>
      <c r="E10" s="71"/>
    </row>
    <row r="11" spans="1:5" s="104" customFormat="1">
      <c r="A11" s="209" t="s">
        <v>41</v>
      </c>
      <c r="B11" s="1">
        <v>5</v>
      </c>
      <c r="C11" s="193">
        <v>37949592</v>
      </c>
      <c r="D11" s="194">
        <v>46298666</v>
      </c>
      <c r="E11" s="210"/>
    </row>
    <row r="12" spans="1:5">
      <c r="A12" s="84" t="s">
        <v>0</v>
      </c>
      <c r="B12" s="1">
        <v>6</v>
      </c>
      <c r="C12" s="193">
        <v>6567609</v>
      </c>
      <c r="D12" s="194">
        <v>6567609</v>
      </c>
      <c r="E12" s="71"/>
    </row>
    <row r="13" spans="1:5">
      <c r="A13" s="84" t="s">
        <v>42</v>
      </c>
      <c r="B13" s="1">
        <v>7</v>
      </c>
      <c r="C13" s="193"/>
      <c r="D13" s="194"/>
      <c r="E13" s="71"/>
    </row>
    <row r="14" spans="1:5">
      <c r="A14" s="84" t="s">
        <v>43</v>
      </c>
      <c r="B14" s="1">
        <v>8</v>
      </c>
      <c r="C14" s="193">
        <v>707505</v>
      </c>
      <c r="D14" s="194">
        <v>860535</v>
      </c>
      <c r="E14" s="71"/>
    </row>
    <row r="15" spans="1:5">
      <c r="A15" s="84" t="s">
        <v>44</v>
      </c>
      <c r="B15" s="1">
        <v>9</v>
      </c>
      <c r="C15" s="202"/>
      <c r="D15" s="194"/>
      <c r="E15" s="71"/>
    </row>
    <row r="16" spans="1:5">
      <c r="A16" s="167" t="s">
        <v>288</v>
      </c>
      <c r="B16" s="1">
        <v>10</v>
      </c>
      <c r="C16" s="192">
        <f>SUM(C17:C25)</f>
        <v>4440260536</v>
      </c>
      <c r="D16" s="192">
        <f>SUM(D17:D25)</f>
        <v>5111237027</v>
      </c>
      <c r="E16" s="71"/>
    </row>
    <row r="17" spans="1:5">
      <c r="A17" s="84" t="s">
        <v>45</v>
      </c>
      <c r="B17" s="1">
        <v>11</v>
      </c>
      <c r="C17" s="195">
        <v>874708080</v>
      </c>
      <c r="D17" s="194">
        <v>973018037</v>
      </c>
      <c r="E17" s="71"/>
    </row>
    <row r="18" spans="1:5">
      <c r="A18" s="84" t="s">
        <v>46</v>
      </c>
      <c r="B18" s="1">
        <v>12</v>
      </c>
      <c r="C18" s="195">
        <v>2871712565</v>
      </c>
      <c r="D18" s="194">
        <v>3331975756</v>
      </c>
      <c r="E18" s="71"/>
    </row>
    <row r="19" spans="1:5">
      <c r="A19" s="84" t="s">
        <v>47</v>
      </c>
      <c r="B19" s="1">
        <v>13</v>
      </c>
      <c r="C19" s="195">
        <v>367257268</v>
      </c>
      <c r="D19" s="194">
        <v>443971567</v>
      </c>
      <c r="E19" s="71"/>
    </row>
    <row r="20" spans="1:5">
      <c r="A20" s="84" t="s">
        <v>48</v>
      </c>
      <c r="B20" s="1">
        <v>14</v>
      </c>
      <c r="C20" s="195">
        <v>101131434</v>
      </c>
      <c r="D20" s="194">
        <v>132923120</v>
      </c>
      <c r="E20" s="71"/>
    </row>
    <row r="21" spans="1:5">
      <c r="A21" s="84" t="s">
        <v>49</v>
      </c>
      <c r="B21" s="1">
        <v>15</v>
      </c>
      <c r="C21" s="195"/>
      <c r="D21" s="194"/>
      <c r="E21" s="71"/>
    </row>
    <row r="22" spans="1:5">
      <c r="A22" s="84" t="s">
        <v>50</v>
      </c>
      <c r="B22" s="1">
        <v>16</v>
      </c>
      <c r="C22" s="195">
        <v>24768328</v>
      </c>
      <c r="D22" s="194">
        <v>12350960</v>
      </c>
      <c r="E22" s="71"/>
    </row>
    <row r="23" spans="1:5">
      <c r="A23" s="84" t="s">
        <v>51</v>
      </c>
      <c r="B23" s="1">
        <v>17</v>
      </c>
      <c r="C23" s="195">
        <v>149431796</v>
      </c>
      <c r="D23" s="194">
        <v>160356644</v>
      </c>
      <c r="E23" s="71"/>
    </row>
    <row r="24" spans="1:5">
      <c r="A24" s="84" t="s">
        <v>52</v>
      </c>
      <c r="B24" s="1">
        <v>18</v>
      </c>
      <c r="C24" s="195">
        <v>40996707</v>
      </c>
      <c r="D24" s="194">
        <v>47000469</v>
      </c>
      <c r="E24" s="71"/>
    </row>
    <row r="25" spans="1:5">
      <c r="A25" s="84" t="s">
        <v>53</v>
      </c>
      <c r="B25" s="1">
        <v>19</v>
      </c>
      <c r="C25" s="195">
        <v>10254358</v>
      </c>
      <c r="D25" s="194">
        <v>9640474</v>
      </c>
      <c r="E25" s="71"/>
    </row>
    <row r="26" spans="1:5">
      <c r="A26" s="167" t="s">
        <v>289</v>
      </c>
      <c r="B26" s="1">
        <v>20</v>
      </c>
      <c r="C26" s="192">
        <f>SUM(C27:C34)</f>
        <v>5417132</v>
      </c>
      <c r="D26" s="192">
        <f>SUM(D27:D34)</f>
        <v>20074375</v>
      </c>
      <c r="E26" s="71"/>
    </row>
    <row r="27" spans="1:5">
      <c r="A27" s="84" t="s">
        <v>54</v>
      </c>
      <c r="B27" s="1">
        <v>21</v>
      </c>
      <c r="C27" s="195">
        <v>1435245</v>
      </c>
      <c r="D27" s="195"/>
      <c r="E27" s="71"/>
    </row>
    <row r="28" spans="1:5">
      <c r="A28" s="84" t="s">
        <v>55</v>
      </c>
      <c r="B28" s="1">
        <v>22</v>
      </c>
      <c r="C28" s="195"/>
      <c r="D28" s="195"/>
      <c r="E28" s="71"/>
    </row>
    <row r="29" spans="1:5">
      <c r="A29" s="84" t="s">
        <v>56</v>
      </c>
      <c r="B29" s="1">
        <v>23</v>
      </c>
      <c r="C29" s="195">
        <v>170000</v>
      </c>
      <c r="D29" s="195">
        <v>193711</v>
      </c>
      <c r="E29" s="71"/>
    </row>
    <row r="30" spans="1:5">
      <c r="A30" s="84" t="s">
        <v>57</v>
      </c>
      <c r="B30" s="1">
        <v>24</v>
      </c>
      <c r="C30" s="195"/>
      <c r="D30" s="196"/>
      <c r="E30" s="71"/>
    </row>
    <row r="31" spans="1:5">
      <c r="A31" s="84" t="s">
        <v>58</v>
      </c>
      <c r="B31" s="1">
        <v>25</v>
      </c>
      <c r="C31" s="195">
        <v>3620830</v>
      </c>
      <c r="D31" s="195">
        <v>4289892</v>
      </c>
      <c r="E31" s="71"/>
    </row>
    <row r="32" spans="1:5">
      <c r="A32" s="84" t="s">
        <v>59</v>
      </c>
      <c r="B32" s="1">
        <v>26</v>
      </c>
      <c r="C32" s="195">
        <v>191057</v>
      </c>
      <c r="D32" s="195">
        <v>15590772</v>
      </c>
      <c r="E32" s="71"/>
    </row>
    <row r="33" spans="1:5">
      <c r="A33" s="84" t="s">
        <v>60</v>
      </c>
      <c r="B33" s="1">
        <v>27</v>
      </c>
      <c r="C33" s="202"/>
      <c r="E33" s="71"/>
    </row>
    <row r="34" spans="1:5">
      <c r="A34" s="84" t="s">
        <v>61</v>
      </c>
      <c r="B34" s="1">
        <v>28</v>
      </c>
      <c r="C34" s="202"/>
      <c r="D34" s="195"/>
      <c r="E34" s="71"/>
    </row>
    <row r="35" spans="1:5">
      <c r="A35" s="167" t="s">
        <v>290</v>
      </c>
      <c r="B35" s="1">
        <v>29</v>
      </c>
      <c r="C35" s="192">
        <f>SUM(C36:C38)</f>
        <v>834499</v>
      </c>
      <c r="D35" s="192">
        <f>SUM(D36:D38)</f>
        <v>191040</v>
      </c>
      <c r="E35" s="71"/>
    </row>
    <row r="36" spans="1:5">
      <c r="A36" s="84" t="s">
        <v>62</v>
      </c>
      <c r="B36" s="1">
        <v>30</v>
      </c>
      <c r="C36" s="202"/>
      <c r="D36" s="195"/>
      <c r="E36" s="71"/>
    </row>
    <row r="37" spans="1:5">
      <c r="A37" s="84" t="s">
        <v>63</v>
      </c>
      <c r="B37" s="1">
        <v>31</v>
      </c>
      <c r="C37" s="195">
        <v>43750</v>
      </c>
      <c r="D37" s="195">
        <v>43750</v>
      </c>
      <c r="E37" s="71"/>
    </row>
    <row r="38" spans="1:5">
      <c r="A38" s="84" t="s">
        <v>64</v>
      </c>
      <c r="B38" s="1">
        <v>32</v>
      </c>
      <c r="C38" s="195">
        <v>790749</v>
      </c>
      <c r="D38" s="194">
        <v>147290</v>
      </c>
      <c r="E38" s="71"/>
    </row>
    <row r="39" spans="1:5">
      <c r="A39" s="84" t="s">
        <v>65</v>
      </c>
      <c r="B39" s="1">
        <v>33</v>
      </c>
      <c r="C39" s="195">
        <v>140663699</v>
      </c>
      <c r="D39" s="194">
        <v>125706036</v>
      </c>
      <c r="E39" s="71"/>
    </row>
    <row r="40" spans="1:5">
      <c r="A40" s="73" t="s">
        <v>66</v>
      </c>
      <c r="B40" s="1">
        <v>34</v>
      </c>
      <c r="C40" s="192">
        <f>C41+C49+C56+C64</f>
        <v>343822386</v>
      </c>
      <c r="D40" s="192">
        <f>D41+D49+D56+D64</f>
        <v>332731798</v>
      </c>
      <c r="E40" s="71"/>
    </row>
    <row r="41" spans="1:5">
      <c r="A41" s="167" t="s">
        <v>291</v>
      </c>
      <c r="B41" s="1">
        <v>35</v>
      </c>
      <c r="C41" s="192">
        <f>SUM(C42:C48)</f>
        <v>24496814</v>
      </c>
      <c r="D41" s="192">
        <f>SUM(D42:D48)</f>
        <v>25447350</v>
      </c>
      <c r="E41" s="71"/>
    </row>
    <row r="42" spans="1:5">
      <c r="A42" s="84" t="s">
        <v>67</v>
      </c>
      <c r="B42" s="1">
        <v>36</v>
      </c>
      <c r="C42" s="195">
        <v>24296180</v>
      </c>
      <c r="D42" s="195">
        <v>25241646</v>
      </c>
      <c r="E42" s="71"/>
    </row>
    <row r="43" spans="1:5">
      <c r="A43" s="84" t="s">
        <v>68</v>
      </c>
      <c r="B43" s="1">
        <v>37</v>
      </c>
      <c r="C43" s="202"/>
      <c r="D43" s="195"/>
      <c r="E43" s="71"/>
    </row>
    <row r="44" spans="1:5">
      <c r="A44" s="84" t="s">
        <v>69</v>
      </c>
      <c r="B44" s="1">
        <v>38</v>
      </c>
      <c r="C44" s="202"/>
      <c r="D44" s="195"/>
      <c r="E44" s="71"/>
    </row>
    <row r="45" spans="1:5">
      <c r="A45" s="84" t="s">
        <v>70</v>
      </c>
      <c r="B45" s="1">
        <v>39</v>
      </c>
      <c r="C45" s="195">
        <v>156426</v>
      </c>
      <c r="D45" s="195">
        <v>172328</v>
      </c>
      <c r="E45" s="71"/>
    </row>
    <row r="46" spans="1:5">
      <c r="A46" s="84" t="s">
        <v>71</v>
      </c>
      <c r="B46" s="1">
        <v>40</v>
      </c>
      <c r="C46" s="195">
        <v>44208</v>
      </c>
      <c r="D46" s="194">
        <v>33376</v>
      </c>
      <c r="E46" s="71"/>
    </row>
    <row r="47" spans="1:5">
      <c r="A47" s="84" t="s">
        <v>72</v>
      </c>
      <c r="B47" s="1">
        <v>41</v>
      </c>
      <c r="C47" s="202"/>
      <c r="D47" s="195"/>
      <c r="E47" s="71"/>
    </row>
    <row r="48" spans="1:5">
      <c r="A48" s="84" t="s">
        <v>73</v>
      </c>
      <c r="B48" s="1">
        <v>42</v>
      </c>
      <c r="C48" s="202"/>
      <c r="D48" s="195"/>
      <c r="E48" s="71"/>
    </row>
    <row r="49" spans="1:5">
      <c r="A49" s="167" t="s">
        <v>292</v>
      </c>
      <c r="B49" s="1">
        <v>43</v>
      </c>
      <c r="C49" s="192">
        <f>SUM(C50:C55)</f>
        <v>30637890</v>
      </c>
      <c r="D49" s="192">
        <f>SUM(D50:D55)</f>
        <v>45442095</v>
      </c>
      <c r="E49" s="71"/>
    </row>
    <row r="50" spans="1:5">
      <c r="A50" s="84" t="s">
        <v>74</v>
      </c>
      <c r="B50" s="1">
        <v>44</v>
      </c>
      <c r="C50" s="195">
        <v>231675</v>
      </c>
      <c r="D50" s="195">
        <v>0</v>
      </c>
      <c r="E50" s="71"/>
    </row>
    <row r="51" spans="1:5">
      <c r="A51" s="84" t="s">
        <v>75</v>
      </c>
      <c r="B51" s="1">
        <v>45</v>
      </c>
      <c r="C51" s="195">
        <v>13742895</v>
      </c>
      <c r="D51" s="194">
        <v>33928832</v>
      </c>
      <c r="E51" s="71"/>
    </row>
    <row r="52" spans="1:5">
      <c r="A52" s="84" t="s">
        <v>76</v>
      </c>
      <c r="B52" s="1">
        <v>46</v>
      </c>
      <c r="C52" s="195"/>
      <c r="D52" s="195">
        <v>1380025</v>
      </c>
      <c r="E52" s="71"/>
    </row>
    <row r="53" spans="1:5">
      <c r="A53" s="84" t="s">
        <v>77</v>
      </c>
      <c r="B53" s="1">
        <v>47</v>
      </c>
      <c r="C53" s="195">
        <v>1226272</v>
      </c>
      <c r="D53" s="194">
        <v>1428327</v>
      </c>
      <c r="E53" s="71"/>
    </row>
    <row r="54" spans="1:5">
      <c r="A54" s="84" t="s">
        <v>78</v>
      </c>
      <c r="B54" s="1">
        <v>48</v>
      </c>
      <c r="C54" s="195">
        <v>13614153</v>
      </c>
      <c r="D54" s="194">
        <v>7256256</v>
      </c>
      <c r="E54" s="71"/>
    </row>
    <row r="55" spans="1:5">
      <c r="A55" s="84" t="s">
        <v>79</v>
      </c>
      <c r="B55" s="1">
        <v>49</v>
      </c>
      <c r="C55" s="195">
        <v>1822895</v>
      </c>
      <c r="D55" s="194">
        <v>1448655</v>
      </c>
      <c r="E55" s="71"/>
    </row>
    <row r="56" spans="1:5">
      <c r="A56" s="167" t="s">
        <v>293</v>
      </c>
      <c r="B56" s="1">
        <v>50</v>
      </c>
      <c r="C56" s="192">
        <f>SUM(C57:C63)</f>
        <v>850728</v>
      </c>
      <c r="D56" s="192">
        <f>SUM(D57:D63)</f>
        <v>0</v>
      </c>
      <c r="E56" s="71"/>
    </row>
    <row r="57" spans="1:5">
      <c r="A57" s="84" t="s">
        <v>54</v>
      </c>
      <c r="B57" s="1">
        <v>51</v>
      </c>
      <c r="C57" s="202"/>
      <c r="D57" s="195"/>
      <c r="E57" s="71"/>
    </row>
    <row r="58" spans="1:5">
      <c r="A58" s="84" t="s">
        <v>55</v>
      </c>
      <c r="B58" s="1">
        <v>52</v>
      </c>
      <c r="C58" s="202"/>
      <c r="D58" s="195"/>
      <c r="E58" s="71"/>
    </row>
    <row r="59" spans="1:5">
      <c r="A59" s="84" t="s">
        <v>56</v>
      </c>
      <c r="B59" s="1">
        <v>53</v>
      </c>
      <c r="C59" s="202"/>
      <c r="D59" s="195"/>
      <c r="E59" s="71"/>
    </row>
    <row r="60" spans="1:5">
      <c r="A60" s="84" t="s">
        <v>57</v>
      </c>
      <c r="B60" s="1">
        <v>54</v>
      </c>
      <c r="C60" s="202"/>
      <c r="E60" s="71"/>
    </row>
    <row r="61" spans="1:5">
      <c r="A61" s="84" t="s">
        <v>58</v>
      </c>
      <c r="B61" s="1">
        <v>55</v>
      </c>
      <c r="C61" s="202"/>
      <c r="D61" s="194"/>
      <c r="E61" s="71"/>
    </row>
    <row r="62" spans="1:5">
      <c r="A62" s="84" t="s">
        <v>59</v>
      </c>
      <c r="B62" s="1">
        <v>56</v>
      </c>
      <c r="C62" s="195">
        <v>746646</v>
      </c>
      <c r="D62" s="194"/>
      <c r="E62" s="71"/>
    </row>
    <row r="63" spans="1:5">
      <c r="A63" s="84" t="s">
        <v>80</v>
      </c>
      <c r="B63" s="1">
        <v>57</v>
      </c>
      <c r="C63" s="195">
        <v>104082</v>
      </c>
      <c r="D63" s="194"/>
      <c r="E63" s="71"/>
    </row>
    <row r="64" spans="1:5">
      <c r="A64" s="110" t="s">
        <v>81</v>
      </c>
      <c r="B64" s="1">
        <v>58</v>
      </c>
      <c r="C64" s="195">
        <v>287836954</v>
      </c>
      <c r="D64" s="194">
        <v>261842353</v>
      </c>
      <c r="E64" s="71"/>
    </row>
    <row r="65" spans="1:5">
      <c r="A65" s="73" t="s">
        <v>82</v>
      </c>
      <c r="B65" s="1">
        <v>59</v>
      </c>
      <c r="C65" s="195">
        <v>20382090</v>
      </c>
      <c r="D65" s="194">
        <v>25278400</v>
      </c>
      <c r="E65" s="71"/>
    </row>
    <row r="66" spans="1:5">
      <c r="A66" s="73" t="s">
        <v>83</v>
      </c>
      <c r="B66" s="1">
        <v>60</v>
      </c>
      <c r="C66" s="192">
        <f>C7+C8+C40+C65</f>
        <v>4996605048</v>
      </c>
      <c r="D66" s="192">
        <f>D7+D8+D40+D65</f>
        <v>5668945486</v>
      </c>
      <c r="E66" s="71"/>
    </row>
    <row r="67" spans="1:5">
      <c r="A67" s="85" t="s">
        <v>84</v>
      </c>
      <c r="B67" s="4">
        <v>61</v>
      </c>
      <c r="C67" s="197">
        <v>54545066</v>
      </c>
      <c r="D67" s="198">
        <v>58014172</v>
      </c>
      <c r="E67" s="71"/>
    </row>
    <row r="68" spans="1:5">
      <c r="A68" s="80" t="s">
        <v>119</v>
      </c>
      <c r="B68" s="86"/>
      <c r="C68" s="199"/>
      <c r="D68" s="200"/>
      <c r="E68" s="71"/>
    </row>
    <row r="69" spans="1:5">
      <c r="A69" s="83" t="s">
        <v>85</v>
      </c>
      <c r="B69" s="3">
        <v>62</v>
      </c>
      <c r="C69" s="201">
        <f>C70+C71+C72+C78+C79+C82+C85</f>
        <v>2516174910</v>
      </c>
      <c r="D69" s="201">
        <f>D70+D71+D72+D78+D79+D82+D85</f>
        <v>2758532748</v>
      </c>
      <c r="E69" s="71"/>
    </row>
    <row r="70" spans="1:5">
      <c r="A70" s="84" t="s">
        <v>86</v>
      </c>
      <c r="B70" s="1">
        <v>63</v>
      </c>
      <c r="C70" s="202">
        <v>1672021210</v>
      </c>
      <c r="D70" s="194">
        <v>1672021210</v>
      </c>
      <c r="E70" s="71"/>
    </row>
    <row r="71" spans="1:5">
      <c r="A71" s="84" t="s">
        <v>87</v>
      </c>
      <c r="B71" s="1">
        <v>64</v>
      </c>
      <c r="C71" s="202">
        <v>3602906</v>
      </c>
      <c r="D71" s="194">
        <v>5304283</v>
      </c>
      <c r="E71" s="71"/>
    </row>
    <row r="72" spans="1:5">
      <c r="A72" s="84" t="s">
        <v>88</v>
      </c>
      <c r="B72" s="1">
        <v>65</v>
      </c>
      <c r="C72" s="192">
        <f>C73+C74-C75+C76+C77</f>
        <v>102055847</v>
      </c>
      <c r="D72" s="192">
        <f>D73+D74-D75+D76+D77</f>
        <v>94297196</v>
      </c>
      <c r="E72" s="71"/>
    </row>
    <row r="73" spans="1:5">
      <c r="A73" s="84" t="s">
        <v>89</v>
      </c>
      <c r="B73" s="1">
        <v>66</v>
      </c>
      <c r="C73" s="202">
        <v>83601061</v>
      </c>
      <c r="D73" s="194">
        <v>83601061</v>
      </c>
      <c r="E73" s="71"/>
    </row>
    <row r="74" spans="1:5">
      <c r="A74" s="84" t="s">
        <v>90</v>
      </c>
      <c r="B74" s="1">
        <v>67</v>
      </c>
      <c r="C74" s="202">
        <v>44815284</v>
      </c>
      <c r="D74" s="194">
        <v>96815284</v>
      </c>
      <c r="E74" s="71"/>
    </row>
    <row r="75" spans="1:5">
      <c r="A75" s="84" t="s">
        <v>91</v>
      </c>
      <c r="B75" s="1">
        <v>68</v>
      </c>
      <c r="C75" s="202">
        <v>35889621</v>
      </c>
      <c r="D75" s="194">
        <v>86119149</v>
      </c>
      <c r="E75" s="71"/>
    </row>
    <row r="76" spans="1:5">
      <c r="A76" s="84" t="s">
        <v>92</v>
      </c>
      <c r="B76" s="1">
        <v>69</v>
      </c>
      <c r="C76" s="202"/>
      <c r="D76" s="196"/>
      <c r="E76" s="71"/>
    </row>
    <row r="77" spans="1:5">
      <c r="A77" s="84" t="s">
        <v>93</v>
      </c>
      <c r="B77" s="1">
        <v>70</v>
      </c>
      <c r="C77" s="202">
        <v>9529123</v>
      </c>
      <c r="D77" s="202"/>
      <c r="E77" s="71"/>
    </row>
    <row r="78" spans="1:5">
      <c r="A78" s="84" t="s">
        <v>94</v>
      </c>
      <c r="B78" s="1">
        <v>71</v>
      </c>
      <c r="C78" s="202">
        <v>634097</v>
      </c>
      <c r="D78" s="194">
        <v>905282</v>
      </c>
      <c r="E78" s="71"/>
    </row>
    <row r="79" spans="1:5">
      <c r="A79" s="84" t="s">
        <v>95</v>
      </c>
      <c r="B79" s="1">
        <v>72</v>
      </c>
      <c r="C79" s="192">
        <f>C80-C81</f>
        <v>263138894</v>
      </c>
      <c r="D79" s="192">
        <f>D80-D81</f>
        <v>348674430</v>
      </c>
      <c r="E79" s="71"/>
    </row>
    <row r="80" spans="1:5">
      <c r="A80" s="84" t="s">
        <v>96</v>
      </c>
      <c r="B80" s="1">
        <v>73</v>
      </c>
      <c r="C80" s="202">
        <v>263138894</v>
      </c>
      <c r="D80" s="194">
        <v>348674430</v>
      </c>
      <c r="E80" s="71"/>
    </row>
    <row r="81" spans="1:5">
      <c r="A81" s="84" t="s">
        <v>97</v>
      </c>
      <c r="B81" s="1">
        <v>74</v>
      </c>
      <c r="C81" s="202"/>
      <c r="D81" s="195"/>
      <c r="E81" s="71"/>
    </row>
    <row r="82" spans="1:5">
      <c r="A82" s="84" t="s">
        <v>98</v>
      </c>
      <c r="B82" s="1">
        <v>75</v>
      </c>
      <c r="C82" s="192">
        <f>C83-C84</f>
        <v>243596016</v>
      </c>
      <c r="D82" s="192">
        <f>D83-D84</f>
        <v>235337282</v>
      </c>
      <c r="E82" s="71"/>
    </row>
    <row r="83" spans="1:5">
      <c r="A83" s="84" t="s">
        <v>99</v>
      </c>
      <c r="B83" s="1">
        <v>76</v>
      </c>
      <c r="C83" s="202">
        <v>243596016</v>
      </c>
      <c r="D83" s="194">
        <v>235337282</v>
      </c>
      <c r="E83" s="71"/>
    </row>
    <row r="84" spans="1:5">
      <c r="A84" s="84" t="s">
        <v>100</v>
      </c>
      <c r="B84" s="1">
        <v>77</v>
      </c>
      <c r="C84" s="202"/>
      <c r="D84" s="194"/>
      <c r="E84" s="71"/>
    </row>
    <row r="85" spans="1:5">
      <c r="A85" s="84" t="s">
        <v>101</v>
      </c>
      <c r="B85" s="1">
        <v>78</v>
      </c>
      <c r="C85" s="202">
        <v>231125940</v>
      </c>
      <c r="D85" s="194">
        <v>401993065</v>
      </c>
      <c r="E85" s="71"/>
    </row>
    <row r="86" spans="1:5">
      <c r="A86" s="73" t="s">
        <v>294</v>
      </c>
      <c r="B86" s="1">
        <v>79</v>
      </c>
      <c r="C86" s="192">
        <f>SUM(C87:C89)</f>
        <v>58356183</v>
      </c>
      <c r="D86" s="192">
        <f>SUM(D87:D89)</f>
        <v>77311655.459999993</v>
      </c>
      <c r="E86" s="71"/>
    </row>
    <row r="87" spans="1:5">
      <c r="A87" s="168" t="s">
        <v>303</v>
      </c>
      <c r="B87" s="1">
        <v>80</v>
      </c>
      <c r="C87" s="195">
        <v>5446558</v>
      </c>
      <c r="D87" s="194">
        <v>10114483.74</v>
      </c>
      <c r="E87" s="71"/>
    </row>
    <row r="88" spans="1:5">
      <c r="A88" s="84" t="s">
        <v>102</v>
      </c>
      <c r="B88" s="1">
        <v>81</v>
      </c>
      <c r="C88" s="195"/>
      <c r="D88" s="195"/>
      <c r="E88" s="71"/>
    </row>
    <row r="89" spans="1:5">
      <c r="A89" s="84" t="s">
        <v>103</v>
      </c>
      <c r="B89" s="1">
        <v>82</v>
      </c>
      <c r="C89" s="202">
        <v>52909625</v>
      </c>
      <c r="D89" s="194">
        <v>67197171.719999999</v>
      </c>
      <c r="E89" s="71"/>
    </row>
    <row r="90" spans="1:5">
      <c r="A90" s="73" t="s">
        <v>295</v>
      </c>
      <c r="B90" s="1">
        <v>83</v>
      </c>
      <c r="C90" s="192">
        <f>SUM(C91:C99)</f>
        <v>1915658762</v>
      </c>
      <c r="D90" s="192">
        <f>SUM(D91:D99)</f>
        <v>2284143535.25</v>
      </c>
      <c r="E90" s="71"/>
    </row>
    <row r="91" spans="1:5">
      <c r="A91" s="84" t="s">
        <v>104</v>
      </c>
      <c r="B91" s="1">
        <v>84</v>
      </c>
      <c r="C91" s="202"/>
      <c r="D91" s="195"/>
      <c r="E91" s="71"/>
    </row>
    <row r="92" spans="1:5">
      <c r="A92" s="84" t="s">
        <v>105</v>
      </c>
      <c r="B92" s="1">
        <v>85</v>
      </c>
      <c r="C92" s="195">
        <v>9046000</v>
      </c>
      <c r="D92" s="194">
        <v>8943000</v>
      </c>
      <c r="E92" s="71"/>
    </row>
    <row r="93" spans="1:5">
      <c r="A93" s="84" t="s">
        <v>106</v>
      </c>
      <c r="B93" s="1">
        <v>86</v>
      </c>
      <c r="C93" s="195">
        <v>1852267505</v>
      </c>
      <c r="D93" s="194">
        <v>2198942318</v>
      </c>
      <c r="E93" s="71"/>
    </row>
    <row r="94" spans="1:5">
      <c r="A94" s="84" t="s">
        <v>107</v>
      </c>
      <c r="B94" s="1">
        <v>87</v>
      </c>
      <c r="C94" s="195"/>
      <c r="D94" s="195"/>
      <c r="E94" s="71"/>
    </row>
    <row r="95" spans="1:5">
      <c r="A95" s="84" t="s">
        <v>108</v>
      </c>
      <c r="B95" s="1">
        <v>88</v>
      </c>
      <c r="C95" s="195"/>
      <c r="D95" s="194">
        <v>81000</v>
      </c>
      <c r="E95" s="71"/>
    </row>
    <row r="96" spans="1:5">
      <c r="A96" s="84" t="s">
        <v>109</v>
      </c>
      <c r="B96" s="1">
        <v>89</v>
      </c>
      <c r="C96" s="195"/>
      <c r="D96" s="195"/>
      <c r="E96" s="71"/>
    </row>
    <row r="97" spans="1:5">
      <c r="A97" s="84" t="s">
        <v>110</v>
      </c>
      <c r="B97" s="1">
        <v>90</v>
      </c>
      <c r="C97" s="195"/>
      <c r="D97" s="196"/>
      <c r="E97" s="71"/>
    </row>
    <row r="98" spans="1:5">
      <c r="A98" s="84" t="s">
        <v>111</v>
      </c>
      <c r="B98" s="1">
        <v>91</v>
      </c>
      <c r="C98" s="195">
        <f>1585824</f>
        <v>1585824</v>
      </c>
      <c r="D98" s="194">
        <f>7615740.25</f>
        <v>7615740.25</v>
      </c>
      <c r="E98" s="71"/>
    </row>
    <row r="99" spans="1:5">
      <c r="A99" s="84" t="s">
        <v>112</v>
      </c>
      <c r="B99" s="1">
        <v>92</v>
      </c>
      <c r="C99" s="195">
        <v>52759433</v>
      </c>
      <c r="D99" s="195">
        <v>68561477</v>
      </c>
      <c r="E99" s="71"/>
    </row>
    <row r="100" spans="1:5">
      <c r="A100" s="73" t="s">
        <v>296</v>
      </c>
      <c r="B100" s="1">
        <v>93</v>
      </c>
      <c r="C100" s="192">
        <f>SUM(C101:C112)</f>
        <v>402912295</v>
      </c>
      <c r="D100" s="192">
        <f>SUM(D101:D112)</f>
        <v>425784158</v>
      </c>
      <c r="E100" s="71"/>
    </row>
    <row r="101" spans="1:5">
      <c r="A101" s="84" t="s">
        <v>104</v>
      </c>
      <c r="B101" s="1">
        <v>94</v>
      </c>
      <c r="C101" s="195">
        <v>198872</v>
      </c>
      <c r="D101" s="194">
        <v>3785129</v>
      </c>
      <c r="E101" s="71"/>
    </row>
    <row r="102" spans="1:5">
      <c r="A102" s="84" t="s">
        <v>105</v>
      </c>
      <c r="B102" s="1">
        <v>95</v>
      </c>
      <c r="C102" s="195">
        <v>103000</v>
      </c>
      <c r="D102" s="194">
        <v>103000</v>
      </c>
      <c r="E102" s="71"/>
    </row>
    <row r="103" spans="1:5">
      <c r="A103" s="84" t="s">
        <v>106</v>
      </c>
      <c r="B103" s="1">
        <v>96</v>
      </c>
      <c r="C103" s="195">
        <v>203141559</v>
      </c>
      <c r="D103" s="194">
        <v>227211496</v>
      </c>
      <c r="E103" s="71"/>
    </row>
    <row r="104" spans="1:5">
      <c r="A104" s="84" t="s">
        <v>107</v>
      </c>
      <c r="B104" s="1">
        <v>97</v>
      </c>
      <c r="C104" s="195">
        <v>31365529</v>
      </c>
      <c r="D104" s="194">
        <v>38933044</v>
      </c>
      <c r="E104" s="71"/>
    </row>
    <row r="105" spans="1:5">
      <c r="A105" s="84" t="s">
        <v>108</v>
      </c>
      <c r="B105" s="1">
        <v>98</v>
      </c>
      <c r="C105" s="195">
        <v>132651065</v>
      </c>
      <c r="D105" s="194">
        <v>112908087</v>
      </c>
      <c r="E105" s="71"/>
    </row>
    <row r="106" spans="1:5">
      <c r="A106" s="84" t="s">
        <v>109</v>
      </c>
      <c r="B106" s="1">
        <v>99</v>
      </c>
      <c r="C106" s="195"/>
      <c r="D106" s="195"/>
      <c r="E106" s="71"/>
    </row>
    <row r="107" spans="1:5">
      <c r="A107" s="84" t="s">
        <v>110</v>
      </c>
      <c r="B107" s="1">
        <v>100</v>
      </c>
      <c r="C107" s="195"/>
      <c r="D107" s="195"/>
      <c r="E107" s="71"/>
    </row>
    <row r="108" spans="1:5">
      <c r="A108" s="84" t="s">
        <v>113</v>
      </c>
      <c r="B108" s="1">
        <v>101</v>
      </c>
      <c r="C108" s="195">
        <v>22455819</v>
      </c>
      <c r="D108" s="194">
        <v>28396296</v>
      </c>
      <c r="E108" s="71"/>
    </row>
    <row r="109" spans="1:5">
      <c r="A109" s="84" t="s">
        <v>114</v>
      </c>
      <c r="B109" s="1">
        <v>102</v>
      </c>
      <c r="C109" s="195">
        <v>11077721</v>
      </c>
      <c r="D109" s="194">
        <v>11757015</v>
      </c>
      <c r="E109" s="71"/>
    </row>
    <row r="110" spans="1:5">
      <c r="A110" s="84" t="s">
        <v>115</v>
      </c>
      <c r="B110" s="1">
        <v>103</v>
      </c>
      <c r="C110" s="195">
        <v>230130</v>
      </c>
      <c r="D110" s="194">
        <v>250516</v>
      </c>
      <c r="E110" s="71"/>
    </row>
    <row r="111" spans="1:5">
      <c r="A111" s="84" t="s">
        <v>116</v>
      </c>
      <c r="B111" s="1">
        <v>104</v>
      </c>
      <c r="C111" s="195"/>
      <c r="D111" s="195"/>
      <c r="E111" s="71"/>
    </row>
    <row r="112" spans="1:5">
      <c r="A112" s="84" t="s">
        <v>117</v>
      </c>
      <c r="B112" s="1">
        <v>105</v>
      </c>
      <c r="C112" s="195">
        <v>1688600</v>
      </c>
      <c r="D112" s="194">
        <v>2439575</v>
      </c>
      <c r="E112" s="71"/>
    </row>
    <row r="113" spans="1:5">
      <c r="A113" s="73" t="s">
        <v>328</v>
      </c>
      <c r="B113" s="1">
        <v>106</v>
      </c>
      <c r="C113" s="195">
        <f>103502898</f>
        <v>103502898</v>
      </c>
      <c r="D113" s="194">
        <f>123173389</f>
        <v>123173389</v>
      </c>
      <c r="E113" s="71"/>
    </row>
    <row r="114" spans="1:5">
      <c r="A114" s="73" t="s">
        <v>327</v>
      </c>
      <c r="B114" s="1">
        <v>107</v>
      </c>
      <c r="C114" s="192">
        <f>C69+C86+C90+C100+C113</f>
        <v>4996605048</v>
      </c>
      <c r="D114" s="192">
        <f>D69+D86+D90+D100+D113</f>
        <v>5668945485.71</v>
      </c>
      <c r="E114" s="71"/>
    </row>
    <row r="115" spans="1:5">
      <c r="A115" s="79" t="s">
        <v>118</v>
      </c>
      <c r="B115" s="2">
        <v>108</v>
      </c>
      <c r="C115" s="197">
        <v>54545066</v>
      </c>
      <c r="D115" s="198">
        <v>58014172</v>
      </c>
      <c r="E115" s="71"/>
    </row>
    <row r="116" spans="1:5">
      <c r="A116" s="80" t="s">
        <v>120</v>
      </c>
      <c r="B116" s="82"/>
      <c r="C116" s="148"/>
      <c r="D116" s="148"/>
      <c r="E116" s="71"/>
    </row>
    <row r="117" spans="1:5">
      <c r="A117" s="83" t="s">
        <v>121</v>
      </c>
      <c r="B117" s="34"/>
      <c r="C117" s="203"/>
      <c r="D117" s="203"/>
      <c r="E117" s="71"/>
    </row>
    <row r="118" spans="1:5">
      <c r="A118" s="84" t="s">
        <v>122</v>
      </c>
      <c r="B118" s="1">
        <v>109</v>
      </c>
      <c r="C118" s="195">
        <f>+C69-C119</f>
        <v>2285048970</v>
      </c>
      <c r="D118" s="195">
        <f>+D69-D119</f>
        <v>2356539683</v>
      </c>
      <c r="E118" s="71"/>
    </row>
    <row r="119" spans="1:5">
      <c r="A119" s="74" t="s">
        <v>123</v>
      </c>
      <c r="B119" s="4">
        <v>110</v>
      </c>
      <c r="C119" s="197">
        <f>+C85</f>
        <v>231125940</v>
      </c>
      <c r="D119" s="197">
        <f>+D85</f>
        <v>401993065</v>
      </c>
      <c r="E119" s="71"/>
    </row>
    <row r="120" spans="1:5">
      <c r="A120" s="75"/>
      <c r="B120" s="76"/>
      <c r="C120" s="204"/>
      <c r="D120" s="204"/>
    </row>
    <row r="121" spans="1:5">
      <c r="A121" s="77"/>
      <c r="B121" s="78"/>
      <c r="C121" s="107"/>
      <c r="D121" s="107"/>
    </row>
    <row r="122" spans="1:5">
      <c r="C122" s="71"/>
      <c r="D122" s="71"/>
    </row>
    <row r="123" spans="1:5">
      <c r="C123" s="71"/>
      <c r="D123" s="71"/>
    </row>
  </sheetData>
  <phoneticPr fontId="7" type="noConversion"/>
  <dataValidations count="6">
    <dataValidation allowBlank="1" sqref="C62:C67 D66 C16:C32 C35 C37:C42 C11:C14 C45:C46 C49:C56 D16 D40:D45 D47:D50 D52 C7:D9 C69:C78 D69 D88 C79:D79 C92:C115 D99:D100 C82:C83 C85:C90 C80 D81:D82 D86 D90:D91 D72 D106:D107 D111 D114 D94 D96 D26:D29 D31:D32 D34:D37 D56:D59"/>
    <dataValidation type="whole" operator="notEqual" allowBlank="1" showInputMessage="1" showErrorMessage="1" errorTitle="Pogrešan unos" error="Mogu se unijeti samo cjelobrojne vrijednosti." sqref="C118:D119">
      <formula1>999999999999</formula1>
    </dataValidation>
    <dataValidation type="whole" operator="greaterThanOrEqual" allowBlank="1" showInputMessage="1" showErrorMessage="1" errorTitle="Pogrešan unos" error="Mogu se unijeti samo cjelobrojne pozitivne vrijednosti." sqref="C36 C47:C48 C43:C44 C57:C61 C15 C10 C33:C34 C81 C91 C84 D77">
      <formula1>0</formula1>
    </dataValidation>
    <dataValidation type="whole" operator="greaterThanOrEqual" allowBlank="1" showInputMessage="1" showErrorMessage="1" errorTitle="Pogrešan upis" error="Dopušten je upis samo pozitivnih cjelobrojnih vrijednosti ili nule" sqref="D67 D17:D25 D10:D15 D101:D103 D105 D46 D51 D53:D55 D61:D65 D80 D108:D110 D112:D113 D70 D83:D84 D89 D87 D95 D115 D92:D93 D38:D39">
      <formula1>0</formula1>
    </dataValidation>
    <dataValidation type="whole" operator="notEqual" allowBlank="1" showInputMessage="1" showErrorMessage="1" errorTitle="Pogrešan upis" error="Dopušten je upis samo cjelobrojnih vrijednosti ili nule" sqref="D78 D71 D73:D75 D85">
      <formula1>999999999999</formula1>
    </dataValidation>
    <dataValidation operator="greaterThanOrEqual" allowBlank="1" showInputMessage="1" showErrorMessage="1" errorTitle="Pogrešan upis" error="Dopušten je upis samo pozitivnih cjelobrojnih vrijednosti ili nule" sqref="D98"/>
  </dataValidations>
  <pageMargins left="0.74803149606299213" right="0.55118110236220474" top="0.98425196850393704" bottom="0.98425196850393704" header="0.51181102362204722" footer="0.51181102362204722"/>
  <pageSetup paperSize="9" scale="80" orientation="portrait" r:id="rId1"/>
  <headerFooter alignWithMargins="0"/>
  <rowBreaks count="1" manualBreakCount="1">
    <brk id="67" max="16383" man="1"/>
  </rowBreaks>
  <ignoredErrors>
    <ignoredError sqref="C100:D100" formulaRange="1"/>
    <ignoredError sqref="C113:D113 C98:D9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G75"/>
  <sheetViews>
    <sheetView view="pageBreakPreview" topLeftCell="A40" zoomScaleNormal="100" zoomScaleSheetLayoutView="100" workbookViewId="0">
      <selection activeCell="H53" sqref="H53"/>
    </sheetView>
  </sheetViews>
  <sheetFormatPr defaultColWidth="9.140625" defaultRowHeight="12.75"/>
  <cols>
    <col min="1" max="1" width="69.28515625" style="104" customWidth="1"/>
    <col min="2" max="2" width="6.28515625" style="32" customWidth="1"/>
    <col min="3" max="3" width="11" style="186" customWidth="1"/>
    <col min="4" max="4" width="12.42578125" style="186" bestFit="1" customWidth="1"/>
    <col min="5" max="5" width="11.140625" style="186" customWidth="1"/>
    <col min="6" max="6" width="11.140625" style="186" bestFit="1" customWidth="1"/>
    <col min="7" max="7" width="10.28515625" style="32" bestFit="1" customWidth="1"/>
    <col min="8" max="8" width="9.140625" style="32" customWidth="1"/>
    <col min="9" max="16384" width="9.140625" style="32"/>
  </cols>
  <sheetData>
    <row r="1" spans="1:7" ht="15.75">
      <c r="A1" s="294" t="s">
        <v>175</v>
      </c>
      <c r="B1" s="295"/>
      <c r="C1" s="295"/>
      <c r="D1" s="295"/>
      <c r="E1" s="295"/>
      <c r="F1" s="296"/>
    </row>
    <row r="2" spans="1:7">
      <c r="A2" s="297" t="s">
        <v>339</v>
      </c>
      <c r="B2" s="298"/>
      <c r="C2" s="298"/>
      <c r="D2" s="298"/>
      <c r="E2" s="298"/>
      <c r="F2" s="299"/>
    </row>
    <row r="3" spans="1:7">
      <c r="A3" s="146" t="s">
        <v>275</v>
      </c>
      <c r="B3" s="98"/>
      <c r="C3" s="98"/>
      <c r="D3" s="98"/>
      <c r="E3" s="98"/>
      <c r="F3" s="147"/>
    </row>
    <row r="4" spans="1:7" ht="22.5">
      <c r="A4" s="37" t="s">
        <v>33</v>
      </c>
      <c r="B4" s="37" t="s">
        <v>34</v>
      </c>
      <c r="C4" s="38" t="s">
        <v>35</v>
      </c>
      <c r="D4" s="38" t="s">
        <v>35</v>
      </c>
      <c r="E4" s="38" t="s">
        <v>36</v>
      </c>
      <c r="F4" s="38" t="s">
        <v>36</v>
      </c>
    </row>
    <row r="5" spans="1:7" ht="22.5">
      <c r="A5" s="37"/>
      <c r="B5" s="37"/>
      <c r="C5" s="38" t="s">
        <v>174</v>
      </c>
      <c r="D5" s="38" t="s">
        <v>173</v>
      </c>
      <c r="E5" s="38" t="s">
        <v>174</v>
      </c>
      <c r="F5" s="38" t="s">
        <v>173</v>
      </c>
    </row>
    <row r="6" spans="1:7">
      <c r="A6" s="38">
        <v>1</v>
      </c>
      <c r="B6" s="40">
        <v>2</v>
      </c>
      <c r="C6" s="38">
        <v>3</v>
      </c>
      <c r="D6" s="38">
        <v>4</v>
      </c>
      <c r="E6" s="38">
        <v>5</v>
      </c>
      <c r="F6" s="38">
        <v>6</v>
      </c>
    </row>
    <row r="7" spans="1:7">
      <c r="A7" s="83" t="s">
        <v>297</v>
      </c>
      <c r="B7" s="3">
        <v>111</v>
      </c>
      <c r="C7" s="108">
        <f>SUM(C8:C9)</f>
        <v>1778395862</v>
      </c>
      <c r="D7" s="108">
        <f>SUM(D8:D9)</f>
        <v>97522622</v>
      </c>
      <c r="E7" s="108">
        <f>SUM(E8:E9)</f>
        <v>1990984717</v>
      </c>
      <c r="F7" s="108">
        <f>SUM(F8:F9)</f>
        <v>122240616</v>
      </c>
      <c r="G7" s="71"/>
    </row>
    <row r="8" spans="1:7">
      <c r="A8" s="73" t="s">
        <v>248</v>
      </c>
      <c r="B8" s="1">
        <v>112</v>
      </c>
      <c r="C8" s="217">
        <v>1755286721</v>
      </c>
      <c r="D8" s="6">
        <f>+C8-1665128196</f>
        <v>90158525</v>
      </c>
      <c r="E8" s="218">
        <v>1961413631</v>
      </c>
      <c r="F8" s="218">
        <v>111729559</v>
      </c>
      <c r="G8" s="71"/>
    </row>
    <row r="9" spans="1:7">
      <c r="A9" s="73" t="s">
        <v>249</v>
      </c>
      <c r="B9" s="1">
        <v>113</v>
      </c>
      <c r="C9" s="217">
        <v>23109141</v>
      </c>
      <c r="D9" s="6">
        <f>+C9-15745044</f>
        <v>7364097</v>
      </c>
      <c r="E9" s="6">
        <f>29209816+361270</f>
        <v>29571086</v>
      </c>
      <c r="F9" s="6">
        <v>10511057</v>
      </c>
      <c r="G9" s="71"/>
    </row>
    <row r="10" spans="1:7">
      <c r="A10" s="73" t="s">
        <v>124</v>
      </c>
      <c r="B10" s="1">
        <v>114</v>
      </c>
      <c r="C10" s="33">
        <f>C11+C12+C16+C20+C21+C22+C25+C26</f>
        <v>1518893175</v>
      </c>
      <c r="D10" s="33">
        <f>D11+D12+D16+D20+D21+D22+D25+D26</f>
        <v>347141824</v>
      </c>
      <c r="E10" s="33">
        <f>E11+E12+E16+E20+E21+E22+E25+E26</f>
        <v>1707437900</v>
      </c>
      <c r="F10" s="33">
        <f>F11+F12+F16+F20+F21+F22+F25+F26</f>
        <v>399319547</v>
      </c>
      <c r="G10" s="71"/>
    </row>
    <row r="11" spans="1:7">
      <c r="A11" s="73" t="s">
        <v>125</v>
      </c>
      <c r="B11" s="1">
        <v>115</v>
      </c>
      <c r="C11" s="217"/>
      <c r="D11" s="6"/>
      <c r="E11" s="6"/>
      <c r="F11" s="6"/>
      <c r="G11" s="71"/>
    </row>
    <row r="12" spans="1:7">
      <c r="A12" s="73" t="s">
        <v>298</v>
      </c>
      <c r="B12" s="1">
        <v>116</v>
      </c>
      <c r="C12" s="33">
        <f>SUM(C13:C15)</f>
        <v>519753525</v>
      </c>
      <c r="D12" s="33">
        <f>SUM(D13:D15)</f>
        <v>91416971</v>
      </c>
      <c r="E12" s="33">
        <f>SUM(E13:E15)</f>
        <v>552089395</v>
      </c>
      <c r="F12" s="33">
        <f>SUM(F13:F15)</f>
        <v>89066433</v>
      </c>
      <c r="G12" s="71"/>
    </row>
    <row r="13" spans="1:7">
      <c r="A13" s="121" t="s">
        <v>126</v>
      </c>
      <c r="B13" s="1">
        <v>117</v>
      </c>
      <c r="C13" s="217">
        <v>299650484</v>
      </c>
      <c r="D13" s="6">
        <f>+C13-263476140</f>
        <v>36174344</v>
      </c>
      <c r="E13" s="218">
        <v>328413023</v>
      </c>
      <c r="F13" s="218">
        <v>37716680</v>
      </c>
      <c r="G13" s="71"/>
    </row>
    <row r="14" spans="1:7">
      <c r="A14" s="121" t="s">
        <v>127</v>
      </c>
      <c r="B14" s="1">
        <v>118</v>
      </c>
      <c r="C14" s="217">
        <v>2952180</v>
      </c>
      <c r="D14" s="6">
        <f>+C14-2846708</f>
        <v>105472</v>
      </c>
      <c r="E14" s="218">
        <v>3380801</v>
      </c>
      <c r="F14" s="218">
        <v>219513</v>
      </c>
      <c r="G14" s="71"/>
    </row>
    <row r="15" spans="1:7">
      <c r="A15" s="121" t="s">
        <v>128</v>
      </c>
      <c r="B15" s="1">
        <v>119</v>
      </c>
      <c r="C15" s="217">
        <v>217150861</v>
      </c>
      <c r="D15" s="6">
        <f>+C15-162013706</f>
        <v>55137155</v>
      </c>
      <c r="E15" s="218">
        <v>220295571</v>
      </c>
      <c r="F15" s="218">
        <v>51130240</v>
      </c>
      <c r="G15" s="71"/>
    </row>
    <row r="16" spans="1:7">
      <c r="A16" s="73" t="s">
        <v>299</v>
      </c>
      <c r="B16" s="1">
        <v>120</v>
      </c>
      <c r="C16" s="33">
        <f>SUM(C17:C19)</f>
        <v>480161466</v>
      </c>
      <c r="D16" s="33">
        <f>SUM(D17:D19)</f>
        <v>108584858</v>
      </c>
      <c r="E16" s="33">
        <f>SUM(E17:E19)</f>
        <v>541715389</v>
      </c>
      <c r="F16" s="33">
        <f>SUM(F17:F19)</f>
        <v>128606786</v>
      </c>
      <c r="G16" s="71"/>
    </row>
    <row r="17" spans="1:7">
      <c r="A17" s="121" t="s">
        <v>129</v>
      </c>
      <c r="B17" s="1">
        <v>121</v>
      </c>
      <c r="C17" s="217">
        <v>292865456</v>
      </c>
      <c r="D17" s="6">
        <f>+C17-224485300</f>
        <v>68380156</v>
      </c>
      <c r="E17" s="218">
        <v>331617032</v>
      </c>
      <c r="F17" s="218">
        <v>81170402</v>
      </c>
      <c r="G17" s="71"/>
    </row>
    <row r="18" spans="1:7">
      <c r="A18" s="121" t="s">
        <v>130</v>
      </c>
      <c r="B18" s="1">
        <v>122</v>
      </c>
      <c r="C18" s="217">
        <v>119910409</v>
      </c>
      <c r="D18" s="6">
        <f>+C18-94926444</f>
        <v>24983965</v>
      </c>
      <c r="E18" s="218">
        <v>135404814</v>
      </c>
      <c r="F18" s="218">
        <v>29942257</v>
      </c>
      <c r="G18" s="71"/>
    </row>
    <row r="19" spans="1:7">
      <c r="A19" s="121" t="s">
        <v>131</v>
      </c>
      <c r="B19" s="1">
        <v>123</v>
      </c>
      <c r="C19" s="217">
        <v>67385601</v>
      </c>
      <c r="D19" s="6">
        <f>+C19-52164864</f>
        <v>15220737</v>
      </c>
      <c r="E19" s="218">
        <v>74693543</v>
      </c>
      <c r="F19" s="218">
        <v>17494127</v>
      </c>
      <c r="G19" s="71"/>
    </row>
    <row r="20" spans="1:7">
      <c r="A20" s="73" t="s">
        <v>132</v>
      </c>
      <c r="B20" s="1">
        <v>124</v>
      </c>
      <c r="C20" s="217">
        <v>346413599</v>
      </c>
      <c r="D20" s="6">
        <f>+C20-263179786</f>
        <v>83233813</v>
      </c>
      <c r="E20" s="218">
        <v>410521539</v>
      </c>
      <c r="F20" s="218">
        <v>114122647</v>
      </c>
      <c r="G20" s="71"/>
    </row>
    <row r="21" spans="1:7">
      <c r="A21" s="73" t="s">
        <v>133</v>
      </c>
      <c r="B21" s="1">
        <v>125</v>
      </c>
      <c r="C21" s="217">
        <v>143755460</v>
      </c>
      <c r="D21" s="6">
        <f>+C21-102056770</f>
        <v>41698690</v>
      </c>
      <c r="E21" s="218">
        <v>174686587</v>
      </c>
      <c r="F21" s="218">
        <v>51757190</v>
      </c>
      <c r="G21" s="71"/>
    </row>
    <row r="22" spans="1:7">
      <c r="A22" s="73" t="s">
        <v>134</v>
      </c>
      <c r="B22" s="1">
        <v>126</v>
      </c>
      <c r="C22" s="33">
        <f>SUM(C23:C24)</f>
        <v>126181</v>
      </c>
      <c r="D22" s="33">
        <f>SUM(D23:D24)</f>
        <v>56544</v>
      </c>
      <c r="E22" s="33">
        <f>SUM(E23:E24)</f>
        <v>385273</v>
      </c>
      <c r="F22" s="33">
        <f>SUM(F23:F24)</f>
        <v>301695</v>
      </c>
      <c r="G22" s="71"/>
    </row>
    <row r="23" spans="1:7">
      <c r="A23" s="121" t="s">
        <v>135</v>
      </c>
      <c r="B23" s="1">
        <v>127</v>
      </c>
      <c r="C23" s="217"/>
      <c r="D23" s="6"/>
      <c r="E23" s="6"/>
      <c r="F23" s="6"/>
      <c r="G23" s="71"/>
    </row>
    <row r="24" spans="1:7">
      <c r="A24" s="121" t="s">
        <v>136</v>
      </c>
      <c r="B24" s="1">
        <v>128</v>
      </c>
      <c r="C24" s="217">
        <v>126181</v>
      </c>
      <c r="D24" s="6">
        <f>+C24-69637</f>
        <v>56544</v>
      </c>
      <c r="E24" s="218">
        <v>385273</v>
      </c>
      <c r="F24" s="218">
        <v>301695</v>
      </c>
      <c r="G24" s="71"/>
    </row>
    <row r="25" spans="1:7">
      <c r="A25" s="73" t="s">
        <v>137</v>
      </c>
      <c r="B25" s="1">
        <v>129</v>
      </c>
      <c r="C25" s="217">
        <v>9486384</v>
      </c>
      <c r="D25" s="6">
        <f>+C25-0</f>
        <v>9486384</v>
      </c>
      <c r="E25" s="217">
        <v>7126273</v>
      </c>
      <c r="F25" s="217">
        <v>7126273</v>
      </c>
      <c r="G25" s="71"/>
    </row>
    <row r="26" spans="1:7">
      <c r="A26" s="73" t="s">
        <v>138</v>
      </c>
      <c r="B26" s="1">
        <v>130</v>
      </c>
      <c r="C26" s="217">
        <v>19196560</v>
      </c>
      <c r="D26" s="6">
        <f>+C26-6531996</f>
        <v>12664564</v>
      </c>
      <c r="E26" s="218">
        <v>20913444</v>
      </c>
      <c r="F26" s="218">
        <v>8338523</v>
      </c>
      <c r="G26" s="71"/>
    </row>
    <row r="27" spans="1:7">
      <c r="A27" s="73" t="s">
        <v>300</v>
      </c>
      <c r="B27" s="1">
        <v>131</v>
      </c>
      <c r="C27" s="33">
        <f>SUM(C28:C32)</f>
        <v>63640247</v>
      </c>
      <c r="D27" s="33">
        <f>SUM(D28:D32)</f>
        <v>4543588</v>
      </c>
      <c r="E27" s="33">
        <f>SUM(E28:E32)</f>
        <v>56790053</v>
      </c>
      <c r="F27" s="33">
        <f>SUM(F28:F32)</f>
        <v>4505184</v>
      </c>
      <c r="G27" s="71"/>
    </row>
    <row r="28" spans="1:7" ht="24">
      <c r="A28" s="73" t="s">
        <v>139</v>
      </c>
      <c r="B28" s="1">
        <v>132</v>
      </c>
      <c r="C28" s="217"/>
      <c r="D28" s="6"/>
      <c r="E28" s="6"/>
      <c r="F28" s="6"/>
      <c r="G28" s="71"/>
    </row>
    <row r="29" spans="1:7" ht="24">
      <c r="A29" s="73" t="s">
        <v>140</v>
      </c>
      <c r="B29" s="1">
        <v>133</v>
      </c>
      <c r="C29" s="217">
        <v>53060611</v>
      </c>
      <c r="D29" s="6">
        <f>+C29-49322665</f>
        <v>3737946</v>
      </c>
      <c r="E29" s="6">
        <f>47598882+528885</f>
        <v>48127767</v>
      </c>
      <c r="F29" s="6">
        <v>2907923</v>
      </c>
      <c r="G29" s="71"/>
    </row>
    <row r="30" spans="1:7">
      <c r="A30" s="73" t="s">
        <v>141</v>
      </c>
      <c r="B30" s="1">
        <v>134</v>
      </c>
      <c r="C30" s="217"/>
      <c r="D30" s="6"/>
      <c r="E30" s="6"/>
      <c r="F30" s="6"/>
      <c r="G30" s="71"/>
    </row>
    <row r="31" spans="1:7">
      <c r="A31" s="73" t="s">
        <v>142</v>
      </c>
      <c r="B31" s="1">
        <v>135</v>
      </c>
      <c r="C31" s="217">
        <v>7520020</v>
      </c>
      <c r="D31" s="6">
        <f>+C31-7098051</f>
        <v>421969</v>
      </c>
      <c r="E31" s="6">
        <v>4696029</v>
      </c>
      <c r="F31" s="6"/>
      <c r="G31" s="71"/>
    </row>
    <row r="32" spans="1:7">
      <c r="A32" s="73" t="s">
        <v>143</v>
      </c>
      <c r="B32" s="1">
        <v>136</v>
      </c>
      <c r="C32" s="6">
        <v>3059616</v>
      </c>
      <c r="D32" s="6">
        <f>+C32-2675943</f>
        <v>383673</v>
      </c>
      <c r="E32" s="6">
        <v>3966257</v>
      </c>
      <c r="F32" s="6">
        <v>1597261</v>
      </c>
      <c r="G32" s="71"/>
    </row>
    <row r="33" spans="1:7">
      <c r="A33" s="73" t="s">
        <v>301</v>
      </c>
      <c r="B33" s="1">
        <v>137</v>
      </c>
      <c r="C33" s="33">
        <f>SUM(C34:C37)</f>
        <v>84499175</v>
      </c>
      <c r="D33" s="33">
        <f>SUM(D34:D37)</f>
        <v>16207335</v>
      </c>
      <c r="E33" s="33">
        <f>SUM(E34:E37)</f>
        <v>82255368</v>
      </c>
      <c r="F33" s="33">
        <f>SUM(F34:F37)</f>
        <v>22121840</v>
      </c>
      <c r="G33" s="71"/>
    </row>
    <row r="34" spans="1:7" ht="24" customHeight="1">
      <c r="A34" s="73" t="s">
        <v>285</v>
      </c>
      <c r="B34" s="1">
        <v>138</v>
      </c>
      <c r="C34" s="217"/>
      <c r="D34" s="6"/>
      <c r="E34" s="6"/>
      <c r="F34" s="6"/>
      <c r="G34" s="71"/>
    </row>
    <row r="35" spans="1:7" ht="24">
      <c r="A35" s="73" t="s">
        <v>286</v>
      </c>
      <c r="B35" s="1">
        <v>139</v>
      </c>
      <c r="C35" s="217">
        <v>76086691</v>
      </c>
      <c r="D35" s="6">
        <f>+C35-61472233</f>
        <v>14614458</v>
      </c>
      <c r="E35" s="6">
        <f>18895559+49874101</f>
        <v>68769660</v>
      </c>
      <c r="F35" s="6">
        <v>14661788</v>
      </c>
      <c r="G35" s="71"/>
    </row>
    <row r="36" spans="1:7">
      <c r="A36" s="73" t="s">
        <v>144</v>
      </c>
      <c r="B36" s="1">
        <v>140</v>
      </c>
      <c r="C36" s="217">
        <v>6761354</v>
      </c>
      <c r="D36" s="6">
        <f>+C36-5990955</f>
        <v>770399</v>
      </c>
      <c r="E36" s="218">
        <v>10757668</v>
      </c>
      <c r="F36" s="218">
        <v>5671223</v>
      </c>
      <c r="G36" s="71"/>
    </row>
    <row r="37" spans="1:7">
      <c r="A37" s="73" t="s">
        <v>145</v>
      </c>
      <c r="B37" s="1">
        <v>141</v>
      </c>
      <c r="C37" s="217">
        <v>1651130</v>
      </c>
      <c r="D37" s="6">
        <f>+C37-828652</f>
        <v>822478</v>
      </c>
      <c r="E37" s="218">
        <v>2728040</v>
      </c>
      <c r="F37" s="218">
        <v>1788829</v>
      </c>
      <c r="G37" s="71"/>
    </row>
    <row r="38" spans="1:7">
      <c r="A38" s="73" t="s">
        <v>146</v>
      </c>
      <c r="B38" s="1">
        <v>142</v>
      </c>
      <c r="C38" s="217"/>
      <c r="D38" s="6"/>
      <c r="E38" s="6"/>
      <c r="F38" s="6"/>
      <c r="G38" s="71"/>
    </row>
    <row r="39" spans="1:7">
      <c r="A39" s="73" t="s">
        <v>147</v>
      </c>
      <c r="B39" s="1">
        <v>143</v>
      </c>
      <c r="C39" s="217"/>
      <c r="D39" s="6"/>
      <c r="E39" s="6"/>
      <c r="F39" s="6"/>
      <c r="G39" s="71"/>
    </row>
    <row r="40" spans="1:7">
      <c r="A40" s="73" t="s">
        <v>148</v>
      </c>
      <c r="B40" s="1">
        <v>144</v>
      </c>
      <c r="C40" s="6"/>
      <c r="D40" s="6"/>
      <c r="E40" s="6"/>
      <c r="F40" s="6"/>
      <c r="G40" s="71"/>
    </row>
    <row r="41" spans="1:7">
      <c r="A41" s="73" t="s">
        <v>149</v>
      </c>
      <c r="B41" s="1">
        <v>145</v>
      </c>
      <c r="C41" s="6"/>
      <c r="D41" s="6"/>
      <c r="E41" s="6"/>
      <c r="F41" s="6"/>
      <c r="G41" s="71"/>
    </row>
    <row r="42" spans="1:7">
      <c r="A42" s="73" t="s">
        <v>304</v>
      </c>
      <c r="B42" s="1">
        <v>146</v>
      </c>
      <c r="C42" s="33">
        <f>C7+C27+C38+C40</f>
        <v>1842036109</v>
      </c>
      <c r="D42" s="33">
        <f>D7+D27+D38+D40</f>
        <v>102066210</v>
      </c>
      <c r="E42" s="33">
        <f>E7+E27+E38+E40</f>
        <v>2047774770</v>
      </c>
      <c r="F42" s="33">
        <f>F7+F27+F38+F40</f>
        <v>126745800</v>
      </c>
      <c r="G42" s="71"/>
    </row>
    <row r="43" spans="1:7">
      <c r="A43" s="73" t="s">
        <v>150</v>
      </c>
      <c r="B43" s="1">
        <v>147</v>
      </c>
      <c r="C43" s="33">
        <f>C10+C33+C39+C41</f>
        <v>1603392350</v>
      </c>
      <c r="D43" s="33">
        <f>D10+D33+D39+D41</f>
        <v>363349159</v>
      </c>
      <c r="E43" s="33">
        <f>E10+E33+E39+E41</f>
        <v>1789693268</v>
      </c>
      <c r="F43" s="33">
        <f>F10+F33+F39+F41</f>
        <v>421441387</v>
      </c>
      <c r="G43" s="71"/>
    </row>
    <row r="44" spans="1:7">
      <c r="A44" s="73" t="s">
        <v>151</v>
      </c>
      <c r="B44" s="1">
        <v>148</v>
      </c>
      <c r="C44" s="33">
        <f>C42-C43</f>
        <v>238643759</v>
      </c>
      <c r="D44" s="33">
        <f>D42-D43</f>
        <v>-261282949</v>
      </c>
      <c r="E44" s="33">
        <f>E42-E43</f>
        <v>258081502</v>
      </c>
      <c r="F44" s="33">
        <f>F42-F43</f>
        <v>-294695587</v>
      </c>
      <c r="G44" s="71"/>
    </row>
    <row r="45" spans="1:7">
      <c r="A45" s="121" t="s">
        <v>152</v>
      </c>
      <c r="B45" s="1">
        <v>149</v>
      </c>
      <c r="C45" s="33">
        <f>IF(C42&gt;C43,C42-C43,0)</f>
        <v>238643759</v>
      </c>
      <c r="D45" s="33">
        <f>IF(D42&gt;D43,D42-D43,0)</f>
        <v>0</v>
      </c>
      <c r="E45" s="33">
        <f>IF(E42&gt;E43,E42-E43,0)</f>
        <v>258081502</v>
      </c>
      <c r="F45" s="33">
        <f>IF(F42&gt;F43,F42-F43,0)</f>
        <v>0</v>
      </c>
      <c r="G45" s="71"/>
    </row>
    <row r="46" spans="1:7">
      <c r="A46" s="121" t="s">
        <v>153</v>
      </c>
      <c r="B46" s="1">
        <v>150</v>
      </c>
      <c r="C46" s="33">
        <f>IF(C43&gt;C42,C43-C42,0)</f>
        <v>0</v>
      </c>
      <c r="D46" s="33">
        <f>IF(D43&gt;D42,D43-D42,0)</f>
        <v>261282949</v>
      </c>
      <c r="E46" s="33"/>
      <c r="F46" s="33"/>
      <c r="G46" s="71"/>
    </row>
    <row r="47" spans="1:7">
      <c r="A47" s="73" t="s">
        <v>154</v>
      </c>
      <c r="B47" s="1">
        <v>151</v>
      </c>
      <c r="C47" s="6">
        <v>-6443626</v>
      </c>
      <c r="D47" s="6">
        <f>+C47--128203</f>
        <v>-6315423</v>
      </c>
      <c r="E47" s="6">
        <f>19109928-4343549+4127617</f>
        <v>18893996</v>
      </c>
      <c r="F47" s="6">
        <f>19109928-4343549+4127617</f>
        <v>18893996</v>
      </c>
      <c r="G47" s="71"/>
    </row>
    <row r="48" spans="1:7">
      <c r="A48" s="73" t="s">
        <v>318</v>
      </c>
      <c r="B48" s="1">
        <v>152</v>
      </c>
      <c r="C48" s="219">
        <f>C44-C47</f>
        <v>245087385</v>
      </c>
      <c r="D48" s="33">
        <f>D44-D47</f>
        <v>-254967526</v>
      </c>
      <c r="E48" s="33">
        <f>E44-E47</f>
        <v>239187506</v>
      </c>
      <c r="F48" s="33">
        <f>F44-F47</f>
        <v>-313589583</v>
      </c>
      <c r="G48" s="71"/>
    </row>
    <row r="49" spans="1:7">
      <c r="A49" s="121" t="s">
        <v>155</v>
      </c>
      <c r="B49" s="1">
        <v>153</v>
      </c>
      <c r="C49" s="219">
        <f>IF(C48&gt;0,C48,0)</f>
        <v>245087385</v>
      </c>
      <c r="D49" s="33">
        <f>IF(D48&gt;0,D48,0)</f>
        <v>0</v>
      </c>
      <c r="E49" s="33">
        <f>IF(E48&gt;0,E48,0)</f>
        <v>239187506</v>
      </c>
      <c r="F49" s="33">
        <f>IF(F48&gt;0,F48,0)</f>
        <v>0</v>
      </c>
      <c r="G49" s="71"/>
    </row>
    <row r="50" spans="1:7">
      <c r="A50" s="105" t="s">
        <v>156</v>
      </c>
      <c r="B50" s="2">
        <v>154</v>
      </c>
      <c r="C50" s="39">
        <f>IF(C48&lt;0,-C48,0)</f>
        <v>0</v>
      </c>
      <c r="D50" s="39">
        <f>IF(D48&lt;0,-D48,0)</f>
        <v>254967526</v>
      </c>
      <c r="E50" s="39">
        <f>IF(E48&lt;0,-E48,0)</f>
        <v>0</v>
      </c>
      <c r="F50" s="39">
        <f>IF(F48&lt;0,-F48,0)</f>
        <v>313589583</v>
      </c>
      <c r="G50" s="71"/>
    </row>
    <row r="51" spans="1:7" ht="24">
      <c r="A51" s="80" t="s">
        <v>157</v>
      </c>
      <c r="B51" s="81"/>
      <c r="C51" s="212"/>
      <c r="D51" s="213"/>
      <c r="E51" s="109"/>
      <c r="F51" s="148"/>
      <c r="G51" s="71"/>
    </row>
    <row r="52" spans="1:7">
      <c r="A52" s="83" t="s">
        <v>158</v>
      </c>
      <c r="B52" s="34"/>
      <c r="C52" s="214"/>
      <c r="D52" s="215"/>
      <c r="E52" s="34"/>
      <c r="F52" s="185"/>
      <c r="G52" s="71"/>
    </row>
    <row r="53" spans="1:7">
      <c r="A53" s="73" t="s">
        <v>159</v>
      </c>
      <c r="B53" s="1">
        <v>155</v>
      </c>
      <c r="C53" s="6">
        <f>+C48-C54</f>
        <v>243596016</v>
      </c>
      <c r="D53" s="6">
        <f>+D48-D54</f>
        <v>-240026353</v>
      </c>
      <c r="E53" s="6">
        <f>+E48-E54</f>
        <v>235337282</v>
      </c>
      <c r="F53" s="6">
        <f>+F48-F54</f>
        <v>-291614238</v>
      </c>
      <c r="G53" s="71"/>
    </row>
    <row r="54" spans="1:7">
      <c r="A54" s="73" t="s">
        <v>160</v>
      </c>
      <c r="B54" s="1">
        <v>156</v>
      </c>
      <c r="C54" s="7">
        <v>1491369</v>
      </c>
      <c r="D54" s="7">
        <f>+C54-16432542</f>
        <v>-14941173</v>
      </c>
      <c r="E54" s="181">
        <v>3850224</v>
      </c>
      <c r="F54" s="7">
        <v>-21975345</v>
      </c>
      <c r="G54" s="71"/>
    </row>
    <row r="55" spans="1:7">
      <c r="A55" s="80" t="s">
        <v>161</v>
      </c>
      <c r="B55" s="81"/>
      <c r="C55" s="212"/>
      <c r="D55" s="213"/>
      <c r="E55" s="81"/>
      <c r="F55" s="148"/>
      <c r="G55" s="71"/>
    </row>
    <row r="56" spans="1:7">
      <c r="A56" s="83" t="s">
        <v>162</v>
      </c>
      <c r="B56" s="8">
        <v>157</v>
      </c>
      <c r="C56" s="5">
        <f>+C48</f>
        <v>245087385</v>
      </c>
      <c r="D56" s="5">
        <f>+D48</f>
        <v>-254967526</v>
      </c>
      <c r="E56" s="5">
        <f>+E48</f>
        <v>239187506</v>
      </c>
      <c r="F56" s="5">
        <f>+F48</f>
        <v>-313589583</v>
      </c>
      <c r="G56" s="71"/>
    </row>
    <row r="57" spans="1:7">
      <c r="A57" s="73" t="s">
        <v>302</v>
      </c>
      <c r="B57" s="1">
        <v>158</v>
      </c>
      <c r="C57" s="33">
        <f>SUM(C58:C64)</f>
        <v>450979</v>
      </c>
      <c r="D57" s="33">
        <f>SUM(D58:D64)</f>
        <v>450979</v>
      </c>
      <c r="E57" s="33">
        <f>SUM(E58:E64)</f>
        <v>338982</v>
      </c>
      <c r="F57" s="33">
        <f>SUM(F58:F64)</f>
        <v>338982</v>
      </c>
      <c r="G57" s="71"/>
    </row>
    <row r="58" spans="1:7">
      <c r="A58" s="73" t="s">
        <v>163</v>
      </c>
      <c r="B58" s="1">
        <v>159</v>
      </c>
      <c r="C58" s="6"/>
      <c r="D58" s="6"/>
      <c r="E58" s="6"/>
      <c r="F58" s="6"/>
      <c r="G58" s="71"/>
    </row>
    <row r="59" spans="1:7">
      <c r="A59" s="73" t="s">
        <v>164</v>
      </c>
      <c r="B59" s="1">
        <v>160</v>
      </c>
      <c r="C59" s="6"/>
      <c r="D59" s="6"/>
      <c r="E59" s="6"/>
      <c r="F59" s="6"/>
      <c r="G59" s="71"/>
    </row>
    <row r="60" spans="1:7">
      <c r="A60" s="73" t="s">
        <v>165</v>
      </c>
      <c r="B60" s="1">
        <v>161</v>
      </c>
      <c r="C60" s="220">
        <v>450979</v>
      </c>
      <c r="D60" s="220">
        <v>450979</v>
      </c>
      <c r="E60" s="6">
        <v>338982</v>
      </c>
      <c r="F60" s="6">
        <v>338982</v>
      </c>
      <c r="G60" s="71"/>
    </row>
    <row r="61" spans="1:7">
      <c r="A61" s="73" t="s">
        <v>166</v>
      </c>
      <c r="B61" s="1">
        <v>162</v>
      </c>
      <c r="C61" s="220"/>
      <c r="D61" s="6"/>
      <c r="E61" s="6"/>
      <c r="F61" s="6"/>
      <c r="G61" s="71"/>
    </row>
    <row r="62" spans="1:7">
      <c r="A62" s="73" t="s">
        <v>167</v>
      </c>
      <c r="B62" s="1">
        <v>163</v>
      </c>
      <c r="C62" s="220"/>
      <c r="D62" s="6"/>
      <c r="E62" s="6"/>
      <c r="F62" s="6"/>
      <c r="G62" s="71"/>
    </row>
    <row r="63" spans="1:7">
      <c r="A63" s="73" t="s">
        <v>168</v>
      </c>
      <c r="B63" s="1">
        <v>164</v>
      </c>
      <c r="C63" s="220"/>
      <c r="D63" s="6"/>
      <c r="E63" s="6"/>
      <c r="F63" s="6"/>
      <c r="G63" s="71"/>
    </row>
    <row r="64" spans="1:7">
      <c r="A64" s="73" t="s">
        <v>169</v>
      </c>
      <c r="B64" s="1">
        <v>165</v>
      </c>
      <c r="C64" s="220"/>
      <c r="D64" s="6"/>
      <c r="E64" s="6"/>
      <c r="F64" s="6"/>
      <c r="G64" s="71"/>
    </row>
    <row r="65" spans="1:7">
      <c r="A65" s="73" t="s">
        <v>170</v>
      </c>
      <c r="B65" s="1">
        <v>166</v>
      </c>
      <c r="C65" s="220">
        <v>90195</v>
      </c>
      <c r="D65" s="220">
        <v>90195</v>
      </c>
      <c r="E65" s="6">
        <v>67796</v>
      </c>
      <c r="F65" s="6">
        <v>67796</v>
      </c>
      <c r="G65" s="71"/>
    </row>
    <row r="66" spans="1:7">
      <c r="A66" s="73" t="s">
        <v>329</v>
      </c>
      <c r="B66" s="1">
        <v>167</v>
      </c>
      <c r="C66" s="33">
        <f>C57-C65</f>
        <v>360784</v>
      </c>
      <c r="D66" s="33">
        <f>D57-D65</f>
        <v>360784</v>
      </c>
      <c r="E66" s="33">
        <f>E57-E65</f>
        <v>271186</v>
      </c>
      <c r="F66" s="33">
        <f>F57-F65</f>
        <v>271186</v>
      </c>
      <c r="G66" s="71"/>
    </row>
    <row r="67" spans="1:7">
      <c r="A67" s="73" t="s">
        <v>171</v>
      </c>
      <c r="B67" s="1">
        <v>168</v>
      </c>
      <c r="C67" s="39">
        <f>C56+C66</f>
        <v>245448169</v>
      </c>
      <c r="D67" s="39">
        <f>D56+D66</f>
        <v>-254606742</v>
      </c>
      <c r="E67" s="39">
        <f>E56+E66</f>
        <v>239458692</v>
      </c>
      <c r="F67" s="39">
        <f>F56+F66</f>
        <v>-313318397</v>
      </c>
      <c r="G67" s="71"/>
    </row>
    <row r="68" spans="1:7">
      <c r="A68" s="291" t="s">
        <v>331</v>
      </c>
      <c r="B68" s="292"/>
      <c r="C68" s="292"/>
      <c r="D68" s="292"/>
      <c r="E68" s="292"/>
      <c r="F68" s="293"/>
      <c r="G68" s="71"/>
    </row>
    <row r="69" spans="1:7">
      <c r="A69" s="96" t="s">
        <v>172</v>
      </c>
      <c r="B69" s="97"/>
      <c r="C69" s="97"/>
      <c r="D69" s="97"/>
      <c r="E69" s="97"/>
      <c r="F69" s="149"/>
      <c r="G69" s="71"/>
    </row>
    <row r="70" spans="1:7">
      <c r="A70" s="73" t="s">
        <v>159</v>
      </c>
      <c r="B70" s="1">
        <v>169</v>
      </c>
      <c r="C70" s="6">
        <f>+C67-C71</f>
        <v>243956800</v>
      </c>
      <c r="D70" s="6">
        <f>+D67-D71</f>
        <v>-239665569</v>
      </c>
      <c r="E70" s="6">
        <f>+E67-E71</f>
        <v>235608468</v>
      </c>
      <c r="F70" s="6">
        <f>+F67-F71</f>
        <v>-291343052</v>
      </c>
      <c r="G70" s="71"/>
    </row>
    <row r="71" spans="1:7">
      <c r="A71" s="85" t="s">
        <v>160</v>
      </c>
      <c r="B71" s="4">
        <v>170</v>
      </c>
      <c r="C71" s="7">
        <f>+C54</f>
        <v>1491369</v>
      </c>
      <c r="D71" s="7">
        <f>+D54</f>
        <v>-14941173</v>
      </c>
      <c r="E71" s="7">
        <f>+E54</f>
        <v>3850224</v>
      </c>
      <c r="F71" s="7">
        <f>+F54</f>
        <v>-21975345</v>
      </c>
      <c r="G71" s="71"/>
    </row>
    <row r="75" spans="1:7">
      <c r="E75" s="187"/>
      <c r="F75" s="187"/>
    </row>
  </sheetData>
  <mergeCells count="3">
    <mergeCell ref="A68:F68"/>
    <mergeCell ref="A1:F1"/>
    <mergeCell ref="A2:F2"/>
  </mergeCells>
  <phoneticPr fontId="7" type="noConversion"/>
  <conditionalFormatting sqref="E54">
    <cfRule type="cellIs" dxfId="2" priority="2" stopIfTrue="1" operator="notEqual">
      <formula>ROUND(E54,0)</formula>
    </cfRule>
  </conditionalFormatting>
  <conditionalFormatting sqref="C54">
    <cfRule type="cellIs" dxfId="1" priority="1" stopIfTrue="1" operator="notEqual">
      <formula>ROUND(C54,0)</formula>
    </cfRule>
  </conditionalFormatting>
  <dataValidations count="3">
    <dataValidation allowBlank="1" sqref="C53 E9:F12 E16:F16 E53 F53:F54 E27:F35 E38:F50 C56:F67 C7:D50 E22:F23 E7:F7 D53:D54 C70:F71"/>
    <dataValidation type="whole" operator="notEqual" allowBlank="1" showInputMessage="1" showErrorMessage="1" errorTitle="Pogrešan upis" error="Dopušten je upis samo cjelobrojnih vrijednosti" sqref="E24:E25 E54 C54">
      <formula1>999999999999</formula1>
    </dataValidation>
    <dataValidation type="whole" operator="greaterThanOrEqual" allowBlank="1" showInputMessage="1" showErrorMessage="1" errorTitle="Pogrešan upis" error="Dopušten je upis samo pozitivnih cjelobrojnih vrijednosti" sqref="E8 E17:E21 E26 E36:E37">
      <formula1>0</formula1>
    </dataValidation>
  </dataValidations>
  <pageMargins left="0.74803149606299213" right="0.74803149606299213" top="0.98425196850393704" bottom="0.98425196850393704" header="0.51181102362204722" footer="0.51181102362204722"/>
  <pageSetup paperSize="9" scale="72" orientation="portrait" r:id="rId1"/>
  <headerFooter alignWithMargins="0"/>
  <rowBreaks count="1" manualBreakCount="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58"/>
  <sheetViews>
    <sheetView view="pageBreakPreview" zoomScaleNormal="100" zoomScaleSheetLayoutView="100" workbookViewId="0">
      <selection activeCell="B54" sqref="B54:E55"/>
    </sheetView>
  </sheetViews>
  <sheetFormatPr defaultColWidth="9.140625" defaultRowHeight="12.75"/>
  <cols>
    <col min="1" max="1" width="66.85546875" style="104" customWidth="1"/>
    <col min="2" max="2" width="8.140625" style="32" customWidth="1"/>
    <col min="3" max="3" width="12.42578125" style="32" customWidth="1"/>
    <col min="4" max="4" width="15.140625" style="32" customWidth="1"/>
    <col min="5" max="5" width="9.140625" style="32" customWidth="1"/>
    <col min="6" max="6" width="41.85546875" style="32" bestFit="1" customWidth="1"/>
    <col min="7" max="8" width="9.140625" style="32"/>
    <col min="9" max="9" width="8.85546875" style="32" customWidth="1"/>
    <col min="10" max="16384" width="9.140625" style="32"/>
  </cols>
  <sheetData>
    <row r="1" spans="1:9" ht="15.75">
      <c r="A1" s="300" t="s">
        <v>244</v>
      </c>
      <c r="B1" s="301"/>
      <c r="C1" s="301"/>
      <c r="D1" s="302"/>
    </row>
    <row r="2" spans="1:9">
      <c r="A2" s="303" t="s">
        <v>339</v>
      </c>
      <c r="B2" s="304"/>
      <c r="C2" s="304"/>
      <c r="D2" s="305"/>
    </row>
    <row r="3" spans="1:9">
      <c r="A3" s="99" t="s">
        <v>275</v>
      </c>
      <c r="B3" s="100"/>
      <c r="C3" s="100"/>
      <c r="D3" s="101"/>
    </row>
    <row r="4" spans="1:9" ht="22.5">
      <c r="A4" s="41" t="s">
        <v>33</v>
      </c>
      <c r="B4" s="41" t="s">
        <v>34</v>
      </c>
      <c r="C4" s="42" t="s">
        <v>35</v>
      </c>
      <c r="D4" s="42" t="s">
        <v>36</v>
      </c>
      <c r="F4" s="114"/>
      <c r="G4" s="114"/>
      <c r="H4" s="114"/>
      <c r="I4" s="114"/>
    </row>
    <row r="5" spans="1:9">
      <c r="A5" s="42">
        <v>1</v>
      </c>
      <c r="B5" s="43">
        <v>2</v>
      </c>
      <c r="C5" s="44" t="s">
        <v>4</v>
      </c>
      <c r="D5" s="44" t="s">
        <v>5</v>
      </c>
      <c r="F5" s="114"/>
      <c r="G5" s="114"/>
      <c r="H5" s="114"/>
      <c r="I5" s="114"/>
    </row>
    <row r="6" spans="1:9">
      <c r="A6" s="80" t="s">
        <v>176</v>
      </c>
      <c r="B6" s="205"/>
      <c r="C6" s="205"/>
      <c r="D6" s="206"/>
      <c r="F6" s="112"/>
      <c r="G6" s="113"/>
      <c r="H6" s="114"/>
      <c r="I6" s="114"/>
    </row>
    <row r="7" spans="1:9">
      <c r="A7" s="190" t="s">
        <v>177</v>
      </c>
      <c r="B7" s="1">
        <v>1</v>
      </c>
      <c r="C7" s="221">
        <v>238643759</v>
      </c>
      <c r="D7" s="193">
        <v>258081503</v>
      </c>
      <c r="F7" s="112"/>
      <c r="G7" s="113"/>
      <c r="H7" s="114"/>
      <c r="I7" s="114"/>
    </row>
    <row r="8" spans="1:9">
      <c r="A8" s="190" t="s">
        <v>178</v>
      </c>
      <c r="B8" s="1">
        <v>2</v>
      </c>
      <c r="C8" s="221">
        <v>346413599</v>
      </c>
      <c r="D8" s="193">
        <v>410521539</v>
      </c>
      <c r="F8" s="112"/>
      <c r="G8" s="113"/>
      <c r="H8" s="114"/>
      <c r="I8" s="114"/>
    </row>
    <row r="9" spans="1:9">
      <c r="A9" s="190" t="s">
        <v>179</v>
      </c>
      <c r="B9" s="1">
        <v>3</v>
      </c>
      <c r="C9" s="221"/>
      <c r="D9" s="193"/>
      <c r="F9" s="112"/>
      <c r="G9" s="113"/>
      <c r="H9" s="114"/>
      <c r="I9" s="114"/>
    </row>
    <row r="10" spans="1:9">
      <c r="A10" s="190" t="s">
        <v>180</v>
      </c>
      <c r="B10" s="1">
        <v>4</v>
      </c>
      <c r="C10" s="221">
        <v>11592042</v>
      </c>
      <c r="D10" s="193"/>
      <c r="F10" s="112"/>
      <c r="G10" s="113"/>
      <c r="H10" s="114"/>
      <c r="I10" s="114"/>
    </row>
    <row r="11" spans="1:9">
      <c r="A11" s="190" t="s">
        <v>330</v>
      </c>
      <c r="B11" s="1">
        <v>5</v>
      </c>
      <c r="C11" s="221"/>
      <c r="D11" s="193"/>
      <c r="F11" s="112"/>
      <c r="G11" s="113"/>
      <c r="H11" s="114"/>
      <c r="I11" s="114"/>
    </row>
    <row r="12" spans="1:9">
      <c r="A12" s="190" t="s">
        <v>181</v>
      </c>
      <c r="B12" s="1">
        <v>6</v>
      </c>
      <c r="C12" s="221">
        <v>29916319</v>
      </c>
      <c r="D12" s="193">
        <v>61214106</v>
      </c>
      <c r="F12" s="112"/>
      <c r="G12" s="113"/>
      <c r="H12" s="114"/>
      <c r="I12" s="114"/>
    </row>
    <row r="13" spans="1:9">
      <c r="A13" s="73" t="s">
        <v>182</v>
      </c>
      <c r="B13" s="1">
        <v>7</v>
      </c>
      <c r="C13" s="33">
        <f>SUM(C7:C12)</f>
        <v>626565719</v>
      </c>
      <c r="D13" s="192">
        <f>SUM(D7:D12)</f>
        <v>729817148</v>
      </c>
      <c r="F13" s="112"/>
      <c r="G13" s="113"/>
      <c r="H13" s="114"/>
      <c r="I13" s="114"/>
    </row>
    <row r="14" spans="1:9">
      <c r="A14" s="190" t="s">
        <v>183</v>
      </c>
      <c r="B14" s="1">
        <v>8</v>
      </c>
      <c r="C14" s="6">
        <v>13996464</v>
      </c>
      <c r="D14" s="195">
        <v>1198075</v>
      </c>
      <c r="F14" s="112"/>
      <c r="G14" s="113"/>
      <c r="H14" s="114"/>
      <c r="I14" s="114"/>
    </row>
    <row r="15" spans="1:9">
      <c r="A15" s="190" t="s">
        <v>184</v>
      </c>
      <c r="B15" s="1">
        <v>9</v>
      </c>
      <c r="C15" s="6"/>
      <c r="D15" s="195">
        <v>13986043</v>
      </c>
      <c r="F15" s="112"/>
      <c r="G15" s="113"/>
      <c r="H15" s="114"/>
      <c r="I15" s="114"/>
    </row>
    <row r="16" spans="1:9">
      <c r="A16" s="190" t="s">
        <v>185</v>
      </c>
      <c r="B16" s="1">
        <v>10</v>
      </c>
      <c r="C16" s="6">
        <v>5251075</v>
      </c>
      <c r="D16" s="195">
        <v>950536</v>
      </c>
      <c r="F16" s="112"/>
      <c r="G16" s="113"/>
      <c r="H16" s="114"/>
      <c r="I16" s="114"/>
    </row>
    <row r="17" spans="1:9">
      <c r="A17" s="190" t="s">
        <v>186</v>
      </c>
      <c r="B17" s="1">
        <v>11</v>
      </c>
      <c r="C17" s="6">
        <v>10813368</v>
      </c>
      <c r="D17" s="195">
        <v>25606217</v>
      </c>
      <c r="F17" s="111"/>
      <c r="G17" s="113"/>
      <c r="H17" s="114"/>
      <c r="I17" s="114"/>
    </row>
    <row r="18" spans="1:9">
      <c r="A18" s="73" t="s">
        <v>187</v>
      </c>
      <c r="B18" s="1">
        <v>12</v>
      </c>
      <c r="C18" s="33">
        <f>SUM(C14:C17)</f>
        <v>30060907</v>
      </c>
      <c r="D18" s="207">
        <f>SUM(D14:D17)</f>
        <v>41740871</v>
      </c>
      <c r="F18" s="111"/>
      <c r="G18" s="113"/>
      <c r="H18" s="114"/>
      <c r="I18" s="114"/>
    </row>
    <row r="19" spans="1:9">
      <c r="A19" s="73" t="s">
        <v>188</v>
      </c>
      <c r="B19" s="1">
        <v>13</v>
      </c>
      <c r="C19" s="33">
        <f>IF(C13&gt;C18,C13-C18,0)</f>
        <v>596504812</v>
      </c>
      <c r="D19" s="192">
        <f>IF(D13&gt;D18,D13-D18,0)</f>
        <v>688076277</v>
      </c>
      <c r="F19" s="111"/>
      <c r="G19" s="113"/>
      <c r="H19" s="114"/>
      <c r="I19" s="114"/>
    </row>
    <row r="20" spans="1:9">
      <c r="A20" s="73" t="s">
        <v>189</v>
      </c>
      <c r="B20" s="1">
        <v>14</v>
      </c>
      <c r="C20" s="33">
        <f>IF(C18&gt;C13,C18-C13,0)</f>
        <v>0</v>
      </c>
      <c r="D20" s="192">
        <f>IF(D18&gt;D13,D18-D13,0)</f>
        <v>0</v>
      </c>
      <c r="F20" s="111"/>
      <c r="G20" s="113"/>
      <c r="H20" s="114"/>
      <c r="I20" s="114"/>
    </row>
    <row r="21" spans="1:9">
      <c r="A21" s="80" t="s">
        <v>190</v>
      </c>
      <c r="B21" s="205"/>
      <c r="C21" s="211"/>
      <c r="D21" s="206"/>
      <c r="F21" s="112"/>
      <c r="G21" s="113"/>
      <c r="H21" s="114"/>
      <c r="I21" s="114"/>
    </row>
    <row r="22" spans="1:9">
      <c r="A22" s="190" t="s">
        <v>191</v>
      </c>
      <c r="B22" s="1">
        <v>15</v>
      </c>
      <c r="C22" s="6"/>
      <c r="D22" s="195"/>
      <c r="F22" s="111"/>
      <c r="G22" s="113"/>
      <c r="H22" s="114"/>
      <c r="I22" s="114"/>
    </row>
    <row r="23" spans="1:9">
      <c r="A23" s="190" t="s">
        <v>192</v>
      </c>
      <c r="B23" s="1">
        <v>16</v>
      </c>
      <c r="C23" s="6"/>
      <c r="D23" s="195">
        <v>1435245</v>
      </c>
      <c r="F23" s="115"/>
      <c r="G23" s="116"/>
      <c r="H23" s="114"/>
      <c r="I23" s="114"/>
    </row>
    <row r="24" spans="1:9">
      <c r="A24" s="190" t="s">
        <v>193</v>
      </c>
      <c r="B24" s="1">
        <v>17</v>
      </c>
      <c r="C24" s="6"/>
      <c r="D24" s="195"/>
      <c r="F24" s="115"/>
      <c r="G24" s="113"/>
      <c r="H24" s="114"/>
      <c r="I24" s="114"/>
    </row>
    <row r="25" spans="1:9">
      <c r="A25" s="190" t="s">
        <v>194</v>
      </c>
      <c r="B25" s="1">
        <v>18</v>
      </c>
      <c r="C25" s="221"/>
      <c r="D25" s="193"/>
      <c r="F25" s="115"/>
      <c r="G25" s="116"/>
      <c r="H25" s="114"/>
      <c r="I25" s="114"/>
    </row>
    <row r="26" spans="1:9">
      <c r="A26" s="190" t="s">
        <v>195</v>
      </c>
      <c r="B26" s="1">
        <v>19</v>
      </c>
      <c r="C26" s="6">
        <v>1711162</v>
      </c>
      <c r="D26" s="195"/>
      <c r="F26" s="115"/>
      <c r="G26" s="113"/>
      <c r="H26" s="114"/>
      <c r="I26" s="114"/>
    </row>
    <row r="27" spans="1:9">
      <c r="A27" s="73" t="s">
        <v>196</v>
      </c>
      <c r="B27" s="1">
        <v>20</v>
      </c>
      <c r="C27" s="33">
        <f>SUM(C22:C26)</f>
        <v>1711162</v>
      </c>
      <c r="D27" s="192">
        <f>SUM(D22:D26)</f>
        <v>1435245</v>
      </c>
      <c r="F27" s="115"/>
      <c r="G27" s="116"/>
      <c r="H27" s="114"/>
      <c r="I27" s="114"/>
    </row>
    <row r="28" spans="1:9">
      <c r="A28" s="190" t="s">
        <v>197</v>
      </c>
      <c r="B28" s="1">
        <v>21</v>
      </c>
      <c r="C28" s="6">
        <v>866049908</v>
      </c>
      <c r="D28" s="195">
        <v>1090000134</v>
      </c>
      <c r="F28" s="115"/>
      <c r="G28" s="113"/>
      <c r="H28" s="114"/>
      <c r="I28" s="114"/>
    </row>
    <row r="29" spans="1:9">
      <c r="A29" s="190" t="s">
        <v>198</v>
      </c>
      <c r="B29" s="1">
        <v>22</v>
      </c>
      <c r="C29" s="6"/>
      <c r="D29" s="195"/>
      <c r="F29" s="115"/>
      <c r="G29" s="113"/>
      <c r="H29" s="114"/>
      <c r="I29" s="114"/>
    </row>
    <row r="30" spans="1:9">
      <c r="A30" s="190" t="s">
        <v>199</v>
      </c>
      <c r="B30" s="1">
        <v>23</v>
      </c>
      <c r="C30" s="6">
        <v>9025712</v>
      </c>
      <c r="D30" s="195">
        <v>612008</v>
      </c>
      <c r="F30" s="115"/>
      <c r="G30" s="113"/>
      <c r="H30" s="114"/>
      <c r="I30" s="114"/>
    </row>
    <row r="31" spans="1:9">
      <c r="A31" s="73" t="s">
        <v>200</v>
      </c>
      <c r="B31" s="1">
        <v>24</v>
      </c>
      <c r="C31" s="33">
        <f>SUM(C28:C30)</f>
        <v>875075620</v>
      </c>
      <c r="D31" s="192">
        <f>SUM(D28:D30)</f>
        <v>1090612142</v>
      </c>
      <c r="F31" s="115"/>
      <c r="G31" s="113"/>
      <c r="H31" s="114"/>
      <c r="I31" s="114"/>
    </row>
    <row r="32" spans="1:9">
      <c r="A32" s="73" t="s">
        <v>201</v>
      </c>
      <c r="B32" s="1">
        <v>25</v>
      </c>
      <c r="C32" s="33">
        <f>IF(C27&gt;C31,C27-C31,0)</f>
        <v>0</v>
      </c>
      <c r="D32" s="192">
        <f>IF(D27&gt;D31,D27-D31,0)</f>
        <v>0</v>
      </c>
      <c r="F32" s="115"/>
      <c r="G32" s="116"/>
      <c r="H32" s="114"/>
      <c r="I32" s="114"/>
    </row>
    <row r="33" spans="1:9">
      <c r="A33" s="73" t="s">
        <v>202</v>
      </c>
      <c r="B33" s="1">
        <v>26</v>
      </c>
      <c r="C33" s="33">
        <f>IF(C31&gt;C27,C31-C27,0)</f>
        <v>873364458</v>
      </c>
      <c r="D33" s="192">
        <f>IF(D31&gt;D27,D31-D27,0)</f>
        <v>1089176897</v>
      </c>
      <c r="F33" s="114"/>
      <c r="G33" s="114"/>
      <c r="H33" s="114"/>
      <c r="I33" s="114"/>
    </row>
    <row r="34" spans="1:9">
      <c r="A34" s="80" t="s">
        <v>203</v>
      </c>
      <c r="B34" s="205"/>
      <c r="C34" s="211"/>
      <c r="D34" s="206"/>
      <c r="F34" s="114"/>
      <c r="G34" s="114"/>
      <c r="H34" s="114"/>
      <c r="I34" s="114"/>
    </row>
    <row r="35" spans="1:9">
      <c r="A35" s="190" t="s">
        <v>204</v>
      </c>
      <c r="B35" s="1">
        <v>27</v>
      </c>
      <c r="C35" s="5">
        <v>1640052</v>
      </c>
      <c r="D35" s="191"/>
    </row>
    <row r="36" spans="1:9">
      <c r="A36" s="190" t="s">
        <v>205</v>
      </c>
      <c r="B36" s="1">
        <v>28</v>
      </c>
      <c r="C36" s="6">
        <v>386387470</v>
      </c>
      <c r="D36" s="195">
        <v>370641750</v>
      </c>
      <c r="E36" s="71"/>
    </row>
    <row r="37" spans="1:9">
      <c r="A37" s="190" t="s">
        <v>206</v>
      </c>
      <c r="B37" s="1">
        <v>29</v>
      </c>
      <c r="C37" s="6">
        <v>360783</v>
      </c>
      <c r="D37" s="195">
        <v>171099151</v>
      </c>
    </row>
    <row r="38" spans="1:9">
      <c r="A38" s="73" t="s">
        <v>207</v>
      </c>
      <c r="B38" s="1">
        <v>30</v>
      </c>
      <c r="C38" s="33">
        <f>SUM(C35:C37)</f>
        <v>388388305</v>
      </c>
      <c r="D38" s="192">
        <f>SUM(D35:D37)</f>
        <v>541740901</v>
      </c>
      <c r="E38" s="71"/>
    </row>
    <row r="39" spans="1:9">
      <c r="A39" s="190" t="s">
        <v>208</v>
      </c>
      <c r="B39" s="1">
        <v>31</v>
      </c>
      <c r="C39" s="6"/>
      <c r="D39" s="195"/>
    </row>
    <row r="40" spans="1:9">
      <c r="A40" s="190" t="s">
        <v>209</v>
      </c>
      <c r="B40" s="1">
        <v>32</v>
      </c>
      <c r="C40" s="6"/>
      <c r="D40" s="195">
        <v>116405354</v>
      </c>
      <c r="F40" s="71"/>
    </row>
    <row r="41" spans="1:9">
      <c r="A41" s="190" t="s">
        <v>210</v>
      </c>
      <c r="B41" s="1">
        <v>33</v>
      </c>
      <c r="C41" s="6"/>
      <c r="D41" s="195"/>
      <c r="F41" s="71"/>
    </row>
    <row r="42" spans="1:9">
      <c r="A42" s="190" t="s">
        <v>211</v>
      </c>
      <c r="B42" s="1">
        <v>34</v>
      </c>
      <c r="C42" s="6"/>
      <c r="D42" s="195">
        <v>50229528</v>
      </c>
      <c r="F42" s="71"/>
    </row>
    <row r="43" spans="1:9">
      <c r="A43" s="190" t="s">
        <v>212</v>
      </c>
      <c r="B43" s="1">
        <v>35</v>
      </c>
      <c r="C43" s="6">
        <v>98342353</v>
      </c>
      <c r="D43" s="195"/>
    </row>
    <row r="44" spans="1:9">
      <c r="A44" s="73" t="s">
        <v>213</v>
      </c>
      <c r="B44" s="1">
        <v>36</v>
      </c>
      <c r="C44" s="33">
        <f>SUM(C39:C43)</f>
        <v>98342353</v>
      </c>
      <c r="D44" s="192">
        <f>SUM(D39:D43)</f>
        <v>166634882</v>
      </c>
      <c r="E44" s="71"/>
    </row>
    <row r="45" spans="1:9">
      <c r="A45" s="73" t="s">
        <v>214</v>
      </c>
      <c r="B45" s="1">
        <v>37</v>
      </c>
      <c r="C45" s="33">
        <f>IF(C38&gt;C44,C38-C44,0)</f>
        <v>290045952</v>
      </c>
      <c r="D45" s="192">
        <f>IF(D38&gt;D44,D38-D44,0)</f>
        <v>375106019</v>
      </c>
    </row>
    <row r="46" spans="1:9">
      <c r="A46" s="73" t="s">
        <v>215</v>
      </c>
      <c r="B46" s="1">
        <v>38</v>
      </c>
      <c r="C46" s="33">
        <f>IF(C44&gt;C38,C44-C38,0)</f>
        <v>0</v>
      </c>
      <c r="D46" s="192">
        <f>IF(D44&gt;D38,D44-D38,0)</f>
        <v>0</v>
      </c>
      <c r="E46" s="71"/>
    </row>
    <row r="47" spans="1:9">
      <c r="A47" s="190" t="s">
        <v>216</v>
      </c>
      <c r="B47" s="1">
        <v>39</v>
      </c>
      <c r="C47" s="33">
        <f>IF(C19-C20+C32-C33+C45-C46&gt;0,C19-C20+C32-C33+C45-C46,0)</f>
        <v>13186306</v>
      </c>
      <c r="D47" s="192">
        <f>IF(D19-D20+D32-D33+D45-D46&gt;0,D19-D20+D32-D33+D45-D46,0)</f>
        <v>0</v>
      </c>
      <c r="E47" s="71"/>
    </row>
    <row r="48" spans="1:9">
      <c r="A48" s="190" t="s">
        <v>217</v>
      </c>
      <c r="B48" s="1">
        <v>40</v>
      </c>
      <c r="C48" s="33">
        <f>IF(C20-C19+C33-C32+C46-C45&gt;0,C20-C19+C33-C32+C46-C45,0)</f>
        <v>0</v>
      </c>
      <c r="D48" s="192">
        <f>IF(D20-D19+D33-D32+D46-D45&gt;0,D20-D19+D33-D32+D46-D45,0)</f>
        <v>25994601</v>
      </c>
      <c r="E48" s="71"/>
    </row>
    <row r="49" spans="1:5">
      <c r="A49" s="190" t="s">
        <v>218</v>
      </c>
      <c r="B49" s="1">
        <v>41</v>
      </c>
      <c r="C49" s="6">
        <v>274650648</v>
      </c>
      <c r="D49" s="195">
        <v>287836954</v>
      </c>
    </row>
    <row r="50" spans="1:5">
      <c r="A50" s="190" t="s">
        <v>219</v>
      </c>
      <c r="B50" s="1">
        <v>42</v>
      </c>
      <c r="C50" s="6">
        <f>+C47</f>
        <v>13186306</v>
      </c>
      <c r="D50" s="195"/>
    </row>
    <row r="51" spans="1:5">
      <c r="A51" s="190" t="s">
        <v>220</v>
      </c>
      <c r="B51" s="1">
        <v>43</v>
      </c>
      <c r="C51" s="6">
        <f>+C48</f>
        <v>0</v>
      </c>
      <c r="D51" s="195">
        <f>+D48</f>
        <v>25994601</v>
      </c>
    </row>
    <row r="52" spans="1:5">
      <c r="A52" s="74" t="s">
        <v>221</v>
      </c>
      <c r="B52" s="4">
        <v>44</v>
      </c>
      <c r="C52" s="39">
        <f>C49+C50-C51</f>
        <v>287836954</v>
      </c>
      <c r="D52" s="208">
        <f>D49+D50-D51</f>
        <v>261842353</v>
      </c>
      <c r="E52" s="71"/>
    </row>
    <row r="53" spans="1:5">
      <c r="C53" s="71"/>
      <c r="D53" s="71"/>
    </row>
    <row r="54" spans="1:5">
      <c r="C54" s="72"/>
      <c r="D54" s="72"/>
    </row>
    <row r="55" spans="1:5">
      <c r="D55" s="71"/>
    </row>
    <row r="57" spans="1:5">
      <c r="C57" s="71"/>
      <c r="D57" s="71"/>
    </row>
    <row r="58" spans="1:5">
      <c r="D58" s="71"/>
    </row>
  </sheetData>
  <protectedRanges>
    <protectedRange sqref="D14" name="Range1_11_1_1_2_1"/>
    <protectedRange sqref="D7" name="Range1_10_2_1_2_1_1_1"/>
    <protectedRange sqref="D8" name="Range1_10_3_1_2_1_1_1"/>
    <protectedRange sqref="D16:D17" name="Range1_11_2_1_2_1_1_1"/>
    <protectedRange sqref="D22:D24" name="Range1_12_2_3_1_1"/>
    <protectedRange sqref="D26" name="Range1_12_1_1_3_1_1"/>
    <protectedRange sqref="D28" name="Range1_13_2_3_1_1"/>
    <protectedRange sqref="D30" name="Range1_13_1_1_3_1_1"/>
    <protectedRange sqref="D49" name="Range1_15_1_3_1_1"/>
    <protectedRange sqref="C22 C24" name="Range1_12_2_3_1_1_1"/>
  </protectedRanges>
  <mergeCells count="2">
    <mergeCell ref="A1:D1"/>
    <mergeCell ref="A2:D2"/>
  </mergeCells>
  <phoneticPr fontId="7" type="noConversion"/>
  <dataValidations count="1">
    <dataValidation allowBlank="1" sqref="C7:D20 C22:D33 C35:D52"/>
  </dataValidations>
  <pageMargins left="0.74803149606299213" right="0.55118110236220474" top="0.98425196850393704" bottom="0.98425196850393704" header="0.51181102362204722" footer="0.51181102362204722"/>
  <pageSetup paperSize="9" scale="81" orientation="portrait" r:id="rId1"/>
  <headerFooter alignWithMargins="0"/>
  <ignoredErrors>
    <ignoredError sqref="C5:D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25"/>
  <sheetViews>
    <sheetView view="pageBreakPreview" zoomScaleNormal="100" zoomScaleSheetLayoutView="100" workbookViewId="0">
      <selection activeCell="J16" sqref="J16"/>
    </sheetView>
  </sheetViews>
  <sheetFormatPr defaultColWidth="9.140625" defaultRowHeight="12.75"/>
  <cols>
    <col min="1" max="4" width="9.140625" style="46"/>
    <col min="5" max="5" width="10.140625" style="46" bestFit="1" customWidth="1"/>
    <col min="6" max="9" width="9.140625" style="46"/>
    <col min="10" max="10" width="12.5703125" style="46" bestFit="1" customWidth="1"/>
    <col min="11" max="11" width="14" style="46" bestFit="1" customWidth="1"/>
    <col min="12" max="12" width="11.42578125" style="46" bestFit="1" customWidth="1"/>
    <col min="13" max="16384" width="9.140625" style="46"/>
  </cols>
  <sheetData>
    <row r="1" spans="1:13">
      <c r="A1" s="308" t="s">
        <v>242</v>
      </c>
      <c r="B1" s="309"/>
      <c r="C1" s="309"/>
      <c r="D1" s="309"/>
      <c r="E1" s="309"/>
      <c r="F1" s="309"/>
      <c r="G1" s="309"/>
      <c r="H1" s="309"/>
      <c r="I1" s="309"/>
      <c r="J1" s="309"/>
      <c r="K1" s="310"/>
      <c r="L1" s="45"/>
    </row>
    <row r="2" spans="1:13" ht="15.75">
      <c r="A2" s="165"/>
      <c r="B2" s="160"/>
      <c r="C2" s="324" t="s">
        <v>222</v>
      </c>
      <c r="D2" s="324"/>
      <c r="E2" s="157">
        <v>43101</v>
      </c>
      <c r="F2" s="156" t="s">
        <v>32</v>
      </c>
      <c r="G2" s="325">
        <v>43465</v>
      </c>
      <c r="H2" s="326"/>
      <c r="I2" s="160"/>
      <c r="J2" s="160"/>
      <c r="K2" s="166"/>
      <c r="L2" s="47"/>
      <c r="M2" s="161"/>
    </row>
    <row r="3" spans="1:13">
      <c r="A3" s="327" t="s">
        <v>33</v>
      </c>
      <c r="B3" s="327"/>
      <c r="C3" s="327"/>
      <c r="D3" s="327"/>
      <c r="E3" s="327"/>
      <c r="F3" s="327"/>
      <c r="G3" s="327"/>
      <c r="H3" s="327"/>
      <c r="I3" s="158" t="s">
        <v>34</v>
      </c>
      <c r="J3" s="48" t="s">
        <v>223</v>
      </c>
      <c r="K3" s="48" t="s">
        <v>224</v>
      </c>
      <c r="L3" s="161"/>
      <c r="M3" s="161"/>
    </row>
    <row r="4" spans="1:13">
      <c r="A4" s="328">
        <v>1</v>
      </c>
      <c r="B4" s="328"/>
      <c r="C4" s="328"/>
      <c r="D4" s="328"/>
      <c r="E4" s="328"/>
      <c r="F4" s="328"/>
      <c r="G4" s="328"/>
      <c r="H4" s="328"/>
      <c r="I4" s="49">
        <v>2</v>
      </c>
      <c r="J4" s="159" t="s">
        <v>4</v>
      </c>
      <c r="K4" s="44" t="s">
        <v>5</v>
      </c>
      <c r="L4" s="161"/>
      <c r="M4" s="161"/>
    </row>
    <row r="5" spans="1:13">
      <c r="A5" s="311" t="s">
        <v>225</v>
      </c>
      <c r="B5" s="312"/>
      <c r="C5" s="312"/>
      <c r="D5" s="312"/>
      <c r="E5" s="312"/>
      <c r="F5" s="312"/>
      <c r="G5" s="312"/>
      <c r="H5" s="312"/>
      <c r="I5" s="28">
        <v>1</v>
      </c>
      <c r="J5" s="5">
        <f>+'Balance sheet'!C70</f>
        <v>1672021210</v>
      </c>
      <c r="K5" s="5">
        <f>+'Balance sheet'!D70</f>
        <v>1672021210</v>
      </c>
      <c r="L5" s="162"/>
      <c r="M5" s="161"/>
    </row>
    <row r="6" spans="1:13">
      <c r="A6" s="311" t="s">
        <v>226</v>
      </c>
      <c r="B6" s="312"/>
      <c r="C6" s="312"/>
      <c r="D6" s="312"/>
      <c r="E6" s="312"/>
      <c r="F6" s="312"/>
      <c r="G6" s="312"/>
      <c r="H6" s="312"/>
      <c r="I6" s="28">
        <v>2</v>
      </c>
      <c r="J6" s="6">
        <f>+'Balance sheet'!C71</f>
        <v>3602906</v>
      </c>
      <c r="K6" s="6">
        <f>+'Balance sheet'!D71</f>
        <v>5304283</v>
      </c>
      <c r="L6" s="162"/>
      <c r="M6" s="161"/>
    </row>
    <row r="7" spans="1:13">
      <c r="A7" s="311" t="s">
        <v>227</v>
      </c>
      <c r="B7" s="312"/>
      <c r="C7" s="312"/>
      <c r="D7" s="312"/>
      <c r="E7" s="312"/>
      <c r="F7" s="312"/>
      <c r="G7" s="312"/>
      <c r="H7" s="312"/>
      <c r="I7" s="28">
        <v>3</v>
      </c>
      <c r="J7" s="6">
        <f>+'Balance sheet'!C72</f>
        <v>102055847</v>
      </c>
      <c r="K7" s="6">
        <f>+'Balance sheet'!D72</f>
        <v>94297196</v>
      </c>
      <c r="L7" s="162"/>
      <c r="M7" s="161"/>
    </row>
    <row r="8" spans="1:13">
      <c r="A8" s="311" t="s">
        <v>228</v>
      </c>
      <c r="B8" s="312"/>
      <c r="C8" s="312"/>
      <c r="D8" s="312"/>
      <c r="E8" s="312"/>
      <c r="F8" s="312"/>
      <c r="G8" s="312"/>
      <c r="H8" s="312"/>
      <c r="I8" s="28">
        <v>4</v>
      </c>
      <c r="J8" s="6">
        <f>+'Balance sheet'!C79</f>
        <v>263138894</v>
      </c>
      <c r="K8" s="6">
        <f>+'Balance sheet'!D79</f>
        <v>348674430</v>
      </c>
      <c r="L8" s="162"/>
      <c r="M8" s="161"/>
    </row>
    <row r="9" spans="1:13">
      <c r="A9" s="311" t="s">
        <v>229</v>
      </c>
      <c r="B9" s="312"/>
      <c r="C9" s="312"/>
      <c r="D9" s="312"/>
      <c r="E9" s="312"/>
      <c r="F9" s="312"/>
      <c r="G9" s="312"/>
      <c r="H9" s="312"/>
      <c r="I9" s="28">
        <v>5</v>
      </c>
      <c r="J9" s="6">
        <f>+'Balance sheet'!C82</f>
        <v>243596016</v>
      </c>
      <c r="K9" s="6">
        <f>+'Balance sheet'!D82</f>
        <v>235337282</v>
      </c>
      <c r="L9" s="162"/>
      <c r="M9" s="161"/>
    </row>
    <row r="10" spans="1:13">
      <c r="A10" s="311" t="s">
        <v>230</v>
      </c>
      <c r="B10" s="312"/>
      <c r="C10" s="312"/>
      <c r="D10" s="312"/>
      <c r="E10" s="312"/>
      <c r="F10" s="312"/>
      <c r="G10" s="312"/>
      <c r="H10" s="312"/>
      <c r="I10" s="28">
        <v>6</v>
      </c>
      <c r="J10" s="6"/>
      <c r="K10" s="6"/>
      <c r="L10" s="162"/>
      <c r="M10" s="161"/>
    </row>
    <row r="11" spans="1:13">
      <c r="A11" s="311" t="s">
        <v>231</v>
      </c>
      <c r="B11" s="312"/>
      <c r="C11" s="312"/>
      <c r="D11" s="312"/>
      <c r="E11" s="312"/>
      <c r="F11" s="312"/>
      <c r="G11" s="312"/>
      <c r="H11" s="312"/>
      <c r="I11" s="28">
        <v>7</v>
      </c>
      <c r="J11" s="6"/>
      <c r="K11" s="6"/>
      <c r="L11" s="162"/>
      <c r="M11" s="161"/>
    </row>
    <row r="12" spans="1:13">
      <c r="A12" s="311" t="s">
        <v>232</v>
      </c>
      <c r="B12" s="312"/>
      <c r="C12" s="312"/>
      <c r="D12" s="312"/>
      <c r="E12" s="312"/>
      <c r="F12" s="312"/>
      <c r="G12" s="312"/>
      <c r="H12" s="312"/>
      <c r="I12" s="28">
        <v>8</v>
      </c>
      <c r="J12" s="6">
        <f>+'Balance sheet'!C78</f>
        <v>634097</v>
      </c>
      <c r="K12" s="6">
        <f>+'Balance sheet'!D78</f>
        <v>905282</v>
      </c>
      <c r="L12" s="162"/>
      <c r="M12" s="161"/>
    </row>
    <row r="13" spans="1:13">
      <c r="A13" s="319" t="s">
        <v>247</v>
      </c>
      <c r="B13" s="312"/>
      <c r="C13" s="312"/>
      <c r="D13" s="312"/>
      <c r="E13" s="312"/>
      <c r="F13" s="312"/>
      <c r="G13" s="312"/>
      <c r="H13" s="312"/>
      <c r="I13" s="28">
        <v>9</v>
      </c>
      <c r="J13" s="6"/>
      <c r="K13" s="6"/>
      <c r="L13" s="162"/>
      <c r="M13" s="161"/>
    </row>
    <row r="14" spans="1:13">
      <c r="A14" s="313" t="s">
        <v>233</v>
      </c>
      <c r="B14" s="314"/>
      <c r="C14" s="314"/>
      <c r="D14" s="314"/>
      <c r="E14" s="314"/>
      <c r="F14" s="314"/>
      <c r="G14" s="314"/>
      <c r="H14" s="314"/>
      <c r="I14" s="28">
        <v>10</v>
      </c>
      <c r="J14" s="33">
        <f>SUM(J5:J13)</f>
        <v>2285048970</v>
      </c>
      <c r="K14" s="33">
        <f>SUM(K5:K13)</f>
        <v>2356539683</v>
      </c>
      <c r="L14" s="163"/>
      <c r="M14" s="161"/>
    </row>
    <row r="15" spans="1:13">
      <c r="A15" s="319" t="s">
        <v>305</v>
      </c>
      <c r="B15" s="312"/>
      <c r="C15" s="312"/>
      <c r="D15" s="312"/>
      <c r="E15" s="312"/>
      <c r="F15" s="312"/>
      <c r="G15" s="312"/>
      <c r="H15" s="312"/>
      <c r="I15" s="28">
        <v>11</v>
      </c>
      <c r="J15" s="6"/>
      <c r="K15" s="6"/>
      <c r="L15" s="162"/>
      <c r="M15" s="161"/>
    </row>
    <row r="16" spans="1:13">
      <c r="A16" s="311" t="s">
        <v>241</v>
      </c>
      <c r="B16" s="312"/>
      <c r="C16" s="312"/>
      <c r="D16" s="312"/>
      <c r="E16" s="312"/>
      <c r="F16" s="312"/>
      <c r="G16" s="312"/>
      <c r="H16" s="312"/>
      <c r="I16" s="28">
        <v>12</v>
      </c>
      <c r="J16" s="6"/>
      <c r="K16" s="6"/>
      <c r="L16" s="162"/>
      <c r="M16" s="161"/>
    </row>
    <row r="17" spans="1:13">
      <c r="A17" s="311" t="s">
        <v>240</v>
      </c>
      <c r="B17" s="312"/>
      <c r="C17" s="312"/>
      <c r="D17" s="312"/>
      <c r="E17" s="312"/>
      <c r="F17" s="312"/>
      <c r="G17" s="312"/>
      <c r="H17" s="312"/>
      <c r="I17" s="28">
        <v>13</v>
      </c>
      <c r="J17" s="6"/>
      <c r="K17" s="6"/>
      <c r="L17" s="162"/>
      <c r="M17" s="161"/>
    </row>
    <row r="18" spans="1:13">
      <c r="A18" s="311" t="s">
        <v>239</v>
      </c>
      <c r="B18" s="312"/>
      <c r="C18" s="312"/>
      <c r="D18" s="312"/>
      <c r="E18" s="312"/>
      <c r="F18" s="312"/>
      <c r="G18" s="312"/>
      <c r="H18" s="312"/>
      <c r="I18" s="28">
        <v>14</v>
      </c>
      <c r="J18" s="6"/>
      <c r="K18" s="6"/>
      <c r="L18" s="162"/>
      <c r="M18" s="161"/>
    </row>
    <row r="19" spans="1:13">
      <c r="A19" s="311" t="s">
        <v>238</v>
      </c>
      <c r="B19" s="312"/>
      <c r="C19" s="312"/>
      <c r="D19" s="312"/>
      <c r="E19" s="312"/>
      <c r="F19" s="312"/>
      <c r="G19" s="312"/>
      <c r="H19" s="312"/>
      <c r="I19" s="28">
        <v>15</v>
      </c>
      <c r="J19" s="6"/>
      <c r="K19" s="6"/>
      <c r="L19" s="162"/>
      <c r="M19" s="161"/>
    </row>
    <row r="20" spans="1:13">
      <c r="A20" s="311" t="s">
        <v>237</v>
      </c>
      <c r="B20" s="312"/>
      <c r="C20" s="312"/>
      <c r="D20" s="312"/>
      <c r="E20" s="312"/>
      <c r="F20" s="312"/>
      <c r="G20" s="312"/>
      <c r="H20" s="312"/>
      <c r="I20" s="28">
        <v>16</v>
      </c>
      <c r="J20" s="6"/>
      <c r="K20" s="6"/>
      <c r="L20" s="162"/>
      <c r="M20" s="161"/>
    </row>
    <row r="21" spans="1:13">
      <c r="A21" s="313" t="s">
        <v>236</v>
      </c>
      <c r="B21" s="314"/>
      <c r="C21" s="314"/>
      <c r="D21" s="314"/>
      <c r="E21" s="314"/>
      <c r="F21" s="314"/>
      <c r="G21" s="314"/>
      <c r="H21" s="314"/>
      <c r="I21" s="28">
        <v>17</v>
      </c>
      <c r="J21" s="39">
        <f>SUM(J15:J20)</f>
        <v>0</v>
      </c>
      <c r="K21" s="39">
        <f>SUM(K15:K20)</f>
        <v>0</v>
      </c>
      <c r="L21" s="163"/>
      <c r="M21" s="161"/>
    </row>
    <row r="22" spans="1:13">
      <c r="A22" s="315"/>
      <c r="B22" s="316"/>
      <c r="C22" s="316"/>
      <c r="D22" s="316"/>
      <c r="E22" s="316"/>
      <c r="F22" s="316"/>
      <c r="G22" s="316"/>
      <c r="H22" s="316"/>
      <c r="I22" s="317"/>
      <c r="J22" s="317"/>
      <c r="K22" s="318"/>
      <c r="L22" s="164"/>
      <c r="M22" s="161"/>
    </row>
    <row r="23" spans="1:13">
      <c r="A23" s="320" t="s">
        <v>235</v>
      </c>
      <c r="B23" s="321"/>
      <c r="C23" s="321"/>
      <c r="D23" s="321"/>
      <c r="E23" s="321"/>
      <c r="F23" s="321"/>
      <c r="G23" s="321"/>
      <c r="H23" s="321"/>
      <c r="I23" s="29">
        <v>18</v>
      </c>
      <c r="J23" s="5">
        <f>+J14</f>
        <v>2285048970</v>
      </c>
      <c r="K23" s="5">
        <f>+K14</f>
        <v>2356539683</v>
      </c>
      <c r="L23" s="164"/>
      <c r="M23" s="161"/>
    </row>
    <row r="24" spans="1:13">
      <c r="A24" s="322" t="s">
        <v>234</v>
      </c>
      <c r="B24" s="323"/>
      <c r="C24" s="323"/>
      <c r="D24" s="323"/>
      <c r="E24" s="323"/>
      <c r="F24" s="323"/>
      <c r="G24" s="323"/>
      <c r="H24" s="323"/>
      <c r="I24" s="30">
        <v>19</v>
      </c>
      <c r="J24" s="39">
        <f>+'Balance sheet'!C119</f>
        <v>231125940</v>
      </c>
      <c r="K24" s="39">
        <f>+'Balance sheet'!D119</f>
        <v>401993065</v>
      </c>
      <c r="L24" s="164"/>
      <c r="M24" s="161"/>
    </row>
    <row r="25" spans="1:13" ht="30.2" customHeight="1">
      <c r="A25" s="306"/>
      <c r="B25" s="307"/>
      <c r="C25" s="307"/>
      <c r="D25" s="307"/>
      <c r="E25" s="307"/>
      <c r="F25" s="307"/>
      <c r="G25" s="307"/>
      <c r="H25" s="307"/>
      <c r="I25" s="307"/>
      <c r="J25" s="307"/>
      <c r="K25" s="307"/>
      <c r="L25" s="161"/>
      <c r="M25" s="161"/>
    </row>
  </sheetData>
  <protectedRanges>
    <protectedRange sqref="E2" name="Range1_1"/>
    <protectedRange sqref="G2:H2" name="Range1"/>
  </protectedRanges>
  <mergeCells count="26">
    <mergeCell ref="C2:D2"/>
    <mergeCell ref="G2:H2"/>
    <mergeCell ref="A3:H3"/>
    <mergeCell ref="A4:H4"/>
    <mergeCell ref="A11:H11"/>
    <mergeCell ref="A12:H12"/>
    <mergeCell ref="A13:H13"/>
    <mergeCell ref="A14:H14"/>
    <mergeCell ref="A5:H5"/>
    <mergeCell ref="A6:H6"/>
    <mergeCell ref="A25:K25"/>
    <mergeCell ref="A1:K1"/>
    <mergeCell ref="A19:H19"/>
    <mergeCell ref="A20:H20"/>
    <mergeCell ref="A21:H21"/>
    <mergeCell ref="A22:K22"/>
    <mergeCell ref="A15:H15"/>
    <mergeCell ref="A16:H16"/>
    <mergeCell ref="A7:H7"/>
    <mergeCell ref="A8:H8"/>
    <mergeCell ref="A9:H9"/>
    <mergeCell ref="A10:H10"/>
    <mergeCell ref="A23:H23"/>
    <mergeCell ref="A24:H24"/>
    <mergeCell ref="A17:H17"/>
    <mergeCell ref="A18:H18"/>
  </mergeCells>
  <phoneticPr fontId="7" type="noConversion"/>
  <conditionalFormatting sqref="G2">
    <cfRule type="cellIs" dxfId="0" priority="1" stopIfTrue="1" operator="lessThan">
      <formula>#REF!</formula>
    </cfRule>
  </conditionalFormatting>
  <dataValidations count="5">
    <dataValidation type="whole" operator="notEqual" allowBlank="1" showInputMessage="1" showErrorMessage="1" errorTitle="Pogrešan unos" error="Mogu se unijeti samo cjelobrojne vrijednosti." sqref="J5:J13 K5:K12">
      <formula1>999999999999</formula1>
    </dataValidation>
    <dataValidation type="whole" operator="greaterThanOrEqual" allowBlank="1" showInputMessage="1" showErrorMessage="1" errorTitle="Pogrešan unos" error="Mogu se unijeti samo cjelobrojne pozitivne vrijednosti." sqref="J22:K22">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G2">
      <formula1>39448</formula1>
    </dataValidation>
    <dataValidation allowBlank="1" sqref="K13:K21 L5:L21 J24:K24 J14:J21 K23"/>
    <dataValidation type="whole" operator="notEqual" allowBlank="1" showInputMessage="1" showErrorMessage="1" errorTitle="Pogrešan unos" error="Mogu se unijeti samo cjelobrojne vrijednosti." sqref="J23">
      <formula1>9999999999</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zoomScaleNormal="100" zoomScaleSheetLayoutView="110" workbookViewId="0">
      <selection activeCell="M25" sqref="M25"/>
    </sheetView>
  </sheetViews>
  <sheetFormatPr defaultRowHeight="12.75"/>
  <cols>
    <col min="1" max="4" width="9" style="169"/>
    <col min="5" max="5" width="48" style="169" bestFit="1" customWidth="1"/>
    <col min="6" max="6" width="43.42578125" style="169" customWidth="1"/>
    <col min="7" max="7" width="9" style="169" customWidth="1"/>
    <col min="8" max="8" width="0.42578125" style="169" customWidth="1"/>
    <col min="9" max="10" width="9" style="169" hidden="1" customWidth="1"/>
    <col min="11" max="258" width="9" style="169"/>
    <col min="259" max="259" width="26.140625" style="169" customWidth="1"/>
    <col min="260" max="514" width="9" style="169"/>
    <col min="515" max="515" width="26.140625" style="169" customWidth="1"/>
    <col min="516" max="770" width="9" style="169"/>
    <col min="771" max="771" width="26.140625" style="169" customWidth="1"/>
    <col min="772" max="1026" width="9" style="169"/>
    <col min="1027" max="1027" width="26.140625" style="169" customWidth="1"/>
    <col min="1028" max="1282" width="9" style="169"/>
    <col min="1283" max="1283" width="26.140625" style="169" customWidth="1"/>
    <col min="1284" max="1538" width="9" style="169"/>
    <col min="1539" max="1539" width="26.140625" style="169" customWidth="1"/>
    <col min="1540" max="1794" width="9" style="169"/>
    <col min="1795" max="1795" width="26.140625" style="169" customWidth="1"/>
    <col min="1796" max="2050" width="9" style="169"/>
    <col min="2051" max="2051" width="26.140625" style="169" customWidth="1"/>
    <col min="2052" max="2306" width="9" style="169"/>
    <col min="2307" max="2307" width="26.140625" style="169" customWidth="1"/>
    <col min="2308" max="2562" width="9" style="169"/>
    <col min="2563" max="2563" width="26.140625" style="169" customWidth="1"/>
    <col min="2564" max="2818" width="9" style="169"/>
    <col min="2819" max="2819" width="26.140625" style="169" customWidth="1"/>
    <col min="2820" max="3074" width="9" style="169"/>
    <col min="3075" max="3075" width="26.140625" style="169" customWidth="1"/>
    <col min="3076" max="3330" width="9" style="169"/>
    <col min="3331" max="3331" width="26.140625" style="169" customWidth="1"/>
    <col min="3332" max="3586" width="9" style="169"/>
    <col min="3587" max="3587" width="26.140625" style="169" customWidth="1"/>
    <col min="3588" max="3842" width="9" style="169"/>
    <col min="3843" max="3843" width="26.140625" style="169" customWidth="1"/>
    <col min="3844" max="4098" width="9" style="169"/>
    <col min="4099" max="4099" width="26.140625" style="169" customWidth="1"/>
    <col min="4100" max="4354" width="9" style="169"/>
    <col min="4355" max="4355" width="26.140625" style="169" customWidth="1"/>
    <col min="4356" max="4610" width="9" style="169"/>
    <col min="4611" max="4611" width="26.140625" style="169" customWidth="1"/>
    <col min="4612" max="4866" width="9" style="169"/>
    <col min="4867" max="4867" width="26.140625" style="169" customWidth="1"/>
    <col min="4868" max="5122" width="9" style="169"/>
    <col min="5123" max="5123" width="26.140625" style="169" customWidth="1"/>
    <col min="5124" max="5378" width="9" style="169"/>
    <col min="5379" max="5379" width="26.140625" style="169" customWidth="1"/>
    <col min="5380" max="5634" width="9" style="169"/>
    <col min="5635" max="5635" width="26.140625" style="169" customWidth="1"/>
    <col min="5636" max="5890" width="9" style="169"/>
    <col min="5891" max="5891" width="26.140625" style="169" customWidth="1"/>
    <col min="5892" max="6146" width="9" style="169"/>
    <col min="6147" max="6147" width="26.140625" style="169" customWidth="1"/>
    <col min="6148" max="6402" width="9" style="169"/>
    <col min="6403" max="6403" width="26.140625" style="169" customWidth="1"/>
    <col min="6404" max="6658" width="9" style="169"/>
    <col min="6659" max="6659" width="26.140625" style="169" customWidth="1"/>
    <col min="6660" max="6914" width="9" style="169"/>
    <col min="6915" max="6915" width="26.140625" style="169" customWidth="1"/>
    <col min="6916" max="7170" width="9" style="169"/>
    <col min="7171" max="7171" width="26.140625" style="169" customWidth="1"/>
    <col min="7172" max="7426" width="9" style="169"/>
    <col min="7427" max="7427" width="26.140625" style="169" customWidth="1"/>
    <col min="7428" max="7682" width="9" style="169"/>
    <col min="7683" max="7683" width="26.140625" style="169" customWidth="1"/>
    <col min="7684" max="7938" width="9" style="169"/>
    <col min="7939" max="7939" width="26.140625" style="169" customWidth="1"/>
    <col min="7940" max="8194" width="9" style="169"/>
    <col min="8195" max="8195" width="26.140625" style="169" customWidth="1"/>
    <col min="8196" max="8450" width="9" style="169"/>
    <col min="8451" max="8451" width="26.140625" style="169" customWidth="1"/>
    <col min="8452" max="8706" width="9" style="169"/>
    <col min="8707" max="8707" width="26.140625" style="169" customWidth="1"/>
    <col min="8708" max="8962" width="9" style="169"/>
    <col min="8963" max="8963" width="26.140625" style="169" customWidth="1"/>
    <col min="8964" max="9218" width="9" style="169"/>
    <col min="9219" max="9219" width="26.140625" style="169" customWidth="1"/>
    <col min="9220" max="9474" width="9" style="169"/>
    <col min="9475" max="9475" width="26.140625" style="169" customWidth="1"/>
    <col min="9476" max="9730" width="9" style="169"/>
    <col min="9731" max="9731" width="26.140625" style="169" customWidth="1"/>
    <col min="9732" max="9986" width="9" style="169"/>
    <col min="9987" max="9987" width="26.140625" style="169" customWidth="1"/>
    <col min="9988" max="10242" width="9" style="169"/>
    <col min="10243" max="10243" width="26.140625" style="169" customWidth="1"/>
    <col min="10244" max="10498" width="9" style="169"/>
    <col min="10499" max="10499" width="26.140625" style="169" customWidth="1"/>
    <col min="10500" max="10754" width="9" style="169"/>
    <col min="10755" max="10755" width="26.140625" style="169" customWidth="1"/>
    <col min="10756" max="11010" width="9" style="169"/>
    <col min="11011" max="11011" width="26.140625" style="169" customWidth="1"/>
    <col min="11012" max="11266" width="9" style="169"/>
    <col min="11267" max="11267" width="26.140625" style="169" customWidth="1"/>
    <col min="11268" max="11522" width="9" style="169"/>
    <col min="11523" max="11523" width="26.140625" style="169" customWidth="1"/>
    <col min="11524" max="11778" width="9" style="169"/>
    <col min="11779" max="11779" width="26.140625" style="169" customWidth="1"/>
    <col min="11780" max="12034" width="9" style="169"/>
    <col min="12035" max="12035" width="26.140625" style="169" customWidth="1"/>
    <col min="12036" max="12290" width="9" style="169"/>
    <col min="12291" max="12291" width="26.140625" style="169" customWidth="1"/>
    <col min="12292" max="12546" width="9" style="169"/>
    <col min="12547" max="12547" width="26.140625" style="169" customWidth="1"/>
    <col min="12548" max="12802" width="9" style="169"/>
    <col min="12803" max="12803" width="26.140625" style="169" customWidth="1"/>
    <col min="12804" max="13058" width="9" style="169"/>
    <col min="13059" max="13059" width="26.140625" style="169" customWidth="1"/>
    <col min="13060" max="13314" width="9" style="169"/>
    <col min="13315" max="13315" width="26.140625" style="169" customWidth="1"/>
    <col min="13316" max="13570" width="9" style="169"/>
    <col min="13571" max="13571" width="26.140625" style="169" customWidth="1"/>
    <col min="13572" max="13826" width="9" style="169"/>
    <col min="13827" max="13827" width="26.140625" style="169" customWidth="1"/>
    <col min="13828" max="14082" width="9" style="169"/>
    <col min="14083" max="14083" width="26.140625" style="169" customWidth="1"/>
    <col min="14084" max="14338" width="9" style="169"/>
    <col min="14339" max="14339" width="26.140625" style="169" customWidth="1"/>
    <col min="14340" max="14594" width="9" style="169"/>
    <col min="14595" max="14595" width="26.140625" style="169" customWidth="1"/>
    <col min="14596" max="14850" width="9" style="169"/>
    <col min="14851" max="14851" width="26.140625" style="169" customWidth="1"/>
    <col min="14852" max="15106" width="9" style="169"/>
    <col min="15107" max="15107" width="26.140625" style="169" customWidth="1"/>
    <col min="15108" max="15362" width="9" style="169"/>
    <col min="15363" max="15363" width="26.140625" style="169" customWidth="1"/>
    <col min="15364" max="15618" width="9" style="169"/>
    <col min="15619" max="15619" width="26.140625" style="169" customWidth="1"/>
    <col min="15620" max="15874" width="9" style="169"/>
    <col min="15875" max="15875" width="26.140625" style="169" customWidth="1"/>
    <col min="15876" max="16130" width="9" style="169"/>
    <col min="16131" max="16131" width="26.140625" style="169" customWidth="1"/>
    <col min="16132" max="16384" width="9" style="169"/>
  </cols>
  <sheetData>
    <row r="1" spans="1:10">
      <c r="A1" s="179"/>
      <c r="B1" s="179"/>
      <c r="C1" s="179"/>
      <c r="D1" s="179"/>
      <c r="E1" s="179"/>
      <c r="F1" s="179"/>
    </row>
    <row r="2" spans="1:10" ht="15.75">
      <c r="A2" s="332" t="s">
        <v>316</v>
      </c>
      <c r="B2" s="332"/>
      <c r="C2" s="332"/>
      <c r="D2" s="332"/>
      <c r="E2" s="332"/>
      <c r="F2" s="332"/>
      <c r="G2" s="332"/>
      <c r="H2" s="332"/>
      <c r="I2" s="332"/>
      <c r="J2" s="332"/>
    </row>
    <row r="3" spans="1:10">
      <c r="A3" s="179"/>
      <c r="B3" s="179"/>
      <c r="C3" s="179"/>
      <c r="D3" s="179"/>
      <c r="E3" s="179"/>
      <c r="F3" s="179"/>
      <c r="G3" s="179"/>
      <c r="H3" s="179"/>
      <c r="I3" s="179"/>
      <c r="J3" s="179"/>
    </row>
    <row r="4" spans="1:10" ht="64.5" customHeight="1">
      <c r="A4" s="333" t="s">
        <v>317</v>
      </c>
      <c r="B4" s="333"/>
      <c r="C4" s="333"/>
      <c r="D4" s="333"/>
      <c r="E4" s="333"/>
      <c r="F4" s="333"/>
      <c r="G4" s="180"/>
      <c r="H4" s="180"/>
      <c r="I4" s="180"/>
      <c r="J4" s="180"/>
    </row>
    <row r="5" spans="1:10" ht="12.75" customHeight="1">
      <c r="A5" s="180"/>
      <c r="B5" s="180"/>
      <c r="C5" s="180"/>
      <c r="D5" s="180"/>
      <c r="E5" s="180"/>
      <c r="F5" s="180"/>
      <c r="G5" s="180"/>
      <c r="H5" s="180"/>
      <c r="I5" s="180"/>
      <c r="J5" s="180"/>
    </row>
    <row r="6" spans="1:10" ht="12.75" customHeight="1">
      <c r="A6" s="180"/>
      <c r="B6" s="180"/>
      <c r="C6" s="180"/>
      <c r="D6" s="180"/>
      <c r="E6" s="180"/>
      <c r="F6" s="180"/>
      <c r="G6" s="180"/>
      <c r="H6" s="180"/>
      <c r="I6" s="180"/>
      <c r="J6" s="180"/>
    </row>
    <row r="7" spans="1:10">
      <c r="A7" s="334"/>
      <c r="B7" s="334"/>
      <c r="C7" s="334"/>
      <c r="D7" s="334"/>
      <c r="E7" s="334"/>
      <c r="F7" s="334"/>
    </row>
    <row r="8" spans="1:10">
      <c r="A8" s="170" t="s">
        <v>310</v>
      </c>
      <c r="B8" s="170"/>
      <c r="C8" s="170"/>
      <c r="D8" s="170"/>
      <c r="E8" s="170" t="s">
        <v>307</v>
      </c>
      <c r="F8" s="170" t="s">
        <v>308</v>
      </c>
    </row>
    <row r="9" spans="1:10" ht="13.5" thickBot="1">
      <c r="A9" s="171"/>
      <c r="B9" s="171"/>
      <c r="C9" s="171"/>
      <c r="D9" s="171"/>
      <c r="E9" s="171" t="s">
        <v>323</v>
      </c>
      <c r="F9" s="171" t="s">
        <v>340</v>
      </c>
    </row>
    <row r="10" spans="1:10">
      <c r="A10" s="329" t="s">
        <v>263</v>
      </c>
      <c r="B10" s="330"/>
      <c r="C10" s="330"/>
      <c r="D10" s="331"/>
      <c r="E10" s="335" t="s">
        <v>322</v>
      </c>
      <c r="F10" s="336"/>
    </row>
    <row r="11" spans="1:10">
      <c r="A11" s="329" t="s">
        <v>266</v>
      </c>
      <c r="B11" s="330"/>
      <c r="C11" s="330"/>
      <c r="D11" s="331"/>
      <c r="E11" s="337" t="s">
        <v>324</v>
      </c>
      <c r="F11" s="338"/>
    </row>
    <row r="12" spans="1:10">
      <c r="A12" s="329" t="s">
        <v>313</v>
      </c>
      <c r="B12" s="330"/>
      <c r="C12" s="330"/>
      <c r="D12" s="331"/>
      <c r="E12" s="172" t="s">
        <v>309</v>
      </c>
      <c r="F12" s="178" t="s">
        <v>309</v>
      </c>
    </row>
    <row r="13" spans="1:10">
      <c r="A13" s="329" t="s">
        <v>278</v>
      </c>
      <c r="B13" s="330"/>
      <c r="C13" s="330"/>
      <c r="D13" s="331"/>
      <c r="E13" s="172" t="s">
        <v>309</v>
      </c>
      <c r="F13" s="178" t="s">
        <v>309</v>
      </c>
    </row>
    <row r="14" spans="1:10">
      <c r="A14" s="329" t="s">
        <v>277</v>
      </c>
      <c r="B14" s="330"/>
      <c r="C14" s="330"/>
      <c r="D14" s="331"/>
      <c r="E14" s="172" t="s">
        <v>309</v>
      </c>
      <c r="F14" s="178" t="s">
        <v>309</v>
      </c>
    </row>
    <row r="15" spans="1:10">
      <c r="A15" s="329" t="s">
        <v>271</v>
      </c>
      <c r="B15" s="330"/>
      <c r="C15" s="330"/>
      <c r="D15" s="331"/>
      <c r="E15" s="172" t="s">
        <v>309</v>
      </c>
      <c r="F15" s="178" t="s">
        <v>309</v>
      </c>
    </row>
    <row r="16" spans="1:10">
      <c r="A16" s="329" t="s">
        <v>273</v>
      </c>
      <c r="B16" s="330"/>
      <c r="C16" s="330"/>
      <c r="D16" s="331"/>
      <c r="E16" s="172" t="s">
        <v>309</v>
      </c>
      <c r="F16" s="178" t="s">
        <v>309</v>
      </c>
    </row>
    <row r="17" spans="1:6">
      <c r="A17" s="329" t="s">
        <v>319</v>
      </c>
      <c r="B17" s="330"/>
      <c r="C17" s="330"/>
      <c r="D17" s="331"/>
      <c r="E17" s="172" t="s">
        <v>309</v>
      </c>
      <c r="F17" s="178" t="s">
        <v>309</v>
      </c>
    </row>
    <row r="18" spans="1:6">
      <c r="A18" s="329" t="s">
        <v>332</v>
      </c>
      <c r="B18" s="330"/>
      <c r="C18" s="330"/>
      <c r="D18" s="331"/>
      <c r="E18" s="188" t="s">
        <v>335</v>
      </c>
      <c r="F18" s="178" t="s">
        <v>309</v>
      </c>
    </row>
    <row r="19" spans="1:6">
      <c r="A19" s="329" t="s">
        <v>348</v>
      </c>
      <c r="B19" s="330"/>
      <c r="C19" s="330"/>
      <c r="D19" s="331"/>
      <c r="E19" s="188" t="s">
        <v>335</v>
      </c>
      <c r="F19" s="178" t="s">
        <v>309</v>
      </c>
    </row>
    <row r="20" spans="1:6">
      <c r="A20" s="329" t="s">
        <v>337</v>
      </c>
      <c r="B20" s="330"/>
      <c r="C20" s="330"/>
      <c r="D20" s="331"/>
      <c r="E20" s="188" t="s">
        <v>335</v>
      </c>
      <c r="F20" s="178" t="s">
        <v>309</v>
      </c>
    </row>
    <row r="22" spans="1:6" s="173" customFormat="1">
      <c r="A22" s="170" t="s">
        <v>310</v>
      </c>
      <c r="B22" s="170"/>
      <c r="C22" s="170"/>
      <c r="D22" s="170"/>
      <c r="E22" s="170" t="s">
        <v>311</v>
      </c>
      <c r="F22" s="170" t="s">
        <v>312</v>
      </c>
    </row>
    <row r="23" spans="1:6" s="173" customFormat="1" ht="13.5" thickBot="1">
      <c r="A23" s="171"/>
      <c r="B23" s="171"/>
      <c r="C23" s="171"/>
      <c r="D23" s="171"/>
      <c r="E23" s="171" t="s">
        <v>323</v>
      </c>
      <c r="F23" s="177" t="s">
        <v>340</v>
      </c>
    </row>
    <row r="24" spans="1:6">
      <c r="A24" s="329" t="s">
        <v>263</v>
      </c>
      <c r="B24" s="330"/>
      <c r="C24" s="330"/>
      <c r="D24" s="331"/>
      <c r="E24" s="183" t="s">
        <v>325</v>
      </c>
      <c r="F24" s="182"/>
    </row>
    <row r="25" spans="1:6">
      <c r="A25" s="329" t="s">
        <v>266</v>
      </c>
      <c r="B25" s="330"/>
      <c r="C25" s="330"/>
      <c r="D25" s="331"/>
      <c r="E25" s="184" t="s">
        <v>326</v>
      </c>
      <c r="F25" s="182"/>
    </row>
    <row r="26" spans="1:6">
      <c r="A26" s="339" t="s">
        <v>313</v>
      </c>
      <c r="B26" s="289"/>
      <c r="C26" s="289"/>
      <c r="D26" s="290"/>
      <c r="E26" s="178" t="s">
        <v>306</v>
      </c>
      <c r="F26" s="182" t="s">
        <v>306</v>
      </c>
    </row>
    <row r="27" spans="1:6">
      <c r="A27" s="329" t="s">
        <v>278</v>
      </c>
      <c r="B27" s="330"/>
      <c r="C27" s="330"/>
      <c r="D27" s="331"/>
      <c r="E27" s="174" t="s">
        <v>341</v>
      </c>
      <c r="F27" s="178" t="s">
        <v>341</v>
      </c>
    </row>
    <row r="28" spans="1:6">
      <c r="A28" s="329" t="s">
        <v>277</v>
      </c>
      <c r="B28" s="330"/>
      <c r="C28" s="330"/>
      <c r="D28" s="331"/>
      <c r="E28" s="174" t="s">
        <v>341</v>
      </c>
      <c r="F28" s="178" t="s">
        <v>341</v>
      </c>
    </row>
    <row r="29" spans="1:6">
      <c r="A29" s="329" t="s">
        <v>271</v>
      </c>
      <c r="B29" s="330"/>
      <c r="C29" s="330"/>
      <c r="D29" s="331"/>
      <c r="E29" s="174" t="s">
        <v>341</v>
      </c>
      <c r="F29" s="178" t="s">
        <v>341</v>
      </c>
    </row>
    <row r="30" spans="1:6">
      <c r="A30" s="329" t="s">
        <v>273</v>
      </c>
      <c r="B30" s="330"/>
      <c r="C30" s="330"/>
      <c r="D30" s="331"/>
      <c r="E30" s="174" t="s">
        <v>341</v>
      </c>
      <c r="F30" s="178" t="s">
        <v>341</v>
      </c>
    </row>
    <row r="31" spans="1:6">
      <c r="A31" s="329" t="s">
        <v>319</v>
      </c>
      <c r="B31" s="330"/>
      <c r="C31" s="330"/>
      <c r="D31" s="331"/>
      <c r="E31" s="174" t="s">
        <v>341</v>
      </c>
      <c r="F31" s="178" t="s">
        <v>341</v>
      </c>
    </row>
    <row r="32" spans="1:6">
      <c r="A32" s="329" t="s">
        <v>332</v>
      </c>
      <c r="B32" s="330"/>
      <c r="C32" s="330"/>
      <c r="D32" s="331"/>
      <c r="E32" s="174" t="s">
        <v>306</v>
      </c>
      <c r="F32" s="189" t="s">
        <v>342</v>
      </c>
    </row>
    <row r="33" spans="1:6">
      <c r="A33" s="329" t="s">
        <v>348</v>
      </c>
      <c r="B33" s="330"/>
      <c r="C33" s="330"/>
      <c r="D33" s="331"/>
      <c r="E33" s="174" t="s">
        <v>306</v>
      </c>
      <c r="F33" s="189" t="s">
        <v>347</v>
      </c>
    </row>
    <row r="34" spans="1:6">
      <c r="A34" s="329" t="s">
        <v>337</v>
      </c>
      <c r="B34" s="330"/>
      <c r="C34" s="330"/>
      <c r="D34" s="331"/>
      <c r="E34" s="174" t="s">
        <v>306</v>
      </c>
      <c r="F34" s="189" t="s">
        <v>342</v>
      </c>
    </row>
  </sheetData>
  <protectedRanges>
    <protectedRange sqref="A25:D25 A28:D28" name="Range1_12_1_3"/>
    <protectedRange sqref="A11:D11 A14:D14" name="Range1_12_1_5"/>
  </protectedRanges>
  <mergeCells count="27">
    <mergeCell ref="A18:D18"/>
    <mergeCell ref="A20:D20"/>
    <mergeCell ref="A32:D32"/>
    <mergeCell ref="A34:D34"/>
    <mergeCell ref="A30:D30"/>
    <mergeCell ref="A31:D31"/>
    <mergeCell ref="A24:D24"/>
    <mergeCell ref="A25:D25"/>
    <mergeCell ref="A26:D26"/>
    <mergeCell ref="A27:D27"/>
    <mergeCell ref="A28:D28"/>
    <mergeCell ref="A29:D29"/>
    <mergeCell ref="A19:D19"/>
    <mergeCell ref="A33:D33"/>
    <mergeCell ref="A17:D17"/>
    <mergeCell ref="A2:J2"/>
    <mergeCell ref="A4:F4"/>
    <mergeCell ref="A7:F7"/>
    <mergeCell ref="A10:D10"/>
    <mergeCell ref="E10:F10"/>
    <mergeCell ref="A11:D11"/>
    <mergeCell ref="E11:F11"/>
    <mergeCell ref="A12:D12"/>
    <mergeCell ref="A13:D13"/>
    <mergeCell ref="A14:D14"/>
    <mergeCell ref="A15:D15"/>
    <mergeCell ref="A16:D16"/>
  </mergeCells>
  <pageMargins left="0.35433070866141736" right="0.15748031496062992" top="0.98425196850393704" bottom="0.98425196850393704" header="0.51181102362204722" footer="0.51181102362204722"/>
  <pageSetup paperSize="9" scale="79" orientation="portrait" r:id="rId1"/>
  <headerFooter alignWithMargins="0"/>
  <colBreaks count="1" manualBreakCount="1">
    <brk id="6"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GENERAL</vt:lpstr>
      <vt:lpstr>Balance sheet</vt:lpstr>
      <vt:lpstr>PL</vt:lpstr>
      <vt:lpstr>Cash flow</vt:lpstr>
      <vt:lpstr>Equity movement</vt:lpstr>
      <vt:lpstr>Notes</vt:lpstr>
      <vt:lpstr>'Balance sheet'!Print_Area</vt:lpstr>
      <vt:lpstr>'Cash flow'!Print_Area</vt:lpstr>
      <vt:lpstr>'Equity movement'!Print_Area</vt:lpstr>
      <vt:lpstr>GENERAL!Print_Area</vt:lpstr>
      <vt:lpstr>Notes!Print_Area</vt:lpstr>
      <vt:lpstr>PL!Print_Area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TFI-POD</dc:title>
  <dc:creator>Mijo Jozić</dc:creator>
  <cp:lastModifiedBy>Vlatka Kocijan</cp:lastModifiedBy>
  <cp:lastPrinted>2019-02-15T14:53:15Z</cp:lastPrinted>
  <dcterms:created xsi:type="dcterms:W3CDTF">2008-10-17T11:51:54Z</dcterms:created>
  <dcterms:modified xsi:type="dcterms:W3CDTF">2019-02-25T12:47:56Z</dcterms:modified>
</cp:coreProperties>
</file>