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OBJAVA GFI 2019\"/>
    </mc:Choice>
  </mc:AlternateContent>
  <bookViews>
    <workbookView xWindow="0" yWindow="0" windowWidth="28800" windowHeight="11835" firstSheet="2" activeTab="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90" i="18" l="1"/>
  <c r="I77" i="18"/>
  <c r="F311" i="24" l="1"/>
  <c r="F320" i="24"/>
  <c r="F281" i="24" l="1"/>
  <c r="E279" i="24"/>
  <c r="D279" i="24"/>
  <c r="D283" i="24" s="1"/>
  <c r="F277" i="24"/>
  <c r="F275" i="24"/>
  <c r="F273" i="24"/>
  <c r="F300" i="24"/>
  <c r="E298" i="24"/>
  <c r="D298" i="24"/>
  <c r="D302" i="24" s="1"/>
  <c r="F296" i="24"/>
  <c r="F294" i="24"/>
  <c r="F292" i="24"/>
  <c r="F279" i="24" l="1"/>
  <c r="F298" i="24"/>
  <c r="E283" i="24"/>
  <c r="F283" i="24" s="1"/>
  <c r="E302" i="24"/>
  <c r="F302" i="24" s="1"/>
  <c r="F262" i="24"/>
  <c r="F254" i="24"/>
  <c r="F252" i="24"/>
  <c r="F250" i="24"/>
  <c r="F248" i="24"/>
  <c r="F247" i="24"/>
  <c r="F246" i="24"/>
  <c r="F245" i="24"/>
  <c r="F244" i="24"/>
  <c r="F243" i="24"/>
  <c r="F242" i="24"/>
  <c r="E241" i="24"/>
  <c r="D241" i="24"/>
  <c r="D258" i="24" s="1"/>
  <c r="F239" i="24"/>
  <c r="F238" i="24"/>
  <c r="E237" i="24"/>
  <c r="E256" i="24" s="1"/>
  <c r="D237" i="24"/>
  <c r="D256" i="24" s="1"/>
  <c r="F227" i="24"/>
  <c r="F225" i="24"/>
  <c r="F224" i="24"/>
  <c r="F223" i="24"/>
  <c r="F222" i="24"/>
  <c r="F221" i="24"/>
  <c r="F220" i="24"/>
  <c r="E219" i="24"/>
  <c r="D219" i="24"/>
  <c r="F217" i="24"/>
  <c r="F216" i="24"/>
  <c r="F215" i="24"/>
  <c r="F214" i="24"/>
  <c r="E213" i="24"/>
  <c r="D213" i="24"/>
  <c r="F211" i="24"/>
  <c r="F209" i="24"/>
  <c r="F206" i="24"/>
  <c r="F204" i="24"/>
  <c r="F203" i="24"/>
  <c r="F202" i="24"/>
  <c r="F201" i="24"/>
  <c r="E200" i="24"/>
  <c r="D200" i="24"/>
  <c r="F198" i="24"/>
  <c r="F197" i="24"/>
  <c r="F196" i="24"/>
  <c r="F195" i="24"/>
  <c r="F194" i="24"/>
  <c r="E193" i="24"/>
  <c r="D193" i="24"/>
  <c r="F102" i="24"/>
  <c r="F94" i="24"/>
  <c r="F92" i="24"/>
  <c r="F90" i="24"/>
  <c r="F88" i="24"/>
  <c r="F87" i="24"/>
  <c r="F86" i="24"/>
  <c r="F85" i="24"/>
  <c r="F84" i="24"/>
  <c r="F83" i="24"/>
  <c r="F82" i="24"/>
  <c r="E81" i="24"/>
  <c r="E98" i="24" s="1"/>
  <c r="D81" i="24"/>
  <c r="D98" i="24" s="1"/>
  <c r="F79" i="24"/>
  <c r="F78" i="24"/>
  <c r="E77" i="24"/>
  <c r="D77" i="24"/>
  <c r="D96" i="24" s="1"/>
  <c r="D100" i="24" s="1"/>
  <c r="D104" i="24" s="1"/>
  <c r="F67" i="24"/>
  <c r="F65" i="24"/>
  <c r="F64" i="24"/>
  <c r="F63" i="24"/>
  <c r="F62" i="24"/>
  <c r="F61" i="24"/>
  <c r="F60" i="24"/>
  <c r="E59" i="24"/>
  <c r="D59" i="24"/>
  <c r="F57" i="24"/>
  <c r="F56" i="24"/>
  <c r="F55" i="24"/>
  <c r="F54" i="24"/>
  <c r="E53" i="24"/>
  <c r="D53" i="24"/>
  <c r="F51" i="24"/>
  <c r="F49" i="24"/>
  <c r="F46" i="24"/>
  <c r="F44" i="24"/>
  <c r="F43" i="24"/>
  <c r="F42" i="24"/>
  <c r="F41" i="24"/>
  <c r="E40" i="24"/>
  <c r="E47" i="24" s="1"/>
  <c r="D40" i="24"/>
  <c r="D68" i="24" l="1"/>
  <c r="E68" i="24"/>
  <c r="F68" i="24" s="1"/>
  <c r="E207" i="24"/>
  <c r="F59" i="24"/>
  <c r="F81" i="24"/>
  <c r="D207" i="24"/>
  <c r="F207" i="24" s="1"/>
  <c r="F200" i="24"/>
  <c r="D228" i="24"/>
  <c r="F77" i="24"/>
  <c r="F219" i="24"/>
  <c r="E228" i="24"/>
  <c r="F237" i="24"/>
  <c r="F241" i="24"/>
  <c r="D260" i="24"/>
  <c r="D264" i="24" s="1"/>
  <c r="F256" i="24"/>
  <c r="E258" i="24"/>
  <c r="F258" i="24" s="1"/>
  <c r="F193" i="24"/>
  <c r="F213" i="24"/>
  <c r="F98" i="24"/>
  <c r="E96" i="24"/>
  <c r="D47" i="24"/>
  <c r="F47" i="24" s="1"/>
  <c r="F40" i="24"/>
  <c r="F53" i="24"/>
  <c r="F228" i="24" l="1"/>
  <c r="E260" i="24"/>
  <c r="E100" i="24"/>
  <c r="F96" i="24"/>
  <c r="E264" i="24" l="1"/>
  <c r="F264" i="24" s="1"/>
  <c r="F260" i="24"/>
  <c r="F100" i="24"/>
  <c r="E104" i="24"/>
  <c r="F104" i="24" s="1"/>
  <c r="P48" i="22" l="1"/>
  <c r="L52" i="22"/>
  <c r="I26" i="22" l="1"/>
  <c r="L26" i="22"/>
  <c r="P20" i="22"/>
  <c r="I15" i="20" l="1"/>
  <c r="I104" i="19" l="1"/>
  <c r="H104" i="19"/>
  <c r="I69" i="19" l="1"/>
  <c r="I78" i="18" l="1"/>
  <c r="H78" i="18"/>
  <c r="U49" i="22" l="1"/>
  <c r="W49" i="22" s="1"/>
  <c r="U56" i="22"/>
  <c r="W56"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V61" i="22"/>
  <c r="H61" i="22"/>
  <c r="H59" i="22"/>
  <c r="H60" i="22" s="1"/>
  <c r="V38" i="22"/>
  <c r="V57" i="22" s="1"/>
  <c r="W33" i="22" l="1"/>
  <c r="U33" i="22"/>
  <c r="W31" i="22"/>
  <c r="W32" i="22" s="1"/>
  <c r="U31" i="22"/>
  <c r="U32" i="22" s="1"/>
  <c r="W59" i="22"/>
  <c r="W39" i="22"/>
  <c r="U59" i="22"/>
  <c r="U60" i="22" s="1"/>
  <c r="W36" i="22"/>
  <c r="I10" i="22"/>
  <c r="I29" i="22" s="1"/>
  <c r="I35" i="22" s="1"/>
  <c r="I38" i="22" s="1"/>
  <c r="I57" i="22" s="1"/>
  <c r="J10" i="22"/>
  <c r="J29" i="22" s="1"/>
  <c r="J35" i="22" s="1"/>
  <c r="J38" i="22" s="1"/>
  <c r="J57" i="22" s="1"/>
  <c r="K10" i="22"/>
  <c r="K29" i="22" s="1"/>
  <c r="K35" i="22" s="1"/>
  <c r="K38" i="22" s="1"/>
  <c r="K57" i="22" s="1"/>
  <c r="L10" i="22"/>
  <c r="L29" i="22" s="1"/>
  <c r="L35" i="22" s="1"/>
  <c r="L38" i="22" s="1"/>
  <c r="L57" i="22" s="1"/>
  <c r="M10" i="22"/>
  <c r="M29" i="22" s="1"/>
  <c r="M35" i="22" s="1"/>
  <c r="M38" i="22" s="1"/>
  <c r="M57" i="22" s="1"/>
  <c r="N10" i="22"/>
  <c r="N29" i="22" s="1"/>
  <c r="N35" i="22" s="1"/>
  <c r="N38" i="22" s="1"/>
  <c r="N57" i="22" s="1"/>
  <c r="O10" i="22"/>
  <c r="O29" i="22" s="1"/>
  <c r="O35" i="22" s="1"/>
  <c r="O38" i="22" s="1"/>
  <c r="O57" i="22" s="1"/>
  <c r="P10" i="22"/>
  <c r="P29" i="22" s="1"/>
  <c r="P35" i="22" s="1"/>
  <c r="P38" i="22" s="1"/>
  <c r="P57" i="22" s="1"/>
  <c r="Q10" i="22"/>
  <c r="Q29" i="22" s="1"/>
  <c r="Q35" i="22" s="1"/>
  <c r="Q38" i="22" s="1"/>
  <c r="Q57" i="22" s="1"/>
  <c r="R10" i="22"/>
  <c r="R29" i="22" s="1"/>
  <c r="R35" i="22" s="1"/>
  <c r="R38" i="22" s="1"/>
  <c r="R57" i="22" s="1"/>
  <c r="S10" i="22"/>
  <c r="S29" i="22" s="1"/>
  <c r="S35" i="22" s="1"/>
  <c r="S38" i="22" s="1"/>
  <c r="S57" i="22" s="1"/>
  <c r="T10" i="22"/>
  <c r="T29" i="22" s="1"/>
  <c r="T35" i="22" s="1"/>
  <c r="U10" i="22"/>
  <c r="U29" i="22" s="1"/>
  <c r="V10" i="22"/>
  <c r="V29" i="22" s="1"/>
  <c r="W10" i="22"/>
  <c r="W29" i="22" s="1"/>
  <c r="H10" i="22"/>
  <c r="H29" i="22" s="1"/>
  <c r="H35" i="22" s="1"/>
  <c r="H38" i="22" s="1"/>
  <c r="H57" i="22" s="1"/>
  <c r="I46" i="21"/>
  <c r="H46" i="21"/>
  <c r="I40" i="21"/>
  <c r="H40" i="21"/>
  <c r="I47" i="21" l="1"/>
  <c r="H47" i="21"/>
  <c r="U35" i="22"/>
  <c r="T38" i="22"/>
  <c r="W60" i="22"/>
  <c r="I33" i="21"/>
  <c r="I27" i="21"/>
  <c r="H33" i="21"/>
  <c r="H27" i="21"/>
  <c r="I16" i="21"/>
  <c r="I19" i="21" s="1"/>
  <c r="H16" i="21"/>
  <c r="H19" i="21" s="1"/>
  <c r="I54" i="20"/>
  <c r="H54" i="20"/>
  <c r="I48" i="20"/>
  <c r="H48" i="20"/>
  <c r="I41" i="20"/>
  <c r="H41" i="20"/>
  <c r="I35" i="20"/>
  <c r="H35" i="20"/>
  <c r="I19" i="20"/>
  <c r="H19" i="20"/>
  <c r="H9" i="20"/>
  <c r="H18" i="20" s="1"/>
  <c r="I9" i="20"/>
  <c r="I18" i="20" s="1"/>
  <c r="W35" i="22" l="1"/>
  <c r="W38" i="22" s="1"/>
  <c r="U38" i="22"/>
  <c r="H55" i="20"/>
  <c r="I55" i="20"/>
  <c r="I24" i="20"/>
  <c r="I27" i="20" s="1"/>
  <c r="H24" i="20"/>
  <c r="H27" i="20" s="1"/>
  <c r="I42" i="20"/>
  <c r="I34" i="21"/>
  <c r="I49" i="21"/>
  <c r="I51" i="21" s="1"/>
  <c r="H42" i="20"/>
  <c r="H34" i="21"/>
  <c r="H49" i="21" s="1"/>
  <c r="H51" i="21" s="1"/>
  <c r="I89" i="19"/>
  <c r="I99" i="19" s="1"/>
  <c r="H89" i="19"/>
  <c r="H99" i="19" s="1"/>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T61" i="22"/>
  <c r="U55" i="22"/>
  <c r="U57" i="22" s="1"/>
  <c r="T57" i="22"/>
  <c r="H57" i="20"/>
  <c r="H59" i="20" s="1"/>
  <c r="H59" i="19"/>
  <c r="I59" i="19"/>
  <c r="H75" i="18"/>
  <c r="H131" i="18" s="1"/>
  <c r="H13" i="19"/>
  <c r="H60" i="19" s="1"/>
  <c r="H44" i="18"/>
  <c r="I75" i="18"/>
  <c r="I131" i="18" s="1"/>
  <c r="I13" i="19"/>
  <c r="I60" i="19" s="1"/>
  <c r="I44" i="18"/>
  <c r="I38" i="18"/>
  <c r="H38" i="18"/>
  <c r="I27" i="18"/>
  <c r="H27" i="18"/>
  <c r="I17" i="18"/>
  <c r="H10" i="18"/>
  <c r="I10" i="18"/>
  <c r="W55" i="22" l="1"/>
  <c r="U61" i="22"/>
  <c r="H63" i="19"/>
  <c r="I62" i="19"/>
  <c r="I63" i="19"/>
  <c r="H62" i="19"/>
  <c r="H9" i="18"/>
  <c r="H72" i="18" s="1"/>
  <c r="H61" i="19"/>
  <c r="I61" i="19"/>
  <c r="I9" i="18"/>
  <c r="I72" i="18" s="1"/>
  <c r="W61" i="22" l="1"/>
  <c r="W57" i="22"/>
  <c r="H66" i="19"/>
  <c r="H67" i="19"/>
  <c r="I66" i="19"/>
  <c r="I67" i="19"/>
  <c r="I65" i="19"/>
  <c r="I88" i="19" s="1"/>
  <c r="I100" i="19" s="1"/>
  <c r="I103" i="19" s="1"/>
  <c r="I102" i="19" s="1"/>
  <c r="H65" i="19"/>
  <c r="H88" i="19" s="1"/>
  <c r="H100" i="19" s="1"/>
  <c r="H103" i="19" s="1"/>
  <c r="H102" i="19" s="1"/>
  <c r="I85" i="19" l="1"/>
  <c r="I84" i="19" s="1"/>
  <c r="H85" i="19"/>
  <c r="H84" i="19" s="1"/>
</calcChain>
</file>

<file path=xl/sharedStrings.xml><?xml version="1.0" encoding="utf-8"?>
<sst xmlns="http://schemas.openxmlformats.org/spreadsheetml/2006/main" count="1101" uniqueCount="747">
  <si>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</si>
  <si>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</si>
  <si>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</si>
  <si>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</si>
  <si>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</si>
  <si>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</si>
  <si>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</si>
  <si>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</si>
  <si>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</si>
  <si>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</si>
  <si>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</si>
  <si>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</si>
  <si>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</si>
  <si>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</si>
  <si>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</si>
  <si>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</si>
  <si>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</si>
  <si>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</si>
  <si>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</si>
  <si>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</si>
  <si>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</si>
  <si>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</si>
  <si>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</si>
  <si>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</si>
  <si>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</si>
  <si>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</si>
  <si>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</si>
  <si>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</si>
  <si>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</si>
  <si>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</si>
  <si>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</si>
  <si>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</si>
  <si>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</si>
  <si>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</si>
  <si>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</si>
  <si>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</si>
  <si>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</si>
  <si>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</si>
  <si>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</si>
  <si>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</si>
  <si>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</si>
  <si>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</si>
  <si>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</si>
  <si>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</si>
  <si>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</si>
  <si>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</si>
  <si>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</si>
  <si>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</si>
  <si>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</si>
  <si>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</si>
  <si>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</si>
  <si>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</si>
  <si>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</si>
  <si>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</si>
  <si>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</si>
  <si>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</si>
  <si>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</si>
  <si>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</si>
  <si>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</si>
  <si>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</si>
  <si>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</si>
  <si>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</si>
  <si>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</si>
  <si>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</si>
  <si>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</si>
  <si>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</si>
  <si>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</si>
  <si>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</si>
  <si>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</si>
  <si>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</si>
  <si>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</si>
  <si>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</si>
  <si>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</si>
  <si>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</si>
  <si>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</si>
  <si>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</si>
  <si>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</si>
  <si>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</si>
  <si>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</si>
  <si>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</si>
  <si>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</si>
  <si>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</si>
  <si>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</si>
  <si>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</si>
  <si>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</si>
  <si>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</si>
  <si>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</si>
  <si>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</si>
  <si>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</si>
  <si>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</si>
  <si>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</si>
  <si>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</si>
  <si>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</si>
  <si>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</si>
  <si>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</si>
  <si>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</si>
  <si>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</si>
  <si>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</si>
  <si>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</si>
  <si>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</si>
  <si>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</si>
  <si>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</si>
  <si>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</si>
  <si>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</si>
  <si>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</si>
  <si>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</si>
  <si>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</si>
  <si>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</si>
  <si>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</si>
  <si>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</si>
  <si>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</si>
  <si>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</si>
  <si>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</si>
  <si>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</si>
  <si>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</si>
  <si>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</si>
  <si>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</si>
  <si>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</si>
  <si>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</si>
  <si>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</si>
  <si>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</si>
  <si>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</si>
  <si>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</si>
  <si>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</si>
  <si>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</si>
  <si>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</si>
  <si>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</si>
  <si>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</si>
  <si>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</si>
  <si>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</si>
  <si>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</si>
  <si>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</si>
  <si>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</si>
  <si>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</si>
  <si>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</si>
  <si>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</si>
  <si>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</si>
  <si>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</si>
  <si>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</si>
  <si>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</si>
  <si>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</si>
  <si>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</si>
  <si>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</si>
  <si>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</si>
  <si>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</si>
  <si>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</si>
  <si>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</si>
  <si>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</si>
  <si>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</si>
  <si>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</si>
  <si>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</si>
  <si>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</si>
  <si>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</si>
  <si>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</si>
  <si>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</si>
  <si>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</si>
  <si>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</si>
  <si>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</si>
  <si>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</si>
  <si>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</si>
  <si>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</si>
  <si>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</si>
  <si>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</si>
  <si>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</si>
  <si>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</si>
  <si>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</si>
  <si>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</si>
  <si>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</si>
  <si>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</si>
  <si>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</si>
  <si>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</si>
  <si>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</si>
  <si>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</si>
  <si>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</si>
  <si>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</si>
  <si>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</si>
  <si>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</si>
  <si>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</si>
  <si>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</si>
  <si>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</si>
  <si>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</si>
  <si>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</si>
  <si>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</si>
  <si>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</si>
  <si>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</si>
  <si>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</si>
  <si>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</si>
  <si>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</si>
  <si>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</si>
  <si>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</si>
  <si>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</si>
  <si>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</si>
  <si>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</si>
  <si>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</si>
  <si>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</si>
  <si>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</si>
  <si>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</si>
  <si>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</si>
  <si>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</si>
  <si>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</si>
  <si>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</si>
  <si>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</si>
  <si>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</si>
  <si>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</si>
  <si>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</si>
  <si>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</si>
  <si>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</si>
  <si>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</si>
  <si>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</si>
  <si>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</si>
  <si>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</si>
  <si>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</si>
  <si>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</si>
  <si>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</si>
  <si>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</si>
  <si>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</si>
  <si>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</si>
  <si>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</si>
  <si>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</si>
  <si>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</si>
  <si>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</si>
  <si>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</si>
  <si>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</si>
  <si>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</si>
  <si>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</si>
  <si>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</si>
  <si>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</si>
  <si>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</si>
  <si>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</si>
  <si>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</si>
  <si>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</si>
  <si>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</si>
  <si>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</si>
  <si>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</si>
  <si>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</si>
  <si>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</si>
  <si>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</si>
  <si>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</si>
  <si>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</si>
  <si>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</si>
  <si>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</si>
  <si>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</si>
  <si>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</si>
  <si>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</si>
  <si>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</si>
  <si>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</si>
  <si>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</si>
  <si>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</si>
  <si>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</si>
  <si>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</si>
  <si>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</si>
  <si>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</si>
  <si>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</si>
  <si>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</si>
  <si>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</si>
  <si>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</si>
  <si>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</si>
  <si>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</si>
  <si>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</si>
  <si>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</si>
  <si>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</si>
  <si>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</si>
  <si>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</si>
  <si>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</si>
  <si>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</si>
  <si>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</si>
  <si>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</si>
  <si>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</si>
  <si>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</si>
  <si>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</si>
  <si>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</si>
  <si>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</si>
  <si>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</si>
  <si>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</si>
  <si>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</si>
  <si>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</si>
  <si>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</si>
  <si>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</si>
  <si>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</si>
  <si>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</si>
  <si>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</si>
  <si>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</si>
  <si>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</si>
  <si>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</si>
  <si>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</si>
  <si>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</si>
  <si>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</si>
  <si>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</si>
  <si>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</si>
  <si>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</si>
  <si>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</si>
  <si>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</si>
  <si>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</si>
  <si>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</si>
  <si>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</si>
  <si>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</si>
  <si>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</si>
  <si>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</si>
  <si>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</si>
  <si>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</si>
  <si>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</si>
  <si>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</si>
  <si>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</si>
  <si>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</si>
  <si>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</si>
  <si>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</si>
  <si>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</si>
  <si>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</si>
  <si>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</si>
  <si>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</si>
  <si>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</si>
  <si>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</si>
  <si>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</si>
  <si>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</si>
  <si>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</si>
  <si>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</si>
  <si>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</si>
  <si>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</si>
  <si>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</si>
  <si>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</si>
  <si>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</si>
  <si>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</si>
  <si>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</si>
  <si>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</si>
  <si>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</si>
  <si>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</si>
  <si>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</si>
  <si>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</si>
  <si>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</si>
  <si>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</si>
  <si>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</si>
  <si>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</si>
  <si>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</si>
  <si>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</si>
  <si>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</si>
  <si>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</si>
  <si>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</si>
  <si>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</si>
  <si>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</si>
  <si>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</si>
  <si>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</si>
  <si>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</si>
  <si>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</si>
  <si>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</si>
  <si>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</si>
  <si>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</si>
  <si>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</si>
  <si>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</si>
  <si>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</si>
  <si>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</si>
  <si>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</si>
  <si>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</si>
  <si>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</si>
  <si>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</si>
  <si>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</si>
  <si>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</si>
  <si>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</si>
  <si>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</si>
  <si>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</si>
  <si>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</si>
  <si>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</si>
  <si>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</si>
  <si>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</si>
  <si>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</si>
  <si>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</si>
  <si>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</si>
  <si>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</si>
  <si>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</si>
  <si>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</si>
  <si>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</si>
  <si>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</si>
  <si>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</si>
  <si>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</si>
  <si>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</si>
  <si>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</si>
  <si>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</si>
  <si>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</si>
  <si>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</si>
  <si>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</si>
  <si>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</si>
  <si>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</si>
  <si>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</si>
  <si>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</si>
  <si>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</si>
  <si>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</si>
  <si>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</si>
  <si>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</si>
  <si>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</si>
  <si>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</si>
  <si>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</si>
  <si>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</si>
  <si>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</si>
  <si>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</si>
  <si>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</si>
  <si>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</si>
  <si>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</si>
  <si>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</si>
  <si>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</si>
  <si>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</si>
  <si>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</si>
  <si>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</si>
  <si>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</si>
  <si>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</si>
  <si>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</si>
  <si>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</si>
  <si>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</si>
  <si>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</si>
  <si>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</si>
  <si>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</si>
  <si>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</si>
  <si>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</si>
  <si>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</si>
  <si>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</si>
  <si>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</si>
  <si>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</si>
  <si>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</si>
  <si>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</si>
  <si>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</si>
  <si>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</si>
  <si>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</si>
  <si>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</si>
  <si>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</si>
  <si>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</si>
  <si>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</si>
  <si>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</si>
  <si>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</si>
  <si>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</si>
  <si>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</si>
  <si>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</si>
  <si>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</si>
  <si>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Valamar Obertauern GmbH</t>
  </si>
  <si>
    <t>Valamar A GmbH</t>
  </si>
  <si>
    <t>Hoteli Makarska d.d.</t>
  </si>
  <si>
    <t xml:space="preserve">Bugenvilia d.o.o. </t>
  </si>
  <si>
    <t>Palme Turizam  d.o.o.</t>
  </si>
  <si>
    <t>oo</t>
  </si>
  <si>
    <t xml:space="preserve">Magične stijene d.o.o. </t>
  </si>
  <si>
    <t>Obertauern</t>
  </si>
  <si>
    <t>Tamsweg</t>
  </si>
  <si>
    <t>Makarska</t>
  </si>
  <si>
    <t>Dubrovnik</t>
  </si>
  <si>
    <t>Rab</t>
  </si>
  <si>
    <t>Valamar hotels &amp; resorts Gmbh</t>
  </si>
  <si>
    <t>Frankfurt</t>
  </si>
  <si>
    <t>195893 D</t>
  </si>
  <si>
    <t>486431 S</t>
  </si>
  <si>
    <t>529900DUWS1DGNEK4C68</t>
  </si>
  <si>
    <t>30577</t>
  </si>
  <si>
    <t>Valamar Riviera d.d.</t>
  </si>
  <si>
    <t>Poreč</t>
  </si>
  <si>
    <t>Stancija Kaligari 1</t>
  </si>
  <si>
    <t>uprava@riviera.hr</t>
  </si>
  <si>
    <t>www.valamar-riviera.com</t>
  </si>
  <si>
    <t>Sopta Anka</t>
  </si>
  <si>
    <t>052 408 188</t>
  </si>
  <si>
    <t>anka.sopta@riviera.hr</t>
  </si>
  <si>
    <t>Ernst &amp; Young d.o.o.</t>
  </si>
  <si>
    <t>Berislav Horvat</t>
  </si>
  <si>
    <t>Obveznik: Valamar Riviera d.d.</t>
  </si>
  <si>
    <t>HR</t>
  </si>
  <si>
    <t>stanje na dan 31.12.2019</t>
  </si>
  <si>
    <t>u razdoblju 01.01.2019 do 31.12.2019</t>
  </si>
  <si>
    <t>u razdoblju 01.01.2019. do 31.12.2019.</t>
  </si>
  <si>
    <t>Rekapitulacija usporedbe GFI-POD bilance i konsolidirane bilance iz Revidiranih izvještaja za 2019. godinu</t>
  </si>
  <si>
    <t>GRUPA</t>
  </si>
  <si>
    <t>GFI-POD BILANCA
stanje na dan 31.12.2019
(u tisućama kuna)</t>
  </si>
  <si>
    <t>GFI-POD
AOP
oznaka</t>
  </si>
  <si>
    <t>REVIDIRANI IZVJEŠTAJ
Bilješka</t>
  </si>
  <si>
    <t xml:space="preserve">
GFI-POD</t>
  </si>
  <si>
    <t>Revidirani izvještaj</t>
  </si>
  <si>
    <t>Razlika</t>
  </si>
  <si>
    <t>Objašnjenje</t>
  </si>
  <si>
    <t>DUGOTRAJNA IMOVINA (AOP 003+010+020+036)</t>
  </si>
  <si>
    <t>002</t>
  </si>
  <si>
    <t>14+15+16+
dio 18b+20+dio 21+25+dio 30</t>
  </si>
  <si>
    <t xml:space="preserve">  I. Nematerijalna imovina</t>
  </si>
  <si>
    <t>003</t>
  </si>
  <si>
    <t>16</t>
  </si>
  <si>
    <t xml:space="preserve">  II. Materijalna imovina</t>
  </si>
  <si>
    <t>010</t>
  </si>
  <si>
    <t>14+15+30</t>
  </si>
  <si>
    <t>GFI-POD stavka "Materijalna imovina" (AOP 010; HRK 5.558.203 tis.) je u Revidiranom izvještaju iskazana u stavkama "Nekretnine, postrojenja i oprema" (Bilješka 14 u usporedivom iznosu HRK 5.536.230 tis.), "Ulaganja u nekretnine" (Bilješka 15 u usporedivom iznosu HRK 6.449 tis.) te "Imovina s pravom korištenja" (Bilješka 30 u usporedivom iznosu HRK 15.524 tis.).</t>
  </si>
  <si>
    <t xml:space="preserve">  III. Dugotrajna financijska imovina</t>
  </si>
  <si>
    <t>020</t>
  </si>
  <si>
    <t>Dio18b+20+dio21</t>
  </si>
  <si>
    <t>GFI-POD stavka "Financijska imovina" (AOP 020; HRK 48.172 tis.) je u Revidiranom izvještaju iskazana u stavkama "Udjel u pridruženom subjektu" (Bilješka 18b u usporedivom iznosu HRK 47.668 tis.),  "Financijska imovina" (Bilješka 20 u usporedivom iznosu HRK 391 tis.) te u dugoročnom dijelu stavke "Krediti i depoziti" (Bilješka 21 u usporedivom iznosu HRK 113 tis.).</t>
  </si>
  <si>
    <t xml:space="preserve">  IV. Potraživanja</t>
  </si>
  <si>
    <t>031</t>
  </si>
  <si>
    <t>Dio 23</t>
  </si>
  <si>
    <t xml:space="preserve">  V. Odgođena porezna imovina</t>
  </si>
  <si>
    <t>036</t>
  </si>
  <si>
    <t>25</t>
  </si>
  <si>
    <t>KRATKOTRAJNA IMOVINA (AOP 038+046+053+063)</t>
  </si>
  <si>
    <t>037</t>
  </si>
  <si>
    <t>Dio 21+22+
dio 23+ dio 24+26</t>
  </si>
  <si>
    <t>Obzirom na drukčiji prikaz, a radi usporedivosti GFI-POD i Revidiranog izvještaja nužno je zbirno promatrati GFI-POD stavke "Kratkotrajna imovina" (AOP 037; HRK 618.568 tis.) i "Plaćeni troškovi budućeg razdoblja i obračunati prihodi" (AOP 064; HRK 20.339 tis.) u odnosu na stavku "Kratkotrajna imovina" Revidiranog izvješća (HRK 638.907 tis.).</t>
  </si>
  <si>
    <t xml:space="preserve">  I. Zalihe</t>
  </si>
  <si>
    <t>038</t>
  </si>
  <si>
    <t>22</t>
  </si>
  <si>
    <t xml:space="preserve">  II. Potraživanja</t>
  </si>
  <si>
    <t>046</t>
  </si>
  <si>
    <t xml:space="preserve">  III. Financijska imovina</t>
  </si>
  <si>
    <t>053</t>
  </si>
  <si>
    <t>Dio 21 + dio 24</t>
  </si>
  <si>
    <t>GFI-POD stavka "Financijska imovina" (AOP 053; HRK 828 tis.) je u Revidiranom izvještaju iskazana u stavci "Financijska imovina po kategorijama" (Bilješka 24; "Derivativni finan. istrumenti" u usporedivom iznosu HRK 140 tis.) te "Krediti i depoziti" - kratkoročni dio (Bilješka 21 u usporedivom iznosu HRK 688 tis.).</t>
  </si>
  <si>
    <t xml:space="preserve">  IV. Novac u banci i blagajni</t>
  </si>
  <si>
    <t>063</t>
  </si>
  <si>
    <t xml:space="preserve">26 </t>
  </si>
  <si>
    <t>GFI-POD stavka "Novac u banci i blagajni" (AOP 063; HRK 550.143 tis.) je u Revidiranom izvještaju iskazana u stavci "Novac i novčani ekvivalenti" (Bilješka 26 u usporedivom iznosu HRK 550.143 tis.).</t>
  </si>
  <si>
    <t>PLAĆENI TROŠKOVI BUDUĆEG RAZDOBLJA I OBRAČUNATI PRIHODI</t>
  </si>
  <si>
    <t>064</t>
  </si>
  <si>
    <t xml:space="preserve">Dio 23 </t>
  </si>
  <si>
    <t>067</t>
  </si>
  <si>
    <t>27+28</t>
  </si>
  <si>
    <t>GFI-POD stavka "Kapital i rezerve" (AOP 067; HRK 3.219.070 tis.) je u Revidiranom izvještaju iskazana u stavci "Dionička glavnica" (Bilješke 27 i 28 u usporedivom iznosu HRK 3.219.070 tis.).</t>
  </si>
  <si>
    <t>088</t>
  </si>
  <si>
    <t>Dio 32+ dio 31</t>
  </si>
  <si>
    <t>GFI-POD stavka "Rezerviranja" (AOP 088; HRK 125.530 tis.) je u Revidiranom izvještaju iskazana u dugoročnim obvezama u stavci "Rezerviranja" (Bilješka 32 u usporedivom iznosu HRK 66.858 tis.) i u dugoročnim obvezama stavke "Naknade za koncesije" (Bilješka 31 u usporedivom iznosu HRK 58.672 tis.).</t>
  </si>
  <si>
    <t>DUGOROČNE OBVEZE (AOP 101+105+106)</t>
  </si>
  <si>
    <t>095</t>
  </si>
  <si>
    <t>dio 24+25+
dio 29+dio 30+ dio 31 + dio 39</t>
  </si>
  <si>
    <t xml:space="preserve">  I. Obveze prema bankama i drugim financijskim institucijama</t>
  </si>
  <si>
    <t>101+100</t>
  </si>
  <si>
    <t>Dio 29</t>
  </si>
  <si>
    <t>GFI-POD stavke "Obveze prema bankama i drugim financijskim institucijama" (AOP 101; HRK 2.443.663 tis.) i "Obveze za zajmove, depozite i slično" (AOP 100 HRK 2.652 tis.) su u Revidiranom izvještaju iskazane u dugoročnom dijelu stavke "Posudbe" (Bilješka 29 u usporedivom iznosu HRK 2.446.315 tis.).</t>
  </si>
  <si>
    <t xml:space="preserve">  II. Ostale dugoročne obveze</t>
  </si>
  <si>
    <t>105</t>
  </si>
  <si>
    <t>Dio 24+
     dio 30 + dio 39</t>
  </si>
  <si>
    <t xml:space="preserve">  III. Odgođena porezna obveza</t>
  </si>
  <si>
    <t>106</t>
  </si>
  <si>
    <t xml:space="preserve">  III. Obveze prema dobavljačima</t>
  </si>
  <si>
    <t>103</t>
  </si>
  <si>
    <t>Dio 31</t>
  </si>
  <si>
    <t>KRATKOROČNE OBVEZE (AOP 108+113+114+115+117+118+119+121)</t>
  </si>
  <si>
    <t>107</t>
  </si>
  <si>
    <t xml:space="preserve">dio 24+29 + 
dio 30 + dio 31
</t>
  </si>
  <si>
    <t>113+112</t>
  </si>
  <si>
    <t xml:space="preserve">  II. Obveze za predujmove</t>
  </si>
  <si>
    <t>114</t>
  </si>
  <si>
    <t xml:space="preserve">  III. Obveze prema  poduzetnicima unutar grupe i obveze prema dobavljačima</t>
  </si>
  <si>
    <t>108 i 115</t>
  </si>
  <si>
    <t xml:space="preserve">  IV. Obveze prema zaposlenicima</t>
  </si>
  <si>
    <t>117</t>
  </si>
  <si>
    <t xml:space="preserve">  V. Obveze za poreze, doprinose i slična davanja</t>
  </si>
  <si>
    <t>118</t>
  </si>
  <si>
    <t xml:space="preserve">  VI. Obveze s osnove udjela u rezultatu i ostale kratkoročne obveze</t>
  </si>
  <si>
    <t>119 i 121</t>
  </si>
  <si>
    <t xml:space="preserve">Dio 24+ dio 30+
dio 31 </t>
  </si>
  <si>
    <t>ODGOĐENO PLAĆANJE TROŠKOVA I PRIHOD BUDUĆEGA RAZDOBLJA</t>
  </si>
  <si>
    <t>122</t>
  </si>
  <si>
    <t>Dio 31+
dio 32</t>
  </si>
  <si>
    <t>UKUPNO AKTIVA</t>
  </si>
  <si>
    <t>KAPITAL I REZERVE</t>
  </si>
  <si>
    <t>REZERVIRANJA</t>
  </si>
  <si>
    <t>UKUPNO PASIVA</t>
  </si>
  <si>
    <t>Rekapitulacija usporedbe GFI-POD računa dobiti i gubitka te konsolidiranog izvještaja o sveobuhvatnoj dobiti iz Revidiranog izvještaja za 2019. godinu</t>
  </si>
  <si>
    <t>GFI-POD RAČUN DOBITI I GUBITKA
u razdoblju od 1.1.2019. do 31.12.2019.
(u tisućama kuna)</t>
  </si>
  <si>
    <t>GFI-POD
AOP oznaka</t>
  </si>
  <si>
    <t>Revidirani izvještaj
Bilješka</t>
  </si>
  <si>
    <t>POSLOVNI PRIHODI (AOP 126+127+128+129+130)</t>
  </si>
  <si>
    <t>125</t>
  </si>
  <si>
    <t xml:space="preserve">  I. Prihodi od prodaje s poduzetnicima unutar grupe i prihodi od prodaje (izvan grupe)</t>
  </si>
  <si>
    <t>126+127</t>
  </si>
  <si>
    <t xml:space="preserve">  II. Prihodi na temelju upotrebe vlastitih proizvoda, roba i usluga, ostali poslovni prihodi s poduzetnicima unutar grupe te ostali poslovni prihodi (izvan grupe)</t>
  </si>
  <si>
    <t>128+129+130</t>
  </si>
  <si>
    <t>Dio 6+
dio 10</t>
  </si>
  <si>
    <t>POSLOVNI RASHODI (AOP 133+137+141+142+143+146+153)</t>
  </si>
  <si>
    <t>131</t>
  </si>
  <si>
    <t>Obzirom na drukčiji prikaz, a radi usporedivosti GFI-POD i Revidiranog izvještaja nužno je zbirno promatrati GFI-POD stavke "Troškovi osoblja" (AOP 137; HRK 583.409 tis.), "Ostali troškovi" (AOP 142; HRK 197.392 tis.), "Vrijednosna usklađenja" (AOP 143; HRK 588  tis.), "Rezerviranja" (AOP 146; 8.828 tis.) i "Ostali poslovni rashodi" (AOP 153; HRK 39.845 tis.) u odnosu na stavke "Troškovi zaposlenih" (Bilješka 8; HRK 681.902 tis.) te "Ostali poslovni rashodi (Bilješka 9; HRK 148.161 tis.) Revidiranog izvješća.</t>
  </si>
  <si>
    <t xml:space="preserve">  I. Materijalni troškovi</t>
  </si>
  <si>
    <t>133</t>
  </si>
  <si>
    <t>GFI-POD stavka "Materijalni troškovi" (AOP 133; HRK 609.248 tis.) je u Revidiranom izvještaju iskazana u stavci "Nabavna vrijednost materijala i usluga" (Bilješka 7 u usporedivom iznosu HRK 609.248 tis.).</t>
  </si>
  <si>
    <t xml:space="preserve">  II. Troškovi osoblja</t>
  </si>
  <si>
    <t>137</t>
  </si>
  <si>
    <t>Dio 8</t>
  </si>
  <si>
    <t>GFI-POD stavka "Troškovi osoblja" (AOP 137; HRK 583.409 tis.) je u Revidiranom izvještaju iskazana unutar stavke "Troškovi zaposlenih" (Bilješka 8; "Plaće - neto" HRK 363.402 tis., "Troškovi mirovinskog osiguranja" HRK 106.620 tis., "Troškovi zdravstvenog osiguranja" HRK 77.657 tis., "Ostalo (doprinosi i porezi)" HRK 35.731 tis.
Napomena: Ukupan iznos stavke "Troškovi zaposlenih" Revidiranog izvješća (Bilješka 8) u iznosu HRK 681.902 tis. je iskazan u stavkama "Troškovi osoblja" (AOP 137; HRK 583.409 tis.), "Ostali troškovi" (AOP 142; HRK 93.601 tis.) i "Rezerviranja" (AOP 146; HRK 4.890 tis.).</t>
  </si>
  <si>
    <t xml:space="preserve">  III. Amortizacija</t>
  </si>
  <si>
    <t>141</t>
  </si>
  <si>
    <t>14+15+16+30</t>
  </si>
  <si>
    <t xml:space="preserve">  IV. Ostali troškovi</t>
  </si>
  <si>
    <t>142</t>
  </si>
  <si>
    <t>Dio 8+
dio 9</t>
  </si>
  <si>
    <t xml:space="preserve">  V. Vrijednosna usklađenja</t>
  </si>
  <si>
    <t>143</t>
  </si>
  <si>
    <t>Dio 9</t>
  </si>
  <si>
    <t xml:space="preserve">  VI. Rezerviranja</t>
  </si>
  <si>
    <t>146</t>
  </si>
  <si>
    <t xml:space="preserve">  VIII. Ostali poslovni rashodi</t>
  </si>
  <si>
    <t>153</t>
  </si>
  <si>
    <t>FINANCIJSKI PRIHODI</t>
  </si>
  <si>
    <t>154</t>
  </si>
  <si>
    <t>Dio 11</t>
  </si>
  <si>
    <t>FINANCIJSKI RASHODI</t>
  </si>
  <si>
    <t>165</t>
  </si>
  <si>
    <t>UDIO U DOBITI OD DRUŠTAVA POVEZANIH SUDJELUJUĆIM INTERESOM (AOP 173)</t>
  </si>
  <si>
    <t>173</t>
  </si>
  <si>
    <t>18b</t>
  </si>
  <si>
    <t>GFI-POD stavka "Udio u dobiti od društava poveznih sudjelujućim interesom" (AOP 173; HRK 476 tis.) je u Revidiranom izvještaju iskazana u usporedivom iznosu HRK 476 tis.</t>
  </si>
  <si>
    <t>UKUPNI PRIHODI (AOP 125+154+173)</t>
  </si>
  <si>
    <t>177</t>
  </si>
  <si>
    <t>UKUPNI RASHODI (AOP 131+165)</t>
  </si>
  <si>
    <t>178</t>
  </si>
  <si>
    <t>DOBIT ILI GUBITAK PRIJE OPOREZIVANJA (AOP 177-178)</t>
  </si>
  <si>
    <t>179</t>
  </si>
  <si>
    <t>POREZ NA DOBIT</t>
  </si>
  <si>
    <t>182</t>
  </si>
  <si>
    <t>DOBIT RAZDOBLJA (AOP 179-182)</t>
  </si>
  <si>
    <t>184</t>
  </si>
  <si>
    <t>Rekapitulacija usporedbe GFI-POD reklasificirane bilance i bilance iz Revidiranih izvještaja za 2018. godinu</t>
  </si>
  <si>
    <t>GFI-POD BILANCA
stanje na dan 31.12.2018
(u tisućama kuna)</t>
  </si>
  <si>
    <t>Reklasificirani
GFI-POD</t>
  </si>
  <si>
    <t>14+15+16+
20+dio 21+25</t>
  </si>
  <si>
    <t>14+15</t>
  </si>
  <si>
    <t>GFI-POD stavka "Materijalna imovina" (AOP 010; HRK 5.111.237 tis.) je u Revidiranom izvještaju iskazana u stavkama "Nekretnine, postrojenja i oprema" (Bilješka 14 u usporedivom iznosu HRK 5.101.597 tis.) te "Ulaganja u nekretnine" (Bilješka 15 u usporedivom iznosu HRK 9.640 tis.).</t>
  </si>
  <si>
    <t>20+21</t>
  </si>
  <si>
    <t>GFI-POD stavka "Financijska imovina" (AOP 020; HRK 20.189 tis.) je u Revidiranom izvještaju iskazana u stavkama "Financijska imovina" (Bilješka 20 u usporedivom iznosu HRK 4.484 tis.) te u dugoročnom dijelu stavke "Krediti i depoziti" (Bilješka 21 u usporedivom iznosu HRK 15.706 tis.).</t>
  </si>
  <si>
    <t>Dio 21+22+
dio 23+26</t>
  </si>
  <si>
    <t>Dio 21</t>
  </si>
  <si>
    <t>GFI-POD stavka "Financijska imovina" (AOP 053; HRK 441 tis.) je u Revidiranom izvještaju iskazana u stavci "Krediti i depoziti" - kratkoročni dio (Bilješka 21 u usporedivom iznosu HRK 441 tis.).</t>
  </si>
  <si>
    <t>26</t>
  </si>
  <si>
    <t>GFI-POD stavka "Novac u banci i blagajni" (AOP 063; HRK 261.842 tis.) je u Revidiranom izvještaju iskazana u stavci "Novac i novčani ekvivalenti" (Bilješka 26 u usporedivom iznosu HRK 261.842 tis.).</t>
  </si>
  <si>
    <t>GFI-POD stavka "Kapital i rezerve" (AOP 067; HRK 2.758.533 tis.) je u Revidiranom izvještaju iskazana u stavci "Dionička glavnica" (Bilješke 27 i 28 u usporedivom iznosu HRK 2.758.533 tis.).</t>
  </si>
  <si>
    <t xml:space="preserve">GFI-POD stavka "Rezerviranja" (AOP 088; HRK 127.788 tis.) je u Revidiranom izvještaju iskazana u dugoročnim obvezama u stavci "Rezerviranja" (Bilješka 32 u usporedivom iznosu HRK 77.312 tis.) i dugoročnim obvezama u stavci "Naknada za koncesije" (Bilješka 31 u usporedivom iznosu HRK 50.476 tis.). </t>
  </si>
  <si>
    <t>dio 24+25+
dio 29+dio 31</t>
  </si>
  <si>
    <t>Obzirom na drukčiji prikaz, a radi usporedivosti GFI-POD i Revidiranog izvještaja nužno je zbirno promatrati GFI-POD stavke "Dugoročne obveze" (AOP 095; HRK 2.281.608 tis.) i "Rezerviranja" (AOP 088; HRK 127.788 tis.) u odnosu na stavku "Dugoročne obveze" Revidiranog izvješća (HRK 2.409.396 tis.).</t>
  </si>
  <si>
    <t>GFI-POD stavke "Obveze prema bankama i drugim financijskim institucijama" (AOP 101; HRK 2.198.942 tis.) i "Obveze za zajmove, depozite i slično" (AOP 100; HRK 8.943 tis.) su u Revidiranom izvještaju iskazane u dugoročnom dijelu stavke "Posudbe" (Bilješka 29 u usporedivom iznosu HRK 2.207.885 tis.).</t>
  </si>
  <si>
    <t>Dio 24</t>
  </si>
  <si>
    <t>dio 24+29+
dio 31</t>
  </si>
  <si>
    <t>Obzirom na drukčiji prikaz, a radi usporedivosti GFI-POD i Revidiranog izvještaja nužno je zbirno promatrati GFI-POD stavke "Kratkoročne obveze" (AOP 107; HRK 424.603 tis.) i "Odgođeno plaćanje troškova i prihod budućeg razdoblja" (AOP 122; HRK 76.413 tis.) u odnosu na stavke "Kratkoročne obveze" Revidiranog izvješća (HRK 501.017 tis.).</t>
  </si>
  <si>
    <t>Dio 24+
Dio 31</t>
  </si>
  <si>
    <t>Rekapitulacija usporedbe GFI-POD reklasificiranog računa dobiti i gubitka te konsolidiranog izvještaja o sveobuhvatnoj dobiti iz Revidiranog izvještaja za 2018. godinu</t>
  </si>
  <si>
    <t>GFI-POD RAČUN DOBITI I GUBITKA
u razdoblju od 1.1.2018. do 31.12.2018.
(u tisućama kuna)</t>
  </si>
  <si>
    <t>Dio 6+
dio 9+
dio 10</t>
  </si>
  <si>
    <t>Obzirom na drukčiji prikaz, a radi usporedivosti GFI-POD i Revidiranog izvještaja nužno je zbirno promatrati GFI-POD stavke "Troškovi osoblja" (AOP 137; HRK 541.614 tis.), "Ostali troškovi" (AOP 142; HRK 174.094 tis.), "Vrijednosna usklađenja" (AOP 143; HRK 385 tis.), "Rezerviranja" (AOP 146; 7.126 tis.) i "Ostali poslovni rashodi" (AOP 153; HRK 14.994 tis.) u odnosu na stavke "Troškovi zaposlenih" (Bilješka 8; HRK 622.547 tis.) te "Ostali poslovni rashodi (Bilješka 9; HRK 115.666 tis., bez stavke "Naplata otpisanih potraživanja" u iznosu HRK -351 tis.) Revidiranog izvješća.</t>
  </si>
  <si>
    <t>GFI-POD stavka "Materijalni troškovi" (AOP 133; HRK 551.753 tis.) je u Revidiranom izvještaju iskazana u stavci "Nabavna vrijednost materijala i usluga" (Bilješka 7 u usporedivom iznosu HRK 551.753 tis.).</t>
  </si>
  <si>
    <t>GFI-POD stavka "Troškovi osoblja" (AOP 137; HRK 541.614 tis.) je u Revidiranom izvještaju iskazana unutar stavke "Troškovi zaposlenih" (Bilješka 8; "Plaće - neto" HRK 331.594 tis., "Troškovi mirovinskog osiguranja" HRK 96.155 tis., "Troškovi zdravstvenog osiguranja" HRK 75.074 tis. te "Ostalo (doprinosi i porezi)" HRK 38.791 tis.
Napomena: Ukupan iznos stavke "Troškovi zaposlenih" Revidiranog izvješća (Bilješka 8) u iznosu HRK 622.547 tis. je iskazan u stavkama "Troškovi osoblja" (AOP 137; HRK 541.614 tis.), "Ostali troškovi" (AOP 142; HRK 76.523 tis.) i "Rezerviranja" (AOP 146; HRK 4.410 tis.).</t>
  </si>
  <si>
    <t>14+15+16</t>
  </si>
  <si>
    <t>Dio 10+
dio 11</t>
  </si>
  <si>
    <t>UDIO U GUBITKU OD ZAJEDNIČKIH POTHVATA (AOP 176)</t>
  </si>
  <si>
    <t>176</t>
  </si>
  <si>
    <t>GFI-POD stavka "Udio u gubitku od zajedničkih pothvata" (AOP 176; HRK 128 tis.) je u Revidiranom izvještaju iskazana u usporedivom iznosu HRK 128 tis.</t>
  </si>
  <si>
    <t>UKUPNI PRIHODI (AOP 125+154)</t>
  </si>
  <si>
    <t>UKUPNI RASHODI (AOP 131+165+176)</t>
  </si>
  <si>
    <t>Rekapitulacija usklada GFI-POD bilance za 2018. godinu</t>
  </si>
  <si>
    <t>BILANCA
stanje na dan 31.12.2018
(u tisućama kuna)</t>
  </si>
  <si>
    <t>AOP oznaka</t>
  </si>
  <si>
    <t>GFI-POD
objavljeno</t>
  </si>
  <si>
    <t>GFI-POD
reklasificirano</t>
  </si>
  <si>
    <t>DUGOTRAJNA IMOVINA (AOP 003+010+020+031+036)</t>
  </si>
  <si>
    <t>HRK 147 tis. je reklasificirano iz stavke "Dugotrajnih potraživanja" (AOP 031) u stavku "Dugotrajna financijska imovina" (AOP 020). HRK 32 tis. je reklasificirano iz stavke "Dugotrajna financijska imovina" (AOP 020) u stavku "Kratkotrajna financijska imovina" (AOP 053).</t>
  </si>
  <si>
    <t>HRK 147 tis. je reklasificirano iz stavke "Dugotrajnih potraživanja" (AOP 031) u stavku "Dugotrajna financijska imovina" (AOP 020).</t>
  </si>
  <si>
    <t>HRK 365 tis. je reklasificirano iz stavke "Kratkotrajna potraživanja" (AOP 046) u stavku "Kratkotrajna financijska imovina" (AOP 053). HRK 31 tis. je reklasificirano iz stavke "Plaćeni troškovi budućeg razdoblja i obračunati prihodi" (AOP 065) u stavku "Potraživanja" (AOP 046).</t>
  </si>
  <si>
    <t xml:space="preserve">  III. Kratkotrajna financijska imovina</t>
  </si>
  <si>
    <t>HRK 365 tis. je reklasificirano iz stavke "Kratkotrajna potraživanja" (AOP 046) u stavku "Kratkotrajna financijska imovina" (AOP 053). HRK 32 tis. je reklasificirano iz stavke "Dugotrajna financijska imovina" (AOP 020) u stavku "Kratkotrajna financijska imovina" (AOP 053).</t>
  </si>
  <si>
    <t>HRK 31 tis. je reklasificirano iz stavke "Plaćeni troškovi budućeg razdoblja i obračunati prihodi" (AOP 065) u stavku "Potraživanja" (AOP 046).</t>
  </si>
  <si>
    <t>HRK 50.476 tis. predstavlja reklasificiran dugoročni dio obveze za koncesijsku naknadu za turističko zemljište iz stavke "Odgođeno plaćanje troškova i prihod budućeg razdoblja" (AOP 122) u stavku "Druga rezerviranja" (AOP 094).</t>
  </si>
  <si>
    <t>HRK 2.454 tis. predstavlja reklasificiran kratkoročni dio obveze štićenja kamatne stope po dugoročnim kreditima iz stavke "Ostale dugoročne obveze" (AOP 105) u stavku "Ostale kratkoročne obveze" (AOP 121).</t>
  </si>
  <si>
    <t xml:space="preserve">  IV. Obveze prema dobavljačima</t>
  </si>
  <si>
    <t>HRK 81 tis. predstavlja reklasificiran dugoročni dio iz stavke "Obveze prema dobavljačima" (AOP 103) u kratkoročni dio stavke "Obveze prema dobavljačima" (AOP 115).</t>
  </si>
  <si>
    <t>HRK 67 tis. predstavlja reklasificiran dio stavke "Obveze prema bankama i drugim financijskim institucijama" (AOP 113) u stavku "Odgođeno plaćanje troškova i prihod budućeg razdoblja" (AOP 122).</t>
  </si>
  <si>
    <t>HRK 3.884 tis. predstavlja reklasificiran dio stavke "Obveze prema dobavljačima" (AOP 108 i 115) u stavku "Odgođeno plaćanje troškova i prihod budućeg razdoblja" (AOP 122). HRK 81 tis. predstavlja reklasificiran dugoročni dio iz stavke "Obveze prema dobavljačima" (AOP 103) u kratkoročni dio stavke "Obveze prema dobavljačima" (AOP 115).</t>
  </si>
  <si>
    <t>HRK 12 tis. predstavlja reklasificiran dio stavke "Obveze prema zaposlenicima" (AOP 117) u stavku "Obveze za poreze, doprinose i slična davanja" (AOP 118). HRK 9 tis. predstavlja reklasificiran dio stavke "Obveze prema zaposlenicima" (AOP 117) u stavku "Ostale kratkoročne obvezea" (AOP 121).</t>
  </si>
  <si>
    <t>HRK 12 tis. predstavlja reklasificiran dio stavke "Obveze prema zaposlenicima" (AOP 117) u stavku "Obveze za poreze, doprinose i slična davanja" (AOP 118).</t>
  </si>
  <si>
    <t xml:space="preserve">HRK 2.454 tis. predstavlja reklasificiran kratkoročni dio obveze štićenja kamatne stope po dugoročnim kreditima iz stavke "Ostale dugoročne obveze" (AOP 105) u stavku "Ostale kratkoročne obveze" (AOP 121). HRK 9 tis. predstavlja reklasificiran dio stavke "Obveze prema zaposlenicima" (AOP 117) u stavku "Ostale kratkoročne obvezea" (AOP 121). HRK 233 tis. predstavlja reklasificiran dio stavke "Odgođeno plaćanje troškova i prihod budućeg razdoblja" (AOP 122) u stavku "Ostale kratkoročne obveze" (AOP 121).  </t>
  </si>
  <si>
    <t>HRK 50.476 tis. predstavlja reklasificiran dugoročni dio koncesija iz stavke "Odgođeno plaćanje troškova i prihod budućega razdoblja" (AOP 122) u stavku "Druga rezerviranja" (AOP 094). HRK 233 tis. predstavlja reklasificiran dio stavke "Odgođeno plaćanje troškova i prihod budućeg razdoblja" (AOP 122) u stavku "Ostale kratkoročne obveze" (AOP 121). HRK 3.884 tis. predstavlja reklasificiran dio stavke "Obveze prema dobavljačima" (AOP 108 i 115) u stavku "Odgođeno plaćanje troškova i prihod budućeg razdoblja" (AOP 122). HRK 67 tis. predstavlja reklasificiran dio stavke "Obveze prema bankama i drugim financijskim institucijama" (AOP 113) u stavku "Odgođeno plaćanje troškova i prihod budućeg razdoblja" (AOP 122).</t>
  </si>
  <si>
    <t>Rekapitulacija usklada GFI-POD Računa dobiti i gubitka za 2018. godinu</t>
  </si>
  <si>
    <t>POSLOVNI PRIHODI (AOP 125+126+127+128+129+130)</t>
  </si>
  <si>
    <t xml:space="preserve">  I. Prihodi od prodaje (izvan grupe)</t>
  </si>
  <si>
    <t>127</t>
  </si>
  <si>
    <t>HRK 8.371 tis. predstavlja iskazivanje prihoda/rashoda od prodaje imovine te prihoda/rashoda od ukidanja rezervacija sadržanih u stavci "Ostali poslovni prihodi (izvan grupe)" (AOP 130) sukladno neto metodologiji. HRK 128 tis. predstavlja reklasifikaciju sa stavaka "Ostali prihodi" (AOP 128+129+130) u zasebnu poziciju "Udio u gubitku od zajedničkih pothvata" (AOP 176).
Napomena: Prethodno iskazano u iznosu HRK 8.371 tis sukladno bruto metodologiji s protustavkama "Ostali troškovi" (AOP 142), "Ostali poslovni rashodi" (AOP 153) te "Financijski rashodi" (AOP 165).</t>
  </si>
  <si>
    <t>HRK 346 tis. predstavlja reklasificiran dio stavke "Materijalni troškovi" (AOP 133) u stavku "Ostali troškovi" (AOP 142). HRK 10 tis. predstavlja reklasificiran dio stavke "Materijalni troškovi" (AOP 133) u stavku "Financijski prihodi" (AOP 154).</t>
  </si>
  <si>
    <t>HRK 101 tis. predstavlja reklasificiran dio stavke "Troškovi osoblja" (AOP 137) u stavku "Ostali troškovi" (AOP 142).</t>
  </si>
  <si>
    <t>HRK 1.110 tis. predstavlja iskazivanje prihoda/rashoda od ukidanja rezervacija sadržanih u stavci "Ostali troškovi" (AOP 142) sukladno neto metodologiji. HRK 346 tis. predstavlja reklasificiran dio stavke "Materijalni troškovi" (AOP 133) u stavku "Ostali troškovi" (AOP 142). HRK 71 tis. predstavlja reklasificirani dio stavke "Financijski rashodi" (AOP 165) u stavku "Ostali troškovi" (AOP 142). HRK 101 tis. predstavlja reklasificiran dio stavke "Troškovi osoblja" (AOP 137) u stavku "Ostali troškovi" (AOP 142).
Napomena: Prethodno iskazano u iznosu HRK 1.110 sukladno bruto metodologiji s protustavkom "Ostali poslovni prihodi izvan grupe" (AOP 130).</t>
  </si>
  <si>
    <t>HRK 5.919 tis. predstavlja iskazivanje prihoda/rashoda od prodaje imovine te prihoda/rashoda od ukidanja rezervacija sukladno neto metodologiji. 
Napomena: Prethodno iskazano sukladno bruto metodologiji s protustavkom "Ostali poslovni prihodi (izvan grupe)" (AOP 130).</t>
  </si>
  <si>
    <t>HRK 23.413 tis. predstavlja iskazivanje sukladno neto metodologiji stavki "Tečajne razlike i ostali financijski prihodi" (AOP 162; HRK 18.727 tis.) te "Nerealizirani dobici (prihodi) od financijske imovine" (AOP 163; HRK 4.696 tis.). HRK 10 tis. predstavlja reklasificiran dio stavke "Materijalni troškovi" (AOP 133) u stavku "Financijski prihodi" (AOP 154).
Napomena: Prethodno iskazano sukladno bruto metodologiji s protustavkama Tečajne razlike i drugi rashodi" (AOP 149) te "Nerealizirani gubici (rashodi) od financijske imovine" (AOP 170).</t>
  </si>
  <si>
    <t>HRK 24.835 tis. predstavlja iskazivanje sukladno neto metodologiji stavki "Tečajne razlike i drugi rashodi" (AOP 169; HRK 18.727 tis.), "Nerealizirani gubici (rashodi) od financijske imovine" (AOP 170; HRK 4.696 tis.) te prihoda od ukidanja rezervacija sadržanih u stavci "Ostali financijski rashodi" (AOP 172; HRK 1.342 tis.) te HRK 71 tis. koja predstavlja reklasificirani dio stavke "Financijski rashodi" (AOP 165) u stavku "Ostali troškovi" (AOP 142).
Napomena: Prethodno iskazano sukladno bruto metodologiji s protustavkama "Tečajne razlike i ostali financijski prihodi" (AOP 162), "Nerealizirani dobici (prihodi) od financijske imovine" (AOP 163) te Ostali poslovni prihodi (izvan grupe)" (AOP 130).</t>
  </si>
  <si>
    <t>HRK 128 tis. predstavlja reklasifikaciju sa stavaka "Ostali prihodi" (AOP 128+129+130) u zasebnu poziciju "Udio u gubitku od zajedničkih pothvata" (AOP 176).</t>
  </si>
  <si>
    <t>HRK 31.657 tis. predstavlja iskazivanje pojedinih stavki sukladno neto metodologiji (ranije detaljnije pojašnjeno).</t>
  </si>
  <si>
    <t>GFI-POD stavka "Potraživanja" (AOP 046; HRK 41.772 tis.) je u Revidiranom izvještaju iskazana unutar stavaka "Kupci i ostala potraživanja" (Bilješka 23; "Potraživanja od kupaca - neto" HRK 20.858 tis., "Potraživanja za više plaćeni PDV" HRK 13.000 tis., "Predujmovi dobavljačima" HRK 1.136 tis., "Potraživanja od zaposlenih" HRK 936 tis., "Potraživanja od državnih institucija" HRK 1.119 tis., "Ostala kratkoročna potraživanja" HRK 465 tis.) te "Potraživanja za preplaćeni porez na dobit" (u usporedivom iznosu HRK 4.258 tis. - prikazan u bilanci kao zasebna stavka).
Napomena: Ukupna stavka "Kupci i ostala potraživanja" Revidiranog izvješća (Bilješka 23) u iznosu HRK 57.852 tis. je iskazana u stavkama "Potraživanja" (AOP 046: HRK 37.514 tis.) te "Plaćeni troškovi budućeg razdoblja i obračunati prihodi" (AOP 064; HRK 20.339 tis.).</t>
  </si>
  <si>
    <t>GFI-POD stavka "Plaćeni troškovi budućeg razdoblja i obračunati prihodi" (AOP 064; HRK 20.339 tis.) je u Revidiranom izvještaju iskazana unutar stavke "Kupci i ostala potraživanja" (Bilješka 23; "Obračunati nefakturirani prihodi" HRK 3.222 tis., "Potraživanja za kamatu" HRK 24 tis., "Unaprijed plaćeni troškovi" HRK 17.093 tis.).
Napomena: Ukupna stavka "Kupci i ostala potraživanja" Revidiranog izvješća (Bilješka 23) u iznosu HRK 57.852 tis. je iskazana u stavkama "Potraživanja" (AOP 046: HRK 37.514 tis.) te "Plaćeni troškovi budućeg razdoblja i obračunati prihodi" (AOP 064; HRK 20.339 tis.).</t>
  </si>
  <si>
    <r>
      <t>GFI-POD stavka "Obveze za predujmove" (AOP 114; HRK 38.364 tis.) je u Revidiranom izvještaju iskazana unutar kratkoročnog dijela stavke "Dobavljači i ostale obveze" (Bilješka</t>
    </r>
    <r>
      <rPr>
        <sz val="9"/>
        <rFont val="Arial"/>
        <family val="2"/>
        <charset val="238"/>
      </rPr>
      <t xml:space="preserve"> 31</t>
    </r>
    <r>
      <rPr>
        <sz val="9"/>
        <color theme="1"/>
        <rFont val="Arial"/>
        <family val="2"/>
        <charset val="238"/>
      </rPr>
      <t>; "Obveze za predujmove" u usporedivom iznosu HRK 38.364 tis.). 
Napomena: Ukupan kratkoročni dio stavke "Dobavljači i ostale obveze" Revidiranog izvješća (Bilješka 31) u iznosu HRK 284.708 tis. je iskazan u stavkama "Obveze za predujmove" (AOP 114; HRK 38.364 tis.), "Obveze prema poduzetnicima unutar grupe i obveze prema dobavljačima" (AOP 108 i 115; HRK 145.746 tis.), "Obveze prema zaposlenicima" (AOP 117; HRK 29.133 tis.), "Obveze za poreze, doprinose i slična davanja" (AOP 118; HRK 12.306 tis.), "Obveze s osnove udjela u rezultatu" (AOP 119; HRK 389 tis.), " Ostale kratkoročne obveze" (AOP 121; HRK 2.542 tis.) te "Odgođeno plaćanje troškova i prihod budućeg razdoblja" (AOP 122; HRK 56.228 tis.).</t>
    </r>
  </si>
  <si>
    <t>GFI-POD stavke "Obveze prema poduzetnicima unutar grupe" (AOP 108; HRK 24 tis.) i "Obveze prema dobavljačima" (AOP 115; HRK 145.722 tis.) je u Revidiranom izvještaju iskazana unutar kratkoročnog dijela stavke "Dobavljači i ostale obveze" (Bilješka 31; "Obveze prema dobavljačima" HRK 145.728 tis., "Obveze prema dobavljačima - povezana društva" HRK 18 tis.).
Napomena: Ukupan kratkoročni dio stavke "Dobavljači i ostale obveze" Revidiranog izvješća (Bilješka 31) u iznosu HRK 284.708 tis. je iskazan u stavkama "Obveze za predujmove" (AOP 114; HRK 38.364 tis.), "Obveze prema poduzetnicima unutar grupe i obveze prema dobavljačima" (AOP 108 i 115; HRK 145.746 tis.), "Obveze prema zaposlenicima" (AOP 117; HRK 29.133 tis.), "Obveze za poreze, doprinose i slična davanja" (AOP 118; HRK 12.306 tis.), "Obveze s osnove udjela u rezultatu" (AOP 119; HRK 389 tis.), " Ostale kratkoročne obveze" (AOP 121; HRK 2.542 tis.) te "Odgođeno plaćanje troškova i prihod budućeg razdoblja" (AOP 122; HRK 56.228 tis.).</t>
  </si>
  <si>
    <t>GFI-POD stavka "Obveze prema zaposlenicima" (AOP 117; HRK 29.133 tis.) je u Revidiranom izvještaju iskazana unutar kratkoročnog dijela stavke "Dobavljači i ostale obveze" (Bilješka 31; "Obveze prema zaposlenima" u usporedivom iznosu HRK 29.133 tis.).
Napomena: Ukupan kratkoročni dio stavke "Dobavljači i ostale obveze" Revidiranog izvješća (Bilješka 31) u iznosu HRK 284.708 tis. je iskazan u stavkama "Obveze za predujmove" (AOP 114; HRK 38.364 tis.), "Obveze prema poduzetnicima unutar grupe i obveze prema dobavljačima" (AOP 108 i 115; HRK 145.746 tis.), "Obveze prema zaposlenicima" (AOP 117; HRK 29.133 tis.), "Obveze za poreze, doprinose i slična davanja" (AOP 118; HRK 12.306 tis.), "Obveze s osnove udjela u rezultatu" (AOP 119; HRK 389 tis.), " Ostale kratkoročne obveze" (AOP 121; HRK 2.542 tis.) te "Odgođeno plaćanje troškova i prihod budućeg razdoblja" (AOP 122; HRK 56.228 tis.).</t>
  </si>
  <si>
    <t>GFI-POD stavka "Obveze za poreze, doprinose i slična davanja" (AOP 118; HRK 12.309 tis.) je u Revidiranom izvještaju iskazana unutar kratkoročnog dijela stavke "Dobavljači i ostale obveze" (Bilješka 31; "Obveze za poreze i doprinose i druge obveze" u usporedivom iznosu HRK 12.306 tis.) te "Obveze za porez iz dobit" (u usporedivom iznosu HRK 3 tis.).
Napomena: Ukupan kratkoročni dio stavke "Dobavljači i ostale obveze" Revidiranog izvješća (Bilješka 31) u iznosu HRK 284.708 tis. je iskazan u stavkama "Obveze za predujmove" (AOP 114; HRK 38.364 tis.), "Obveze prema poduzetnicima unutar grupe i obveze prema dobavljačima" (AOP 108 i 115; HRK 145.746 tis.), "Obveze prema zaposlenicima" (AOP 117; HRK 29.133 tis.), "Obveze za poreze, doprinose i slična davanja" (AOP 118; HRK 12.306 tis.), "Obveze s osnove udjela u rezultatu" (AOP 119; HRK 389 tis.), " Ostale kratkoročne obveze" (AOP 121; HRK 2.542 tis.) te "Odgođeno plaćanje troškova i prihod budućeg razdoblja" (AOP 122; HRK 56.228 tis.).</t>
  </si>
  <si>
    <r>
      <t>GFI-POD stavka "Odgođeno plaćanje troškova i prihod budućeg razdoblja" (AOP 122; HRK 77.495 tis.) je u Revidiranom izvještaju iskazana unutar stavaka  "Dobavljači i ostale obveze" (Bilješka 31; "Obveze po kamatama" HRK 2.513 tis., kratkoročni dio stavke "Naknada za koncesije"</t>
    </r>
    <r>
      <rPr>
        <b/>
        <sz val="9"/>
        <color rgb="FF00B0F0"/>
        <rFont val="Arial"/>
        <family val="2"/>
        <charset val="238"/>
      </rPr>
      <t xml:space="preserve"> </t>
    </r>
    <r>
      <rPr>
        <b/>
        <sz val="9"/>
        <color rgb="FF333399"/>
        <rFont val="Arial"/>
        <family val="2"/>
        <charset val="238"/>
      </rPr>
      <t>HRK 2.982 tis., "Obveze za ukalkulirani godišnji odmor i sate preraspodjele" HRK 23.284 tis., "Obračunate obveze za porez na dodanu vrijednost u nerealiziranim prihodima" HRK 383 tis., "Obveze za ukalkulirane troškove" HRK 27.066 tis.) te kratkoročnog dijela stavki "Rezerviranja" (Bilješka 32; kratkoročni dio stavke "Otpremnine i jubilarne nagrade" HRK 1.425 tis. te "Bonusi" HRK 19.842 tis.).
Napomena: Ukupan kratkoročni dio stavke "Dobavljači i ostale obveze" Revidiranog izvješća (Bilješka 31) u iznosu HRK 284.708 tis. je iskazan u stavkama "Obveze za predujmove" (AOP 114; HRK 38.364 tis.), "Obveze prema poduzetnicima unutar grupe i obveze prema dobavljačima" (AOP 108 i 115; HRK 145.746 tis.), "Obveze prema zaposlenicima" (AOP 117; HRK 29.133 tis.), "Obveze za poreze, doprinose i slična davanja" (AOP 118; HRK 12.306 tis.), "Obveze s osnove udjela u rezultatu" (AOP 119; HRK 389 tis.), " Ostale kratkoročne obveze" (AOP 121; HRK 2.542 tis.) te "Odgođeno plaćanje troškova i prihod budućeg razdoblja" (AOP 122; HRK 56.228 tis.). 
Ukupan kratkoročni dio stavke "Rezerviranja" Revidiranog izvješća (Bilješka 32) u iznosu 21.267 tis. je iskazan u stavci "Odgođeno plaćanje troškova i prihod budućeg razdoblja" (AOP 122; HRK 21.267 tis.).</t>
    </r>
  </si>
  <si>
    <r>
      <t>GFI-POD stavke "Prihodi na temelju upotrebe vlastitih proizvoda, roba i usluga" (AOP 128; HRK 510 tis.) i "Ostali poslovni prihodi (izvan grupe)" (AOP 130; HRK 67.849 tis.) su u Revidiranom izvještaju iskazane unutar stavki "Ostali prihodi" (Bilješka 6; "Prihod od donacija i ostalo" HRK 3.519 tis., "Prihod od ukidanja rezervacija" HRK 4.527 tis., "Prihod od prefakturiranja" HRK 2.197 tis., "Prihod od osiguranja i po sudskim žalbama" HRK 3.494 tis., "Prihod od upotrebe vlastitih proizvoda i usluga" HRK 510 tis., "Naplata otpisanih potraživanja" HRK 656 tis., "Ostali prihodi" HRK 10.701 tis.) te "Ostali dobici/(gubici) - neto" (Bilješka 10; "Neto dobici od prodaje nekretnina, postrojenja i opreme"</t>
    </r>
    <r>
      <rPr>
        <sz val="9"/>
        <color rgb="FFFF0000"/>
        <rFont val="Arial"/>
        <family val="2"/>
        <charset val="238"/>
      </rPr>
      <t xml:space="preserve"> </t>
    </r>
    <r>
      <rPr>
        <sz val="9"/>
        <color theme="1"/>
        <rFont val="Arial"/>
        <family val="2"/>
        <charset val="238"/>
      </rPr>
      <t>HRK 42.755 tis.).
Napomena: Ukupan iznos stavke "Ostali prihodi" Revidiranog izvješća (Bilješka 6) u iznosu HRK 25.603 tis. je iskazan u stavci "Prihodi na temelju upotrebe vlastitih proizvoda, roba i usluga, ostali poslovni prihodi s poduzetnicima unutar grupe te ostali poslovni prihodi (izvan grupe)" (AOP 128, 129 i 130; HRK 25.603 tis.). 
Ukupan iznos stavke "Ostali dobici/(gubici) - neto" Revidiranog izvješća (Bilješka 10) u iznosu HRK 42.755 tis. je iskazan u stavci "Prihodi na temelju upotrebe vlastitih proizvoda, roba i usluga, ostali poslovni prihodi s poduzetnicima unutar grupe te ostali poslovni prihodi (izvan grupe)" (AOP 128, 129 i 130; HRK 42.755 tis.).</t>
    </r>
  </si>
  <si>
    <t>GFI-POD stavka "Vrijednosna usklađenja" (AOP 143; HRK 588 tis.) je u Revidiranom izvještaju iskazana unutar stavke "Ostali poslovni rashodi" (Bilješka 9; "Vrijednosno usklađenje imovine" u usporedivom iznosu HRK 588 tis.).
Napomena: Ukupan iznos stavke "Ostali poslovni rashodi" Revidiranog izvješća (Bilješka 9) u iznosu HRK 148.161 tis. je iskazan u stavkama "Ostali troškovi" (AOP 142; HRK 103.790 tis.), "Vrijednosna usklađenja" (AOP 142; HRK 588 tis.), "Rezerviranja" (AOP 146; HRK 3.938 tis.) te "Ostali poslovni rashodi" (AOP 153; HRK 39.845 tis.).</t>
  </si>
  <si>
    <t>GFI-POD stavka "Ostali poslovni rashodi" (AOP 153; HRK 39.845 tis.) je u Revidiranom izvještaju iskazana unutar stavki "Ostali poslovni rashodi" (Bilješka 9; "Otpisi nekretnina, postrojenja i oprema" HRK 31.971 tis., "Ostali poslovni rashodi" HRK 7.874 tis.).
Napomena: Ukupan iznos stavke "Ostali poslovni rashodi" Revidiranog izvješća (Bilješka 9) u iznosu HRK 148.161 tis. je iskazan u stavkama "Ostali troškovi" (AOP 142; HRK 103.790 tis.), "Vrijednosna usklađenja" (AOP 142; HRK 588 tis.), "Rezerviranja" (AOP 146; HRK 3.938 tis.) te "Ostali poslovni rashodi" (AOP 153; HRK 39.845 tis.).</t>
  </si>
  <si>
    <t>GFI-POD stavka "Rezerviranja" (AOP 146; HRK 8.828 tis.) je u Revidiranom izvještaju iskazana unutar stavki "Troškovi zaposlenih" (Bilješka 8; "Rezerviranja za otpremnine i jubilarne nagrade" HRK 4.890 tis.) te "Ostali poslovni rashodi" (Bilješka 9; "Rezerviranja" HRK 3.938 tis.).
Napomena: Ukupan iznos stavke "Troškovi zaposlenih" Revidiranog izvješća (Bilješka 8) u iznosu HRK 681.902 tis. je iskazan u stavkama "Troškovi osoblja" (AOP 137; HRK 583.409 tis.), "Ostali troškovi" (AOP 142; HRK 93.601 tis.) i "Rezerviranja" (AOP 146; HRK 4.890 tis.).  
Ukupan iznos stavke "Ostali poslovni rashodi" Revidiranog izvješća (Bilješka 9) u iznosu HRK 148.161 tis. je iskazan u stavkama "Ostali troškovi" (AOP 142; HRK 103.790 tis.), "Vrijednosna usklađenja" (AOP 142; HRK 588 tis.), "Rezerviranja" (AOP 146; HRK 3.938 tis.) te "Ostali poslovni rashodi" (AOP 153; HRK 39.845 tis.).</t>
  </si>
  <si>
    <t>GFI-POD stavka "Financijski prihodi" (AOP 154; HRK 10.673 tis.) je u Revidiranom izvještaju iskazana unutar stavki "Neto financijski prihodi/(rashodi)" u dijelu financijskih prihoda (Bilješka 11; "Prihodi od kamata" HRK 342 tis., "Neto pozitivne tečajne razlike – ostale" HRK 4.099 tis., "Realizirani neto dobici od promjene vrijednosti valutnih terminskih ugovora i kamatnog swap-a" HRK 1.359 tis., "Neto dobici od prodaje financijske imovine" HRK 1.438 tis., "Prihodi od cassa sconto" HRK 3.007 tis., "Prihod od dividendi" 116 tis., "Ostali novčani prinosi" HRK 312 tis.).
Napomena: Ukupan iznos stavke "Neto financijski rashodi" Revidiranog izvješća (Bilješka 11) u iznosu HRK 61.858 tis. je iskazan u stavkama "Financijski prihodi" (AOP 154; HRK 10.673 tis.) i "Financijski rashodi" (AOP 165; HRK 72.531 tis.).</t>
  </si>
  <si>
    <t>GFI-POD stavka "Financijski rashodi" (AOP 165; HRK 72.531 tis.) je u Revidiranom izvještaju iskazana unutar stavki "Neto financijski prihodi/(rashodi)" u dijelu financijskih rashoda (Bilješka 11; "Rashod od kamata" HRK 56.868 tis., "Neto negativne tečajne razlike od financijskih aktivnosti" HRK 4.869 tis., "Promjena vrijednosti valutnih terminskih ugovora i kamatnog swap-a" HRK 10.651 tis., "Promjena vrijednosti financijske imovine" HRK 143 tis.).
Napomena: Ukupan iznos stavke "Neto financijski rashodi" Revidiranog izvješća (Bilješka 11) u iznosu HRK 61.858 tis. je iskazan u stavkama "Financijski prihodi" (AOP 154; HRK 10.673 tis.) i "Financijski rashodi" (AOP 165; HRK 72.531 tis.).</t>
  </si>
  <si>
    <t>GFI-POD stavka "Potraživanja" (AOP 046; HRK 45.047 tis.) je u Revidiranom izvještaju iskazana unutar stavaka "Kupci i ostala potraživanja" (Bilješka 23; "Potraživanja od kupaca - neto" HRK 35.309 tis., "Potraživanja za više plaćeni PDV" HRK 4.645 tis., "Predujmovi dobavljačima" HRK 575 tis., "Potraživanja od zaposlenih" HRK 1.391 tis., "Potraživanja od državnih institucija" HRK 707 tis., "Ostala kratkoročna potraživanja" HRK 512 tis.) te "Potraživanja za preplaćeni porez na dobit" (u usporedivom iznosu HRK 1.908 tis. - prikazan u bilanci kao zasebna stavka).
Napomena: Ukupna stavka "Kupci i ostala potraživanja" Revidiranog izvješća (Bilješka 23) u iznosu 68.447 tis. je iskazana u stavkama "Potraživanja" (AOP 046; HRK 43.139 tis.) te "Plaćeni troškovi budućeg razdoblja i obračunati prihodi" (AOP 064; HRK 25.309 tis.).</t>
  </si>
  <si>
    <t>GFI-POD stavka "Plaćeni troškovi budućeg razdoblja i obračunati prihodi" (AOP 065; HRK 25.309 tis.) je u Revidiranom izvještaju iskazana unutar stavke "Kupci i ostala potraživanja" (Bilješka 23; "Obračunati nefakturirani prihodi" HRK 5.058 tis., "Potraživanja za kamatu" HRK 65 tis., "Unaprijed plaćeni troškovi" HRK 20.185 tis.).
Napomena: Ukupna stavka "Kupci i ostala potraživanja" Revidiranog izvješća (Bilješka 23) u iznosu 68.447 tis. je iskazana u stavkama "Potraživanja" (AOP 046; HRK 43.139 tis.) te "Plaćeni troškovi budućeg razdoblja i obračunati prihodi" (AOP 064; HRK 25.309 tis.).</t>
  </si>
  <si>
    <r>
      <t>GFI-POD stavka "Ostale dugoročne obveze" (AOP 105; HRK 5.162 tis</t>
    </r>
    <r>
      <rPr>
        <sz val="9"/>
        <color rgb="FFFF0000"/>
        <rFont val="Arial"/>
        <family val="2"/>
        <charset val="238"/>
      </rPr>
      <t>.</t>
    </r>
    <r>
      <rPr>
        <sz val="9"/>
        <color theme="1"/>
        <rFont val="Arial"/>
        <family val="2"/>
        <charset val="238"/>
      </rPr>
      <t>) je u Revidiranom izvještaju iskazana unutar dugoročnog dijela stavke "Derivativni financijski instrumenti" (Bilješka 24 u usporedivom iznosu HRK 5.162 tis.).
Napomena: Ukupna stavka "Derivativni financijski instrumenti" Revidiranog izvješća (Bilješka 24) u iznosu 7.616 tis. je iskazana u stavkama "Ostale dugoročne obveze" (AOP 105; HRK 5.162 tis.) i "Ostale kratkoročne obveze" (AOP 121; HRK 2.454 tis.).</t>
    </r>
  </si>
  <si>
    <r>
      <t>GFI-POD stavka "Obveze za predujmove" (AOP 114; HRK 38.933 tis.) je u Revidiranom izvještaju iskazana unutar kratkoročnog dijela stavke "Dobavljači i ostale obveze" (Bilješka</t>
    </r>
    <r>
      <rPr>
        <sz val="9"/>
        <rFont val="Arial"/>
        <family val="2"/>
        <charset val="238"/>
      </rPr>
      <t xml:space="preserve"> 31</t>
    </r>
    <r>
      <rPr>
        <sz val="9"/>
        <color theme="1"/>
        <rFont val="Arial"/>
        <family val="2"/>
        <charset val="238"/>
      </rPr>
      <t>; "Obveze za predujmove" u usporedivom iznosu HRK 38.933 tis.). 
Napomena: Ukupan kratkoročni dio stavke "Dobavljači i ostale obveze" Revidiranog izvješća (Bilješka 31) u iznosu HRK 242.293 tis. je iskazan u stavkama "Obveze za predujmove" (AOP 114; HRK 38.933 tis.), "Obveze prema  poduzetnicima unutar grupe i obveze prema dobavljačima" (AOP 108 i 115; HRK 112.890 tis.), "Obveze prema zaposlenicima" (AOP 117; HRK 28.375 tis.), "Obveze za poreze, doprinose i slična davanja" (AOP 118; HRK 11.214 tis.), "Obveze s osnove udjela u rezultatu" (AOP 119; HRK 251 tis.), "Ostale kratkoročne obveze" (AOP 121; HRK 2.684 tis.) te "Odgođeno plaćanje troškova i prihod budućeg razdoblja" (AOP 122; HRK 47.946 tis.).</t>
    </r>
  </si>
  <si>
    <t>GFI-POD stavke "Obveze prema poduzetnicima unutar grupe" (AOP 108; HRK 10 tis.) i "Obveze prema dobavljačima" (AOP 115; HRK 112.880 tis.) je u Revidiranom izvještaju iskazana unutar kratkoročnog dijela stavke "Dobavljači i ostale obveze" (Bilješka 31; "Obveze prema dobavljačima" HRK 112.837 tis., "Obveze prema dobavljačima - povezana društva" HRK 52 tis.).
Napomena: Ukupan kratkoročni dio stavke "Dobavljači i ostale obveze" Revidiranog izvješća (Bilješka 31) u iznosu HRK 242.293 tis. je iskazan u stavkama "Obveze za predujmove" (AOP 114; HRK 38.933 tis.), "Obveze prema  poduzetnicima unutar grupe i obveze prema dobavljačima" (AOP 108 i 115; HRK 112.890 tis.), "Obveze prema zaposlenicima" (AOP 117; HRK 28.375 tis.), "Obveze za poreze, doprinose i slična davanja" (AOP 118; HRK 11.214 tis.), "Obveze s osnove udjela u rezultatu" (AOP 119; HRK 251 tis.), "Ostale kratkoročne obveze" (AOP 121; HRK 2.684 tis.) te "Odgođeno plaćanje troškova i prihod budućeg razdoblja" (AOP 122; HRK 47.946 tis.).</t>
  </si>
  <si>
    <t>GFI-POD stavka "Obveze za poreze, doprinose i slična davanja" (AOP 118; HRK 11.769 tis.) je u Revidiranom izvještaju iskazana unutar kratkoročnog dijela stavke "Dobavljači i ostale obveze" (Bilješka 31; "Obveze za poreze i doprinose i druge obveze" u usporedivom iznosu HRK 11.214 tis.) i "Obveze za porez iz dobiti" (u usporedivom iznosu HRK 555 tis. - prikazan u bilanci kao zasebna stavka).
Napomena: Ukupan kratkoročni dio stavke "Dobavljači i ostale obveze" Revidiranog izvješća (Bilješka 31) u iznosu HRK 242.293 tis. je iskazan u stavkama "Obveze za predujmove" (AOP 114; HRK 38.933 tis.), "Obveze prema  poduzetnicima unutar grupe i obveze prema dobavljačima" (AOP 108 i 115; HRK 112.890 tis.), "Obveze prema zaposlenicima" (AOP 117; HRK 28.375 tis.), "Obveze za poreze, doprinose i slična davanja" (AOP 118; HRK 11.214 tis.), "Obveze s osnove udjela u rezultatu" (AOP 119; HRK 251 tis.), "Ostale kratkoročne obveze" (AOP 121; HRK 2.684 tis.) te "Odgođeno plaćanje troškova i prihod budućeg razdoblja" (AOP 122; HRK 47.946 tis.)..</t>
  </si>
  <si>
    <t>GFI-POD stavka "Obveze s osnove udjela u rezultatu" (AOP 119; HRK 251 tis.) i "Ostale kratkoročne obveze" (AOP 121; HRK 5.139 tis.) je u Revidiranom izvještaju iskazana unutar kratkoročnih dijelova stavki "Dobavljači i ostale obveze" (Bilješka 31; "Obveza za dividendu" HRK 251 tis., "Ostale obveze" HRK 2.684 tis.) te "Derivativni financijski instrumenti" (Bilješka 24 u usporedivom iznosu HRK 2.454 tis.).
Napomena: Ukupan kratkoročni dio stavke "Dobavljači i ostale obveze" Revidiranog izvješća (Bilješka 31) u iznosu HRK 242.293 tis. je iskazan u stavkama "Obveze za predujmove" (AOP 114; HRK 38.933 tis.), "Obveze prema  poduzetnicima unutar grupe i obveze prema dobavljačima" (AOP 108 i 115; HRK 112.890 tis.), "Obveze prema zaposlenicima" (AOP 117; HRK 28.375 tis.), "Obveze za poreze, doprinose i slična davanja" (AOP 118; HRK 11.214 tis.), "Obveze s osnove udjela u rezultatu" (AOP 119; HRK 251 tis.), "Ostale kratkoročne obveze" (AOP 121; HRK 2.684 tis.) te "Odgođeno plaćanje troškova i prihod budućeg razdoblja" (AOP 122; HRK 47.946 tis.). 
Ukupan kratkoročni dio stavke "Derivativni financijski instrumenti" Revidiranog izvješća (Bilješka 24) u iznosu HRK 2.454 tis. je iskazan u stavci "Ostale kratkoročne obveze" (AOP 121; HRK 2.454 tis.).</t>
  </si>
  <si>
    <r>
      <t>GFI-POD stavka "Odgođeno plaćanje troškova i prihod budućeg razdoblja" (AOP 122; HRK 76.413 tis.) je u Revidiranom izvještaju iskazana unutar stavaka  "Dobavljači i ostale obveze" (Bilješka 31; "Obveze po kamatama" HRK 3.021 tis., kratkoročni dio stavke "Naknada za koncesije"</t>
    </r>
    <r>
      <rPr>
        <b/>
        <sz val="9"/>
        <color rgb="FF00B0F0"/>
        <rFont val="Arial"/>
        <family val="2"/>
        <charset val="238"/>
      </rPr>
      <t xml:space="preserve"> </t>
    </r>
    <r>
      <rPr>
        <b/>
        <sz val="9"/>
        <color rgb="FF333399"/>
        <rFont val="Arial"/>
        <family val="2"/>
        <charset val="238"/>
      </rPr>
      <t>HRK 2.762 tis., "Obveze za ukalkulirani godišnji odmor i sate preraspodjele" HRK 24.263 tis., "Obračunate obveze za porez na dodanu vrijednost u nerealiziranim prihodima" HRK 601 tis., "Obveze za ukalkulirane troškove" HRK 17.299 tis.) te kratkoročnog dijela stavki "Rezerviranja" (Bilješka 32; kratkoročni dio stavke "Otpremnine i jubilarne nagrade" HRK 1.060 tis. te "Bonusi" HRK 27.408 tis.).
Napomena: Ukupan kratkoročni dio stavke "Dobavljači i ostale obveze" Revidiranog izvješća (Bilješka 31) u iznosu HRK 242.293 tis. je iskazan u stavkama "Obveze za predujmove" (AOP 114; HRK 38.933 tis.), "Obveze prema  poduzetnicima unutar grupe i obveze prema dobavljačima" (AOP 108 i 115; HRK 112.890 tis.), "Obveze prema zaposlenicima" (AOP 117; HRK 28.375 tis.), "Obveze za poreze, doprinose i slična davanja" (AOP 118; HRK 11.214 tis.), "Obveze s osnove udjela u rezultatu" (AOP 119; HRK 251 tis.), "Ostale kratkoročne obveze" (AOP 121; HRK 2.684 tis.) te "Odgođeno plaćanje troškova i prihod budućeg razdoblja" (AOP 122; HRK 47.946 tis.). 
Ukupan kratkoročni dio stavke "Rezerviranja" Revidiranog izvješća (Bilješka 32) u iznosu 28.468 tis. je iskazan u stavci "Odgođeno plaćanje troškova i prihod budućeg razdoblja" (AOP 122; HRK 28.468 tis.).</t>
    </r>
  </si>
  <si>
    <r>
      <t>GFI-POD stavke "Prihodi na temelju upotrebe vlastitih proizvoda, roba i usluga" (AOP 128; HRK 361 tis.) i "Ostali poslovni prihodi (izvan grupe)" (AOP 130; HRK 20.966 tis.) su u Revidiranom izvještaju iskazane unutar stavki "Ostali prihodi" (Bilješka 6; "Prihod od donacija i ostalo" HRK 2.903 tis., "Prihod od ukidanja rezervacija" HRK 1.730 tis., "Prihod od prefakturiranja" HRK 1.563 tis., "Prihod od osiguranja i po sudskim žalbama" HRK 1.519 tis., "Prihod od upotrebe vlastitih proizvoda" HRK 446 tis., "Ostali prihodi" HRK 9.221 tis.), "Ostali dobici/(gubici) - neto" (Bilješka 10; "Neto dobici od prodaje nekretnina, postrojenja i opreme"</t>
    </r>
    <r>
      <rPr>
        <sz val="9"/>
        <color rgb="FFFF0000"/>
        <rFont val="Arial"/>
        <family val="2"/>
        <charset val="238"/>
      </rPr>
      <t xml:space="preserve"> </t>
    </r>
    <r>
      <rPr>
        <sz val="9"/>
        <color theme="1"/>
        <rFont val="Arial"/>
        <family val="2"/>
        <charset val="238"/>
      </rPr>
      <t>HRK 3.593 tis.) te "Ostali poslovni rashodi" u dijelu naplate otpisanih potraživanja (Bilješka 9; "Naplata otpisanih potraživanja"  HRK 351 tis.).
Napomena: Ukupan iznos stavke "Ostali prihodi" Revidiranog izvješća (Bilješka 6) u iznosu HRK 21.701 tis. je iskazan u stavkama "Prihodi na temelju upotrebe vlastitih proizvoda, roba i usluga, ostali poslovni prihodi s poduzetnicima unutar grupe te ostali poslovni prihodi (izvan grupe)" (AOP 128, 129 i 130; HRK 17.382 tis.) i "Financijski prihodi" (AOP 154; HRK 4.319 tis.). 
Ukupan iznos stavke "Ostali poslovni rashodi" Revidiranog izvješća (Bilješka 9) u iznosu HRK 115.315 tis. je iskazan u stavkama "Prihodi na temelju upotrebe vlastitih proizvoda, roba i usluga, ostali poslovni prihodi s poduzetnicima unutar grupe te ostali poslovni prihodi (izvan grupe)" (AOP 128, 129 i 130; HRK -351 tis.), "Ostali troškovi" (AOP 142; HRK 97.571 tis.), "Vrijednosna usklađenja" (AOP 143; HRK 385 tis.), "Rezerviranja" (AOP 146; HRK 2.716 tis.) te "Ostali poslovni rashodi" (AOP 153; HRK 14.994 tis.).
Ukupan iznos stavke "Ostali dobici/(gubici) - neto" Revidiranog izvješća (Bilješka 10) u iznosu HRK -3.756 tis. je iskazan u stavkama "Prihodi na temelju upotrebe vlastitih proizvoda, roba i usluga, ostali poslovni prihodi s poduzetnicima unutar grupe te ostali poslovni prihodi (izvan grupe)" (AOP 128, 129 i 130; HRK 3.593 tis.) te "Financijski rashodi" (AOP 165; HRK -7.349 tis.).</t>
    </r>
  </si>
  <si>
    <t>GFI-POD stavka "Ostali troškovi" (AOP 142; HRK 174.094 tis.) je u Revidiranom izvještaju iskazana unutar stavki "Troškovi zaposlenih" (Bilješka 8; "Trošak otpremnina" HRK 823 tis., "Ostali troškovi zaposlenih" HRK 75.700 tis.) te "Ostali poslovni rashodi" (Bilješka 9; "Komunalne naknade, koncesije i dr." HRK 55.186 tis., "Profesionalne usluge i druge naknade" HRK 23.384 tis., "Troškovi reprezentacije" HRK 7.674 tis. HRK, "Premije osiguranja" HRK 6.543 tis., "Bankarske usluge" HRK 3.392 tis., "Stručni časopisi i dr. administrativni troškovi" HRK 1.392 tis.).
Napomena: Ukupan iznos stavke "Troškovi zaposlenih" Revidiranog izvješća (Bilješka 8) u iznosu HRK 622.547 tis. je iskazan u stavkama "Troškovi osoblja" (AOP 137; HRK 541.614 tis.), "Ostali troškovi" (AOP 142; HRK 76.523 tis.) i "Rezerviranja" (AOP 146; HRK 4.410 tis.). 
Ukupan iznos stavke "Ostali poslovni rashodi" Revidiranog izvješća (Bilješka 9) u iznosu HRK 115.315 tis. je iskazan u stavkama "Prihodi na temelju upotrebe vlastitih proizvoda, roba i usluga, ostali poslovni prihodi s poduzetnicima unutar grupe te ostali poslovni prihodi (izvan grupe)" (AOP 128, 129 i 130; HRK -351 tis.), "Ostali troškovi" (AOP 142; HRK 97.571 tis.), "Vrijednosna usklađenja" (AOP 143; HRK 385 tis.), "Rezerviranja" (AOP 146; HRK 2.716 tis.) te "Ostali poslovni rashodi" (AOP 153; HRK 14.994 tis.).</t>
  </si>
  <si>
    <t>GFI-POD stavka "Vrijednosna usklađenja" (AOP 143; HRK 385 tis.) je u Revidiranom izvještaju iskazana unutar stavke "Ostali poslovni rashodi" (Bilješka 9; "Vrijednosno usklađenje imovine" u usporedivom iznosu HRK 385 tis.).
Napomena: Ukupan iznos stavke "Ostali poslovni rashodi" Revidiranog izvješća (Bilješka 9) u iznosu HRK 115.315 tis. je iskazan u stavkama "Prihodi na temelju upotrebe vlastitih proizvoda, roba i usluga, ostali poslovni prihodi s poduzetnicima unutar grupe te ostali poslovni prihodi (izvan grupe)" (AOP 128, 129 i 130; HRK -351 tis.), "Ostali troškovi" (AOP 142; HRK 97.571 tis.), "Vrijednosna usklađenja" (AOP 143; HRK 385 tis.), "Rezerviranja" (AOP 146; HRK 2.716 tis.) te "Ostali poslovni rashodi" (AOP 153; HRK 14.994 tis.).</t>
  </si>
  <si>
    <t>GFI-POD stavka "Rezerviranja" (AOP 146; HRK 7.126 tis.) je u Revidiranom izvještaju iskazana unutar stavki "Troškovi zaposlenih" (Bilješka 8; "Trošak rezerviranja za zaposlene" HRK 4.410 tis.) te "Ostali poslovni rashodi" (Bilješka 9; "Rezerviranja za započete sudske sporove" HRK 2.716 tis.).
Napomena: Ukupan iznos stavke "Troškovi zaposlenih" Revidiranog izvješća (Bilješka 8) u iznosu HRK 622.547 tis. je iskazan u stavkama "Troškovi osoblja" (AOP 137; HRK 541.614 tis.), "Ostali troškovi" (AOP 142; HRK 76.523 tis.) i "Rezerviranja" (AOP 146; HRK 4.410 tis.). 
Ukupan iznos stavke "Ostali poslovni rashodi" Revidiranog izvješća (Bilješka 9) u iznosu HRK 115.315 tis. je iskazan u stavkama "Prihodi na temelju upotrebe vlastitih proizvoda, roba i usluga, ostali poslovni prihodi s poduzetnicima unutar grupe te ostali poslovni prihodi (izvan grupe)" (AOP 128, 129 i 130; HRK -351 tis.), "Ostali troškovi" (AOP 142; HRK 97.571 tis.), "Vrijednosna usklađenja" (AOP 143; HRK 385 tis.), "Rezerviranja" (AOP 146; HRK 2.716 tis.) te "Ostali poslovni rashodi" (AOP 153; HRK 14.994 tis.).</t>
  </si>
  <si>
    <t>GFI-POD stavka "Ostali poslovni rashodi" (AOP 153; HRK 14.994 tis.) je u Revidiranom izvještaju iskazana unutar stavki "Ostali poslovni rashodi" (Bilješka 9; "Otpisi nekretnina, postrojenja i oprema" HRK 9.436 tis., "Ostali poslovni rashodi" HRK 5.558 tis.).
Napomena: Ukupan iznos stavke "Ostali poslovni rashodi" Revidiranog izvješća (Bilješka 9) u iznosu HRK 115.315 tis. je iskazan u stavkama "Prihodi na temelju upotrebe vlastitih proizvoda, roba i usluga, ostali poslovni prihodi s poduzetnicima unutar grupe te ostali poslovni prihodi (izvan grupe)" (AOP 128, 129 i 130; HRK -351 tis.), "Ostali troškovi" (AOP 142; HRK 97.571 tis.), "Vrijednosna usklađenja" (AOP 143; HRK 385 tis.), "Rezerviranja" (AOP 146; HRK 2.716 tis.) te "Ostali poslovni rashodi" (AOP 153; HRK 14.994 tis.).</t>
  </si>
  <si>
    <t>GFI-POD stavka "Financijski prihodi" (AOP 154; HRK 33.377 tis.) je u Revidiranom izvještaju iskazana unutar stavki "Ostali prihodi" (Bilješka 6; "Prihodi od cassa sconto" HRK 3.968 tis., "Prihodi od dividende" HRK 87 tis., "Ostali novčani prinosi" HRK 264 tis.), "Neto financijski prihodi/(rashodi)" u dijelu financijskih prihoda (Bilješka 11; "Prihodi od kamata" HRK 274 tis., "Neto pozitivne tečajne razlike od financijskih aktivnosti" HRK 28.785 tis.).
Napomena:Ukupan iznos stavke "Ostali prihodi" Revidiranog izvješća (Bilješka 6) u iznosu HRK 21.701 tis. je iskazan u stavkama "Prihodi na temelju upotrebe vlastitih proizvoda, roba i usluga, ostali poslovni prihodi s poduzetnicima unutar grupe te ostali poslovni prihodi (izvan grupe)" (AOP 128, 129 i 130; HRK 17.382 tis.) i "Financijski prihodi" (AOP 154; HRK 4.319 tis.). 
Ukupan iznos stavke "Neto financijski rashodi" Revidiranog izvješća (Bilješka 11) u iznosu HRK 21.013 tis. je iskazan u stavkama "Financijski prihodi" (AOP 154; HRK 29.059 tis.) i "Financijski rashodi" (AOP 165; HRK 50.071 tis.).</t>
  </si>
  <si>
    <t>GFI-POD stavka "Financijski rashodi" (AOP 165; HRK 57.420 tis.) je u Revidiranom izvještaju iskazana unutar stavki "Ostali dobici/(gubici) - neto" (Bilješka 10; "Promjena vrijednosti valutnih terminskih ugovora i kamatnog swapa" HRK 3.687 tis., "Realizirani neto dobici/(gubici) od promjene vrijednosti valutnih terminskih ugovora i kamatnog swap-a" HRK 2.375 tis., "Neto gubici od prodaje udjela" HRK 1.119 tis., "Neto pozitivne/(negativne) tečajne razlike" HRK 168 tis.) te "Neto financijski prihodi/(rashodi)" u dijelu financijskih rashoda (Bilješka 11; "Rashod od kamata" HRK 50.071 tis.).
Napomena: Ukupan iznos stavke "Ostali dobici/(gubici) - neto" Revidiranog izvješća (Bilješka 10) u iznosu HRK -3.756 tis. je iskazan u stavkama "Prihodi na temelju upotrebe vlastitih proizvoda, roba i usluga, ostali poslovni prihodi s poduzetnicima unutar grupe te ostali poslovni prihodi (izvan grupe)" (AOP 128, 129 i 130; HRK 3.593 tis.) te "Financijski rashodi" (AOP 165; HRK -7.349 tis.).
Ukupan iznos stavke "Neto financijski rashodi" Revidiranog izvješća (Bilješka 11) u iznosu HRK 21.013 tis. je iskazan u stavkama "Financijski prihodi" (AOP 154; HRK 29.059 tis.) i "Financijski rashodi" (AOP 165; HRK 50.071 tis.).</t>
  </si>
  <si>
    <t>GFI-POD stavka "Ostali troškovi" (AOP 142; HRK 197.392 tis.) je u Revidiranom izvještaju iskazana unutar stavki "Troškovi zaposlenih" (Bilješka 8; "Trošak otpremnina" HRK 1.063 tis., "Ostali troškovi zaposlenih" HRK 92.538 tis.) te "Ostali poslovni rashodi" (Bilješka 9; "Komunalne naknade, koncesije i dr." HRK 60.374 tis., "Profesionalne usluge i dr. naknade" HRK 22.636 tis., "Troškovi reprezentacije" HRK 8.246 tis. HRK, "Premije osiguranja" HRK 7.169 tis., "Bankarske usluge" HRK 3.102 tis., "Stručni časopisi i dr. administrativni troškovi" HRK 2.263 tis.).
Napomena: Ukupan iznos stavke "Troškovi zaposlenih" Revidiranog izvješća (Bilješka 8) u iznosu HRK 681.902 tis. je iskazan u stavkama "Troškovi osoblja" (AOP 137; HRK 583.409 tis.), "Ostali troškovi" (AOP 142; HRK 93.601 tis.) i "Rezerviranja" (AOP 146; HRK 4.890 tis.). 
Ukupan iznos stavke "Ostali poslovni rashodi" Revidiranog izvješća (Bilješka 9) u iznosu HRK 148.161 tis. je iskazan u stavkama "Ostali troškovi" (AOP 142; HRK 103.790 tis.), "Vrijednosna usklađenja" (AOP 143; HRK 588 tis.), "Rezerviranja" (AOP 146; HRK 3.938 tis.) te "Ostali poslovni rashodi" (AOP 153; HRK 39.845 tis.).</t>
  </si>
  <si>
    <t>Dio 6+
dio 11</t>
  </si>
  <si>
    <t>DUGOROČNE OBVEZE (AOP 101+103+105+106)</t>
  </si>
  <si>
    <t>GFI-POD IZVJEŠTAJ O NOVČANOM TOKU
u razdoblju od 1.1.2018. do 31.12.2018.
(u tisućama kuna)</t>
  </si>
  <si>
    <t>A) NETO NOVČANI TOKOVI OD POSLOVNIH AKTIVNOSTI</t>
  </si>
  <si>
    <t xml:space="preserve">B) NETO NOVČANI TOKOVI OD INVESTICIJSKIH AKTIVNOSTI </t>
  </si>
  <si>
    <t>034</t>
  </si>
  <si>
    <t>C) NETO NOVČANI TOKOVI OD FINANCIJSKIH AKTIVNOSTI</t>
  </si>
  <si>
    <t>D) NETO POVEĆANJE ILI SMANJENJE NOVČANIH TOKOVA (AOP 020+034+046)</t>
  </si>
  <si>
    <t>048</t>
  </si>
  <si>
    <t>049</t>
  </si>
  <si>
    <t>F) NOVAC I NOVČANI EKVIVALENTI NA KRAJU RAZDOBLJA (AOP 048+049)</t>
  </si>
  <si>
    <t>050</t>
  </si>
  <si>
    <t>GFI-POD IZVJEŠTAJ O NOVČANOM TOKU
u razdoblju od 1.1.2019. do 31.12.2019.
(u tisućama kuna)</t>
  </si>
  <si>
    <t>Rekapitulacija usporedbe GFI-POD novčanog toka te konsolidiranog izvještaja o novčanom toku iz Revidiranog izvještaja za 2018. godinu</t>
  </si>
  <si>
    <t>Rekapitulacija usporedbe GFI-POD novčanog toka te konsolidiranog izvještaja o novčanom toku iz Revidiranog izvještaja za 2019. godinu</t>
  </si>
  <si>
    <t>GFI-POD stavka "Neto novčani tokovi od poslovnih aktivnosti" (AOP 020; HRK 640.684 tis.) je u Revidiranom izvještaju iskazana u stavkama "Novčani tok od poslovnih aktivnosti" u usporedivom iznosu HRK 686.476 tis. te stavci "Plaćena kamata" (Novčani tok od financijskih aktivnosti) u iznosu HRK -45.792 tis.</t>
  </si>
  <si>
    <t>GFI-POD stavka "Neto novčani tokovi od investicijskih aktivnosti" (AOP 034; HRK -894.448 tis.) je u Revidiranom izvještaju iskazana u stavci "Novčani tok od ulagačkih aktivnosti" u usporedivom iznosu HRK -894.448 tis.</t>
  </si>
  <si>
    <t>GFI-POD stavka "Neto novčani tokovi od poslovnih aktivnosti" (AOP 020; HRK 784.914 tis.) je u Revidiranom izvještaju iskazana u stavkama "Novčani tok od poslovnih aktivnosti" u usporedivom iznosu HRK 842.067 tis. te stavci "Plaćena kamata" (Novčani tok od financijskih aktivnosti) u iznosu HRK -57.153 tis.</t>
  </si>
  <si>
    <t>GFI-POD stavka "Neto novčani tokovi od investicijskih aktivnosti" (AOP 034; HRK -943.427 tis.) je u Revidiranom izvještaju iskazana u stavci "Novčani tok od ulagačkih aktivnosti" u usporedivom iznosu HRK -943.427 tis.</t>
  </si>
  <si>
    <t>GFI-POD stavka "Neto novčani tokovi od financijskih aktivnosti" (AOP 046; HRK 446.814 tis.) je u Revidiranom izvještaju iskazana u stavci "Novčani tok od financijskih aktivnosti" u usporedivom iznosu HRK 389.661 tis. uvećanoj za stavku "Plaćena kamata" u iznosu HRK 57.153 tis.</t>
  </si>
  <si>
    <t>GFI-POD IZVJEŠTAJ O PROMJENAMA KAPITALA
u razdoblju od 1.1.2018. do 31.12.2018.
(u tisućama kuna)</t>
  </si>
  <si>
    <t>KAPITAL I REZERVE (AOP 068 do 070+076+077+081+084+087)</t>
  </si>
  <si>
    <t>GFI-POD IZVJEŠTAJ O PROMJENAMA KAPITALA
u razdoblju od 1.1.2019. do 31.12.2019.
(u tisućama kuna)</t>
  </si>
  <si>
    <t>Rekapitulacija usporedbe GFI-POD Izvještaja o promjenama kapitala te konsolidiranog izvještaja o promjenama kapitala iz Revidiranog izvještaja za 2018. godinu</t>
  </si>
  <si>
    <t>Rekapitulacija usporedbe GFI-POD Izvještaja o promjenama kapitala te konsolidiranog izvještaja o promjenama kapitala iz Revidiranog izvještaja za 2019. godinu</t>
  </si>
  <si>
    <t>27+28+33</t>
  </si>
  <si>
    <t>Imperial Riviera d.d.</t>
  </si>
  <si>
    <t xml:space="preserve">GFI-POD stavka "Kapital i rezerve" (AOP 067; HRK 2.758.533 tis.) je u Revidiranom izvještaju iskazana u stavkama "Dionički kapital" (Bilješka 27 u usporedivom iznosu HRK 1.672.021 tis.), "Vlastite dionice" (Bilješka 27 u usporedivom iznosu HRK -86.119 tis.), "Kapitalne rezerve" (Bilješka 28 u usporedivom iznosu HRK 4.817 tis.), "Rezerve za fer vrijednost" (Bilješka 28 u usporedivom iznosu HRK 905 tis.), "Zakonske rezerve" (Bilješka 28 u usporedivom iznosu HRK 83.601 tis.), "Ostale rezerve" (Bilješka 28 u usporedivom iznosu HRK 120.851 tis.), "Zadržana dobit" (Bilješka 28 u usporedivom iznosu HRK 560.463 tis.) te "Nekontrolirajući interes" (Bilješka 33 u usporedivom iznosu HRK 401.993 tis.).
Napomena: Radi potpune usporedivosti, slijedeće stavke treba promatrati kako je navedeno: Stavka Revidiranog izvještaja "Ostale rezerve" (Bilješka 28; HRK 120.851 tis.) odgovara GFI POD stavci "Rezerve za vlastite dionice" (AOP 072; HRK 96.815 tis.) te dijelu GFI POD stavke "Zadržana dobit" (AOP 081; HRK 24.036 tis.). Stavka Revidiranog izvještaja „Zadržana dobit“ (Bilješka 28; HRK 560.463 tis.) odgovara zbroju GFI POD stavki "Dobit poslovne godine" (AOP 084; HRK 235.337 tis.) te dijela stavki "Zadržana dobit" (AOP 081; HRK 324.638 tis.) i „Kapitalne rezerve“ (AOP 069; HRK 487 tis.). 
</t>
  </si>
  <si>
    <t>GFI-POD stavka "Kapital i rezerve" (AOP 067; HRK 3.219.070 tis.) je u Revidiranom izvještaju iskazana u stavkama "Dionički kapital" (Bilješka 27 u usporedivom iznosu HRK 1.672.021 tis.), "Vlastite dionice" (Bilješka 27 u usporedivom iznosu HRK -124.418 tis.), "Kapitalne rezerve" (Bilješka 28 u usporedivom iznosu HRK 5.224 tis.), "Rezerve za fer vrijednost" (Bilješka 28 u usporedivom iznosu HRK 61 tis.), "Zakonske rezerve" (Bilješka 28 u usporedivom iznosu HRK 83.601 tis.), "Ostale rezerve" (Bilješka 28 u usporedivom iznosu HRK 160.851 tis.), "Zadržana dobit" (Bilješka 28 u usporedivom iznosu HRK 690.708 tis.) te "Nekontrolirajući interes" (Bilješka 33 u usporedivom iznosu HRK 731.022 tis.).
Napomena: Radi potpune usporedivosti, slijedeće stavke treba promatrati kako je navedeno: Stavka Revidiranog izvještaja "Ostale rezerve" (Bilješka 28; HRK 160.851 tis.) odgovara GFI POD stavci "Rezerve za vlastite dionice" (AOP 072; HRK 136.815 tis.) te dijelu GFI POD stavke "Zadržana dobit" (AOP 081; HRK 24.036 tis.). Stavka Revidiranog izvještaja „Zadržana dobit“ (Bilješka 28; HRK 690.708 tis.) odgovara zbroju GFI POD stavki "Dobit poslovne godine" (AOP 084; HRK 284.536 tis.) te dijela stavke "Zadržana dobit" (AOP 081; HRK 406.172 tis.).</t>
  </si>
  <si>
    <t>GFI-POD stavka "Neto novčani tokovi od financijskih aktivnosti" (AOP 046; HRK 227.769 tis.) je u Revidiranom izvještaju iskazana u stavci "Novčani tok od financijskih aktivnosti" u usporedivom iznosu HRK 181.977 tis. uvećanoj za stavku "Plaćena kamata" u iznosu HRK 45.792 tis.</t>
  </si>
  <si>
    <r>
      <t>GFI-POD stavka "Ostale dugoročne obveze" (AOP 105; HRK 37.506</t>
    </r>
    <r>
      <rPr>
        <sz val="9"/>
        <color rgb="FFFF0000"/>
        <rFont val="Arial"/>
        <family val="2"/>
        <charset val="238"/>
      </rPr>
      <t xml:space="preserve"> </t>
    </r>
    <r>
      <rPr>
        <sz val="9"/>
        <rFont val="Arial"/>
        <family val="2"/>
        <charset val="238"/>
      </rPr>
      <t>tis.)</t>
    </r>
    <r>
      <rPr>
        <sz val="9"/>
        <color theme="1"/>
        <rFont val="Arial"/>
        <family val="2"/>
        <charset val="238"/>
      </rPr>
      <t xml:space="preserve"> je u Revidiranom izvještaju iskazana unutar dugoročnog dijela stavke "Derivativni financijski instrumenti" (Bilješka 24 u usporedivom iznosu HRK 11.023 tis.), "Obveze za imovinu s pravom korištenja" (Bilješka 30 u usporedivom iznosu HRK 8.189 tis.) te "Stjecanje udjela u pridruženom subjektu Helios Faros d.d." (Bilješka 39 u usporedivom iznosu HRK 18.294 tis.).
Napomena: Ukupni iznos stavke "Derivativni financijski instrumenti" Revidiranog izvješća (Bilješka 24) u iznosu 17.048 tis. je iskazan u stavkama "Ostale dugoročne obveze" (AOP 105; HRK 11.023 tis.) i "Ostale kratkoročne obveze" (AOP 121; HRK 6.025 tis.).</t>
    </r>
  </si>
  <si>
    <t>Obzirom na drukčiji prikaz, a radi usporedivosti GFI-POD i Revidiranog izvještaja nužno je zbirno promatrati GFI-POD stavke "Kratkoročne obveze" (AOP 107; HRK 526.342 tis.) i "Odgođeno plaćanje troškova i prihod budućeg razdoblja" (AOP 122; HRK 77.495 tis.) u odnosu na stavke "Kratkoročne obveze" Revidiranog izvješća (HRK 603.836 tis.).</t>
  </si>
  <si>
    <r>
      <t>G</t>
    </r>
    <r>
      <rPr>
        <sz val="9"/>
        <rFont val="Arial"/>
        <family val="2"/>
        <charset val="238"/>
      </rPr>
      <t>FI-POD stavke "Obveze prema bankama i drugim financijskim institucijama" (AOP 113; HRK 285.262 tis.) i "Obveze za zajmove, depozite i slično" (AOP 112; HRK 2.755 tis.) su u Revidiranom izvještaju iskazana unutar kratkoročnog dijela stavke "Posudbe" (Bilješka 29; "Obveze po kreditima banaka"</t>
    </r>
    <r>
      <rPr>
        <sz val="9"/>
        <color theme="1"/>
        <rFont val="Arial"/>
        <family val="2"/>
        <charset val="238"/>
      </rPr>
      <t xml:space="preserve"> u </t>
    </r>
    <r>
      <rPr>
        <sz val="9"/>
        <rFont val="Arial"/>
        <family val="2"/>
        <charset val="238"/>
      </rPr>
      <t>usporedivom iznosu HRK 288.017 tis.).</t>
    </r>
  </si>
  <si>
    <t>GFI-POD stavka "Obveze s osnove udjela u rezultatu" (AOP 119; HRK 389 tis.) i "Ostale kratkoročne obveze" (AOP 121; HRK 12.383 tis.) je u Revidiranom izvještaju iskazana unutar kratkoročnih dijelova stavki "Dobavljači i ostale obveze" (Bilješka 31; "Obveza za dividendu" HRK 389 tis., "Ostale obveze" HRK 2.542 tis.), kratkoročni dio "Obveze za imovinu s pravom korištenja" (Bilješka 30 u usporedivom iznosu HRK 3.817 tis) te "Derivativni financijski instrumenti" (Bilješka 24 u usporedivom iznosu HRK 6.025 tis.).
Napomena: Ukupan kratkoročni dio stavke "Dobavljači i ostale obveze" Revidiranog izvješća (Bilješka 31) u iznosu HRK 284.708 tis. je iskazan u stavkama "Obveze za predujmove" (AOP 114; HRK 38.364 tis.), "Obveze prema poduzetnicima unutar grupe i obveze prema dobavljačima" (AOP 108 i 115; HRK 145.746 tis.), "Obveze prema zaposlenicima" (AOP 117; HRK 29.133 tis.), "Obveze za poreze, doprinose i slična davanja" (AOP 118; HRK 12.306 tis.), "Obveze s osnove udjela u rezultatu" (AOP 119; HRK 389 tis.), " Ostale kratkoročne obveze" (AOP 121; HRK 2.542 tis.) te "Odgođeno plaćanje troškova i prihod budućeg razdoblja" (AOP 122; HRK 56.228 tis.). 
Ukupan kratkoročni dio stavke "Derivativni financijski instrumenti" Revidiranog izvješća (Bilješka 24) u iznosu HRK 6.025 tis. je iskazan u stavci "Ostale kratkoročne obveze" (AOP 121; HRK 6.025 tis.).</t>
  </si>
  <si>
    <t>Obzirom na drukčiji prikaz, a radi usporedivosti GFI-POD i Revidiranog izvještaja nužno je zbirno promatrati GFI-POD stavke "Kratkotrajna imovina" (AOP 037; HRK 332.777 tis.) i "Plaćeni troškovi budućeg razdoblja i obračunati prihodi" (AOP 064; HRK 25.309 tis.) u odnosu na stavku "Kratkotrajna imovina" Revidiranog izvješća (HRK 358.085 tis.).</t>
  </si>
  <si>
    <r>
      <t>GFI-POD stavke "Obveze prema bankama i drugim financijskim institucijama" (AOP 113; HRK 227.144 tis.) i "Obveze za zajmove, depozite i sl." (AOP 112; HRK 103 tis.) su u Revidiranom izvještaju iskazane</t>
    </r>
    <r>
      <rPr>
        <sz val="9"/>
        <rFont val="Arial"/>
        <family val="2"/>
        <charset val="238"/>
      </rPr>
      <t xml:space="preserve"> unutar kratkoročnog dijela stavke "Posudbe" (Bilješka 29; "Obveze po kreditima banaka"</t>
    </r>
    <r>
      <rPr>
        <sz val="9"/>
        <color theme="1"/>
        <rFont val="Arial"/>
        <family val="2"/>
        <charset val="238"/>
      </rPr>
      <t xml:space="preserve"> u </t>
    </r>
    <r>
      <rPr>
        <sz val="9"/>
        <rFont val="Arial"/>
        <family val="2"/>
        <charset val="238"/>
      </rPr>
      <t>usporedivom iznosu HRK 227.247 tis.).</t>
    </r>
  </si>
  <si>
    <t>GFI-POD stavka "Obveze prema zaposlenicima" (AOP 117; HRK 28.375 tis.) je u Revidiranom izvještaju iskazana unutar kratkoročnog dijela stavke "Dobavljači i ostale obveze" (Bilješka 31; "Obveze prema zaposlenima" u usporedivom iznosu HRK 28.375 tis.).
Napomena: Ukupan kratkoročni dio stavke "Dobavljači i ostale obveze" Revidiranog izvješća (Bilješka 31) u iznosu HRK 242.293 tis. je iskazan u stavkama "Obveze za predujmove" (AOP 114; HRK 38.933 tis.), "Obveze prema  poduzetnicima unutar grupe i obveze prema dobavljačima" (AOP 108 i 115; HRK 112.890 tis.), "Obveze prema zaposlenicima" (AOP 117; HRK 28.375 tis.), "Obveze za poreze, doprinose i slična davanja" (AOP 118; HRK 11.214 tis.), "Obveze s osnove udjela u rezultatu" (AOP 119; HRK 251 tis.), "Ostale kratkoročne obveze" (AOP 121; HRK 2.684 tis.) te "Odgođeno plaćanje troškova i prihod budućeg razdoblja" (AOP 122; HRK 47.946 tis.).</t>
  </si>
  <si>
    <t>Obzirom na drukčiji prikaz, a radi usporedivosti GFI-POD i Revidiranog izvještaja nužno je zbirno promatrati GFI-POD stavke "Dugoročne obveze" (AOP 095; HRK 2.546.867 tis.) i "Rezerviranja" (AOP 088; HRK 125.530 tis.) u odnosu na stavku "Dugoročne obveze" Revidiranog izvješća (HRK 2.672.396 tis.).</t>
  </si>
  <si>
    <t>Grupa Valamar Riviera d.d. u nastavku predstavlja tablice usporedbe stavki GFI POD financijskih izvještaja i revidiranih Bilješki za 2018. i 2019. godinu.</t>
  </si>
  <si>
    <t xml:space="preserve">                   BILJEŠKE UZ GODIŠNJE FINANCIJSKE IZVJEŠTAJE (GFI)
Naziv izdavatelja:   Valamar Riviera  d.d.
OIB:  36201212847
Izvještajno razdoblje: 01.01. do 31.12.2019.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Detaljnije informacije o financijskim izvještajima dostupne su u objavljenom PDF dokumentu "Godišnje izvješće 2019." koji je istovremeno s ovim dokumentom objavljen na internetskim stranicama HANFA-e, Zagrebačke burze i Izdavatelja.
Informacije o osnovi za sastavljanje financijskih izvještaja i određenim računovodstvenim politikama dostupne su u objavljenom PDF dokumentu „Godišnje izvješće 2019.“ koji je istovremeno s ovim dokumentom objavljen na internetskim stranicama HANFA-e, Zagrebačke burze i Izdavatelja.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</si>
</sst>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9"/>
      <color theme="1"/>
      <name val="Arial"/>
      <family val="2"/>
      <charset val="238"/>
    </font>
    <font>
      <sz val="9"/>
      <color rgb="FFFF0000"/>
      <name val="Arial"/>
      <family val="2"/>
      <charset val="238"/>
    </font>
    <font>
      <sz val="9"/>
      <color rgb="FF0070C0"/>
      <name val="Arial"/>
      <family val="2"/>
      <charset val="238"/>
    </font>
    <font>
      <b/>
      <sz val="9"/>
      <color rgb="FF333399"/>
      <name val="Arial"/>
      <family val="2"/>
      <charset val="238"/>
    </font>
    <font>
      <sz val="9"/>
      <color rgb="FF333399"/>
      <name val="Arial"/>
      <family val="2"/>
      <charset val="238"/>
    </font>
    <font>
      <sz val="9"/>
      <color theme="1"/>
      <name val="Arial"/>
      <family val="2"/>
      <charset val="238"/>
    </font>
    <font>
      <b/>
      <sz val="9"/>
      <color rgb="FF00B0F0"/>
      <name val="Arial"/>
      <family val="2"/>
      <charset val="238"/>
    </font>
    <font>
      <i/>
      <sz val="9"/>
      <color theme="1"/>
      <name val="Arial"/>
      <family val="2"/>
      <charset val="238"/>
    </font>
    <font>
      <b/>
      <i/>
      <sz val="9"/>
      <color theme="1"/>
      <name val="Arial"/>
      <family val="2"/>
      <charset val="238"/>
    </font>
    <font>
      <b/>
      <sz val="9"/>
      <color rgb="FFFF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2"/>
        <bgColor indexed="64"/>
      </patternFill>
    </fill>
  </fills>
  <borders count="1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22"/>
      </top>
      <bottom style="hair">
        <color indexed="64"/>
      </bottom>
      <diagonal/>
    </border>
    <border>
      <left style="medium">
        <color theme="1"/>
      </left>
      <right style="hair">
        <color indexed="64"/>
      </right>
      <top style="medium">
        <color theme="1"/>
      </top>
      <bottom/>
      <diagonal/>
    </border>
    <border>
      <left/>
      <right style="thin">
        <color theme="0" tint="-0.34998626667073579"/>
      </right>
      <top style="medium">
        <color indexed="64"/>
      </top>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theme="1"/>
      </left>
      <right style="hair">
        <color indexed="64"/>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indexed="64"/>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theme="1"/>
      </left>
      <right style="hair">
        <color indexed="64"/>
      </right>
      <top style="thin">
        <color theme="0" tint="-0.34998626667073579"/>
      </top>
      <bottom style="medium">
        <color theme="1"/>
      </bottom>
      <diagonal/>
    </border>
    <border>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0" tint="-0.34998626667073579"/>
      </left>
      <right style="medium">
        <color indexed="64"/>
      </right>
      <top style="thin">
        <color theme="0" tint="-0.34998626667073579"/>
      </top>
      <bottom style="medium">
        <color theme="1"/>
      </bottom>
      <diagonal/>
    </border>
    <border>
      <left style="thin">
        <color theme="0" tint="-0.34998626667073579"/>
      </left>
      <right style="hair">
        <color indexed="64"/>
      </right>
      <top/>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medium">
        <color indexed="64"/>
      </right>
      <top/>
      <bottom/>
      <diagonal/>
    </border>
    <border>
      <left style="medium">
        <color theme="1"/>
      </left>
      <right style="hair">
        <color indexed="64"/>
      </right>
      <top style="medium">
        <color theme="1"/>
      </top>
      <bottom style="thin">
        <color theme="0" tint="-0.34998626667073579"/>
      </bottom>
      <diagonal/>
    </border>
    <border>
      <left/>
      <right style="thin">
        <color theme="0" tint="-0.34998626667073579"/>
      </right>
      <top style="medium">
        <color theme="1"/>
      </top>
      <bottom style="thin">
        <color theme="0" tint="-0.34998626667073579"/>
      </bottom>
      <diagonal/>
    </border>
    <border>
      <left style="thin">
        <color theme="0" tint="-0.34998626667073579"/>
      </left>
      <right style="thin">
        <color theme="0" tint="-0.34998626667073579"/>
      </right>
      <top style="medium">
        <color theme="1"/>
      </top>
      <bottom style="thin">
        <color theme="0" tint="-0.34998626667073579"/>
      </bottom>
      <diagonal/>
    </border>
    <border>
      <left style="thin">
        <color theme="0" tint="-0.34998626667073579"/>
      </left>
      <right style="medium">
        <color indexed="64"/>
      </right>
      <top style="medium">
        <color theme="1"/>
      </top>
      <bottom style="thin">
        <color theme="0" tint="-0.34998626667073579"/>
      </bottom>
      <diagonal/>
    </border>
    <border>
      <left style="thin">
        <color theme="0" tint="-0.34998626667073579"/>
      </left>
      <right style="medium">
        <color theme="1"/>
      </right>
      <top style="thin">
        <color theme="0" tint="-0.34998626667073579"/>
      </top>
      <bottom style="thin">
        <color theme="0" tint="-0.34998626667073579"/>
      </bottom>
      <diagonal/>
    </border>
    <border>
      <left style="medium">
        <color theme="1"/>
      </left>
      <right/>
      <top style="thin">
        <color theme="0" tint="-0.34998626667073579"/>
      </top>
      <bottom style="medium">
        <color theme="1"/>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right/>
      <top/>
      <bottom style="medium">
        <color theme="1"/>
      </bottom>
      <diagonal/>
    </border>
    <border>
      <left style="medium">
        <color theme="1"/>
      </left>
      <right style="thin">
        <color theme="0" tint="-0.34998626667073579"/>
      </right>
      <top style="medium">
        <color theme="1"/>
      </top>
      <bottom style="medium">
        <color theme="0" tint="-0.34998626667073579"/>
      </bottom>
      <diagonal/>
    </border>
    <border>
      <left style="thin">
        <color theme="0" tint="-0.34998626667073579"/>
      </left>
      <right style="thin">
        <color theme="0" tint="-0.34998626667073579"/>
      </right>
      <top style="medium">
        <color theme="1"/>
      </top>
      <bottom style="medium">
        <color theme="0" tint="-0.34998626667073579"/>
      </bottom>
      <diagonal/>
    </border>
    <border>
      <left style="thin">
        <color theme="0" tint="-0.34998626667073579"/>
      </left>
      <right style="thin">
        <color theme="0" tint="-0.34998626667073579"/>
      </right>
      <top style="medium">
        <color theme="1"/>
      </top>
      <bottom/>
      <diagonal/>
    </border>
    <border>
      <left style="thin">
        <color theme="0" tint="-0.34998626667073579"/>
      </left>
      <right style="medium">
        <color theme="1"/>
      </right>
      <top style="medium">
        <color theme="1"/>
      </top>
      <bottom style="medium">
        <color theme="0" tint="-0.34998626667073579"/>
      </bottom>
      <diagonal/>
    </border>
    <border>
      <left style="medium">
        <color theme="1"/>
      </left>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1"/>
      </right>
      <top style="medium">
        <color theme="0" tint="-0.34998626667073579"/>
      </top>
      <bottom style="thin">
        <color theme="0" tint="-0.34998626667073579"/>
      </bottom>
      <diagonal/>
    </border>
    <border>
      <left style="medium">
        <color theme="1"/>
      </left>
      <right style="thin">
        <color theme="0" tint="-0.34998626667073579"/>
      </right>
      <top style="thin">
        <color theme="0" tint="-0.34998626667073579"/>
      </top>
      <bottom style="thin">
        <color theme="0" tint="-0.34998626667073579"/>
      </bottom>
      <diagonal/>
    </border>
    <border>
      <left style="medium">
        <color theme="1"/>
      </left>
      <right/>
      <top style="thin">
        <color theme="0" tint="-0.34998626667073579"/>
      </top>
      <bottom style="thin">
        <color theme="0" tint="-0.34998626667073579"/>
      </bottom>
      <diagonal/>
    </border>
    <border>
      <left/>
      <right style="medium">
        <color theme="1"/>
      </right>
      <top style="thin">
        <color theme="0" tint="-0.34998626667073579"/>
      </top>
      <bottom style="thin">
        <color theme="0" tint="-0.34998626667073579"/>
      </bottom>
      <diagonal/>
    </border>
    <border>
      <left style="medium">
        <color theme="1"/>
      </left>
      <right style="thin">
        <color theme="0" tint="-0.34998626667073579"/>
      </right>
      <top style="thin">
        <color theme="0" tint="-0.34998626667073579"/>
      </top>
      <bottom style="medium">
        <color theme="1"/>
      </bottom>
      <diagonal/>
    </border>
    <border>
      <left style="thin">
        <color theme="0" tint="-0.34998626667073579"/>
      </left>
      <right style="medium">
        <color theme="1"/>
      </right>
      <top style="thin">
        <color theme="0" tint="-0.34998626667073579"/>
      </top>
      <bottom style="medium">
        <color theme="1"/>
      </bottom>
      <diagonal/>
    </border>
    <border>
      <left style="medium">
        <color theme="1"/>
      </left>
      <right style="thin">
        <color theme="0" tint="-0.34998626667073579"/>
      </right>
      <top style="medium">
        <color theme="1"/>
      </top>
      <bottom/>
      <diagonal/>
    </border>
    <border>
      <left style="thin">
        <color theme="0" tint="-0.34998626667073579"/>
      </left>
      <right style="medium">
        <color theme="1"/>
      </right>
      <top style="medium">
        <color theme="1"/>
      </top>
      <bottom/>
      <diagonal/>
    </border>
    <border>
      <left style="thin">
        <color theme="0" tint="-0.34998626667073579"/>
      </left>
      <right style="medium">
        <color theme="1"/>
      </right>
      <top style="medium">
        <color theme="1"/>
      </top>
      <bottom style="thin">
        <color theme="0" tint="-0.34998626667073579"/>
      </bottom>
      <diagonal/>
    </border>
    <border>
      <left style="medium">
        <color theme="1"/>
      </left>
      <right style="thin">
        <color theme="0" tint="-0.34998626667073579"/>
      </right>
      <top style="medium">
        <color theme="1"/>
      </top>
      <bottom style="thin">
        <color theme="0" tint="-0.34998626667073579"/>
      </bottom>
      <diagonal/>
    </border>
    <border>
      <left style="medium">
        <color theme="1"/>
      </left>
      <right style="thin">
        <color theme="0" tint="-0.34998626667073579"/>
      </right>
      <top style="medium">
        <color theme="1"/>
      </top>
      <bottom style="medium">
        <color theme="1"/>
      </bottom>
      <diagonal/>
    </border>
    <border>
      <left/>
      <right style="thin">
        <color theme="0" tint="-0.34998626667073579"/>
      </right>
      <top style="medium">
        <color theme="1"/>
      </top>
      <bottom style="medium">
        <color theme="1"/>
      </bottom>
      <diagonal/>
    </border>
    <border>
      <left style="thin">
        <color theme="0" tint="-0.34998626667073579"/>
      </left>
      <right style="thin">
        <color theme="0" tint="-0.34998626667073579"/>
      </right>
      <top style="medium">
        <color theme="1"/>
      </top>
      <bottom style="medium">
        <color theme="1"/>
      </bottom>
      <diagonal/>
    </border>
    <border>
      <left style="thin">
        <color theme="0" tint="-0.34998626667073579"/>
      </left>
      <right style="medium">
        <color theme="1"/>
      </right>
      <top style="medium">
        <color theme="1"/>
      </top>
      <bottom style="medium">
        <color theme="1"/>
      </bottom>
      <diagonal/>
    </border>
    <border>
      <left style="medium">
        <color theme="1"/>
      </left>
      <right/>
      <top style="medium">
        <color theme="1"/>
      </top>
      <bottom style="thin">
        <color indexed="22"/>
      </bottom>
      <diagonal/>
    </border>
    <border>
      <left/>
      <right/>
      <top style="medium">
        <color theme="1"/>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style="thin">
        <color theme="0" tint="-0.34998626667073579"/>
      </bottom>
      <diagonal/>
    </border>
    <border>
      <left/>
      <right style="thin">
        <color theme="0" tint="-0.34998626667073579"/>
      </right>
      <top style="medium">
        <color theme="1"/>
      </top>
      <bottom style="medium">
        <color theme="0" tint="-0.34998626667073579"/>
      </bottom>
      <diagonal/>
    </border>
    <border>
      <left/>
      <right/>
      <top style="medium">
        <color theme="0" tint="-0.34998626667073579"/>
      </top>
      <bottom style="thin">
        <color theme="0" tint="-0.34998626667073579"/>
      </bottom>
      <diagonal/>
    </border>
    <border>
      <left style="medium">
        <color theme="1"/>
      </left>
      <right/>
      <top style="medium">
        <color theme="1"/>
      </top>
      <bottom/>
      <diagonal/>
    </border>
    <border>
      <left style="thin">
        <color indexed="64"/>
      </left>
      <right/>
      <top style="thin">
        <color indexed="22"/>
      </top>
      <bottom style="medium">
        <color indexed="64"/>
      </bottom>
      <diagonal/>
    </border>
    <border>
      <left style="thin">
        <color indexed="64"/>
      </left>
      <right style="thin">
        <color indexed="64"/>
      </right>
      <top style="thin">
        <color indexed="22"/>
      </top>
      <bottom style="medium">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51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0" fontId="3" fillId="11" borderId="4" xfId="0"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Protection="1">
      <protection locked="0"/>
    </xf>
    <xf numFmtId="3" fontId="4" fillId="0" borderId="51" xfId="0" applyNumberFormat="1" applyFont="1" applyFill="1" applyBorder="1" applyAlignment="1" applyProtection="1">
      <alignment vertical="center"/>
      <protection locked="0"/>
    </xf>
    <xf numFmtId="3" fontId="2" fillId="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horizontal="right" vertical="center"/>
      <protection locked="0"/>
    </xf>
    <xf numFmtId="3" fontId="4" fillId="0" borderId="52" xfId="0" applyNumberFormat="1" applyFont="1" applyFill="1" applyBorder="1" applyAlignment="1" applyProtection="1">
      <alignment horizontal="right" vertical="center"/>
      <protection locked="0"/>
    </xf>
    <xf numFmtId="3" fontId="4" fillId="0" borderId="51" xfId="0" applyNumberFormat="1" applyFont="1" applyFill="1" applyBorder="1" applyAlignment="1" applyProtection="1">
      <alignment horizontal="right" vertical="center"/>
      <protection locked="0"/>
    </xf>
    <xf numFmtId="0" fontId="27" fillId="10" borderId="47" xfId="0" applyFont="1" applyFill="1" applyBorder="1" applyProtection="1">
      <protection locked="0"/>
    </xf>
    <xf numFmtId="0" fontId="27" fillId="10" borderId="0" xfId="0" applyFont="1" applyFill="1" applyBorder="1" applyAlignment="1" applyProtection="1">
      <alignment vertical="top"/>
      <protection locked="0"/>
    </xf>
    <xf numFmtId="0" fontId="27" fillId="10" borderId="48" xfId="0" applyFont="1" applyFill="1" applyBorder="1" applyProtection="1">
      <protection locked="0"/>
    </xf>
    <xf numFmtId="3" fontId="4" fillId="0" borderId="51" xfId="0" applyNumberFormat="1" applyFont="1" applyFill="1" applyBorder="1" applyAlignment="1" applyProtection="1">
      <alignment vertical="center"/>
      <protection locked="0"/>
    </xf>
    <xf numFmtId="3" fontId="4" fillId="0" borderId="51" xfId="0" applyNumberFormat="1" applyFont="1" applyFill="1" applyBorder="1" applyAlignment="1" applyProtection="1">
      <alignment vertical="center"/>
      <protection locked="0"/>
    </xf>
    <xf numFmtId="0" fontId="0" fillId="0" borderId="0" xfId="0" applyAlignment="1">
      <alignment vertical="top"/>
    </xf>
    <xf numFmtId="49" fontId="36" fillId="10" borderId="0" xfId="0" applyNumberFormat="1" applyFont="1" applyFill="1" applyAlignment="1">
      <alignment horizontal="center"/>
    </xf>
    <xf numFmtId="0" fontId="37" fillId="10" borderId="0" xfId="0" applyFont="1" applyFill="1"/>
    <xf numFmtId="0" fontId="38" fillId="10" borderId="0" xfId="0" applyFont="1" applyFill="1"/>
    <xf numFmtId="0" fontId="36" fillId="10" borderId="0" xfId="0" applyFont="1" applyFill="1"/>
    <xf numFmtId="0" fontId="36" fillId="10" borderId="0" xfId="0" applyFont="1" applyFill="1" applyAlignment="1">
      <alignment horizontal="center"/>
    </xf>
    <xf numFmtId="0" fontId="36" fillId="15" borderId="53" xfId="0" applyFont="1" applyFill="1" applyBorder="1" applyAlignment="1">
      <alignment vertical="center" wrapText="1"/>
    </xf>
    <xf numFmtId="49" fontId="36" fillId="15" borderId="54" xfId="0" applyNumberFormat="1" applyFont="1" applyFill="1" applyBorder="1" applyAlignment="1">
      <alignment horizontal="center" vertical="center" wrapText="1"/>
    </xf>
    <xf numFmtId="49" fontId="36" fillId="15" borderId="55" xfId="0" applyNumberFormat="1" applyFont="1" applyFill="1" applyBorder="1" applyAlignment="1">
      <alignment horizontal="center" vertical="center" wrapText="1"/>
    </xf>
    <xf numFmtId="0" fontId="36" fillId="15" borderId="56" xfId="0" applyFont="1" applyFill="1" applyBorder="1" applyAlignment="1">
      <alignment horizontal="center" vertical="center" wrapText="1"/>
    </xf>
    <xf numFmtId="0" fontId="39" fillId="9" borderId="57" xfId="0" applyFont="1" applyFill="1" applyBorder="1" applyAlignment="1">
      <alignment horizontal="left" vertical="center"/>
    </xf>
    <xf numFmtId="49" fontId="39" fillId="9" borderId="58" xfId="0" applyNumberFormat="1" applyFont="1" applyFill="1" applyBorder="1" applyAlignment="1">
      <alignment horizontal="center" vertical="center"/>
    </xf>
    <xf numFmtId="49" fontId="39" fillId="9" borderId="59" xfId="0" applyNumberFormat="1" applyFont="1" applyFill="1" applyBorder="1" applyAlignment="1">
      <alignment horizontal="center" vertical="center" wrapText="1"/>
    </xf>
    <xf numFmtId="3" fontId="39" fillId="9" borderId="59" xfId="0" applyNumberFormat="1" applyFont="1" applyFill="1" applyBorder="1" applyAlignment="1">
      <alignment horizontal="right" vertical="center"/>
    </xf>
    <xf numFmtId="0" fontId="40" fillId="9" borderId="60" xfId="0" applyFont="1" applyFill="1" applyBorder="1" applyAlignment="1">
      <alignment horizontal="left" vertical="center"/>
    </xf>
    <xf numFmtId="0" fontId="41" fillId="10" borderId="57" xfId="0" applyFont="1" applyFill="1" applyBorder="1" applyAlignment="1">
      <alignment horizontal="left" vertical="center"/>
    </xf>
    <xf numFmtId="49" fontId="41" fillId="10" borderId="58" xfId="0" applyNumberFormat="1" applyFont="1" applyFill="1" applyBorder="1" applyAlignment="1">
      <alignment horizontal="center" vertical="center"/>
    </xf>
    <xf numFmtId="49" fontId="41" fillId="10" borderId="59" xfId="0" applyNumberFormat="1" applyFont="1" applyFill="1" applyBorder="1" applyAlignment="1">
      <alignment horizontal="center" vertical="center"/>
    </xf>
    <xf numFmtId="3" fontId="41" fillId="10" borderId="59" xfId="0" applyNumberFormat="1" applyFont="1" applyFill="1" applyBorder="1" applyAlignment="1">
      <alignment horizontal="right" vertical="center"/>
    </xf>
    <xf numFmtId="0" fontId="41" fillId="10" borderId="60" xfId="0" applyFont="1" applyFill="1" applyBorder="1" applyAlignment="1">
      <alignment horizontal="left" vertical="center"/>
    </xf>
    <xf numFmtId="0" fontId="41" fillId="10" borderId="57" xfId="0" applyFont="1" applyFill="1" applyBorder="1" applyAlignment="1">
      <alignment horizontal="left" vertical="center" wrapText="1"/>
    </xf>
    <xf numFmtId="49" fontId="41" fillId="10" borderId="58" xfId="0" applyNumberFormat="1" applyFont="1" applyFill="1" applyBorder="1" applyAlignment="1">
      <alignment horizontal="center" vertical="center" wrapText="1"/>
    </xf>
    <xf numFmtId="49" fontId="41" fillId="10" borderId="59" xfId="0" applyNumberFormat="1" applyFont="1" applyFill="1" applyBorder="1" applyAlignment="1">
      <alignment horizontal="center" vertical="center" wrapText="1"/>
    </xf>
    <xf numFmtId="0" fontId="41" fillId="10" borderId="60" xfId="0" applyFont="1" applyFill="1" applyBorder="1" applyAlignment="1">
      <alignment horizontal="left" vertical="center" wrapText="1"/>
    </xf>
    <xf numFmtId="49" fontId="36" fillId="10" borderId="61" xfId="0" applyNumberFormat="1" applyFont="1" applyFill="1" applyBorder="1" applyAlignment="1">
      <alignment horizontal="center" vertical="center"/>
    </xf>
    <xf numFmtId="3" fontId="41" fillId="10" borderId="61" xfId="0" applyNumberFormat="1" applyFont="1" applyFill="1" applyBorder="1" applyAlignment="1">
      <alignment horizontal="right" vertical="center"/>
    </xf>
    <xf numFmtId="0" fontId="41" fillId="10" borderId="61" xfId="0" applyFont="1" applyFill="1" applyBorder="1" applyAlignment="1">
      <alignment horizontal="right" vertical="center"/>
    </xf>
    <xf numFmtId="0" fontId="41" fillId="10" borderId="62" xfId="0" applyFont="1" applyFill="1" applyBorder="1" applyAlignment="1">
      <alignment wrapText="1"/>
    </xf>
    <xf numFmtId="3" fontId="39" fillId="9" borderId="63" xfId="0" applyNumberFormat="1" applyFont="1" applyFill="1" applyBorder="1" applyAlignment="1">
      <alignment horizontal="right" vertical="center"/>
    </xf>
    <xf numFmtId="0" fontId="41" fillId="10" borderId="64" xfId="0" applyFont="1" applyFill="1" applyBorder="1" applyAlignment="1">
      <alignment vertical="center" wrapText="1"/>
    </xf>
    <xf numFmtId="3" fontId="41" fillId="0" borderId="59" xfId="0" applyNumberFormat="1" applyFont="1" applyFill="1" applyBorder="1" applyAlignment="1">
      <alignment horizontal="right" vertical="center"/>
    </xf>
    <xf numFmtId="0" fontId="41" fillId="10" borderId="65" xfId="0" applyFont="1" applyFill="1" applyBorder="1" applyAlignment="1">
      <alignment wrapText="1"/>
    </xf>
    <xf numFmtId="0" fontId="39" fillId="9" borderId="57" xfId="0" applyFont="1" applyFill="1" applyBorder="1" applyAlignment="1">
      <alignment horizontal="left" vertical="center" wrapText="1"/>
    </xf>
    <xf numFmtId="49" fontId="39" fillId="9" borderId="58" xfId="0" applyNumberFormat="1" applyFont="1" applyFill="1" applyBorder="1" applyAlignment="1">
      <alignment horizontal="center" vertical="center" wrapText="1"/>
    </xf>
    <xf numFmtId="0" fontId="36" fillId="16" borderId="66" xfId="0" applyFont="1" applyFill="1" applyBorder="1" applyAlignment="1">
      <alignment horizontal="left" vertical="center"/>
    </xf>
    <xf numFmtId="49" fontId="36" fillId="16" borderId="67" xfId="0" applyNumberFormat="1" applyFont="1" applyFill="1" applyBorder="1" applyAlignment="1">
      <alignment horizontal="center" vertical="center"/>
    </xf>
    <xf numFmtId="49" fontId="36" fillId="16" borderId="68" xfId="0" applyNumberFormat="1" applyFont="1" applyFill="1" applyBorder="1" applyAlignment="1">
      <alignment horizontal="center" vertical="center"/>
    </xf>
    <xf numFmtId="3" fontId="36" fillId="16" borderId="68" xfId="0" applyNumberFormat="1" applyFont="1" applyFill="1" applyBorder="1" applyAlignment="1">
      <alignment horizontal="right" vertical="center"/>
    </xf>
    <xf numFmtId="3" fontId="36" fillId="16" borderId="69" xfId="0" applyNumberFormat="1" applyFont="1" applyFill="1" applyBorder="1" applyAlignment="1">
      <alignment horizontal="right" vertical="center"/>
    </xf>
    <xf numFmtId="0" fontId="41" fillId="10" borderId="70" xfId="0" applyFont="1" applyFill="1" applyBorder="1" applyAlignment="1">
      <alignment horizontal="left" vertical="center"/>
    </xf>
    <xf numFmtId="49" fontId="36" fillId="10" borderId="71" xfId="0" applyNumberFormat="1" applyFont="1" applyFill="1" applyBorder="1" applyAlignment="1">
      <alignment horizontal="center" vertical="center"/>
    </xf>
    <xf numFmtId="49" fontId="36" fillId="10" borderId="72" xfId="0" applyNumberFormat="1" applyFont="1" applyFill="1" applyBorder="1" applyAlignment="1">
      <alignment horizontal="center" vertical="center"/>
    </xf>
    <xf numFmtId="0" fontId="41" fillId="10" borderId="72" xfId="0" applyFont="1" applyFill="1" applyBorder="1" applyAlignment="1">
      <alignment horizontal="right" vertical="center"/>
    </xf>
    <xf numFmtId="0" fontId="41" fillId="10" borderId="73" xfId="0" applyFont="1" applyFill="1" applyBorder="1" applyAlignment="1">
      <alignment horizontal="left" vertical="center"/>
    </xf>
    <xf numFmtId="0" fontId="39" fillId="9" borderId="74" xfId="0" applyFont="1" applyFill="1" applyBorder="1" applyAlignment="1">
      <alignment horizontal="left" vertical="center"/>
    </xf>
    <xf numFmtId="49" fontId="39" fillId="9" borderId="75" xfId="0" applyNumberFormat="1" applyFont="1" applyFill="1" applyBorder="1" applyAlignment="1">
      <alignment horizontal="center" vertical="center"/>
    </xf>
    <xf numFmtId="49" fontId="39" fillId="9" borderId="76" xfId="0" applyNumberFormat="1" applyFont="1" applyFill="1" applyBorder="1" applyAlignment="1">
      <alignment horizontal="center" vertical="center"/>
    </xf>
    <xf numFmtId="3" fontId="39" fillId="9" borderId="75" xfId="0" applyNumberFormat="1" applyFont="1" applyFill="1" applyBorder="1" applyAlignment="1">
      <alignment horizontal="right" vertical="center"/>
    </xf>
    <xf numFmtId="3" fontId="39" fillId="9" borderId="76" xfId="0" applyNumberFormat="1" applyFont="1" applyFill="1" applyBorder="1" applyAlignment="1">
      <alignment horizontal="right" vertical="center"/>
    </xf>
    <xf numFmtId="0" fontId="39" fillId="9" borderId="77" xfId="0" applyFont="1" applyFill="1" applyBorder="1" applyAlignment="1">
      <alignment horizontal="left" vertical="center" wrapText="1"/>
    </xf>
    <xf numFmtId="0" fontId="39" fillId="9" borderId="60" xfId="0" applyFont="1" applyFill="1" applyBorder="1" applyAlignment="1">
      <alignment vertical="center" wrapText="1"/>
    </xf>
    <xf numFmtId="0" fontId="41" fillId="10" borderId="78" xfId="0" applyFont="1" applyFill="1" applyBorder="1" applyAlignment="1">
      <alignment horizontal="left" vertical="center" wrapText="1"/>
    </xf>
    <xf numFmtId="0" fontId="41" fillId="0" borderId="60" xfId="0" applyFont="1" applyFill="1" applyBorder="1" applyAlignment="1">
      <alignment horizontal="left" vertical="center"/>
    </xf>
    <xf numFmtId="0" fontId="41" fillId="0" borderId="65" xfId="0" applyFont="1" applyFill="1" applyBorder="1" applyAlignment="1">
      <alignment horizontal="left" vertical="center"/>
    </xf>
    <xf numFmtId="0" fontId="4" fillId="10" borderId="57" xfId="0" applyFont="1" applyFill="1" applyBorder="1" applyAlignment="1">
      <alignment horizontal="left" vertical="center" wrapText="1"/>
    </xf>
    <xf numFmtId="0" fontId="4" fillId="10" borderId="60" xfId="0" applyFont="1" applyFill="1" applyBorder="1" applyAlignment="1">
      <alignment horizontal="left" vertical="center" wrapText="1"/>
    </xf>
    <xf numFmtId="0" fontId="36" fillId="16" borderId="79" xfId="0" applyFont="1" applyFill="1" applyBorder="1" applyAlignment="1">
      <alignment horizontal="left" vertical="center"/>
    </xf>
    <xf numFmtId="49" fontId="36" fillId="16" borderId="80" xfId="0" applyNumberFormat="1" applyFont="1" applyFill="1" applyBorder="1" applyAlignment="1">
      <alignment horizontal="center" vertical="center"/>
    </xf>
    <xf numFmtId="49" fontId="36" fillId="16" borderId="81" xfId="0" applyNumberFormat="1" applyFont="1" applyFill="1" applyBorder="1" applyAlignment="1">
      <alignment horizontal="center" vertical="center"/>
    </xf>
    <xf numFmtId="3" fontId="36" fillId="16" borderId="81" xfId="0" applyNumberFormat="1" applyFont="1" applyFill="1" applyBorder="1" applyAlignment="1">
      <alignment horizontal="right" vertical="center"/>
    </xf>
    <xf numFmtId="3" fontId="36" fillId="16" borderId="82" xfId="0" applyNumberFormat="1" applyFont="1" applyFill="1" applyBorder="1" applyAlignment="1">
      <alignment horizontal="right" vertical="center"/>
    </xf>
    <xf numFmtId="0" fontId="23" fillId="10" borderId="0" xfId="0" applyFont="1" applyFill="1"/>
    <xf numFmtId="0" fontId="39" fillId="9" borderId="60" xfId="0" applyFont="1" applyFill="1" applyBorder="1" applyAlignment="1">
      <alignment horizontal="left" vertical="center" wrapText="1"/>
    </xf>
    <xf numFmtId="49" fontId="36" fillId="10" borderId="0" xfId="0" applyNumberFormat="1" applyFont="1" applyFill="1" applyAlignment="1">
      <alignment horizontal="center" vertical="center"/>
    </xf>
    <xf numFmtId="49" fontId="36" fillId="10" borderId="0" xfId="0" applyNumberFormat="1" applyFont="1" applyFill="1" applyAlignment="1">
      <alignment horizontal="center" vertical="center" wrapText="1"/>
    </xf>
    <xf numFmtId="0" fontId="41" fillId="10" borderId="0" xfId="0" applyFont="1" applyFill="1"/>
    <xf numFmtId="0" fontId="43" fillId="10" borderId="83" xfId="0" applyFont="1" applyFill="1" applyBorder="1"/>
    <xf numFmtId="49" fontId="44" fillId="10" borderId="83" xfId="0" applyNumberFormat="1" applyFont="1" applyFill="1" applyBorder="1" applyAlignment="1">
      <alignment horizontal="center" vertical="center"/>
    </xf>
    <xf numFmtId="49" fontId="44" fillId="10" borderId="83" xfId="0" applyNumberFormat="1" applyFont="1" applyFill="1" applyBorder="1" applyAlignment="1">
      <alignment horizontal="center" vertical="center" wrapText="1"/>
    </xf>
    <xf numFmtId="3" fontId="36" fillId="10" borderId="83" xfId="0" applyNumberFormat="1" applyFont="1" applyFill="1" applyBorder="1" applyAlignment="1">
      <alignment horizontal="center"/>
    </xf>
    <xf numFmtId="3" fontId="45" fillId="10" borderId="83" xfId="0" applyNumberFormat="1" applyFont="1" applyFill="1" applyBorder="1" applyAlignment="1">
      <alignment horizontal="center"/>
    </xf>
    <xf numFmtId="0" fontId="45" fillId="10" borderId="83" xfId="0" applyFont="1" applyFill="1" applyBorder="1" applyAlignment="1">
      <alignment vertical="center"/>
    </xf>
    <xf numFmtId="0" fontId="36" fillId="15" borderId="84" xfId="0" applyFont="1" applyFill="1" applyBorder="1" applyAlignment="1">
      <alignment vertical="center" wrapText="1"/>
    </xf>
    <xf numFmtId="49" fontId="36" fillId="15" borderId="85" xfId="0" applyNumberFormat="1" applyFont="1" applyFill="1" applyBorder="1" applyAlignment="1">
      <alignment horizontal="center" vertical="center" wrapText="1"/>
    </xf>
    <xf numFmtId="49" fontId="36" fillId="15" borderId="86" xfId="0" applyNumberFormat="1" applyFont="1" applyFill="1" applyBorder="1" applyAlignment="1">
      <alignment horizontal="center" vertical="center" wrapText="1"/>
    </xf>
    <xf numFmtId="3" fontId="36" fillId="15" borderId="85" xfId="0" applyNumberFormat="1" applyFont="1" applyFill="1" applyBorder="1" applyAlignment="1">
      <alignment horizontal="center" vertical="center" wrapText="1"/>
    </xf>
    <xf numFmtId="0" fontId="36" fillId="15" borderId="87" xfId="0" applyFont="1" applyFill="1" applyBorder="1" applyAlignment="1">
      <alignment horizontal="center" vertical="center"/>
    </xf>
    <xf numFmtId="0" fontId="39" fillId="9" borderId="88" xfId="0" applyFont="1" applyFill="1" applyBorder="1" applyAlignment="1">
      <alignment vertical="center" wrapText="1"/>
    </xf>
    <xf numFmtId="49" fontId="39" fillId="9" borderId="89" xfId="0" applyNumberFormat="1" applyFont="1" applyFill="1" applyBorder="1" applyAlignment="1">
      <alignment horizontal="center" vertical="center"/>
    </xf>
    <xf numFmtId="49" fontId="39" fillId="9" borderId="89" xfId="0" applyNumberFormat="1" applyFont="1" applyFill="1" applyBorder="1" applyAlignment="1">
      <alignment horizontal="center" vertical="center" wrapText="1"/>
    </xf>
    <xf numFmtId="3" fontId="39" fillId="9" borderId="89" xfId="0" applyNumberFormat="1" applyFont="1" applyFill="1" applyBorder="1" applyAlignment="1">
      <alignment horizontal="right" vertical="center"/>
    </xf>
    <xf numFmtId="0" fontId="40" fillId="9" borderId="90" xfId="0" applyFont="1" applyFill="1" applyBorder="1" applyAlignment="1">
      <alignment horizontal="left" vertical="center"/>
    </xf>
    <xf numFmtId="0" fontId="41" fillId="10" borderId="91" xfId="0" applyFont="1" applyFill="1" applyBorder="1" applyAlignment="1">
      <alignment horizontal="left" vertical="center"/>
    </xf>
    <xf numFmtId="0" fontId="41" fillId="0" borderId="78" xfId="0" applyFont="1" applyFill="1" applyBorder="1" applyAlignment="1">
      <alignment horizontal="left" vertical="center"/>
    </xf>
    <xf numFmtId="0" fontId="41" fillId="10" borderId="91" xfId="0" applyFont="1" applyFill="1" applyBorder="1" applyAlignment="1">
      <alignment horizontal="left" vertical="center" wrapText="1"/>
    </xf>
    <xf numFmtId="0" fontId="41" fillId="10" borderId="92" xfId="0" applyFont="1" applyFill="1" applyBorder="1" applyAlignment="1">
      <alignment horizontal="left" vertical="center"/>
    </xf>
    <xf numFmtId="49" fontId="36" fillId="10" borderId="61" xfId="0" applyNumberFormat="1" applyFont="1" applyFill="1" applyBorder="1" applyAlignment="1">
      <alignment horizontal="center" vertical="center" wrapText="1"/>
    </xf>
    <xf numFmtId="0" fontId="41" fillId="10" borderId="93" xfId="0" applyFont="1" applyFill="1" applyBorder="1" applyAlignment="1">
      <alignment horizontal="left" vertical="center"/>
    </xf>
    <xf numFmtId="0" fontId="39" fillId="9" borderId="91" xfId="0" applyFont="1" applyFill="1" applyBorder="1" applyAlignment="1">
      <alignment horizontal="left" vertical="center"/>
    </xf>
    <xf numFmtId="49" fontId="39" fillId="9" borderId="59" xfId="0" applyNumberFormat="1" applyFont="1" applyFill="1" applyBorder="1" applyAlignment="1">
      <alignment horizontal="center" vertical="center"/>
    </xf>
    <xf numFmtId="0" fontId="39" fillId="9" borderId="78" xfId="0" applyFont="1" applyFill="1" applyBorder="1" applyAlignment="1">
      <alignment horizontal="left" vertical="center" wrapText="1"/>
    </xf>
    <xf numFmtId="0" fontId="41" fillId="0" borderId="78" xfId="0" applyFont="1" applyFill="1" applyBorder="1" applyAlignment="1">
      <alignment horizontal="left" vertical="center" wrapText="1"/>
    </xf>
    <xf numFmtId="0" fontId="39" fillId="9" borderId="91" xfId="0" applyFont="1" applyFill="1" applyBorder="1" applyAlignment="1">
      <alignment horizontal="left" vertical="center" wrapText="1"/>
    </xf>
    <xf numFmtId="0" fontId="36" fillId="10" borderId="92" xfId="0" applyFont="1" applyFill="1" applyBorder="1" applyAlignment="1">
      <alignment horizontal="left" vertical="center"/>
    </xf>
    <xf numFmtId="3" fontId="36" fillId="10" borderId="61" xfId="0" applyNumberFormat="1" applyFont="1" applyFill="1" applyBorder="1" applyAlignment="1">
      <alignment horizontal="right" vertical="center"/>
    </xf>
    <xf numFmtId="0" fontId="36" fillId="10" borderId="61" xfId="0" applyFont="1" applyFill="1" applyBorder="1" applyAlignment="1">
      <alignment horizontal="right" vertical="center"/>
    </xf>
    <xf numFmtId="0" fontId="36" fillId="10" borderId="93" xfId="0" applyFont="1" applyFill="1" applyBorder="1" applyAlignment="1">
      <alignment horizontal="left" vertical="center"/>
    </xf>
    <xf numFmtId="0" fontId="39" fillId="9" borderId="78" xfId="0" applyFont="1" applyFill="1" applyBorder="1" applyAlignment="1">
      <alignment horizontal="left" vertical="center"/>
    </xf>
    <xf numFmtId="0" fontId="40" fillId="9" borderId="78" xfId="0" applyFont="1" applyFill="1" applyBorder="1" applyAlignment="1">
      <alignment horizontal="left" vertical="center"/>
    </xf>
    <xf numFmtId="0" fontId="39" fillId="9" borderId="94" xfId="0" applyFont="1" applyFill="1" applyBorder="1" applyAlignment="1">
      <alignment horizontal="left" vertical="center"/>
    </xf>
    <xf numFmtId="49" fontId="39" fillId="9" borderId="68" xfId="0" applyNumberFormat="1" applyFont="1" applyFill="1" applyBorder="1" applyAlignment="1">
      <alignment horizontal="center" vertical="center"/>
    </xf>
    <xf numFmtId="49" fontId="39" fillId="9" borderId="68" xfId="0" applyNumberFormat="1" applyFont="1" applyFill="1" applyBorder="1" applyAlignment="1">
      <alignment horizontal="center" vertical="center" wrapText="1"/>
    </xf>
    <xf numFmtId="3" fontId="39" fillId="9" borderId="68" xfId="0" applyNumberFormat="1" applyFont="1" applyFill="1" applyBorder="1" applyAlignment="1">
      <alignment horizontal="right" vertical="center"/>
    </xf>
    <xf numFmtId="0" fontId="40" fillId="9" borderId="95" xfId="0" applyFont="1" applyFill="1" applyBorder="1" applyAlignment="1">
      <alignment horizontal="left" vertical="center"/>
    </xf>
    <xf numFmtId="0" fontId="36" fillId="15" borderId="96" xfId="0" applyFont="1" applyFill="1" applyBorder="1" applyAlignment="1">
      <alignment vertical="center" wrapText="1"/>
    </xf>
    <xf numFmtId="0" fontId="36" fillId="15" borderId="97" xfId="0" applyFont="1" applyFill="1" applyBorder="1" applyAlignment="1">
      <alignment horizontal="center" vertical="center" wrapText="1"/>
    </xf>
    <xf numFmtId="0" fontId="41" fillId="10" borderId="78" xfId="0" applyFont="1" applyFill="1" applyBorder="1" applyAlignment="1">
      <alignment horizontal="left" vertical="center"/>
    </xf>
    <xf numFmtId="0" fontId="41" fillId="10" borderId="93" xfId="0" applyFont="1" applyFill="1" applyBorder="1" applyAlignment="1">
      <alignment wrapText="1"/>
    </xf>
    <xf numFmtId="0" fontId="39" fillId="9" borderId="98" xfId="0" applyFont="1" applyFill="1" applyBorder="1" applyAlignment="1">
      <alignment horizontal="left" vertical="center" wrapText="1"/>
    </xf>
    <xf numFmtId="0" fontId="41" fillId="10" borderId="78" xfId="0" applyFont="1" applyFill="1" applyBorder="1" applyAlignment="1">
      <alignment vertical="center" wrapText="1"/>
    </xf>
    <xf numFmtId="0" fontId="4" fillId="10" borderId="78" xfId="0" applyFont="1" applyFill="1" applyBorder="1" applyAlignment="1">
      <alignment horizontal="left" vertical="center" wrapText="1"/>
    </xf>
    <xf numFmtId="0" fontId="39" fillId="9" borderId="78" xfId="0" applyFont="1" applyFill="1" applyBorder="1" applyAlignment="1">
      <alignment vertical="center" wrapText="1"/>
    </xf>
    <xf numFmtId="0" fontId="36" fillId="16" borderId="94" xfId="0" applyFont="1" applyFill="1" applyBorder="1" applyAlignment="1">
      <alignment horizontal="left" vertical="center"/>
    </xf>
    <xf numFmtId="3" fontId="36" fillId="16" borderId="95" xfId="0" applyNumberFormat="1" applyFont="1" applyFill="1" applyBorder="1" applyAlignment="1">
      <alignment horizontal="right" vertical="center"/>
    </xf>
    <xf numFmtId="0" fontId="41" fillId="10" borderId="72" xfId="0" applyFont="1" applyFill="1" applyBorder="1" applyAlignment="1">
      <alignment horizontal="left" vertical="center"/>
    </xf>
    <xf numFmtId="3" fontId="41" fillId="10" borderId="72" xfId="0" applyNumberFormat="1" applyFont="1" applyFill="1" applyBorder="1" applyAlignment="1">
      <alignment horizontal="right" vertical="center"/>
    </xf>
    <xf numFmtId="0" fontId="39" fillId="9" borderId="99" xfId="0" applyFont="1" applyFill="1" applyBorder="1" applyAlignment="1">
      <alignment horizontal="left" vertical="center"/>
    </xf>
    <xf numFmtId="0" fontId="41" fillId="0" borderId="93" xfId="0" applyFont="1" applyFill="1" applyBorder="1" applyAlignment="1">
      <alignment horizontal="left" vertical="center"/>
    </xf>
    <xf numFmtId="0" fontId="41" fillId="0" borderId="91" xfId="0" applyFont="1" applyFill="1" applyBorder="1" applyAlignment="1">
      <alignment horizontal="left" vertical="center"/>
    </xf>
    <xf numFmtId="3" fontId="4" fillId="10" borderId="59" xfId="0" applyNumberFormat="1" applyFont="1" applyFill="1" applyBorder="1" applyAlignment="1">
      <alignment horizontal="right" vertical="center"/>
    </xf>
    <xf numFmtId="0" fontId="41" fillId="0" borderId="91" xfId="0" applyFont="1" applyFill="1" applyBorder="1" applyAlignment="1">
      <alignment horizontal="left" vertical="center" wrapText="1"/>
    </xf>
    <xf numFmtId="0" fontId="36" fillId="15" borderId="100" xfId="0" applyFont="1" applyFill="1" applyBorder="1" applyAlignment="1">
      <alignment vertical="center" wrapText="1"/>
    </xf>
    <xf numFmtId="0" fontId="36" fillId="15" borderId="101" xfId="0" applyFont="1" applyFill="1" applyBorder="1" applyAlignment="1">
      <alignment vertical="center" wrapText="1"/>
    </xf>
    <xf numFmtId="49" fontId="36" fillId="15" borderId="102" xfId="0" applyNumberFormat="1" applyFont="1" applyFill="1" applyBorder="1" applyAlignment="1">
      <alignment horizontal="center" vertical="center"/>
    </xf>
    <xf numFmtId="3" fontId="36" fillId="15" borderId="102" xfId="0" applyNumberFormat="1" applyFont="1" applyFill="1" applyBorder="1" applyAlignment="1">
      <alignment horizontal="center" vertical="center" wrapText="1"/>
    </xf>
    <xf numFmtId="0" fontId="36" fillId="15" borderId="103" xfId="0" applyFont="1" applyFill="1" applyBorder="1" applyAlignment="1">
      <alignment horizontal="center" vertical="center"/>
    </xf>
    <xf numFmtId="0" fontId="39" fillId="9" borderId="104" xfId="0" applyFont="1" applyFill="1" applyBorder="1" applyAlignment="1">
      <alignment vertical="center" wrapText="1"/>
    </xf>
    <xf numFmtId="0" fontId="39" fillId="9" borderId="105" xfId="0" applyFont="1" applyFill="1" applyBorder="1" applyAlignment="1">
      <alignment vertical="center" wrapText="1"/>
    </xf>
    <xf numFmtId="0" fontId="40" fillId="9" borderId="98" xfId="0" applyFont="1" applyFill="1" applyBorder="1" applyAlignment="1">
      <alignment horizontal="left" vertical="center"/>
    </xf>
    <xf numFmtId="0" fontId="41" fillId="10" borderId="61" xfId="0" applyFont="1" applyFill="1" applyBorder="1" applyAlignment="1">
      <alignment horizontal="left" vertical="center"/>
    </xf>
    <xf numFmtId="0" fontId="39" fillId="9" borderId="58" xfId="0" applyFont="1" applyFill="1" applyBorder="1" applyAlignment="1">
      <alignment horizontal="left" vertical="center"/>
    </xf>
    <xf numFmtId="49" fontId="36" fillId="18" borderId="68" xfId="0" applyNumberFormat="1" applyFont="1" applyFill="1" applyBorder="1" applyAlignment="1">
      <alignment horizontal="center" vertical="center"/>
    </xf>
    <xf numFmtId="3" fontId="36" fillId="18" borderId="68" xfId="0" applyNumberFormat="1" applyFont="1" applyFill="1" applyBorder="1" applyAlignment="1">
      <alignment horizontal="right" vertical="center"/>
    </xf>
    <xf numFmtId="3" fontId="36" fillId="18" borderId="95" xfId="0" applyNumberFormat="1" applyFont="1" applyFill="1" applyBorder="1" applyAlignment="1">
      <alignment horizontal="left" vertical="center" wrapText="1"/>
    </xf>
    <xf numFmtId="0" fontId="41" fillId="10" borderId="106" xfId="0" applyFont="1" applyFill="1" applyBorder="1" applyAlignment="1">
      <alignment horizontal="left" vertical="center"/>
    </xf>
    <xf numFmtId="0" fontId="41" fillId="10" borderId="107" xfId="0" applyFont="1" applyFill="1" applyBorder="1" applyAlignment="1">
      <alignment horizontal="left" vertical="center"/>
    </xf>
    <xf numFmtId="49" fontId="36" fillId="10" borderId="107" xfId="0" applyNumberFormat="1" applyFont="1" applyFill="1" applyBorder="1" applyAlignment="1">
      <alignment horizontal="center" vertical="center"/>
    </xf>
    <xf numFmtId="3" fontId="41" fillId="10" borderId="107" xfId="0" applyNumberFormat="1" applyFont="1" applyFill="1" applyBorder="1" applyAlignment="1">
      <alignment horizontal="right" vertical="center"/>
    </xf>
    <xf numFmtId="0" fontId="41" fillId="10" borderId="107" xfId="0" applyFont="1" applyFill="1" applyBorder="1" applyAlignment="1">
      <alignment horizontal="right" vertical="center"/>
    </xf>
    <xf numFmtId="0" fontId="41" fillId="10" borderId="108" xfId="0" applyFont="1" applyFill="1" applyBorder="1" applyAlignment="1">
      <alignment horizontal="left" vertical="center"/>
    </xf>
    <xf numFmtId="49" fontId="36" fillId="10" borderId="59" xfId="0" applyNumberFormat="1" applyFont="1" applyFill="1" applyBorder="1" applyAlignment="1">
      <alignment horizontal="center" vertical="center"/>
    </xf>
    <xf numFmtId="0" fontId="41" fillId="10" borderId="59" xfId="0" applyFont="1" applyFill="1" applyBorder="1" applyAlignment="1">
      <alignment horizontal="right" vertical="center"/>
    </xf>
    <xf numFmtId="0" fontId="36" fillId="15" borderId="110" xfId="0" applyFont="1" applyFill="1" applyBorder="1" applyAlignment="1">
      <alignment vertical="center" wrapText="1"/>
    </xf>
    <xf numFmtId="49" fontId="36" fillId="15" borderId="85" xfId="0" applyNumberFormat="1" applyFont="1" applyFill="1" applyBorder="1" applyAlignment="1">
      <alignment horizontal="center" vertical="center"/>
    </xf>
    <xf numFmtId="0" fontId="39" fillId="9" borderId="111" xfId="0" applyFont="1" applyFill="1" applyBorder="1" applyAlignment="1">
      <alignment vertical="center" wrapText="1"/>
    </xf>
    <xf numFmtId="3" fontId="41" fillId="10" borderId="78" xfId="0" applyNumberFormat="1" applyFont="1" applyFill="1" applyBorder="1" applyAlignment="1">
      <alignment horizontal="left" vertical="center" wrapText="1"/>
    </xf>
    <xf numFmtId="0" fontId="36" fillId="10" borderId="61" xfId="0" applyFont="1" applyFill="1" applyBorder="1" applyAlignment="1">
      <alignment horizontal="left" vertical="center"/>
    </xf>
    <xf numFmtId="0" fontId="36" fillId="10" borderId="93" xfId="0" applyFont="1" applyFill="1" applyBorder="1" applyAlignment="1">
      <alignment horizontal="left" vertical="center" wrapText="1"/>
    </xf>
    <xf numFmtId="0" fontId="36" fillId="15" borderId="112" xfId="0" applyFont="1" applyFill="1" applyBorder="1" applyAlignment="1">
      <alignment horizontal="left" vertical="center" wrapText="1"/>
    </xf>
    <xf numFmtId="0" fontId="11" fillId="9" borderId="0" xfId="0" applyFont="1" applyFill="1" applyBorder="1" applyAlignment="1" applyProtection="1">
      <alignment horizontal="left" vertical="center" wrapText="1"/>
    </xf>
    <xf numFmtId="0" fontId="39" fillId="9" borderId="90" xfId="0" applyFont="1" applyFill="1" applyBorder="1" applyAlignment="1">
      <alignment horizontal="left" vertical="center" wrapText="1"/>
    </xf>
    <xf numFmtId="0" fontId="11" fillId="9" borderId="113" xfId="0" applyFont="1" applyFill="1" applyBorder="1" applyAlignment="1" applyProtection="1">
      <alignment horizontal="left" vertical="center" wrapText="1"/>
    </xf>
    <xf numFmtId="49" fontId="39" fillId="9" borderId="81" xfId="0" applyNumberFormat="1" applyFont="1" applyFill="1" applyBorder="1" applyAlignment="1">
      <alignment horizontal="center" vertical="center"/>
    </xf>
    <xf numFmtId="3" fontId="39" fillId="9" borderId="81" xfId="0" applyNumberFormat="1" applyFont="1" applyFill="1" applyBorder="1" applyAlignment="1">
      <alignment horizontal="right" vertical="center"/>
    </xf>
    <xf numFmtId="0" fontId="14" fillId="9" borderId="114" xfId="0" applyFont="1" applyFill="1" applyBorder="1" applyAlignment="1" applyProtection="1">
      <alignment vertical="center" wrapText="1"/>
    </xf>
    <xf numFmtId="49" fontId="14" fillId="9" borderId="114" xfId="0" applyNumberFormat="1" applyFont="1" applyFill="1" applyBorder="1" applyAlignment="1" applyProtection="1">
      <alignment horizontal="center" vertical="center" wrapText="1"/>
    </xf>
    <xf numFmtId="0" fontId="14" fillId="9" borderId="114" xfId="0" applyFont="1" applyFill="1" applyBorder="1" applyAlignment="1" applyProtection="1">
      <alignment horizontal="center" vertical="center" wrapText="1"/>
    </xf>
    <xf numFmtId="3" fontId="14" fillId="9" borderId="114" xfId="0" applyNumberFormat="1" applyFont="1" applyFill="1" applyBorder="1" applyAlignment="1" applyProtection="1">
      <alignment vertical="center" wrapText="1"/>
    </xf>
    <xf numFmtId="0" fontId="0" fillId="0" borderId="0" xfId="0" applyAlignment="1">
      <alignment horizontal="center"/>
    </xf>
    <xf numFmtId="0" fontId="27" fillId="10" borderId="0" xfId="0" applyFont="1" applyFill="1" applyBorder="1" applyProtection="1">
      <protection locked="0"/>
    </xf>
    <xf numFmtId="0" fontId="0" fillId="10" borderId="0" xfId="0" applyFill="1"/>
    <xf numFmtId="3" fontId="0" fillId="10" borderId="0" xfId="0" applyNumberFormat="1" applyFill="1"/>
    <xf numFmtId="0" fontId="1" fillId="10" borderId="0" xfId="0" applyFont="1" applyFill="1" applyAlignment="1">
      <alignment horizontal="left" vertical="top"/>
    </xf>
    <xf numFmtId="0" fontId="1" fillId="10" borderId="0" xfId="0" applyFont="1" applyFill="1" applyAlignment="1">
      <alignment horizontal="left" vertical="top"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0" borderId="0" xfId="0" applyFont="1" applyFill="1" applyBorder="1" applyAlignment="1" applyProtection="1">
      <alignment vertical="top" wrapText="1"/>
      <protection locked="0"/>
    </xf>
    <xf numFmtId="0" fontId="27" fillId="10" borderId="1" xfId="0" applyFont="1" applyFill="1" applyBorder="1" applyAlignment="1" applyProtection="1">
      <alignment vertical="top" wrapText="1"/>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4" fillId="10" borderId="47" xfId="0" applyFont="1" applyFill="1" applyBorder="1" applyAlignment="1">
      <alignment horizontal="right" vertical="center" wrapText="1"/>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48" xfId="0" applyFont="1" applyFill="1" applyBorder="1" applyAlignment="1">
      <alignment horizontal="center" vertical="center"/>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41" fillId="10" borderId="92" xfId="0" applyFont="1" applyFill="1" applyBorder="1" applyAlignment="1">
      <alignment horizontal="left" vertical="center"/>
    </xf>
    <xf numFmtId="0" fontId="41" fillId="10" borderId="58" xfId="0" applyFont="1" applyFill="1" applyBorder="1" applyAlignment="1">
      <alignment horizontal="left" vertical="center"/>
    </xf>
    <xf numFmtId="0" fontId="41" fillId="10" borderId="92" xfId="0" applyFont="1" applyFill="1" applyBorder="1" applyAlignment="1">
      <alignment horizontal="left" vertical="center" wrapText="1"/>
    </xf>
    <xf numFmtId="0" fontId="41" fillId="10" borderId="58" xfId="0" applyFont="1" applyFill="1" applyBorder="1" applyAlignment="1">
      <alignment horizontal="left" vertical="center" wrapText="1"/>
    </xf>
    <xf numFmtId="0" fontId="36" fillId="18" borderId="79" xfId="0" applyFont="1" applyFill="1" applyBorder="1" applyAlignment="1">
      <alignment horizontal="left" vertical="center"/>
    </xf>
    <xf numFmtId="0" fontId="36" fillId="18" borderId="67" xfId="0" applyFont="1" applyFill="1" applyBorder="1" applyAlignment="1">
      <alignment horizontal="left" vertical="center"/>
    </xf>
    <xf numFmtId="0" fontId="36" fillId="17" borderId="0" xfId="0" applyFont="1" applyFill="1" applyBorder="1" applyAlignment="1">
      <alignment horizontal="center"/>
    </xf>
    <xf numFmtId="0" fontId="1" fillId="10" borderId="0" xfId="0" applyFont="1" applyFill="1" applyAlignment="1">
      <alignment horizontal="left" vertical="top" wrapText="1"/>
    </xf>
    <xf numFmtId="0" fontId="36" fillId="17" borderId="0" xfId="0" applyFont="1" applyFill="1" applyAlignment="1">
      <alignment horizontal="center"/>
    </xf>
    <xf numFmtId="0" fontId="36" fillId="15" borderId="0" xfId="0" applyFont="1" applyFill="1" applyAlignment="1">
      <alignment horizontal="center"/>
    </xf>
    <xf numFmtId="0" fontId="23" fillId="10" borderId="0" xfId="0" applyFont="1" applyFill="1" applyAlignment="1">
      <alignment horizontal="left" vertical="center" wrapText="1"/>
    </xf>
    <xf numFmtId="0" fontId="39" fillId="9" borderId="92" xfId="0" applyFont="1" applyFill="1" applyBorder="1" applyAlignment="1">
      <alignment horizontal="left" vertical="center"/>
    </xf>
    <xf numFmtId="0" fontId="39" fillId="9" borderId="58" xfId="0" applyFont="1" applyFill="1" applyBorder="1" applyAlignment="1">
      <alignment horizontal="left" vertical="center"/>
    </xf>
    <xf numFmtId="0" fontId="39" fillId="9" borderId="109" xfId="0" applyFont="1" applyFill="1" applyBorder="1" applyAlignment="1">
      <alignment horizontal="left" vertical="center"/>
    </xf>
    <xf numFmtId="0" fontId="39" fillId="9" borderId="75" xfId="0" applyFont="1" applyFill="1" applyBorder="1" applyAlignment="1">
      <alignment horizontal="left" vertical="center"/>
    </xf>
    <xf numFmtId="0" fontId="41" fillId="10" borderId="92" xfId="0" applyFont="1" applyFill="1" applyBorder="1" applyAlignment="1">
      <alignment horizontal="center" vertical="center"/>
    </xf>
    <xf numFmtId="0" fontId="41" fillId="10" borderId="58" xfId="0" applyFont="1" applyFill="1" applyBorder="1" applyAlignment="1">
      <alignment horizontal="center" vertical="center"/>
    </xf>
    <xf numFmtId="0" fontId="39" fillId="9" borderId="92" xfId="0" applyFont="1" applyFill="1" applyBorder="1" applyAlignment="1">
      <alignment horizontal="left" vertical="center" wrapText="1"/>
    </xf>
    <xf numFmtId="0" fontId="39" fillId="9" borderId="58" xfId="0" applyFont="1" applyFill="1" applyBorder="1" applyAlignment="1">
      <alignment horizontal="left" vertical="center" wrapText="1"/>
    </xf>
    <xf numFmtId="0" fontId="39" fillId="9" borderId="79" xfId="0" applyFont="1" applyFill="1" applyBorder="1" applyAlignment="1">
      <alignment horizontal="left" vertical="center"/>
    </xf>
    <xf numFmtId="0" fontId="39" fillId="9" borderId="67" xfId="0" applyFont="1" applyFill="1" applyBorder="1" applyAlignment="1">
      <alignment horizontal="left" vertical="center"/>
    </xf>
    <xf numFmtId="0" fontId="23" fillId="10" borderId="0" xfId="0" applyFont="1" applyFill="1" applyAlignment="1">
      <alignment horizontal="left" wrapText="1"/>
    </xf>
  </cellXfs>
  <cellStyles count="5">
    <cellStyle name="Hyperlink 2" xfId="2"/>
    <cellStyle name="Normal" xfId="0" builtinId="0"/>
    <cellStyle name="Normal 2" xfId="3"/>
    <cellStyle name="Normal 2 2" xfId="4"/>
    <cellStyle name="Style 1" xfId="1"/>
  </cellStyles>
  <dxfs count="2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topLeftCell="A31" workbookViewId="0">
      <selection activeCell="M57" sqref="M57"/>
    </sheetView>
  </sheetViews>
  <sheetFormatPr defaultRowHeight="12.75" x14ac:dyDescent="0.2"/>
  <cols>
    <col min="10" max="10" width="11" bestFit="1" customWidth="1"/>
  </cols>
  <sheetData>
    <row r="1" spans="1:10" ht="15.75" x14ac:dyDescent="0.2">
      <c r="A1" s="330"/>
      <c r="B1" s="331"/>
      <c r="C1" s="331"/>
      <c r="D1" s="29"/>
      <c r="E1" s="29"/>
      <c r="F1" s="29"/>
      <c r="G1" s="29"/>
      <c r="H1" s="29"/>
      <c r="I1" s="29"/>
      <c r="J1" s="30"/>
    </row>
    <row r="2" spans="1:10" ht="14.45" customHeight="1" x14ac:dyDescent="0.2">
      <c r="A2" s="332" t="s">
        <v>404</v>
      </c>
      <c r="B2" s="333"/>
      <c r="C2" s="333"/>
      <c r="D2" s="333"/>
      <c r="E2" s="333"/>
      <c r="F2" s="333"/>
      <c r="G2" s="333"/>
      <c r="H2" s="333"/>
      <c r="I2" s="333"/>
      <c r="J2" s="334"/>
    </row>
    <row r="3" spans="1:10" ht="15" x14ac:dyDescent="0.2">
      <c r="A3" s="84"/>
      <c r="B3" s="85"/>
      <c r="C3" s="85"/>
      <c r="D3" s="85"/>
      <c r="E3" s="85"/>
      <c r="F3" s="85"/>
      <c r="G3" s="85"/>
      <c r="H3" s="85"/>
      <c r="I3" s="85"/>
      <c r="J3" s="86"/>
    </row>
    <row r="4" spans="1:10" ht="33.6" customHeight="1" x14ac:dyDescent="0.2">
      <c r="A4" s="335" t="s">
        <v>389</v>
      </c>
      <c r="B4" s="336"/>
      <c r="C4" s="336"/>
      <c r="D4" s="336"/>
      <c r="E4" s="337">
        <v>43466</v>
      </c>
      <c r="F4" s="338"/>
      <c r="G4" s="92" t="s">
        <v>0</v>
      </c>
      <c r="H4" s="337">
        <v>43830</v>
      </c>
      <c r="I4" s="338"/>
      <c r="J4" s="31"/>
    </row>
    <row r="5" spans="1:10" s="97" customFormat="1" ht="10.15" customHeight="1" x14ac:dyDescent="0.25">
      <c r="A5" s="339"/>
      <c r="B5" s="340"/>
      <c r="C5" s="340"/>
      <c r="D5" s="340"/>
      <c r="E5" s="340"/>
      <c r="F5" s="340"/>
      <c r="G5" s="340"/>
      <c r="H5" s="340"/>
      <c r="I5" s="340"/>
      <c r="J5" s="341"/>
    </row>
    <row r="6" spans="1:10" ht="20.45" customHeight="1" x14ac:dyDescent="0.2">
      <c r="A6" s="87"/>
      <c r="B6" s="98" t="s">
        <v>411</v>
      </c>
      <c r="C6" s="88"/>
      <c r="D6" s="88"/>
      <c r="E6" s="110">
        <v>2019</v>
      </c>
      <c r="F6" s="99"/>
      <c r="G6" s="92"/>
      <c r="H6" s="99"/>
      <c r="I6" s="99"/>
      <c r="J6" s="40"/>
    </row>
    <row r="7" spans="1:10" s="101" customFormat="1" ht="11.1" customHeight="1" x14ac:dyDescent="0.2">
      <c r="A7" s="87"/>
      <c r="B7" s="88"/>
      <c r="C7" s="88"/>
      <c r="D7" s="88"/>
      <c r="E7" s="100"/>
      <c r="F7" s="100"/>
      <c r="G7" s="92"/>
      <c r="H7" s="100"/>
      <c r="I7" s="100"/>
      <c r="J7" s="40"/>
    </row>
    <row r="8" spans="1:10" ht="37.9" customHeight="1" x14ac:dyDescent="0.2">
      <c r="A8" s="343" t="s">
        <v>412</v>
      </c>
      <c r="B8" s="344"/>
      <c r="C8" s="344"/>
      <c r="D8" s="344"/>
      <c r="E8" s="344"/>
      <c r="F8" s="344"/>
      <c r="G8" s="344"/>
      <c r="H8" s="344"/>
      <c r="I8" s="344"/>
      <c r="J8" s="32"/>
    </row>
    <row r="9" spans="1:10" ht="14.25" x14ac:dyDescent="0.2">
      <c r="A9" s="33"/>
      <c r="B9" s="80"/>
      <c r="C9" s="80"/>
      <c r="D9" s="80"/>
      <c r="E9" s="342"/>
      <c r="F9" s="342"/>
      <c r="G9" s="300"/>
      <c r="H9" s="300"/>
      <c r="I9" s="90"/>
      <c r="J9" s="91"/>
    </row>
    <row r="10" spans="1:10" ht="25.9" customHeight="1" x14ac:dyDescent="0.2">
      <c r="A10" s="307" t="s">
        <v>390</v>
      </c>
      <c r="B10" s="308"/>
      <c r="C10" s="325">
        <v>3474771</v>
      </c>
      <c r="D10" s="326"/>
      <c r="E10" s="82"/>
      <c r="F10" s="345" t="s">
        <v>413</v>
      </c>
      <c r="G10" s="319"/>
      <c r="H10" s="325" t="s">
        <v>459</v>
      </c>
      <c r="I10" s="326"/>
      <c r="J10" s="34"/>
    </row>
    <row r="11" spans="1:10" ht="15.6" customHeight="1" x14ac:dyDescent="0.2">
      <c r="A11" s="33"/>
      <c r="B11" s="80"/>
      <c r="C11" s="80"/>
      <c r="D11" s="80"/>
      <c r="E11" s="329"/>
      <c r="F11" s="329"/>
      <c r="G11" s="329"/>
      <c r="H11" s="329"/>
      <c r="I11" s="83"/>
      <c r="J11" s="34"/>
    </row>
    <row r="12" spans="1:10" ht="21" customHeight="1" x14ac:dyDescent="0.2">
      <c r="A12" s="316" t="s">
        <v>405</v>
      </c>
      <c r="B12" s="308"/>
      <c r="C12" s="325">
        <v>40020883</v>
      </c>
      <c r="D12" s="326"/>
      <c r="E12" s="328"/>
      <c r="F12" s="329"/>
      <c r="G12" s="329"/>
      <c r="H12" s="329"/>
      <c r="I12" s="83"/>
      <c r="J12" s="34"/>
    </row>
    <row r="13" spans="1:10" ht="11.1" customHeight="1" x14ac:dyDescent="0.2">
      <c r="A13" s="82"/>
      <c r="B13" s="83"/>
      <c r="C13" s="80"/>
      <c r="D13" s="80"/>
      <c r="E13" s="300"/>
      <c r="F13" s="300"/>
      <c r="G13" s="300"/>
      <c r="H13" s="300"/>
      <c r="I13" s="80"/>
      <c r="J13" s="35"/>
    </row>
    <row r="14" spans="1:10" ht="22.9" customHeight="1" x14ac:dyDescent="0.2">
      <c r="A14" s="316" t="s">
        <v>391</v>
      </c>
      <c r="B14" s="319"/>
      <c r="C14" s="325">
        <v>36201212847</v>
      </c>
      <c r="D14" s="326"/>
      <c r="E14" s="327"/>
      <c r="F14" s="309"/>
      <c r="G14" s="96" t="s">
        <v>414</v>
      </c>
      <c r="H14" s="325" t="s">
        <v>446</v>
      </c>
      <c r="I14" s="326"/>
      <c r="J14" s="93"/>
    </row>
    <row r="15" spans="1:10" ht="14.45" customHeight="1" x14ac:dyDescent="0.2">
      <c r="A15" s="82"/>
      <c r="B15" s="83"/>
      <c r="C15" s="80"/>
      <c r="D15" s="80"/>
      <c r="E15" s="300"/>
      <c r="F15" s="300"/>
      <c r="G15" s="300"/>
      <c r="H15" s="300"/>
      <c r="I15" s="80"/>
      <c r="J15" s="35"/>
    </row>
    <row r="16" spans="1:10" ht="13.15" customHeight="1" x14ac:dyDescent="0.2">
      <c r="A16" s="316" t="s">
        <v>415</v>
      </c>
      <c r="B16" s="319"/>
      <c r="C16" s="320" t="s">
        <v>447</v>
      </c>
      <c r="D16" s="321"/>
      <c r="E16" s="89"/>
      <c r="F16" s="89"/>
      <c r="G16" s="89"/>
      <c r="H16" s="89"/>
      <c r="I16" s="89"/>
      <c r="J16" s="93"/>
    </row>
    <row r="17" spans="1:10" ht="14.45" customHeight="1" x14ac:dyDescent="0.2">
      <c r="A17" s="322"/>
      <c r="B17" s="323"/>
      <c r="C17" s="323"/>
      <c r="D17" s="323"/>
      <c r="E17" s="323"/>
      <c r="F17" s="323"/>
      <c r="G17" s="323"/>
      <c r="H17" s="323"/>
      <c r="I17" s="323"/>
      <c r="J17" s="324"/>
    </row>
    <row r="18" spans="1:10" x14ac:dyDescent="0.2">
      <c r="A18" s="307" t="s">
        <v>392</v>
      </c>
      <c r="B18" s="308"/>
      <c r="C18" s="293" t="s">
        <v>448</v>
      </c>
      <c r="D18" s="294"/>
      <c r="E18" s="294"/>
      <c r="F18" s="294"/>
      <c r="G18" s="294"/>
      <c r="H18" s="294"/>
      <c r="I18" s="294"/>
      <c r="J18" s="295"/>
    </row>
    <row r="19" spans="1:10" ht="14.25" x14ac:dyDescent="0.2">
      <c r="A19" s="33"/>
      <c r="B19" s="80"/>
      <c r="C19" s="95"/>
      <c r="D19" s="80"/>
      <c r="E19" s="300"/>
      <c r="F19" s="300"/>
      <c r="G19" s="300"/>
      <c r="H19" s="300"/>
      <c r="I19" s="80"/>
      <c r="J19" s="35"/>
    </row>
    <row r="20" spans="1:10" ht="14.25" x14ac:dyDescent="0.2">
      <c r="A20" s="307" t="s">
        <v>393</v>
      </c>
      <c r="B20" s="308"/>
      <c r="C20" s="325">
        <v>52440</v>
      </c>
      <c r="D20" s="326"/>
      <c r="E20" s="300"/>
      <c r="F20" s="300"/>
      <c r="G20" s="293" t="s">
        <v>449</v>
      </c>
      <c r="H20" s="294"/>
      <c r="I20" s="294"/>
      <c r="J20" s="295"/>
    </row>
    <row r="21" spans="1:10" ht="14.25" x14ac:dyDescent="0.2">
      <c r="A21" s="33"/>
      <c r="B21" s="80"/>
      <c r="C21" s="80"/>
      <c r="D21" s="80"/>
      <c r="E21" s="300"/>
      <c r="F21" s="300"/>
      <c r="G21" s="300"/>
      <c r="H21" s="300"/>
      <c r="I21" s="80"/>
      <c r="J21" s="35"/>
    </row>
    <row r="22" spans="1:10" x14ac:dyDescent="0.2">
      <c r="A22" s="307" t="s">
        <v>394</v>
      </c>
      <c r="B22" s="308"/>
      <c r="C22" s="293" t="s">
        <v>450</v>
      </c>
      <c r="D22" s="294"/>
      <c r="E22" s="294"/>
      <c r="F22" s="294"/>
      <c r="G22" s="294"/>
      <c r="H22" s="294"/>
      <c r="I22" s="294"/>
      <c r="J22" s="295"/>
    </row>
    <row r="23" spans="1:10" ht="14.25" x14ac:dyDescent="0.2">
      <c r="A23" s="33"/>
      <c r="B23" s="80"/>
      <c r="C23" s="80"/>
      <c r="D23" s="80"/>
      <c r="E23" s="300"/>
      <c r="F23" s="300"/>
      <c r="G23" s="300"/>
      <c r="H23" s="300"/>
      <c r="I23" s="80"/>
      <c r="J23" s="35"/>
    </row>
    <row r="24" spans="1:10" ht="14.25" x14ac:dyDescent="0.2">
      <c r="A24" s="307" t="s">
        <v>395</v>
      </c>
      <c r="B24" s="308"/>
      <c r="C24" s="313" t="s">
        <v>451</v>
      </c>
      <c r="D24" s="314"/>
      <c r="E24" s="314"/>
      <c r="F24" s="314"/>
      <c r="G24" s="314"/>
      <c r="H24" s="314"/>
      <c r="I24" s="314"/>
      <c r="J24" s="315"/>
    </row>
    <row r="25" spans="1:10" ht="14.25" x14ac:dyDescent="0.2">
      <c r="A25" s="33"/>
      <c r="B25" s="80"/>
      <c r="C25" s="95"/>
      <c r="D25" s="80"/>
      <c r="E25" s="300"/>
      <c r="F25" s="300"/>
      <c r="G25" s="300"/>
      <c r="H25" s="300"/>
      <c r="I25" s="80"/>
      <c r="J25" s="35"/>
    </row>
    <row r="26" spans="1:10" ht="14.25" x14ac:dyDescent="0.2">
      <c r="A26" s="307" t="s">
        <v>396</v>
      </c>
      <c r="B26" s="308"/>
      <c r="C26" s="313" t="s">
        <v>452</v>
      </c>
      <c r="D26" s="314"/>
      <c r="E26" s="314"/>
      <c r="F26" s="314"/>
      <c r="G26" s="314"/>
      <c r="H26" s="314"/>
      <c r="I26" s="314"/>
      <c r="J26" s="315"/>
    </row>
    <row r="27" spans="1:10" ht="13.9" customHeight="1" x14ac:dyDescent="0.2">
      <c r="A27" s="33"/>
      <c r="B27" s="80"/>
      <c r="C27" s="95"/>
      <c r="D27" s="80"/>
      <c r="E27" s="300"/>
      <c r="F27" s="300"/>
      <c r="G27" s="300"/>
      <c r="H27" s="300"/>
      <c r="I27" s="80"/>
      <c r="J27" s="35"/>
    </row>
    <row r="28" spans="1:10" ht="22.9" customHeight="1" x14ac:dyDescent="0.2">
      <c r="A28" s="316" t="s">
        <v>406</v>
      </c>
      <c r="B28" s="308"/>
      <c r="C28" s="61">
        <v>3242</v>
      </c>
      <c r="D28" s="36"/>
      <c r="E28" s="312"/>
      <c r="F28" s="312"/>
      <c r="G28" s="312"/>
      <c r="H28" s="312"/>
      <c r="I28" s="317"/>
      <c r="J28" s="318"/>
    </row>
    <row r="29" spans="1:10" ht="14.25" x14ac:dyDescent="0.2">
      <c r="A29" s="33"/>
      <c r="B29" s="80"/>
      <c r="C29" s="80"/>
      <c r="D29" s="80"/>
      <c r="E29" s="300"/>
      <c r="F29" s="300"/>
      <c r="G29" s="300"/>
      <c r="H29" s="300"/>
      <c r="I29" s="80"/>
      <c r="J29" s="35"/>
    </row>
    <row r="30" spans="1:10" ht="15" x14ac:dyDescent="0.2">
      <c r="A30" s="307" t="s">
        <v>397</v>
      </c>
      <c r="B30" s="308"/>
      <c r="C30" s="109" t="s">
        <v>418</v>
      </c>
      <c r="D30" s="298" t="s">
        <v>416</v>
      </c>
      <c r="E30" s="299"/>
      <c r="F30" s="299"/>
      <c r="G30" s="299"/>
      <c r="H30" s="102" t="s">
        <v>417</v>
      </c>
      <c r="I30" s="103" t="s">
        <v>418</v>
      </c>
      <c r="J30" s="104"/>
    </row>
    <row r="31" spans="1:10" x14ac:dyDescent="0.2">
      <c r="A31" s="307"/>
      <c r="B31" s="308"/>
      <c r="C31" s="37"/>
      <c r="D31" s="92"/>
      <c r="E31" s="309"/>
      <c r="F31" s="309"/>
      <c r="G31" s="309"/>
      <c r="H31" s="309"/>
      <c r="I31" s="310"/>
      <c r="J31" s="311"/>
    </row>
    <row r="32" spans="1:10" x14ac:dyDescent="0.2">
      <c r="A32" s="307" t="s">
        <v>407</v>
      </c>
      <c r="B32" s="308"/>
      <c r="C32" s="61" t="s">
        <v>421</v>
      </c>
      <c r="D32" s="298" t="s">
        <v>419</v>
      </c>
      <c r="E32" s="299"/>
      <c r="F32" s="299"/>
      <c r="G32" s="299"/>
      <c r="H32" s="105" t="s">
        <v>420</v>
      </c>
      <c r="I32" s="106" t="s">
        <v>421</v>
      </c>
      <c r="J32" s="107"/>
    </row>
    <row r="33" spans="1:10" ht="14.25" x14ac:dyDescent="0.2">
      <c r="A33" s="33"/>
      <c r="B33" s="80"/>
      <c r="C33" s="80"/>
      <c r="D33" s="80"/>
      <c r="E33" s="300"/>
      <c r="F33" s="300"/>
      <c r="G33" s="300"/>
      <c r="H33" s="300"/>
      <c r="I33" s="80"/>
      <c r="J33" s="35"/>
    </row>
    <row r="34" spans="1:10" x14ac:dyDescent="0.2">
      <c r="A34" s="298" t="s">
        <v>408</v>
      </c>
      <c r="B34" s="299"/>
      <c r="C34" s="299"/>
      <c r="D34" s="299"/>
      <c r="E34" s="299" t="s">
        <v>398</v>
      </c>
      <c r="F34" s="299"/>
      <c r="G34" s="299"/>
      <c r="H34" s="299"/>
      <c r="I34" s="299"/>
      <c r="J34" s="38" t="s">
        <v>399</v>
      </c>
    </row>
    <row r="35" spans="1:10" ht="14.25" x14ac:dyDescent="0.2">
      <c r="A35" s="33"/>
      <c r="B35" s="80"/>
      <c r="C35" s="80"/>
      <c r="D35" s="80"/>
      <c r="E35" s="300"/>
      <c r="F35" s="300"/>
      <c r="G35" s="300"/>
      <c r="H35" s="300"/>
      <c r="I35" s="80"/>
      <c r="J35" s="91"/>
    </row>
    <row r="36" spans="1:10" x14ac:dyDescent="0.2">
      <c r="A36" s="301" t="s">
        <v>430</v>
      </c>
      <c r="B36" s="302"/>
      <c r="C36" s="302"/>
      <c r="D36" s="302"/>
      <c r="E36" s="301" t="s">
        <v>437</v>
      </c>
      <c r="F36" s="302"/>
      <c r="G36" s="302"/>
      <c r="H36" s="302"/>
      <c r="I36" s="304"/>
      <c r="J36" s="81" t="s">
        <v>444</v>
      </c>
    </row>
    <row r="37" spans="1:10" ht="14.25" x14ac:dyDescent="0.2">
      <c r="A37" s="124"/>
      <c r="B37" s="118"/>
      <c r="C37" s="125"/>
      <c r="D37" s="296"/>
      <c r="E37" s="296"/>
      <c r="F37" s="296"/>
      <c r="G37" s="296"/>
      <c r="H37" s="296"/>
      <c r="I37" s="296"/>
      <c r="J37" s="126"/>
    </row>
    <row r="38" spans="1:10" x14ac:dyDescent="0.2">
      <c r="A38" s="301" t="s">
        <v>442</v>
      </c>
      <c r="B38" s="302"/>
      <c r="C38" s="302"/>
      <c r="D38" s="302"/>
      <c r="E38" s="301" t="s">
        <v>443</v>
      </c>
      <c r="F38" s="302"/>
      <c r="G38" s="302"/>
      <c r="H38" s="302"/>
      <c r="I38" s="304"/>
      <c r="J38" s="115">
        <v>4724750667</v>
      </c>
    </row>
    <row r="39" spans="1:10" ht="14.25" x14ac:dyDescent="0.2">
      <c r="A39" s="33"/>
      <c r="B39" s="80"/>
      <c r="C39" s="95"/>
      <c r="D39" s="306"/>
      <c r="E39" s="306"/>
      <c r="F39" s="306"/>
      <c r="G39" s="306"/>
      <c r="H39" s="306"/>
      <c r="I39" s="306"/>
      <c r="J39" s="35"/>
    </row>
    <row r="40" spans="1:10" x14ac:dyDescent="0.2">
      <c r="A40" s="301" t="s">
        <v>431</v>
      </c>
      <c r="B40" s="302"/>
      <c r="C40" s="302"/>
      <c r="D40" s="304"/>
      <c r="E40" s="301" t="s">
        <v>438</v>
      </c>
      <c r="F40" s="302"/>
      <c r="G40" s="302"/>
      <c r="H40" s="302"/>
      <c r="I40" s="304"/>
      <c r="J40" s="61" t="s">
        <v>445</v>
      </c>
    </row>
    <row r="41" spans="1:10" ht="14.25" x14ac:dyDescent="0.2">
      <c r="A41" s="33"/>
      <c r="B41" s="80"/>
      <c r="C41" s="95"/>
      <c r="D41" s="94"/>
      <c r="E41" s="306"/>
      <c r="F41" s="306"/>
      <c r="G41" s="306"/>
      <c r="H41" s="306"/>
      <c r="I41" s="83"/>
      <c r="J41" s="35"/>
    </row>
    <row r="42" spans="1:10" x14ac:dyDescent="0.2">
      <c r="A42" s="301" t="s">
        <v>432</v>
      </c>
      <c r="B42" s="302"/>
      <c r="C42" s="302"/>
      <c r="D42" s="304"/>
      <c r="E42" s="301" t="s">
        <v>439</v>
      </c>
      <c r="F42" s="302"/>
      <c r="G42" s="302"/>
      <c r="H42" s="302"/>
      <c r="I42" s="304"/>
      <c r="J42" s="61">
        <v>3324877</v>
      </c>
    </row>
    <row r="43" spans="1:10" ht="14.25" x14ac:dyDescent="0.2">
      <c r="A43" s="124"/>
      <c r="B43" s="118"/>
      <c r="C43" s="125"/>
      <c r="D43" s="296"/>
      <c r="E43" s="296"/>
      <c r="F43" s="296"/>
      <c r="G43" s="296"/>
      <c r="H43" s="296"/>
      <c r="I43" s="296"/>
      <c r="J43" s="126"/>
    </row>
    <row r="44" spans="1:10" x14ac:dyDescent="0.2">
      <c r="A44" s="301" t="s">
        <v>434</v>
      </c>
      <c r="B44" s="302"/>
      <c r="C44" s="302"/>
      <c r="D44" s="304"/>
      <c r="E44" s="301" t="s">
        <v>440</v>
      </c>
      <c r="F44" s="302"/>
      <c r="G44" s="302"/>
      <c r="H44" s="302"/>
      <c r="I44" s="304"/>
      <c r="J44" s="61">
        <v>2006103</v>
      </c>
    </row>
    <row r="45" spans="1:10" ht="14.25" x14ac:dyDescent="0.2">
      <c r="A45" s="124"/>
      <c r="B45" s="118"/>
      <c r="C45" s="125"/>
      <c r="D45" s="296"/>
      <c r="E45" s="296"/>
      <c r="F45" s="296"/>
      <c r="G45" s="296"/>
      <c r="H45" s="296"/>
      <c r="I45" s="296"/>
      <c r="J45" s="126"/>
    </row>
    <row r="46" spans="1:10" x14ac:dyDescent="0.2">
      <c r="A46" s="301" t="s">
        <v>436</v>
      </c>
      <c r="B46" s="302" t="s">
        <v>435</v>
      </c>
      <c r="C46" s="302"/>
      <c r="D46" s="304"/>
      <c r="E46" s="301" t="s">
        <v>440</v>
      </c>
      <c r="F46" s="302"/>
      <c r="G46" s="302"/>
      <c r="H46" s="302"/>
      <c r="I46" s="304"/>
      <c r="J46" s="61">
        <v>2315211</v>
      </c>
    </row>
    <row r="47" spans="1:10" ht="14.25" x14ac:dyDescent="0.2">
      <c r="A47" s="124"/>
      <c r="B47" s="118"/>
      <c r="C47" s="125"/>
      <c r="D47" s="296"/>
      <c r="E47" s="296"/>
      <c r="F47" s="296"/>
      <c r="G47" s="296"/>
      <c r="H47" s="296"/>
      <c r="I47" s="296"/>
      <c r="J47" s="126"/>
    </row>
    <row r="48" spans="1:10" x14ac:dyDescent="0.2">
      <c r="A48" s="301" t="s">
        <v>433</v>
      </c>
      <c r="B48" s="302"/>
      <c r="C48" s="302"/>
      <c r="D48" s="304"/>
      <c r="E48" s="301" t="s">
        <v>440</v>
      </c>
      <c r="F48" s="302"/>
      <c r="G48" s="302"/>
      <c r="H48" s="302"/>
      <c r="I48" s="304"/>
      <c r="J48" s="61">
        <v>2006120</v>
      </c>
    </row>
    <row r="49" spans="1:10" ht="14.25" x14ac:dyDescent="0.2">
      <c r="A49" s="124"/>
      <c r="B49" s="288"/>
      <c r="C49" s="125"/>
      <c r="D49" s="297"/>
      <c r="E49" s="297"/>
      <c r="F49" s="297"/>
      <c r="G49" s="297"/>
      <c r="H49" s="297"/>
      <c r="I49" s="297"/>
      <c r="J49" s="126"/>
    </row>
    <row r="50" spans="1:10" x14ac:dyDescent="0.2">
      <c r="A50" s="301" t="s">
        <v>733</v>
      </c>
      <c r="B50" s="302"/>
      <c r="C50" s="302"/>
      <c r="D50" s="304"/>
      <c r="E50" s="301" t="s">
        <v>441</v>
      </c>
      <c r="F50" s="302"/>
      <c r="G50" s="302"/>
      <c r="H50" s="302"/>
      <c r="I50" s="304"/>
      <c r="J50" s="61">
        <v>3044572</v>
      </c>
    </row>
    <row r="51" spans="1:10" ht="14.25" x14ac:dyDescent="0.2">
      <c r="A51" s="33"/>
      <c r="B51" s="112"/>
      <c r="C51" s="111"/>
      <c r="D51" s="113"/>
      <c r="E51" s="113"/>
      <c r="F51" s="113"/>
      <c r="G51" s="113"/>
      <c r="H51" s="113"/>
      <c r="I51" s="114"/>
      <c r="J51" s="35"/>
    </row>
    <row r="52" spans="1:10" x14ac:dyDescent="0.2">
      <c r="A52" s="301"/>
      <c r="B52" s="302"/>
      <c r="C52" s="302"/>
      <c r="D52" s="304"/>
      <c r="E52" s="301"/>
      <c r="F52" s="302"/>
      <c r="G52" s="302"/>
      <c r="H52" s="302"/>
      <c r="I52" s="304"/>
      <c r="J52" s="61"/>
    </row>
    <row r="53" spans="1:10" ht="14.25" x14ac:dyDescent="0.2">
      <c r="A53" s="39"/>
      <c r="B53" s="95"/>
      <c r="C53" s="305"/>
      <c r="D53" s="305"/>
      <c r="E53" s="300"/>
      <c r="F53" s="300"/>
      <c r="G53" s="305"/>
      <c r="H53" s="305"/>
      <c r="I53" s="305"/>
      <c r="J53" s="35"/>
    </row>
    <row r="54" spans="1:10" x14ac:dyDescent="0.2">
      <c r="A54" s="301"/>
      <c r="B54" s="302"/>
      <c r="C54" s="302"/>
      <c r="D54" s="304"/>
      <c r="E54" s="301"/>
      <c r="F54" s="302"/>
      <c r="G54" s="302"/>
      <c r="H54" s="302"/>
      <c r="I54" s="304"/>
      <c r="J54" s="61"/>
    </row>
    <row r="55" spans="1:10" ht="14.25" x14ac:dyDescent="0.2">
      <c r="A55" s="39"/>
      <c r="B55" s="95"/>
      <c r="C55" s="95"/>
      <c r="D55" s="80"/>
      <c r="E55" s="303"/>
      <c r="F55" s="303"/>
      <c r="G55" s="305"/>
      <c r="H55" s="305"/>
      <c r="I55" s="80"/>
      <c r="J55" s="35"/>
    </row>
    <row r="56" spans="1:10" x14ac:dyDescent="0.2">
      <c r="A56" s="301"/>
      <c r="B56" s="302"/>
      <c r="C56" s="302"/>
      <c r="D56" s="304"/>
      <c r="E56" s="301"/>
      <c r="F56" s="302"/>
      <c r="G56" s="302"/>
      <c r="H56" s="302"/>
      <c r="I56" s="304"/>
      <c r="J56" s="61"/>
    </row>
    <row r="57" spans="1:10" ht="14.25" x14ac:dyDescent="0.2">
      <c r="A57" s="39"/>
      <c r="B57" s="95"/>
      <c r="C57" s="95"/>
      <c r="D57" s="80"/>
      <c r="E57" s="300"/>
      <c r="F57" s="300"/>
      <c r="G57" s="305"/>
      <c r="H57" s="305"/>
      <c r="I57" s="80"/>
      <c r="J57" s="108" t="s">
        <v>422</v>
      </c>
    </row>
    <row r="58" spans="1:10" ht="14.25" x14ac:dyDescent="0.2">
      <c r="A58" s="39"/>
      <c r="B58" s="95"/>
      <c r="C58" s="95"/>
      <c r="D58" s="80"/>
      <c r="E58" s="300"/>
      <c r="F58" s="300"/>
      <c r="G58" s="305"/>
      <c r="H58" s="305"/>
      <c r="I58" s="80"/>
      <c r="J58" s="108" t="s">
        <v>423</v>
      </c>
    </row>
    <row r="59" spans="1:10" ht="14.45" customHeight="1" x14ac:dyDescent="0.2">
      <c r="A59" s="316" t="s">
        <v>400</v>
      </c>
      <c r="B59" s="345"/>
      <c r="C59" s="325" t="s">
        <v>423</v>
      </c>
      <c r="D59" s="326"/>
      <c r="E59" s="352" t="s">
        <v>424</v>
      </c>
      <c r="F59" s="353"/>
      <c r="G59" s="293"/>
      <c r="H59" s="294"/>
      <c r="I59" s="294"/>
      <c r="J59" s="295"/>
    </row>
    <row r="60" spans="1:10" ht="14.25" x14ac:dyDescent="0.2">
      <c r="A60" s="39"/>
      <c r="B60" s="95"/>
      <c r="C60" s="305"/>
      <c r="D60" s="305"/>
      <c r="E60" s="300"/>
      <c r="F60" s="300"/>
      <c r="G60" s="349" t="s">
        <v>425</v>
      </c>
      <c r="H60" s="349"/>
      <c r="I60" s="349"/>
      <c r="J60" s="40"/>
    </row>
    <row r="61" spans="1:10" ht="13.9" customHeight="1" x14ac:dyDescent="0.2">
      <c r="A61" s="316" t="s">
        <v>401</v>
      </c>
      <c r="B61" s="345"/>
      <c r="C61" s="293" t="s">
        <v>453</v>
      </c>
      <c r="D61" s="294"/>
      <c r="E61" s="294"/>
      <c r="F61" s="294"/>
      <c r="G61" s="294"/>
      <c r="H61" s="294"/>
      <c r="I61" s="294"/>
      <c r="J61" s="295"/>
    </row>
    <row r="62" spans="1:10" ht="14.25" x14ac:dyDescent="0.2">
      <c r="A62" s="33"/>
      <c r="B62" s="80"/>
      <c r="C62" s="312" t="s">
        <v>402</v>
      </c>
      <c r="D62" s="312"/>
      <c r="E62" s="312"/>
      <c r="F62" s="312"/>
      <c r="G62" s="312"/>
      <c r="H62" s="312"/>
      <c r="I62" s="312"/>
      <c r="J62" s="35"/>
    </row>
    <row r="63" spans="1:10" ht="14.25" x14ac:dyDescent="0.2">
      <c r="A63" s="316" t="s">
        <v>403</v>
      </c>
      <c r="B63" s="345"/>
      <c r="C63" s="293" t="s">
        <v>454</v>
      </c>
      <c r="D63" s="294"/>
      <c r="E63" s="295"/>
      <c r="F63" s="300"/>
      <c r="G63" s="300"/>
      <c r="H63" s="299"/>
      <c r="I63" s="299"/>
      <c r="J63" s="351"/>
    </row>
    <row r="64" spans="1:10" ht="14.25" x14ac:dyDescent="0.2">
      <c r="A64" s="33"/>
      <c r="B64" s="80"/>
      <c r="C64" s="95"/>
      <c r="D64" s="80"/>
      <c r="E64" s="300"/>
      <c r="F64" s="300"/>
      <c r="G64" s="300"/>
      <c r="H64" s="300"/>
      <c r="I64" s="80"/>
      <c r="J64" s="35"/>
    </row>
    <row r="65" spans="1:10" ht="14.45" customHeight="1" x14ac:dyDescent="0.2">
      <c r="A65" s="316" t="s">
        <v>395</v>
      </c>
      <c r="B65" s="345"/>
      <c r="C65" s="346" t="s">
        <v>455</v>
      </c>
      <c r="D65" s="347"/>
      <c r="E65" s="347"/>
      <c r="F65" s="347"/>
      <c r="G65" s="347"/>
      <c r="H65" s="347"/>
      <c r="I65" s="347"/>
      <c r="J65" s="348"/>
    </row>
    <row r="66" spans="1:10" ht="14.25" x14ac:dyDescent="0.2">
      <c r="A66" s="33"/>
      <c r="B66" s="80"/>
      <c r="C66" s="80"/>
      <c r="D66" s="80"/>
      <c r="E66" s="300"/>
      <c r="F66" s="300"/>
      <c r="G66" s="300"/>
      <c r="H66" s="300"/>
      <c r="I66" s="80"/>
      <c r="J66" s="35"/>
    </row>
    <row r="67" spans="1:10" ht="14.25" x14ac:dyDescent="0.2">
      <c r="A67" s="316" t="s">
        <v>426</v>
      </c>
      <c r="B67" s="345"/>
      <c r="C67" s="346" t="s">
        <v>456</v>
      </c>
      <c r="D67" s="347"/>
      <c r="E67" s="347"/>
      <c r="F67" s="347"/>
      <c r="G67" s="347"/>
      <c r="H67" s="347"/>
      <c r="I67" s="347"/>
      <c r="J67" s="348"/>
    </row>
    <row r="68" spans="1:10" ht="14.45" customHeight="1" x14ac:dyDescent="0.2">
      <c r="A68" s="33"/>
      <c r="B68" s="80"/>
      <c r="C68" s="349" t="s">
        <v>427</v>
      </c>
      <c r="D68" s="349"/>
      <c r="E68" s="349"/>
      <c r="F68" s="349"/>
      <c r="G68" s="80"/>
      <c r="H68" s="80"/>
      <c r="I68" s="80"/>
      <c r="J68" s="35"/>
    </row>
    <row r="69" spans="1:10" ht="14.25" x14ac:dyDescent="0.2">
      <c r="A69" s="316" t="s">
        <v>428</v>
      </c>
      <c r="B69" s="345"/>
      <c r="C69" s="346" t="s">
        <v>457</v>
      </c>
      <c r="D69" s="347"/>
      <c r="E69" s="347"/>
      <c r="F69" s="347"/>
      <c r="G69" s="347"/>
      <c r="H69" s="347"/>
      <c r="I69" s="347"/>
      <c r="J69" s="348"/>
    </row>
    <row r="70" spans="1:10" ht="14.45" customHeight="1" x14ac:dyDescent="0.2">
      <c r="A70" s="41"/>
      <c r="B70" s="42"/>
      <c r="C70" s="350" t="s">
        <v>429</v>
      </c>
      <c r="D70" s="350"/>
      <c r="E70" s="350"/>
      <c r="F70" s="350"/>
      <c r="G70" s="350"/>
      <c r="H70" s="42"/>
      <c r="I70" s="42"/>
      <c r="J70" s="43"/>
    </row>
    <row r="77" spans="1:10" ht="27.2" customHeight="1" x14ac:dyDescent="0.2"/>
    <row r="81" ht="38.450000000000003" customHeight="1" x14ac:dyDescent="0.2"/>
  </sheetData>
  <sheetProtection algorithmName="SHA-512" hashValue="KdCilA9gRauvjHabgV2c/HSgETEkcVs0KV9IXAVg2WTYNEgAQLX9mTUSjBR9EOvmUkY844LH0Eo/xDHXoskF9w==" saltValue="v33h1tt58hdImv8LD8qLyQ==" spinCount="100000" sheet="1" objects="1" scenarios="1" formatCells="0" insertRows="0"/>
  <mergeCells count="137">
    <mergeCell ref="A46:D46"/>
    <mergeCell ref="E46:I46"/>
    <mergeCell ref="A50:D50"/>
    <mergeCell ref="E50:I50"/>
    <mergeCell ref="A48:D48"/>
    <mergeCell ref="E48:I48"/>
    <mergeCell ref="A38:D38"/>
    <mergeCell ref="E38:I38"/>
    <mergeCell ref="E66:F66"/>
    <mergeCell ref="G66:H66"/>
    <mergeCell ref="C60:D60"/>
    <mergeCell ref="E60:F60"/>
    <mergeCell ref="G60:I60"/>
    <mergeCell ref="A61:B61"/>
    <mergeCell ref="C61:J61"/>
    <mergeCell ref="A56:D56"/>
    <mergeCell ref="E56:I56"/>
    <mergeCell ref="E59:F59"/>
    <mergeCell ref="E57:F57"/>
    <mergeCell ref="G57:H57"/>
    <mergeCell ref="E58:F58"/>
    <mergeCell ref="G58:H58"/>
    <mergeCell ref="A59:B59"/>
    <mergeCell ref="C59:D59"/>
    <mergeCell ref="A67:B67"/>
    <mergeCell ref="C67:J67"/>
    <mergeCell ref="C68:F68"/>
    <mergeCell ref="A69:B69"/>
    <mergeCell ref="C69:J69"/>
    <mergeCell ref="C70:G70"/>
    <mergeCell ref="C62:I62"/>
    <mergeCell ref="A63:B63"/>
    <mergeCell ref="C63:E63"/>
    <mergeCell ref="F63:G63"/>
    <mergeCell ref="H63:J63"/>
    <mergeCell ref="E64:F64"/>
    <mergeCell ref="G64:H64"/>
    <mergeCell ref="A65:B65"/>
    <mergeCell ref="C65:J6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E41:F41"/>
    <mergeCell ref="G41:H41"/>
    <mergeCell ref="A42:D42"/>
    <mergeCell ref="E42:I42"/>
    <mergeCell ref="A44:D44"/>
    <mergeCell ref="E44:I44"/>
    <mergeCell ref="A30:B30"/>
    <mergeCell ref="D30:G30"/>
    <mergeCell ref="A31:B31"/>
    <mergeCell ref="E31:F31"/>
    <mergeCell ref="G31:H31"/>
    <mergeCell ref="I31:J31"/>
    <mergeCell ref="A32:B32"/>
    <mergeCell ref="D32:G32"/>
    <mergeCell ref="E33:F33"/>
    <mergeCell ref="G33:H33"/>
    <mergeCell ref="G59:J59"/>
    <mergeCell ref="D43:I43"/>
    <mergeCell ref="D45:I45"/>
    <mergeCell ref="D47:I47"/>
    <mergeCell ref="D49:I49"/>
    <mergeCell ref="D37:I37"/>
    <mergeCell ref="A34:D34"/>
    <mergeCell ref="E34:I34"/>
    <mergeCell ref="E35:F35"/>
    <mergeCell ref="G35:H35"/>
    <mergeCell ref="A36:D36"/>
    <mergeCell ref="E55:F55"/>
    <mergeCell ref="E53:F53"/>
    <mergeCell ref="A52:D52"/>
    <mergeCell ref="E52:I52"/>
    <mergeCell ref="C53:D53"/>
    <mergeCell ref="G53:I53"/>
    <mergeCell ref="A54:D54"/>
    <mergeCell ref="E54:I54"/>
    <mergeCell ref="G55:H55"/>
    <mergeCell ref="E36:I36"/>
    <mergeCell ref="D39:I39"/>
    <mergeCell ref="A40:D40"/>
    <mergeCell ref="E40:I40"/>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59:D59">
      <formula1>$J$57:$J$58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70" zoomScale="110" zoomScaleNormal="100" workbookViewId="0">
      <selection activeCell="H93" sqref="H93"/>
    </sheetView>
  </sheetViews>
  <sheetFormatPr defaultColWidth="8.85546875" defaultRowHeight="12.75" x14ac:dyDescent="0.2"/>
  <cols>
    <col min="1" max="7" width="8.85546875" style="25"/>
    <col min="8" max="9" width="9.85546875" style="60" customWidth="1"/>
    <col min="10" max="10" width="10.28515625" style="25" bestFit="1" customWidth="1"/>
    <col min="11" max="16384" width="8.85546875" style="25"/>
  </cols>
  <sheetData>
    <row r="1" spans="1:9" x14ac:dyDescent="0.2">
      <c r="A1" s="366" t="s">
        <v>1</v>
      </c>
      <c r="B1" s="367"/>
      <c r="C1" s="367"/>
      <c r="D1" s="367"/>
      <c r="E1" s="367"/>
      <c r="F1" s="367"/>
      <c r="G1" s="367"/>
      <c r="H1" s="367"/>
      <c r="I1" s="367"/>
    </row>
    <row r="2" spans="1:9" x14ac:dyDescent="0.2">
      <c r="A2" s="368" t="s">
        <v>460</v>
      </c>
      <c r="B2" s="369"/>
      <c r="C2" s="369"/>
      <c r="D2" s="369"/>
      <c r="E2" s="369"/>
      <c r="F2" s="369"/>
      <c r="G2" s="369"/>
      <c r="H2" s="369"/>
      <c r="I2" s="369"/>
    </row>
    <row r="3" spans="1:9" x14ac:dyDescent="0.2">
      <c r="A3" s="370" t="s">
        <v>361</v>
      </c>
      <c r="B3" s="371"/>
      <c r="C3" s="371"/>
      <c r="D3" s="371"/>
      <c r="E3" s="371"/>
      <c r="F3" s="371"/>
      <c r="G3" s="371"/>
      <c r="H3" s="371"/>
      <c r="I3" s="371"/>
    </row>
    <row r="4" spans="1:9" x14ac:dyDescent="0.2">
      <c r="A4" s="372" t="s">
        <v>458</v>
      </c>
      <c r="B4" s="373"/>
      <c r="C4" s="373"/>
      <c r="D4" s="373"/>
      <c r="E4" s="373"/>
      <c r="F4" s="373"/>
      <c r="G4" s="373"/>
      <c r="H4" s="373"/>
      <c r="I4" s="374"/>
    </row>
    <row r="5" spans="1:9" ht="57" thickBot="1" x14ac:dyDescent="0.25">
      <c r="A5" s="378" t="s">
        <v>2</v>
      </c>
      <c r="B5" s="379"/>
      <c r="C5" s="379"/>
      <c r="D5" s="379"/>
      <c r="E5" s="379"/>
      <c r="F5" s="380"/>
      <c r="G5" s="26" t="s">
        <v>113</v>
      </c>
      <c r="H5" s="55" t="s">
        <v>376</v>
      </c>
      <c r="I5" s="56" t="s">
        <v>384</v>
      </c>
    </row>
    <row r="6" spans="1:9" x14ac:dyDescent="0.2">
      <c r="A6" s="375">
        <v>1</v>
      </c>
      <c r="B6" s="376"/>
      <c r="C6" s="376"/>
      <c r="D6" s="376"/>
      <c r="E6" s="376"/>
      <c r="F6" s="377"/>
      <c r="G6" s="27">
        <v>2</v>
      </c>
      <c r="H6" s="28">
        <v>3</v>
      </c>
      <c r="I6" s="28">
        <v>4</v>
      </c>
    </row>
    <row r="7" spans="1:9" x14ac:dyDescent="0.2">
      <c r="A7" s="381"/>
      <c r="B7" s="381"/>
      <c r="C7" s="381"/>
      <c r="D7" s="381"/>
      <c r="E7" s="381"/>
      <c r="F7" s="381"/>
      <c r="G7" s="381"/>
      <c r="H7" s="381"/>
      <c r="I7" s="382"/>
    </row>
    <row r="8" spans="1:9" ht="12.75" customHeight="1" x14ac:dyDescent="0.2">
      <c r="A8" s="383" t="s">
        <v>4</v>
      </c>
      <c r="B8" s="384"/>
      <c r="C8" s="384"/>
      <c r="D8" s="384"/>
      <c r="E8" s="384"/>
      <c r="F8" s="385"/>
      <c r="G8" s="16">
        <v>1</v>
      </c>
      <c r="H8" s="57">
        <v>0</v>
      </c>
      <c r="I8" s="57">
        <v>0</v>
      </c>
    </row>
    <row r="9" spans="1:9" ht="12.75" customHeight="1" x14ac:dyDescent="0.2">
      <c r="A9" s="363" t="s">
        <v>5</v>
      </c>
      <c r="B9" s="364"/>
      <c r="C9" s="364"/>
      <c r="D9" s="364"/>
      <c r="E9" s="364"/>
      <c r="F9" s="365"/>
      <c r="G9" s="17">
        <v>2</v>
      </c>
      <c r="H9" s="58">
        <f>H10+H17+H27+H38+H43</f>
        <v>5310859197</v>
      </c>
      <c r="I9" s="58">
        <f>I10+I17+I27+I38+I43</f>
        <v>5856396314</v>
      </c>
    </row>
    <row r="10" spans="1:9" ht="12.75" customHeight="1" x14ac:dyDescent="0.2">
      <c r="A10" s="355" t="s">
        <v>6</v>
      </c>
      <c r="B10" s="356"/>
      <c r="C10" s="356"/>
      <c r="D10" s="356"/>
      <c r="E10" s="356"/>
      <c r="F10" s="357"/>
      <c r="G10" s="17">
        <v>3</v>
      </c>
      <c r="H10" s="58">
        <f>H11+H12+H13+H14+H15+H16</f>
        <v>53726810</v>
      </c>
      <c r="I10" s="58">
        <f>I11+I12+I13+I14+I15+I16</f>
        <v>56189081</v>
      </c>
    </row>
    <row r="11" spans="1:9" ht="12.75" customHeight="1" x14ac:dyDescent="0.2">
      <c r="A11" s="360" t="s">
        <v>7</v>
      </c>
      <c r="B11" s="361"/>
      <c r="C11" s="361"/>
      <c r="D11" s="361"/>
      <c r="E11" s="361"/>
      <c r="F11" s="362"/>
      <c r="G11" s="16">
        <v>4</v>
      </c>
      <c r="H11" s="57">
        <v>0</v>
      </c>
      <c r="I11" s="57">
        <v>0</v>
      </c>
    </row>
    <row r="12" spans="1:9" ht="23.45" customHeight="1" x14ac:dyDescent="0.2">
      <c r="A12" s="360" t="s">
        <v>8</v>
      </c>
      <c r="B12" s="361"/>
      <c r="C12" s="361"/>
      <c r="D12" s="361"/>
      <c r="E12" s="361"/>
      <c r="F12" s="362"/>
      <c r="G12" s="16">
        <v>5</v>
      </c>
      <c r="H12" s="57">
        <v>46298666</v>
      </c>
      <c r="I12" s="57">
        <v>48975762</v>
      </c>
    </row>
    <row r="13" spans="1:9" ht="12.75" customHeight="1" x14ac:dyDescent="0.2">
      <c r="A13" s="360" t="s">
        <v>9</v>
      </c>
      <c r="B13" s="361"/>
      <c r="C13" s="361"/>
      <c r="D13" s="361"/>
      <c r="E13" s="361"/>
      <c r="F13" s="362"/>
      <c r="G13" s="16">
        <v>6</v>
      </c>
      <c r="H13" s="57">
        <v>6567609</v>
      </c>
      <c r="I13" s="57">
        <v>6567609</v>
      </c>
    </row>
    <row r="14" spans="1:9" ht="12.75" customHeight="1" x14ac:dyDescent="0.2">
      <c r="A14" s="360" t="s">
        <v>10</v>
      </c>
      <c r="B14" s="361"/>
      <c r="C14" s="361"/>
      <c r="D14" s="361"/>
      <c r="E14" s="361"/>
      <c r="F14" s="362"/>
      <c r="G14" s="16">
        <v>7</v>
      </c>
      <c r="H14" s="57">
        <v>0</v>
      </c>
      <c r="I14" s="57">
        <v>0</v>
      </c>
    </row>
    <row r="15" spans="1:9" ht="12.75" customHeight="1" x14ac:dyDescent="0.2">
      <c r="A15" s="360" t="s">
        <v>11</v>
      </c>
      <c r="B15" s="361"/>
      <c r="C15" s="361"/>
      <c r="D15" s="361"/>
      <c r="E15" s="361"/>
      <c r="F15" s="362"/>
      <c r="G15" s="16">
        <v>8</v>
      </c>
      <c r="H15" s="57">
        <v>860535</v>
      </c>
      <c r="I15" s="57">
        <v>645710</v>
      </c>
    </row>
    <row r="16" spans="1:9" ht="12.75" customHeight="1" x14ac:dyDescent="0.2">
      <c r="A16" s="360" t="s">
        <v>12</v>
      </c>
      <c r="B16" s="361"/>
      <c r="C16" s="361"/>
      <c r="D16" s="361"/>
      <c r="E16" s="361"/>
      <c r="F16" s="362"/>
      <c r="G16" s="16">
        <v>9</v>
      </c>
      <c r="H16" s="57">
        <v>0</v>
      </c>
      <c r="I16" s="57">
        <v>0</v>
      </c>
    </row>
    <row r="17" spans="1:9" ht="12.75" customHeight="1" x14ac:dyDescent="0.2">
      <c r="A17" s="355" t="s">
        <v>13</v>
      </c>
      <c r="B17" s="356"/>
      <c r="C17" s="356"/>
      <c r="D17" s="356"/>
      <c r="E17" s="356"/>
      <c r="F17" s="357"/>
      <c r="G17" s="17">
        <v>10</v>
      </c>
      <c r="H17" s="58">
        <f>H18+H19+H20+H21+H22+H23+H24+H25+H26</f>
        <v>5111237027</v>
      </c>
      <c r="I17" s="58">
        <f>I18+I19+I20+I21+I22+I23+I24+I25+I26</f>
        <v>5558203413</v>
      </c>
    </row>
    <row r="18" spans="1:9" ht="12.75" customHeight="1" x14ac:dyDescent="0.2">
      <c r="A18" s="360" t="s">
        <v>14</v>
      </c>
      <c r="B18" s="361"/>
      <c r="C18" s="361"/>
      <c r="D18" s="361"/>
      <c r="E18" s="361"/>
      <c r="F18" s="362"/>
      <c r="G18" s="16">
        <v>11</v>
      </c>
      <c r="H18" s="57">
        <v>973018037</v>
      </c>
      <c r="I18" s="57">
        <v>977452631</v>
      </c>
    </row>
    <row r="19" spans="1:9" ht="12.75" customHeight="1" x14ac:dyDescent="0.2">
      <c r="A19" s="360" t="s">
        <v>15</v>
      </c>
      <c r="B19" s="361"/>
      <c r="C19" s="361"/>
      <c r="D19" s="361"/>
      <c r="E19" s="361"/>
      <c r="F19" s="362"/>
      <c r="G19" s="16">
        <v>12</v>
      </c>
      <c r="H19" s="57">
        <v>3331975756</v>
      </c>
      <c r="I19" s="57">
        <v>3587267668</v>
      </c>
    </row>
    <row r="20" spans="1:9" ht="12.75" customHeight="1" x14ac:dyDescent="0.2">
      <c r="A20" s="360" t="s">
        <v>16</v>
      </c>
      <c r="B20" s="361"/>
      <c r="C20" s="361"/>
      <c r="D20" s="361"/>
      <c r="E20" s="361"/>
      <c r="F20" s="362"/>
      <c r="G20" s="16">
        <v>13</v>
      </c>
      <c r="H20" s="57">
        <v>443971567</v>
      </c>
      <c r="I20" s="57">
        <v>516603969</v>
      </c>
    </row>
    <row r="21" spans="1:9" ht="12.75" customHeight="1" x14ac:dyDescent="0.2">
      <c r="A21" s="360" t="s">
        <v>17</v>
      </c>
      <c r="B21" s="361"/>
      <c r="C21" s="361"/>
      <c r="D21" s="361"/>
      <c r="E21" s="361"/>
      <c r="F21" s="362"/>
      <c r="G21" s="16">
        <v>14</v>
      </c>
      <c r="H21" s="57">
        <v>132923120</v>
      </c>
      <c r="I21" s="57">
        <v>145663553</v>
      </c>
    </row>
    <row r="22" spans="1:9" ht="12.75" customHeight="1" x14ac:dyDescent="0.2">
      <c r="A22" s="360" t="s">
        <v>18</v>
      </c>
      <c r="B22" s="361"/>
      <c r="C22" s="361"/>
      <c r="D22" s="361"/>
      <c r="E22" s="361"/>
      <c r="F22" s="362"/>
      <c r="G22" s="16">
        <v>15</v>
      </c>
      <c r="H22" s="57">
        <v>0</v>
      </c>
      <c r="I22" s="57">
        <v>0</v>
      </c>
    </row>
    <row r="23" spans="1:9" ht="12.75" customHeight="1" x14ac:dyDescent="0.2">
      <c r="A23" s="360" t="s">
        <v>19</v>
      </c>
      <c r="B23" s="361"/>
      <c r="C23" s="361"/>
      <c r="D23" s="361"/>
      <c r="E23" s="361"/>
      <c r="F23" s="362"/>
      <c r="G23" s="16">
        <v>16</v>
      </c>
      <c r="H23" s="57">
        <v>12350960</v>
      </c>
      <c r="I23" s="57">
        <v>2947521</v>
      </c>
    </row>
    <row r="24" spans="1:9" ht="12.75" customHeight="1" x14ac:dyDescent="0.2">
      <c r="A24" s="360" t="s">
        <v>20</v>
      </c>
      <c r="B24" s="361"/>
      <c r="C24" s="361"/>
      <c r="D24" s="361"/>
      <c r="E24" s="361"/>
      <c r="F24" s="362"/>
      <c r="G24" s="16">
        <v>17</v>
      </c>
      <c r="H24" s="57">
        <v>160356644</v>
      </c>
      <c r="I24" s="57">
        <v>247269828</v>
      </c>
    </row>
    <row r="25" spans="1:9" ht="12.75" customHeight="1" x14ac:dyDescent="0.2">
      <c r="A25" s="360" t="s">
        <v>21</v>
      </c>
      <c r="B25" s="361"/>
      <c r="C25" s="361"/>
      <c r="D25" s="361"/>
      <c r="E25" s="361"/>
      <c r="F25" s="362"/>
      <c r="G25" s="16">
        <v>18</v>
      </c>
      <c r="H25" s="57">
        <v>47000469</v>
      </c>
      <c r="I25" s="57">
        <v>74548777</v>
      </c>
    </row>
    <row r="26" spans="1:9" ht="12.75" customHeight="1" x14ac:dyDescent="0.2">
      <c r="A26" s="360" t="s">
        <v>22</v>
      </c>
      <c r="B26" s="361"/>
      <c r="C26" s="361"/>
      <c r="D26" s="361"/>
      <c r="E26" s="361"/>
      <c r="F26" s="362"/>
      <c r="G26" s="16">
        <v>19</v>
      </c>
      <c r="H26" s="57">
        <v>9640474</v>
      </c>
      <c r="I26" s="57">
        <v>6449466</v>
      </c>
    </row>
    <row r="27" spans="1:9" ht="12.75" customHeight="1" x14ac:dyDescent="0.2">
      <c r="A27" s="355" t="s">
        <v>23</v>
      </c>
      <c r="B27" s="356"/>
      <c r="C27" s="356"/>
      <c r="D27" s="356"/>
      <c r="E27" s="356"/>
      <c r="F27" s="357"/>
      <c r="G27" s="17">
        <v>20</v>
      </c>
      <c r="H27" s="58">
        <f>SUM(H28:H37)</f>
        <v>20189324</v>
      </c>
      <c r="I27" s="58">
        <f>SUM(I28:I37)</f>
        <v>48171781</v>
      </c>
    </row>
    <row r="28" spans="1:9" ht="12.75" customHeight="1" x14ac:dyDescent="0.2">
      <c r="A28" s="360" t="s">
        <v>24</v>
      </c>
      <c r="B28" s="361"/>
      <c r="C28" s="361"/>
      <c r="D28" s="361"/>
      <c r="E28" s="361"/>
      <c r="F28" s="362"/>
      <c r="G28" s="16">
        <v>21</v>
      </c>
      <c r="H28" s="119">
        <v>0</v>
      </c>
      <c r="I28" s="119">
        <v>0</v>
      </c>
    </row>
    <row r="29" spans="1:9" ht="12.75" customHeight="1" x14ac:dyDescent="0.2">
      <c r="A29" s="360" t="s">
        <v>25</v>
      </c>
      <c r="B29" s="361"/>
      <c r="C29" s="361"/>
      <c r="D29" s="361"/>
      <c r="E29" s="361"/>
      <c r="F29" s="362"/>
      <c r="G29" s="16">
        <v>22</v>
      </c>
      <c r="H29" s="57">
        <v>0</v>
      </c>
      <c r="I29" s="57">
        <v>0</v>
      </c>
    </row>
    <row r="30" spans="1:9" ht="12.75" customHeight="1" x14ac:dyDescent="0.2">
      <c r="A30" s="360" t="s">
        <v>26</v>
      </c>
      <c r="B30" s="361"/>
      <c r="C30" s="361"/>
      <c r="D30" s="361"/>
      <c r="E30" s="361"/>
      <c r="F30" s="362"/>
      <c r="G30" s="16">
        <v>23</v>
      </c>
      <c r="H30" s="57">
        <v>0</v>
      </c>
      <c r="I30" s="57">
        <v>0</v>
      </c>
    </row>
    <row r="31" spans="1:9" ht="24.6" customHeight="1" x14ac:dyDescent="0.2">
      <c r="A31" s="360" t="s">
        <v>27</v>
      </c>
      <c r="B31" s="361"/>
      <c r="C31" s="361"/>
      <c r="D31" s="361"/>
      <c r="E31" s="361"/>
      <c r="F31" s="362"/>
      <c r="G31" s="16">
        <v>24</v>
      </c>
      <c r="H31" s="57">
        <v>0</v>
      </c>
      <c r="I31" s="57">
        <v>47667787</v>
      </c>
    </row>
    <row r="32" spans="1:9" ht="24" customHeight="1" x14ac:dyDescent="0.2">
      <c r="A32" s="360" t="s">
        <v>28</v>
      </c>
      <c r="B32" s="361"/>
      <c r="C32" s="361"/>
      <c r="D32" s="361"/>
      <c r="E32" s="361"/>
      <c r="F32" s="362"/>
      <c r="G32" s="16">
        <v>25</v>
      </c>
      <c r="H32" s="57">
        <v>0</v>
      </c>
      <c r="I32" s="57">
        <v>0</v>
      </c>
    </row>
    <row r="33" spans="1:9" ht="26.45" customHeight="1" x14ac:dyDescent="0.2">
      <c r="A33" s="360" t="s">
        <v>29</v>
      </c>
      <c r="B33" s="361"/>
      <c r="C33" s="361"/>
      <c r="D33" s="361"/>
      <c r="E33" s="361"/>
      <c r="F33" s="362"/>
      <c r="G33" s="16">
        <v>26</v>
      </c>
      <c r="H33" s="57">
        <v>0</v>
      </c>
      <c r="I33" s="57">
        <v>0</v>
      </c>
    </row>
    <row r="34" spans="1:9" ht="12.75" customHeight="1" x14ac:dyDescent="0.2">
      <c r="A34" s="360" t="s">
        <v>30</v>
      </c>
      <c r="B34" s="361"/>
      <c r="C34" s="361"/>
      <c r="D34" s="361"/>
      <c r="E34" s="361"/>
      <c r="F34" s="362"/>
      <c r="G34" s="16">
        <v>27</v>
      </c>
      <c r="H34" s="119">
        <v>4289892</v>
      </c>
      <c r="I34" s="119">
        <v>220656</v>
      </c>
    </row>
    <row r="35" spans="1:9" ht="12.75" customHeight="1" x14ac:dyDescent="0.2">
      <c r="A35" s="360" t="s">
        <v>31</v>
      </c>
      <c r="B35" s="361"/>
      <c r="C35" s="361"/>
      <c r="D35" s="361"/>
      <c r="E35" s="361"/>
      <c r="F35" s="362"/>
      <c r="G35" s="16">
        <v>28</v>
      </c>
      <c r="H35" s="57">
        <v>15705721</v>
      </c>
      <c r="I35" s="57">
        <v>113338</v>
      </c>
    </row>
    <row r="36" spans="1:9" ht="12.75" customHeight="1" x14ac:dyDescent="0.2">
      <c r="A36" s="360" t="s">
        <v>32</v>
      </c>
      <c r="B36" s="361"/>
      <c r="C36" s="361"/>
      <c r="D36" s="361"/>
      <c r="E36" s="361"/>
      <c r="F36" s="362"/>
      <c r="G36" s="16">
        <v>29</v>
      </c>
      <c r="H36" s="57">
        <v>0</v>
      </c>
      <c r="I36" s="57">
        <v>0</v>
      </c>
    </row>
    <row r="37" spans="1:9" ht="12.75" customHeight="1" x14ac:dyDescent="0.2">
      <c r="A37" s="360" t="s">
        <v>33</v>
      </c>
      <c r="B37" s="361"/>
      <c r="C37" s="361"/>
      <c r="D37" s="361"/>
      <c r="E37" s="361"/>
      <c r="F37" s="362"/>
      <c r="G37" s="16">
        <v>30</v>
      </c>
      <c r="H37" s="57">
        <v>193711</v>
      </c>
      <c r="I37" s="57">
        <v>170000</v>
      </c>
    </row>
    <row r="38" spans="1:9" ht="12.75" customHeight="1" x14ac:dyDescent="0.2">
      <c r="A38" s="355" t="s">
        <v>34</v>
      </c>
      <c r="B38" s="356"/>
      <c r="C38" s="356"/>
      <c r="D38" s="356"/>
      <c r="E38" s="356"/>
      <c r="F38" s="357"/>
      <c r="G38" s="17">
        <v>31</v>
      </c>
      <c r="H38" s="58">
        <f>H39+H40+H41+H42</f>
        <v>0</v>
      </c>
      <c r="I38" s="58">
        <f>I39+I40+I41+I42</f>
        <v>0</v>
      </c>
    </row>
    <row r="39" spans="1:9" ht="12.75" customHeight="1" x14ac:dyDescent="0.2">
      <c r="A39" s="360" t="s">
        <v>35</v>
      </c>
      <c r="B39" s="361"/>
      <c r="C39" s="361"/>
      <c r="D39" s="361"/>
      <c r="E39" s="361"/>
      <c r="F39" s="362"/>
      <c r="G39" s="16">
        <v>32</v>
      </c>
      <c r="H39" s="119">
        <v>0</v>
      </c>
      <c r="I39" s="119">
        <v>0</v>
      </c>
    </row>
    <row r="40" spans="1:9" ht="12.75" customHeight="1" x14ac:dyDescent="0.2">
      <c r="A40" s="360" t="s">
        <v>36</v>
      </c>
      <c r="B40" s="361"/>
      <c r="C40" s="361"/>
      <c r="D40" s="361"/>
      <c r="E40" s="361"/>
      <c r="F40" s="362"/>
      <c r="G40" s="16">
        <v>33</v>
      </c>
      <c r="H40" s="57">
        <v>0</v>
      </c>
      <c r="I40" s="57">
        <v>0</v>
      </c>
    </row>
    <row r="41" spans="1:9" ht="12.75" customHeight="1" x14ac:dyDescent="0.2">
      <c r="A41" s="360" t="s">
        <v>37</v>
      </c>
      <c r="B41" s="361"/>
      <c r="C41" s="361"/>
      <c r="D41" s="361"/>
      <c r="E41" s="361"/>
      <c r="F41" s="362"/>
      <c r="G41" s="16">
        <v>34</v>
      </c>
      <c r="H41" s="57">
        <v>0</v>
      </c>
      <c r="I41" s="57">
        <v>0</v>
      </c>
    </row>
    <row r="42" spans="1:9" ht="12.75" customHeight="1" x14ac:dyDescent="0.2">
      <c r="A42" s="360" t="s">
        <v>38</v>
      </c>
      <c r="B42" s="361"/>
      <c r="C42" s="361"/>
      <c r="D42" s="361"/>
      <c r="E42" s="361"/>
      <c r="F42" s="362"/>
      <c r="G42" s="16">
        <v>35</v>
      </c>
      <c r="H42" s="57">
        <v>0</v>
      </c>
      <c r="I42" s="57">
        <v>0</v>
      </c>
    </row>
    <row r="43" spans="1:9" ht="12.75" customHeight="1" x14ac:dyDescent="0.2">
      <c r="A43" s="386" t="s">
        <v>39</v>
      </c>
      <c r="B43" s="387"/>
      <c r="C43" s="387"/>
      <c r="D43" s="387"/>
      <c r="E43" s="387"/>
      <c r="F43" s="388"/>
      <c r="G43" s="16">
        <v>36</v>
      </c>
      <c r="H43" s="57">
        <v>125706036</v>
      </c>
      <c r="I43" s="57">
        <v>193832039</v>
      </c>
    </row>
    <row r="44" spans="1:9" ht="12.75" customHeight="1" x14ac:dyDescent="0.2">
      <c r="A44" s="363" t="s">
        <v>40</v>
      </c>
      <c r="B44" s="364"/>
      <c r="C44" s="364"/>
      <c r="D44" s="364"/>
      <c r="E44" s="364"/>
      <c r="F44" s="365"/>
      <c r="G44" s="17">
        <v>37</v>
      </c>
      <c r="H44" s="58">
        <f>H45+H53+H60+H70</f>
        <v>332777170</v>
      </c>
      <c r="I44" s="58">
        <f>I45+I53+I60+I70</f>
        <v>618567076</v>
      </c>
    </row>
    <row r="45" spans="1:9" ht="12.75" customHeight="1" x14ac:dyDescent="0.2">
      <c r="A45" s="355" t="s">
        <v>41</v>
      </c>
      <c r="B45" s="356"/>
      <c r="C45" s="356"/>
      <c r="D45" s="356"/>
      <c r="E45" s="356"/>
      <c r="F45" s="357"/>
      <c r="G45" s="17">
        <v>38</v>
      </c>
      <c r="H45" s="58">
        <f>SUM(H46:H52)</f>
        <v>25447350</v>
      </c>
      <c r="I45" s="58">
        <f>SUM(I46:I52)</f>
        <v>25825011</v>
      </c>
    </row>
    <row r="46" spans="1:9" ht="12.75" customHeight="1" x14ac:dyDescent="0.2">
      <c r="A46" s="360" t="s">
        <v>42</v>
      </c>
      <c r="B46" s="361"/>
      <c r="C46" s="361"/>
      <c r="D46" s="361"/>
      <c r="E46" s="361"/>
      <c r="F46" s="362"/>
      <c r="G46" s="16">
        <v>39</v>
      </c>
      <c r="H46" s="119">
        <v>25241646</v>
      </c>
      <c r="I46" s="119">
        <v>25557290</v>
      </c>
    </row>
    <row r="47" spans="1:9" ht="12.75" customHeight="1" x14ac:dyDescent="0.2">
      <c r="A47" s="360" t="s">
        <v>43</v>
      </c>
      <c r="B47" s="361"/>
      <c r="C47" s="361"/>
      <c r="D47" s="361"/>
      <c r="E47" s="361"/>
      <c r="F47" s="362"/>
      <c r="G47" s="16">
        <v>40</v>
      </c>
      <c r="H47" s="57">
        <v>0</v>
      </c>
      <c r="I47" s="57">
        <v>0</v>
      </c>
    </row>
    <row r="48" spans="1:9" ht="12.75" customHeight="1" x14ac:dyDescent="0.2">
      <c r="A48" s="360" t="s">
        <v>44</v>
      </c>
      <c r="B48" s="361"/>
      <c r="C48" s="361"/>
      <c r="D48" s="361"/>
      <c r="E48" s="361"/>
      <c r="F48" s="362"/>
      <c r="G48" s="16">
        <v>41</v>
      </c>
      <c r="H48" s="57">
        <v>0</v>
      </c>
      <c r="I48" s="57">
        <v>0</v>
      </c>
    </row>
    <row r="49" spans="1:9" ht="12.75" customHeight="1" x14ac:dyDescent="0.2">
      <c r="A49" s="360" t="s">
        <v>45</v>
      </c>
      <c r="B49" s="361"/>
      <c r="C49" s="361"/>
      <c r="D49" s="361"/>
      <c r="E49" s="361"/>
      <c r="F49" s="362"/>
      <c r="G49" s="16">
        <v>42</v>
      </c>
      <c r="H49" s="119">
        <v>172328</v>
      </c>
      <c r="I49" s="119">
        <v>221443</v>
      </c>
    </row>
    <row r="50" spans="1:9" ht="12.75" customHeight="1" x14ac:dyDescent="0.2">
      <c r="A50" s="360" t="s">
        <v>46</v>
      </c>
      <c r="B50" s="361"/>
      <c r="C50" s="361"/>
      <c r="D50" s="361"/>
      <c r="E50" s="361"/>
      <c r="F50" s="362"/>
      <c r="G50" s="16">
        <v>43</v>
      </c>
      <c r="H50" s="57">
        <v>33376</v>
      </c>
      <c r="I50" s="57">
        <v>46278</v>
      </c>
    </row>
    <row r="51" spans="1:9" ht="12.75" customHeight="1" x14ac:dyDescent="0.2">
      <c r="A51" s="360" t="s">
        <v>47</v>
      </c>
      <c r="B51" s="361"/>
      <c r="C51" s="361"/>
      <c r="D51" s="361"/>
      <c r="E51" s="361"/>
      <c r="F51" s="362"/>
      <c r="G51" s="16">
        <v>44</v>
      </c>
      <c r="H51" s="57">
        <v>0</v>
      </c>
      <c r="I51" s="57">
        <v>0</v>
      </c>
    </row>
    <row r="52" spans="1:9" ht="12.75" customHeight="1" x14ac:dyDescent="0.2">
      <c r="A52" s="360" t="s">
        <v>48</v>
      </c>
      <c r="B52" s="361"/>
      <c r="C52" s="361"/>
      <c r="D52" s="361"/>
      <c r="E52" s="361"/>
      <c r="F52" s="362"/>
      <c r="G52" s="16">
        <v>45</v>
      </c>
      <c r="H52" s="57">
        <v>0</v>
      </c>
      <c r="I52" s="57">
        <v>0</v>
      </c>
    </row>
    <row r="53" spans="1:9" ht="12.75" customHeight="1" x14ac:dyDescent="0.2">
      <c r="A53" s="355" t="s">
        <v>49</v>
      </c>
      <c r="B53" s="356"/>
      <c r="C53" s="356"/>
      <c r="D53" s="356"/>
      <c r="E53" s="356"/>
      <c r="F53" s="357"/>
      <c r="G53" s="17">
        <v>46</v>
      </c>
      <c r="H53" s="58">
        <f>SUM(H54:H59)</f>
        <v>45046838</v>
      </c>
      <c r="I53" s="58">
        <f>SUM(I54:I59)</f>
        <v>41771516</v>
      </c>
    </row>
    <row r="54" spans="1:9" ht="12.75" customHeight="1" x14ac:dyDescent="0.2">
      <c r="A54" s="360" t="s">
        <v>50</v>
      </c>
      <c r="B54" s="361"/>
      <c r="C54" s="361"/>
      <c r="D54" s="361"/>
      <c r="E54" s="361"/>
      <c r="F54" s="362"/>
      <c r="G54" s="16">
        <v>47</v>
      </c>
      <c r="H54" s="119">
        <v>0</v>
      </c>
      <c r="I54" s="119">
        <v>383</v>
      </c>
    </row>
    <row r="55" spans="1:9" ht="12.75" customHeight="1" x14ac:dyDescent="0.2">
      <c r="A55" s="360" t="s">
        <v>51</v>
      </c>
      <c r="B55" s="361"/>
      <c r="C55" s="361"/>
      <c r="D55" s="361"/>
      <c r="E55" s="361"/>
      <c r="F55" s="362"/>
      <c r="G55" s="16">
        <v>48</v>
      </c>
      <c r="H55" s="57">
        <v>1380025</v>
      </c>
      <c r="I55" s="57">
        <v>2382857</v>
      </c>
    </row>
    <row r="56" spans="1:9" ht="12.75" customHeight="1" x14ac:dyDescent="0.2">
      <c r="A56" s="360" t="s">
        <v>52</v>
      </c>
      <c r="B56" s="361"/>
      <c r="C56" s="361"/>
      <c r="D56" s="361"/>
      <c r="E56" s="361"/>
      <c r="F56" s="362"/>
      <c r="G56" s="16">
        <v>49</v>
      </c>
      <c r="H56" s="57">
        <v>33928832</v>
      </c>
      <c r="I56" s="57">
        <v>18474596</v>
      </c>
    </row>
    <row r="57" spans="1:9" ht="12.75" customHeight="1" x14ac:dyDescent="0.2">
      <c r="A57" s="360" t="s">
        <v>53</v>
      </c>
      <c r="B57" s="361"/>
      <c r="C57" s="361"/>
      <c r="D57" s="361"/>
      <c r="E57" s="361"/>
      <c r="F57" s="362"/>
      <c r="G57" s="16">
        <v>50</v>
      </c>
      <c r="H57" s="57">
        <v>1428327</v>
      </c>
      <c r="I57" s="57">
        <v>936299</v>
      </c>
    </row>
    <row r="58" spans="1:9" ht="12.75" customHeight="1" x14ac:dyDescent="0.2">
      <c r="A58" s="360" t="s">
        <v>54</v>
      </c>
      <c r="B58" s="361"/>
      <c r="C58" s="361"/>
      <c r="D58" s="361"/>
      <c r="E58" s="361"/>
      <c r="F58" s="362"/>
      <c r="G58" s="16">
        <v>51</v>
      </c>
      <c r="H58" s="57">
        <v>7223405</v>
      </c>
      <c r="I58" s="57">
        <v>18377083</v>
      </c>
    </row>
    <row r="59" spans="1:9" ht="12.75" customHeight="1" x14ac:dyDescent="0.2">
      <c r="A59" s="360" t="s">
        <v>55</v>
      </c>
      <c r="B59" s="361"/>
      <c r="C59" s="361"/>
      <c r="D59" s="361"/>
      <c r="E59" s="361"/>
      <c r="F59" s="362"/>
      <c r="G59" s="16">
        <v>52</v>
      </c>
      <c r="H59" s="57">
        <v>1086249</v>
      </c>
      <c r="I59" s="57">
        <v>1600298</v>
      </c>
    </row>
    <row r="60" spans="1:9" ht="12.75" customHeight="1" x14ac:dyDescent="0.2">
      <c r="A60" s="355" t="s">
        <v>56</v>
      </c>
      <c r="B60" s="356"/>
      <c r="C60" s="356"/>
      <c r="D60" s="356"/>
      <c r="E60" s="356"/>
      <c r="F60" s="357"/>
      <c r="G60" s="17">
        <v>53</v>
      </c>
      <c r="H60" s="58">
        <f>SUM(H61:H69)</f>
        <v>440629</v>
      </c>
      <c r="I60" s="58">
        <f>SUM(I61:I69)</f>
        <v>827911</v>
      </c>
    </row>
    <row r="61" spans="1:9" ht="12.75" customHeight="1" x14ac:dyDescent="0.2">
      <c r="A61" s="360" t="s">
        <v>24</v>
      </c>
      <c r="B61" s="361"/>
      <c r="C61" s="361"/>
      <c r="D61" s="361"/>
      <c r="E61" s="361"/>
      <c r="F61" s="362"/>
      <c r="G61" s="16">
        <v>54</v>
      </c>
      <c r="H61" s="57">
        <v>0</v>
      </c>
      <c r="I61" s="57">
        <v>0</v>
      </c>
    </row>
    <row r="62" spans="1:9" ht="12.75" customHeight="1" x14ac:dyDescent="0.2">
      <c r="A62" s="360" t="s">
        <v>25</v>
      </c>
      <c r="B62" s="361"/>
      <c r="C62" s="361"/>
      <c r="D62" s="361"/>
      <c r="E62" s="361"/>
      <c r="F62" s="362"/>
      <c r="G62" s="16">
        <v>55</v>
      </c>
      <c r="H62" s="57">
        <v>0</v>
      </c>
      <c r="I62" s="57">
        <v>0</v>
      </c>
    </row>
    <row r="63" spans="1:9" ht="12.75" customHeight="1" x14ac:dyDescent="0.2">
      <c r="A63" s="360" t="s">
        <v>26</v>
      </c>
      <c r="B63" s="361"/>
      <c r="C63" s="361"/>
      <c r="D63" s="361"/>
      <c r="E63" s="361"/>
      <c r="F63" s="362"/>
      <c r="G63" s="16">
        <v>56</v>
      </c>
      <c r="H63" s="57">
        <v>0</v>
      </c>
      <c r="I63" s="57">
        <v>0</v>
      </c>
    </row>
    <row r="64" spans="1:9" ht="23.45" customHeight="1" x14ac:dyDescent="0.2">
      <c r="A64" s="360" t="s">
        <v>57</v>
      </c>
      <c r="B64" s="361"/>
      <c r="C64" s="361"/>
      <c r="D64" s="361"/>
      <c r="E64" s="361"/>
      <c r="F64" s="362"/>
      <c r="G64" s="16">
        <v>57</v>
      </c>
      <c r="H64" s="57">
        <v>0</v>
      </c>
      <c r="I64" s="57">
        <v>0</v>
      </c>
    </row>
    <row r="65" spans="1:9" ht="21" customHeight="1" x14ac:dyDescent="0.2">
      <c r="A65" s="360" t="s">
        <v>28</v>
      </c>
      <c r="B65" s="361"/>
      <c r="C65" s="361"/>
      <c r="D65" s="361"/>
      <c r="E65" s="361"/>
      <c r="F65" s="362"/>
      <c r="G65" s="16">
        <v>58</v>
      </c>
      <c r="H65" s="57">
        <v>0</v>
      </c>
      <c r="I65" s="57">
        <v>0</v>
      </c>
    </row>
    <row r="66" spans="1:9" ht="22.9" customHeight="1" x14ac:dyDescent="0.2">
      <c r="A66" s="360" t="s">
        <v>29</v>
      </c>
      <c r="B66" s="361"/>
      <c r="C66" s="361"/>
      <c r="D66" s="361"/>
      <c r="E66" s="361"/>
      <c r="F66" s="362"/>
      <c r="G66" s="16">
        <v>59</v>
      </c>
      <c r="H66" s="57">
        <v>43750</v>
      </c>
      <c r="I66" s="57">
        <v>0</v>
      </c>
    </row>
    <row r="67" spans="1:9" ht="12.75" customHeight="1" x14ac:dyDescent="0.2">
      <c r="A67" s="360" t="s">
        <v>30</v>
      </c>
      <c r="B67" s="361"/>
      <c r="C67" s="361"/>
      <c r="D67" s="361"/>
      <c r="E67" s="361"/>
      <c r="F67" s="362"/>
      <c r="G67" s="16">
        <v>60</v>
      </c>
      <c r="H67" s="57">
        <v>0</v>
      </c>
      <c r="I67" s="57">
        <v>0</v>
      </c>
    </row>
    <row r="68" spans="1:9" ht="12.75" customHeight="1" x14ac:dyDescent="0.2">
      <c r="A68" s="360" t="s">
        <v>31</v>
      </c>
      <c r="B68" s="361"/>
      <c r="C68" s="361"/>
      <c r="D68" s="361"/>
      <c r="E68" s="361"/>
      <c r="F68" s="362"/>
      <c r="G68" s="16">
        <v>61</v>
      </c>
      <c r="H68" s="57">
        <v>396879</v>
      </c>
      <c r="I68" s="57">
        <v>687761</v>
      </c>
    </row>
    <row r="69" spans="1:9" ht="12.75" customHeight="1" x14ac:dyDescent="0.2">
      <c r="A69" s="360" t="s">
        <v>58</v>
      </c>
      <c r="B69" s="361"/>
      <c r="C69" s="361"/>
      <c r="D69" s="361"/>
      <c r="E69" s="361"/>
      <c r="F69" s="362"/>
      <c r="G69" s="16">
        <v>62</v>
      </c>
      <c r="H69" s="57">
        <v>0</v>
      </c>
      <c r="I69" s="57">
        <v>140150</v>
      </c>
    </row>
    <row r="70" spans="1:9" ht="12.75" customHeight="1" x14ac:dyDescent="0.2">
      <c r="A70" s="386" t="s">
        <v>59</v>
      </c>
      <c r="B70" s="387"/>
      <c r="C70" s="387"/>
      <c r="D70" s="387"/>
      <c r="E70" s="387"/>
      <c r="F70" s="388"/>
      <c r="G70" s="16">
        <v>63</v>
      </c>
      <c r="H70" s="57">
        <v>261842353</v>
      </c>
      <c r="I70" s="57">
        <v>550142638</v>
      </c>
    </row>
    <row r="71" spans="1:9" ht="12.75" customHeight="1" x14ac:dyDescent="0.2">
      <c r="A71" s="392" t="s">
        <v>60</v>
      </c>
      <c r="B71" s="393"/>
      <c r="C71" s="393"/>
      <c r="D71" s="393"/>
      <c r="E71" s="393"/>
      <c r="F71" s="394"/>
      <c r="G71" s="16">
        <v>64</v>
      </c>
      <c r="H71" s="57">
        <v>25309119</v>
      </c>
      <c r="I71" s="57">
        <v>20339193</v>
      </c>
    </row>
    <row r="72" spans="1:9" ht="12.75" customHeight="1" x14ac:dyDescent="0.2">
      <c r="A72" s="363" t="s">
        <v>61</v>
      </c>
      <c r="B72" s="364"/>
      <c r="C72" s="364"/>
      <c r="D72" s="364"/>
      <c r="E72" s="364"/>
      <c r="F72" s="365"/>
      <c r="G72" s="17">
        <v>65</v>
      </c>
      <c r="H72" s="58">
        <f>H8+H9+H44+H71</f>
        <v>5668945486</v>
      </c>
      <c r="I72" s="58">
        <f>I8+I9+I44+I71</f>
        <v>6495302583</v>
      </c>
    </row>
    <row r="73" spans="1:9" ht="12.75" customHeight="1" x14ac:dyDescent="0.2">
      <c r="A73" s="395" t="s">
        <v>62</v>
      </c>
      <c r="B73" s="396"/>
      <c r="C73" s="396"/>
      <c r="D73" s="396"/>
      <c r="E73" s="396"/>
      <c r="F73" s="397"/>
      <c r="G73" s="19">
        <v>66</v>
      </c>
      <c r="H73" s="59">
        <v>58014172</v>
      </c>
      <c r="I73" s="59">
        <v>54355927</v>
      </c>
    </row>
    <row r="74" spans="1:9" x14ac:dyDescent="0.2">
      <c r="A74" s="398" t="s">
        <v>63</v>
      </c>
      <c r="B74" s="399"/>
      <c r="C74" s="399"/>
      <c r="D74" s="399"/>
      <c r="E74" s="399"/>
      <c r="F74" s="399"/>
      <c r="G74" s="399"/>
      <c r="H74" s="399"/>
      <c r="I74" s="399"/>
    </row>
    <row r="75" spans="1:9" ht="12.75" customHeight="1" x14ac:dyDescent="0.2">
      <c r="A75" s="358" t="s">
        <v>64</v>
      </c>
      <c r="B75" s="358"/>
      <c r="C75" s="358"/>
      <c r="D75" s="358"/>
      <c r="E75" s="358"/>
      <c r="F75" s="358"/>
      <c r="G75" s="17">
        <v>67</v>
      </c>
      <c r="H75" s="58">
        <f>H76+H77+H78+H84+H85+H89+H92+H95</f>
        <v>2758532748</v>
      </c>
      <c r="I75" s="58">
        <f>I76+I77+I78+I84+I85+I89+I92+I95</f>
        <v>3219069759</v>
      </c>
    </row>
    <row r="76" spans="1:9" ht="12.75" customHeight="1" x14ac:dyDescent="0.2">
      <c r="A76" s="359" t="s">
        <v>65</v>
      </c>
      <c r="B76" s="359"/>
      <c r="C76" s="359"/>
      <c r="D76" s="359"/>
      <c r="E76" s="359"/>
      <c r="F76" s="359"/>
      <c r="G76" s="16">
        <v>68</v>
      </c>
      <c r="H76" s="57">
        <v>1672021210</v>
      </c>
      <c r="I76" s="57">
        <v>1672021210</v>
      </c>
    </row>
    <row r="77" spans="1:9" ht="12.75" customHeight="1" x14ac:dyDescent="0.2">
      <c r="A77" s="359" t="s">
        <v>66</v>
      </c>
      <c r="B77" s="359"/>
      <c r="C77" s="359"/>
      <c r="D77" s="359"/>
      <c r="E77" s="359"/>
      <c r="F77" s="359"/>
      <c r="G77" s="16">
        <v>69</v>
      </c>
      <c r="H77" s="57">
        <v>5304283</v>
      </c>
      <c r="I77" s="57">
        <f>5710563-487131</f>
        <v>5223432</v>
      </c>
    </row>
    <row r="78" spans="1:9" ht="12.75" customHeight="1" x14ac:dyDescent="0.2">
      <c r="A78" s="389" t="s">
        <v>67</v>
      </c>
      <c r="B78" s="389"/>
      <c r="C78" s="389"/>
      <c r="D78" s="389"/>
      <c r="E78" s="389"/>
      <c r="F78" s="389"/>
      <c r="G78" s="17">
        <v>70</v>
      </c>
      <c r="H78" s="58">
        <f>SUM(H79:H83)</f>
        <v>94297196</v>
      </c>
      <c r="I78" s="58">
        <f>SUM(I79:I83)</f>
        <v>95998078</v>
      </c>
    </row>
    <row r="79" spans="1:9" ht="12.75" customHeight="1" x14ac:dyDescent="0.2">
      <c r="A79" s="354" t="s">
        <v>68</v>
      </c>
      <c r="B79" s="354"/>
      <c r="C79" s="354"/>
      <c r="D79" s="354"/>
      <c r="E79" s="354"/>
      <c r="F79" s="354"/>
      <c r="G79" s="16">
        <v>71</v>
      </c>
      <c r="H79" s="57">
        <v>83601061</v>
      </c>
      <c r="I79" s="57">
        <v>83601061</v>
      </c>
    </row>
    <row r="80" spans="1:9" ht="12.75" customHeight="1" x14ac:dyDescent="0.2">
      <c r="A80" s="354" t="s">
        <v>69</v>
      </c>
      <c r="B80" s="354"/>
      <c r="C80" s="354"/>
      <c r="D80" s="354"/>
      <c r="E80" s="354"/>
      <c r="F80" s="354"/>
      <c r="G80" s="16">
        <v>72</v>
      </c>
      <c r="H80" s="57">
        <v>96815284</v>
      </c>
      <c r="I80" s="57">
        <v>136815284</v>
      </c>
    </row>
    <row r="81" spans="1:9" ht="12.75" customHeight="1" x14ac:dyDescent="0.2">
      <c r="A81" s="354" t="s">
        <v>70</v>
      </c>
      <c r="B81" s="354"/>
      <c r="C81" s="354"/>
      <c r="D81" s="354"/>
      <c r="E81" s="354"/>
      <c r="F81" s="354"/>
      <c r="G81" s="16">
        <v>73</v>
      </c>
      <c r="H81" s="57">
        <v>-86119149</v>
      </c>
      <c r="I81" s="57">
        <v>-124418267</v>
      </c>
    </row>
    <row r="82" spans="1:9" ht="12.75" customHeight="1" x14ac:dyDescent="0.2">
      <c r="A82" s="354" t="s">
        <v>71</v>
      </c>
      <c r="B82" s="354"/>
      <c r="C82" s="354"/>
      <c r="D82" s="354"/>
      <c r="E82" s="354"/>
      <c r="F82" s="354"/>
      <c r="G82" s="16">
        <v>74</v>
      </c>
      <c r="H82" s="57">
        <v>0</v>
      </c>
      <c r="I82" s="57">
        <v>0</v>
      </c>
    </row>
    <row r="83" spans="1:9" ht="12.75" customHeight="1" x14ac:dyDescent="0.2">
      <c r="A83" s="354" t="s">
        <v>72</v>
      </c>
      <c r="B83" s="354"/>
      <c r="C83" s="354"/>
      <c r="D83" s="354"/>
      <c r="E83" s="354"/>
      <c r="F83" s="354"/>
      <c r="G83" s="16">
        <v>75</v>
      </c>
      <c r="H83" s="57">
        <v>0</v>
      </c>
      <c r="I83" s="57">
        <v>0</v>
      </c>
    </row>
    <row r="84" spans="1:9" ht="12.75" customHeight="1" x14ac:dyDescent="0.2">
      <c r="A84" s="359" t="s">
        <v>73</v>
      </c>
      <c r="B84" s="359"/>
      <c r="C84" s="359"/>
      <c r="D84" s="359"/>
      <c r="E84" s="359"/>
      <c r="F84" s="359"/>
      <c r="G84" s="16">
        <v>76</v>
      </c>
      <c r="H84" s="57">
        <v>0</v>
      </c>
      <c r="I84" s="57">
        <v>0</v>
      </c>
    </row>
    <row r="85" spans="1:9" ht="12.75" customHeight="1" x14ac:dyDescent="0.2">
      <c r="A85" s="389" t="s">
        <v>74</v>
      </c>
      <c r="B85" s="389"/>
      <c r="C85" s="389"/>
      <c r="D85" s="389"/>
      <c r="E85" s="389"/>
      <c r="F85" s="389"/>
      <c r="G85" s="17">
        <v>77</v>
      </c>
      <c r="H85" s="58">
        <f>H86+H87+H88</f>
        <v>905282</v>
      </c>
      <c r="I85" s="58">
        <f>I86+I87+I88</f>
        <v>61474</v>
      </c>
    </row>
    <row r="86" spans="1:9" ht="12.75" customHeight="1" x14ac:dyDescent="0.2">
      <c r="A86" s="354" t="s">
        <v>75</v>
      </c>
      <c r="B86" s="354"/>
      <c r="C86" s="354"/>
      <c r="D86" s="354"/>
      <c r="E86" s="354"/>
      <c r="F86" s="354"/>
      <c r="G86" s="16">
        <v>78</v>
      </c>
      <c r="H86" s="57">
        <v>905282</v>
      </c>
      <c r="I86" s="57">
        <v>61474</v>
      </c>
    </row>
    <row r="87" spans="1:9" ht="12.75" customHeight="1" x14ac:dyDescent="0.2">
      <c r="A87" s="354" t="s">
        <v>76</v>
      </c>
      <c r="B87" s="354"/>
      <c r="C87" s="354"/>
      <c r="D87" s="354"/>
      <c r="E87" s="354"/>
      <c r="F87" s="354"/>
      <c r="G87" s="16">
        <v>79</v>
      </c>
      <c r="H87" s="57">
        <v>0</v>
      </c>
      <c r="I87" s="57">
        <v>0</v>
      </c>
    </row>
    <row r="88" spans="1:9" ht="12.75" customHeight="1" x14ac:dyDescent="0.2">
      <c r="A88" s="354" t="s">
        <v>77</v>
      </c>
      <c r="B88" s="354"/>
      <c r="C88" s="354"/>
      <c r="D88" s="354"/>
      <c r="E88" s="354"/>
      <c r="F88" s="354"/>
      <c r="G88" s="16">
        <v>80</v>
      </c>
      <c r="H88" s="57">
        <v>0</v>
      </c>
      <c r="I88" s="57">
        <v>0</v>
      </c>
    </row>
    <row r="89" spans="1:9" ht="12.75" customHeight="1" x14ac:dyDescent="0.2">
      <c r="A89" s="389" t="s">
        <v>78</v>
      </c>
      <c r="B89" s="389"/>
      <c r="C89" s="389"/>
      <c r="D89" s="389"/>
      <c r="E89" s="389"/>
      <c r="F89" s="389"/>
      <c r="G89" s="17">
        <v>81</v>
      </c>
      <c r="H89" s="58">
        <f>H90-H91</f>
        <v>348674430</v>
      </c>
      <c r="I89" s="58">
        <f>I90-I91</f>
        <v>430206412</v>
      </c>
    </row>
    <row r="90" spans="1:9" ht="12.75" customHeight="1" x14ac:dyDescent="0.2">
      <c r="A90" s="354" t="s">
        <v>79</v>
      </c>
      <c r="B90" s="354"/>
      <c r="C90" s="354"/>
      <c r="D90" s="354"/>
      <c r="E90" s="354"/>
      <c r="F90" s="354"/>
      <c r="G90" s="16">
        <v>82</v>
      </c>
      <c r="H90" s="57">
        <v>348674430</v>
      </c>
      <c r="I90" s="57">
        <f>429719281+487131</f>
        <v>430206412</v>
      </c>
    </row>
    <row r="91" spans="1:9" ht="12.75" customHeight="1" x14ac:dyDescent="0.2">
      <c r="A91" s="354" t="s">
        <v>80</v>
      </c>
      <c r="B91" s="354"/>
      <c r="C91" s="354"/>
      <c r="D91" s="354"/>
      <c r="E91" s="354"/>
      <c r="F91" s="354"/>
      <c r="G91" s="16">
        <v>83</v>
      </c>
      <c r="H91" s="44">
        <v>0</v>
      </c>
      <c r="I91" s="44">
        <v>0</v>
      </c>
    </row>
    <row r="92" spans="1:9" ht="12.75" customHeight="1" x14ac:dyDescent="0.2">
      <c r="A92" s="389" t="s">
        <v>81</v>
      </c>
      <c r="B92" s="389"/>
      <c r="C92" s="389"/>
      <c r="D92" s="389"/>
      <c r="E92" s="389"/>
      <c r="F92" s="389"/>
      <c r="G92" s="17">
        <v>84</v>
      </c>
      <c r="H92" s="58">
        <f>H93-H94</f>
        <v>235337282</v>
      </c>
      <c r="I92" s="58">
        <f>I93-I94</f>
        <v>284535940</v>
      </c>
    </row>
    <row r="93" spans="1:9" ht="12.75" customHeight="1" x14ac:dyDescent="0.2">
      <c r="A93" s="354" t="s">
        <v>82</v>
      </c>
      <c r="B93" s="354"/>
      <c r="C93" s="354"/>
      <c r="D93" s="354"/>
      <c r="E93" s="354"/>
      <c r="F93" s="354"/>
      <c r="G93" s="16">
        <v>85</v>
      </c>
      <c r="H93" s="57">
        <v>235337282</v>
      </c>
      <c r="I93" s="57">
        <v>284535940</v>
      </c>
    </row>
    <row r="94" spans="1:9" ht="12.75" customHeight="1" x14ac:dyDescent="0.2">
      <c r="A94" s="354" t="s">
        <v>83</v>
      </c>
      <c r="B94" s="354"/>
      <c r="C94" s="354"/>
      <c r="D94" s="354"/>
      <c r="E94" s="354"/>
      <c r="F94" s="354"/>
      <c r="G94" s="16">
        <v>86</v>
      </c>
      <c r="H94" s="57">
        <v>0</v>
      </c>
      <c r="I94" s="57">
        <v>0</v>
      </c>
    </row>
    <row r="95" spans="1:9" ht="12.75" customHeight="1" x14ac:dyDescent="0.2">
      <c r="A95" s="359" t="s">
        <v>84</v>
      </c>
      <c r="B95" s="359"/>
      <c r="C95" s="359"/>
      <c r="D95" s="359"/>
      <c r="E95" s="359"/>
      <c r="F95" s="359"/>
      <c r="G95" s="16">
        <v>87</v>
      </c>
      <c r="H95" s="57">
        <v>401993065</v>
      </c>
      <c r="I95" s="57">
        <v>731023213</v>
      </c>
    </row>
    <row r="96" spans="1:9" ht="12.75" customHeight="1" x14ac:dyDescent="0.2">
      <c r="A96" s="358" t="s">
        <v>85</v>
      </c>
      <c r="B96" s="358"/>
      <c r="C96" s="358"/>
      <c r="D96" s="358"/>
      <c r="E96" s="358"/>
      <c r="F96" s="358"/>
      <c r="G96" s="17">
        <v>88</v>
      </c>
      <c r="H96" s="58">
        <f>SUM(H97:H102)</f>
        <v>127787632</v>
      </c>
      <c r="I96" s="58">
        <f>SUM(I97:I102)</f>
        <v>125529523</v>
      </c>
    </row>
    <row r="97" spans="1:9" ht="12.75" customHeight="1" x14ac:dyDescent="0.2">
      <c r="A97" s="354" t="s">
        <v>86</v>
      </c>
      <c r="B97" s="354"/>
      <c r="C97" s="354"/>
      <c r="D97" s="354"/>
      <c r="E97" s="354"/>
      <c r="F97" s="354"/>
      <c r="G97" s="16">
        <v>89</v>
      </c>
      <c r="H97" s="57">
        <v>10114484</v>
      </c>
      <c r="I97" s="57">
        <v>13875517</v>
      </c>
    </row>
    <row r="98" spans="1:9" ht="12.75" customHeight="1" x14ac:dyDescent="0.2">
      <c r="A98" s="354" t="s">
        <v>87</v>
      </c>
      <c r="B98" s="354"/>
      <c r="C98" s="354"/>
      <c r="D98" s="354"/>
      <c r="E98" s="354"/>
      <c r="F98" s="354"/>
      <c r="G98" s="16">
        <v>90</v>
      </c>
      <c r="H98" s="57">
        <v>0</v>
      </c>
      <c r="I98" s="57">
        <v>0</v>
      </c>
    </row>
    <row r="99" spans="1:9" ht="12.75" customHeight="1" x14ac:dyDescent="0.2">
      <c r="A99" s="354" t="s">
        <v>88</v>
      </c>
      <c r="B99" s="354"/>
      <c r="C99" s="354"/>
      <c r="D99" s="354"/>
      <c r="E99" s="354"/>
      <c r="F99" s="354"/>
      <c r="G99" s="16">
        <v>91</v>
      </c>
      <c r="H99" s="57">
        <v>67197172</v>
      </c>
      <c r="I99" s="57">
        <v>51607209</v>
      </c>
    </row>
    <row r="100" spans="1:9" ht="12.75" customHeight="1" x14ac:dyDescent="0.2">
      <c r="A100" s="354" t="s">
        <v>89</v>
      </c>
      <c r="B100" s="354"/>
      <c r="C100" s="354"/>
      <c r="D100" s="354"/>
      <c r="E100" s="354"/>
      <c r="F100" s="354"/>
      <c r="G100" s="16">
        <v>92</v>
      </c>
      <c r="H100" s="57">
        <v>0</v>
      </c>
      <c r="I100" s="57">
        <v>0</v>
      </c>
    </row>
    <row r="101" spans="1:9" ht="12.75" customHeight="1" x14ac:dyDescent="0.2">
      <c r="A101" s="354" t="s">
        <v>90</v>
      </c>
      <c r="B101" s="354"/>
      <c r="C101" s="354"/>
      <c r="D101" s="354"/>
      <c r="E101" s="354"/>
      <c r="F101" s="354"/>
      <c r="G101" s="16">
        <v>93</v>
      </c>
      <c r="H101" s="57">
        <v>0</v>
      </c>
      <c r="I101" s="57">
        <v>0</v>
      </c>
    </row>
    <row r="102" spans="1:9" ht="12.75" customHeight="1" x14ac:dyDescent="0.2">
      <c r="A102" s="354" t="s">
        <v>91</v>
      </c>
      <c r="B102" s="354"/>
      <c r="C102" s="354"/>
      <c r="D102" s="354"/>
      <c r="E102" s="354"/>
      <c r="F102" s="354"/>
      <c r="G102" s="16">
        <v>94</v>
      </c>
      <c r="H102" s="57">
        <v>50475976</v>
      </c>
      <c r="I102" s="57">
        <v>60046797</v>
      </c>
    </row>
    <row r="103" spans="1:9" ht="12.75" customHeight="1" x14ac:dyDescent="0.2">
      <c r="A103" s="358" t="s">
        <v>92</v>
      </c>
      <c r="B103" s="358"/>
      <c r="C103" s="358"/>
      <c r="D103" s="358"/>
      <c r="E103" s="358"/>
      <c r="F103" s="358"/>
      <c r="G103" s="17">
        <v>95</v>
      </c>
      <c r="H103" s="58">
        <f>SUM(H104:H114)</f>
        <v>2281608369</v>
      </c>
      <c r="I103" s="58">
        <f>SUM(I104:I114)</f>
        <v>2546866358</v>
      </c>
    </row>
    <row r="104" spans="1:9" ht="12.75" customHeight="1" x14ac:dyDescent="0.2">
      <c r="A104" s="354" t="s">
        <v>93</v>
      </c>
      <c r="B104" s="354"/>
      <c r="C104" s="354"/>
      <c r="D104" s="354"/>
      <c r="E104" s="354"/>
      <c r="F104" s="354"/>
      <c r="G104" s="16">
        <v>96</v>
      </c>
      <c r="H104" s="57">
        <v>0</v>
      </c>
      <c r="I104" s="57">
        <v>0</v>
      </c>
    </row>
    <row r="105" spans="1:9" ht="12.75" customHeight="1" x14ac:dyDescent="0.2">
      <c r="A105" s="354" t="s">
        <v>94</v>
      </c>
      <c r="B105" s="354"/>
      <c r="C105" s="354"/>
      <c r="D105" s="354"/>
      <c r="E105" s="354"/>
      <c r="F105" s="354"/>
      <c r="G105" s="16">
        <v>97</v>
      </c>
      <c r="H105" s="57">
        <v>0</v>
      </c>
      <c r="I105" s="57">
        <v>0</v>
      </c>
    </row>
    <row r="106" spans="1:9" ht="12.75" customHeight="1" x14ac:dyDescent="0.2">
      <c r="A106" s="354" t="s">
        <v>95</v>
      </c>
      <c r="B106" s="354"/>
      <c r="C106" s="354"/>
      <c r="D106" s="354"/>
      <c r="E106" s="354"/>
      <c r="F106" s="354"/>
      <c r="G106" s="16">
        <v>98</v>
      </c>
      <c r="H106" s="57">
        <v>0</v>
      </c>
      <c r="I106" s="57">
        <v>0</v>
      </c>
    </row>
    <row r="107" spans="1:9" ht="22.35" customHeight="1" x14ac:dyDescent="0.2">
      <c r="A107" s="354" t="s">
        <v>96</v>
      </c>
      <c r="B107" s="354"/>
      <c r="C107" s="354"/>
      <c r="D107" s="354"/>
      <c r="E107" s="354"/>
      <c r="F107" s="354"/>
      <c r="G107" s="16">
        <v>99</v>
      </c>
      <c r="H107" s="57">
        <v>0</v>
      </c>
      <c r="I107" s="57">
        <v>0</v>
      </c>
    </row>
    <row r="108" spans="1:9" ht="12.75" customHeight="1" x14ac:dyDescent="0.2">
      <c r="A108" s="354" t="s">
        <v>97</v>
      </c>
      <c r="B108" s="354"/>
      <c r="C108" s="354"/>
      <c r="D108" s="354"/>
      <c r="E108" s="354"/>
      <c r="F108" s="354"/>
      <c r="G108" s="16">
        <v>100</v>
      </c>
      <c r="H108" s="57">
        <v>8943000</v>
      </c>
      <c r="I108" s="57">
        <v>2652000</v>
      </c>
    </row>
    <row r="109" spans="1:9" ht="12.75" customHeight="1" x14ac:dyDescent="0.2">
      <c r="A109" s="354" t="s">
        <v>98</v>
      </c>
      <c r="B109" s="354"/>
      <c r="C109" s="354"/>
      <c r="D109" s="354"/>
      <c r="E109" s="354"/>
      <c r="F109" s="354"/>
      <c r="G109" s="16">
        <v>101</v>
      </c>
      <c r="H109" s="57">
        <v>2198942318</v>
      </c>
      <c r="I109" s="57">
        <v>2443662677</v>
      </c>
    </row>
    <row r="110" spans="1:9" ht="12.75" customHeight="1" x14ac:dyDescent="0.2">
      <c r="A110" s="354" t="s">
        <v>99</v>
      </c>
      <c r="B110" s="354"/>
      <c r="C110" s="354"/>
      <c r="D110" s="354"/>
      <c r="E110" s="354"/>
      <c r="F110" s="354"/>
      <c r="G110" s="16">
        <v>102</v>
      </c>
      <c r="H110" s="57">
        <v>0</v>
      </c>
      <c r="I110" s="57">
        <v>0</v>
      </c>
    </row>
    <row r="111" spans="1:9" ht="12.75" customHeight="1" x14ac:dyDescent="0.2">
      <c r="A111" s="354" t="s">
        <v>100</v>
      </c>
      <c r="B111" s="354"/>
      <c r="C111" s="354"/>
      <c r="D111" s="354"/>
      <c r="E111" s="354"/>
      <c r="F111" s="354"/>
      <c r="G111" s="16">
        <v>103</v>
      </c>
      <c r="H111" s="57">
        <v>0</v>
      </c>
      <c r="I111" s="57">
        <v>0</v>
      </c>
    </row>
    <row r="112" spans="1:9" ht="12.75" customHeight="1" x14ac:dyDescent="0.2">
      <c r="A112" s="354" t="s">
        <v>101</v>
      </c>
      <c r="B112" s="354"/>
      <c r="C112" s="354"/>
      <c r="D112" s="354"/>
      <c r="E112" s="354"/>
      <c r="F112" s="354"/>
      <c r="G112" s="16">
        <v>104</v>
      </c>
      <c r="H112" s="57">
        <v>0</v>
      </c>
      <c r="I112" s="57">
        <v>0</v>
      </c>
    </row>
    <row r="113" spans="1:9" ht="12.75" customHeight="1" x14ac:dyDescent="0.2">
      <c r="A113" s="354" t="s">
        <v>102</v>
      </c>
      <c r="B113" s="354"/>
      <c r="C113" s="354"/>
      <c r="D113" s="354"/>
      <c r="E113" s="354"/>
      <c r="F113" s="354"/>
      <c r="G113" s="16">
        <v>105</v>
      </c>
      <c r="H113" s="57">
        <v>5161574</v>
      </c>
      <c r="I113" s="57">
        <v>37505640</v>
      </c>
    </row>
    <row r="114" spans="1:9" ht="12.75" customHeight="1" x14ac:dyDescent="0.2">
      <c r="A114" s="354" t="s">
        <v>103</v>
      </c>
      <c r="B114" s="354"/>
      <c r="C114" s="354"/>
      <c r="D114" s="354"/>
      <c r="E114" s="354"/>
      <c r="F114" s="354"/>
      <c r="G114" s="16">
        <v>106</v>
      </c>
      <c r="H114" s="119">
        <v>68561477</v>
      </c>
      <c r="I114" s="119">
        <v>63046041</v>
      </c>
    </row>
    <row r="115" spans="1:9" ht="12.75" customHeight="1" x14ac:dyDescent="0.2">
      <c r="A115" s="358" t="s">
        <v>104</v>
      </c>
      <c r="B115" s="358"/>
      <c r="C115" s="358"/>
      <c r="D115" s="358"/>
      <c r="E115" s="358"/>
      <c r="F115" s="358"/>
      <c r="G115" s="17">
        <v>107</v>
      </c>
      <c r="H115" s="58">
        <f>SUM(H116:H129)</f>
        <v>424603584</v>
      </c>
      <c r="I115" s="58">
        <f>SUM(I116:I129)</f>
        <v>526341998</v>
      </c>
    </row>
    <row r="116" spans="1:9" ht="12.75" customHeight="1" x14ac:dyDescent="0.2">
      <c r="A116" s="354" t="s">
        <v>93</v>
      </c>
      <c r="B116" s="354"/>
      <c r="C116" s="354"/>
      <c r="D116" s="354"/>
      <c r="E116" s="354"/>
      <c r="F116" s="354"/>
      <c r="G116" s="16">
        <v>108</v>
      </c>
      <c r="H116" s="57">
        <v>10277</v>
      </c>
      <c r="I116" s="57">
        <v>23725</v>
      </c>
    </row>
    <row r="117" spans="1:9" ht="12.75" customHeight="1" x14ac:dyDescent="0.2">
      <c r="A117" s="354" t="s">
        <v>94</v>
      </c>
      <c r="B117" s="354"/>
      <c r="C117" s="354"/>
      <c r="D117" s="354"/>
      <c r="E117" s="354"/>
      <c r="F117" s="354"/>
      <c r="G117" s="16">
        <v>109</v>
      </c>
      <c r="H117" s="57">
        <v>0</v>
      </c>
      <c r="I117" s="57">
        <v>0</v>
      </c>
    </row>
    <row r="118" spans="1:9" ht="12.75" customHeight="1" x14ac:dyDescent="0.2">
      <c r="A118" s="354" t="s">
        <v>95</v>
      </c>
      <c r="B118" s="354"/>
      <c r="C118" s="354"/>
      <c r="D118" s="354"/>
      <c r="E118" s="354"/>
      <c r="F118" s="354"/>
      <c r="G118" s="16">
        <v>110</v>
      </c>
      <c r="H118" s="57">
        <v>0</v>
      </c>
      <c r="I118" s="57">
        <v>0</v>
      </c>
    </row>
    <row r="119" spans="1:9" ht="25.9" customHeight="1" x14ac:dyDescent="0.2">
      <c r="A119" s="354" t="s">
        <v>96</v>
      </c>
      <c r="B119" s="354"/>
      <c r="C119" s="354"/>
      <c r="D119" s="354"/>
      <c r="E119" s="354"/>
      <c r="F119" s="354"/>
      <c r="G119" s="16">
        <v>111</v>
      </c>
      <c r="H119" s="57">
        <v>0</v>
      </c>
      <c r="I119" s="57">
        <v>0</v>
      </c>
    </row>
    <row r="120" spans="1:9" ht="12.75" customHeight="1" x14ac:dyDescent="0.2">
      <c r="A120" s="354" t="s">
        <v>97</v>
      </c>
      <c r="B120" s="354"/>
      <c r="C120" s="354"/>
      <c r="D120" s="354"/>
      <c r="E120" s="354"/>
      <c r="F120" s="354"/>
      <c r="G120" s="16">
        <v>112</v>
      </c>
      <c r="H120" s="57">
        <v>103000</v>
      </c>
      <c r="I120" s="57">
        <v>2755000</v>
      </c>
    </row>
    <row r="121" spans="1:9" ht="12.75" customHeight="1" x14ac:dyDescent="0.2">
      <c r="A121" s="354" t="s">
        <v>98</v>
      </c>
      <c r="B121" s="354"/>
      <c r="C121" s="354"/>
      <c r="D121" s="354"/>
      <c r="E121" s="354"/>
      <c r="F121" s="354"/>
      <c r="G121" s="16">
        <v>113</v>
      </c>
      <c r="H121" s="57">
        <v>227143740</v>
      </c>
      <c r="I121" s="57">
        <v>285262246</v>
      </c>
    </row>
    <row r="122" spans="1:9" ht="12.75" customHeight="1" x14ac:dyDescent="0.2">
      <c r="A122" s="354" t="s">
        <v>99</v>
      </c>
      <c r="B122" s="354"/>
      <c r="C122" s="354"/>
      <c r="D122" s="354"/>
      <c r="E122" s="354"/>
      <c r="F122" s="354"/>
      <c r="G122" s="16">
        <v>114</v>
      </c>
      <c r="H122" s="57">
        <v>38933044</v>
      </c>
      <c r="I122" s="57">
        <v>38363694</v>
      </c>
    </row>
    <row r="123" spans="1:9" ht="12.75" customHeight="1" x14ac:dyDescent="0.2">
      <c r="A123" s="354" t="s">
        <v>100</v>
      </c>
      <c r="B123" s="354"/>
      <c r="C123" s="354"/>
      <c r="D123" s="354"/>
      <c r="E123" s="354"/>
      <c r="F123" s="354"/>
      <c r="G123" s="16">
        <v>115</v>
      </c>
      <c r="H123" s="57">
        <v>112880125</v>
      </c>
      <c r="I123" s="57">
        <v>145722270</v>
      </c>
    </row>
    <row r="124" spans="1:9" x14ac:dyDescent="0.2">
      <c r="A124" s="354" t="s">
        <v>101</v>
      </c>
      <c r="B124" s="354"/>
      <c r="C124" s="354"/>
      <c r="D124" s="354"/>
      <c r="E124" s="354"/>
      <c r="F124" s="354"/>
      <c r="G124" s="16">
        <v>116</v>
      </c>
      <c r="H124" s="57">
        <v>0</v>
      </c>
      <c r="I124" s="57">
        <v>0</v>
      </c>
    </row>
    <row r="125" spans="1:9" x14ac:dyDescent="0.2">
      <c r="A125" s="354" t="s">
        <v>105</v>
      </c>
      <c r="B125" s="354"/>
      <c r="C125" s="354"/>
      <c r="D125" s="354"/>
      <c r="E125" s="354"/>
      <c r="F125" s="354"/>
      <c r="G125" s="16">
        <v>117</v>
      </c>
      <c r="H125" s="57">
        <v>28375076</v>
      </c>
      <c r="I125" s="57">
        <v>29133042</v>
      </c>
    </row>
    <row r="126" spans="1:9" x14ac:dyDescent="0.2">
      <c r="A126" s="354" t="s">
        <v>106</v>
      </c>
      <c r="B126" s="354"/>
      <c r="C126" s="354"/>
      <c r="D126" s="354"/>
      <c r="E126" s="354"/>
      <c r="F126" s="354"/>
      <c r="G126" s="16">
        <v>118</v>
      </c>
      <c r="H126" s="57">
        <v>11768990</v>
      </c>
      <c r="I126" s="57">
        <v>12309349</v>
      </c>
    </row>
    <row r="127" spans="1:9" x14ac:dyDescent="0.2">
      <c r="A127" s="354" t="s">
        <v>107</v>
      </c>
      <c r="B127" s="354"/>
      <c r="C127" s="354"/>
      <c r="D127" s="354"/>
      <c r="E127" s="354"/>
      <c r="F127" s="354"/>
      <c r="G127" s="16">
        <v>119</v>
      </c>
      <c r="H127" s="57">
        <v>250516</v>
      </c>
      <c r="I127" s="57">
        <v>389276</v>
      </c>
    </row>
    <row r="128" spans="1:9" x14ac:dyDescent="0.2">
      <c r="A128" s="354" t="s">
        <v>108</v>
      </c>
      <c r="B128" s="354"/>
      <c r="C128" s="354"/>
      <c r="D128" s="354"/>
      <c r="E128" s="354"/>
      <c r="F128" s="354"/>
      <c r="G128" s="16">
        <v>120</v>
      </c>
      <c r="H128" s="57">
        <v>0</v>
      </c>
      <c r="I128" s="57">
        <v>0</v>
      </c>
    </row>
    <row r="129" spans="1:9" x14ac:dyDescent="0.2">
      <c r="A129" s="354" t="s">
        <v>109</v>
      </c>
      <c r="B129" s="354"/>
      <c r="C129" s="354"/>
      <c r="D129" s="354"/>
      <c r="E129" s="354"/>
      <c r="F129" s="354"/>
      <c r="G129" s="16">
        <v>121</v>
      </c>
      <c r="H129" s="57">
        <v>5138816</v>
      </c>
      <c r="I129" s="57">
        <v>12383396</v>
      </c>
    </row>
    <row r="130" spans="1:9" ht="22.35" customHeight="1" x14ac:dyDescent="0.2">
      <c r="A130" s="390" t="s">
        <v>110</v>
      </c>
      <c r="B130" s="390"/>
      <c r="C130" s="390"/>
      <c r="D130" s="390"/>
      <c r="E130" s="390"/>
      <c r="F130" s="390"/>
      <c r="G130" s="16">
        <v>122</v>
      </c>
      <c r="H130" s="57">
        <v>76413153</v>
      </c>
      <c r="I130" s="57">
        <v>77494945</v>
      </c>
    </row>
    <row r="131" spans="1:9" x14ac:dyDescent="0.2">
      <c r="A131" s="358" t="s">
        <v>111</v>
      </c>
      <c r="B131" s="358"/>
      <c r="C131" s="358"/>
      <c r="D131" s="358"/>
      <c r="E131" s="358"/>
      <c r="F131" s="358"/>
      <c r="G131" s="17">
        <v>123</v>
      </c>
      <c r="H131" s="58">
        <f>H75+H96+H103+H115+H130</f>
        <v>5668945486</v>
      </c>
      <c r="I131" s="58">
        <f>I75+I96+I103+I115+I130</f>
        <v>6495302583</v>
      </c>
    </row>
    <row r="132" spans="1:9" x14ac:dyDescent="0.2">
      <c r="A132" s="391" t="s">
        <v>112</v>
      </c>
      <c r="B132" s="391"/>
      <c r="C132" s="391"/>
      <c r="D132" s="391"/>
      <c r="E132" s="391"/>
      <c r="F132" s="391"/>
      <c r="G132" s="19">
        <v>124</v>
      </c>
      <c r="H132" s="59">
        <v>58014172</v>
      </c>
      <c r="I132" s="59">
        <v>54355927</v>
      </c>
    </row>
  </sheetData>
  <sheetProtection algorithmName="SHA-512" hashValue="t04gjxXyNgenwTDkr7mVSnxARDbRT4yqlUzJkwpScpC+/ojxLPjYxFi3J7aVFk9fDrlys9lJR63xk2qkW6eWww==" saltValue="L6wT/N7yx6PdM/TEn0I2x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79" zoomScaleNormal="100" zoomScaleSheetLayoutView="110" workbookViewId="0">
      <selection activeCell="I103" sqref="I103"/>
    </sheetView>
  </sheetViews>
  <sheetFormatPr defaultRowHeight="12.75" x14ac:dyDescent="0.2"/>
  <cols>
    <col min="1" max="7" width="9.140625" style="11"/>
    <col min="8" max="8" width="14.7109375" style="54" customWidth="1"/>
    <col min="9" max="9" width="16.140625" style="54"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404" t="s">
        <v>114</v>
      </c>
      <c r="B1" s="367"/>
      <c r="C1" s="367"/>
      <c r="D1" s="367"/>
      <c r="E1" s="367"/>
      <c r="F1" s="367"/>
      <c r="G1" s="367"/>
      <c r="H1" s="367"/>
      <c r="I1" s="367"/>
    </row>
    <row r="2" spans="1:9" x14ac:dyDescent="0.2">
      <c r="A2" s="403" t="s">
        <v>461</v>
      </c>
      <c r="B2" s="369"/>
      <c r="C2" s="369"/>
      <c r="D2" s="369"/>
      <c r="E2" s="369"/>
      <c r="F2" s="369"/>
      <c r="G2" s="369"/>
      <c r="H2" s="369"/>
      <c r="I2" s="369"/>
    </row>
    <row r="3" spans="1:9" x14ac:dyDescent="0.2">
      <c r="A3" s="415" t="s">
        <v>361</v>
      </c>
      <c r="B3" s="416"/>
      <c r="C3" s="416"/>
      <c r="D3" s="416"/>
      <c r="E3" s="416"/>
      <c r="F3" s="416"/>
      <c r="G3" s="416"/>
      <c r="H3" s="416"/>
      <c r="I3" s="416"/>
    </row>
    <row r="4" spans="1:9" x14ac:dyDescent="0.2">
      <c r="A4" s="402" t="s">
        <v>458</v>
      </c>
      <c r="B4" s="373"/>
      <c r="C4" s="373"/>
      <c r="D4" s="373"/>
      <c r="E4" s="373"/>
      <c r="F4" s="373"/>
      <c r="G4" s="373"/>
      <c r="H4" s="373"/>
      <c r="I4" s="374"/>
    </row>
    <row r="5" spans="1:9" ht="34.5" thickBot="1" x14ac:dyDescent="0.25">
      <c r="A5" s="400" t="s">
        <v>2</v>
      </c>
      <c r="B5" s="379"/>
      <c r="C5" s="379"/>
      <c r="D5" s="379"/>
      <c r="E5" s="379"/>
      <c r="F5" s="380"/>
      <c r="G5" s="12" t="s">
        <v>115</v>
      </c>
      <c r="H5" s="45" t="s">
        <v>377</v>
      </c>
      <c r="I5" s="45" t="s">
        <v>353</v>
      </c>
    </row>
    <row r="6" spans="1:9" x14ac:dyDescent="0.2">
      <c r="A6" s="401">
        <v>1</v>
      </c>
      <c r="B6" s="376"/>
      <c r="C6" s="376"/>
      <c r="D6" s="376"/>
      <c r="E6" s="376"/>
      <c r="F6" s="377"/>
      <c r="G6" s="14">
        <v>2</v>
      </c>
      <c r="H6" s="20">
        <v>3</v>
      </c>
      <c r="I6" s="20">
        <v>4</v>
      </c>
    </row>
    <row r="7" spans="1:9" x14ac:dyDescent="0.2">
      <c r="A7" s="413" t="s">
        <v>128</v>
      </c>
      <c r="B7" s="413"/>
      <c r="C7" s="413"/>
      <c r="D7" s="413"/>
      <c r="E7" s="413"/>
      <c r="F7" s="413"/>
      <c r="G7" s="24">
        <v>125</v>
      </c>
      <c r="H7" s="62">
        <f>SUM(H8:H12)</f>
        <v>1982740515</v>
      </c>
      <c r="I7" s="62">
        <f>SUM(I8:I12)</f>
        <v>2207678790</v>
      </c>
    </row>
    <row r="8" spans="1:9" x14ac:dyDescent="0.2">
      <c r="A8" s="354" t="s">
        <v>129</v>
      </c>
      <c r="B8" s="354"/>
      <c r="C8" s="354"/>
      <c r="D8" s="354"/>
      <c r="E8" s="354"/>
      <c r="F8" s="354"/>
      <c r="G8" s="16">
        <v>126</v>
      </c>
      <c r="H8" s="120">
        <v>0</v>
      </c>
      <c r="I8" s="120">
        <v>0</v>
      </c>
    </row>
    <row r="9" spans="1:9" x14ac:dyDescent="0.2">
      <c r="A9" s="354" t="s">
        <v>130</v>
      </c>
      <c r="B9" s="354"/>
      <c r="C9" s="354"/>
      <c r="D9" s="354"/>
      <c r="E9" s="354"/>
      <c r="F9" s="354"/>
      <c r="G9" s="16">
        <v>127</v>
      </c>
      <c r="H9" s="120">
        <v>1961413631</v>
      </c>
      <c r="I9" s="120">
        <v>2139319744</v>
      </c>
    </row>
    <row r="10" spans="1:9" x14ac:dyDescent="0.2">
      <c r="A10" s="354" t="s">
        <v>131</v>
      </c>
      <c r="B10" s="354"/>
      <c r="C10" s="354"/>
      <c r="D10" s="354"/>
      <c r="E10" s="354"/>
      <c r="F10" s="354"/>
      <c r="G10" s="16">
        <v>128</v>
      </c>
      <c r="H10" s="120">
        <v>361270</v>
      </c>
      <c r="I10" s="120">
        <v>510082</v>
      </c>
    </row>
    <row r="11" spans="1:9" x14ac:dyDescent="0.2">
      <c r="A11" s="354" t="s">
        <v>132</v>
      </c>
      <c r="B11" s="354"/>
      <c r="C11" s="354"/>
      <c r="D11" s="354"/>
      <c r="E11" s="354"/>
      <c r="F11" s="354"/>
      <c r="G11" s="16">
        <v>129</v>
      </c>
      <c r="H11" s="120">
        <v>0</v>
      </c>
      <c r="I11" s="120">
        <v>0</v>
      </c>
    </row>
    <row r="12" spans="1:9" x14ac:dyDescent="0.2">
      <c r="A12" s="354" t="s">
        <v>133</v>
      </c>
      <c r="B12" s="354"/>
      <c r="C12" s="354"/>
      <c r="D12" s="354"/>
      <c r="E12" s="354"/>
      <c r="F12" s="354"/>
      <c r="G12" s="16">
        <v>130</v>
      </c>
      <c r="H12" s="120">
        <v>20965614</v>
      </c>
      <c r="I12" s="120">
        <v>67848964</v>
      </c>
    </row>
    <row r="13" spans="1:9" x14ac:dyDescent="0.2">
      <c r="A13" s="358" t="s">
        <v>134</v>
      </c>
      <c r="B13" s="358"/>
      <c r="C13" s="358"/>
      <c r="D13" s="358"/>
      <c r="E13" s="358"/>
      <c r="F13" s="358"/>
      <c r="G13" s="17">
        <v>131</v>
      </c>
      <c r="H13" s="58">
        <f>H14+H15+H19+H23+H24+H25+H28+H35</f>
        <v>1700488117</v>
      </c>
      <c r="I13" s="58">
        <f>I14+I15+I19+I23+I24+I25+I28+I35</f>
        <v>1913825576</v>
      </c>
    </row>
    <row r="14" spans="1:9" x14ac:dyDescent="0.2">
      <c r="A14" s="354" t="s">
        <v>116</v>
      </c>
      <c r="B14" s="354"/>
      <c r="C14" s="354"/>
      <c r="D14" s="354"/>
      <c r="E14" s="354"/>
      <c r="F14" s="354"/>
      <c r="G14" s="16">
        <v>132</v>
      </c>
      <c r="H14" s="57">
        <v>0</v>
      </c>
      <c r="I14" s="57">
        <v>0</v>
      </c>
    </row>
    <row r="15" spans="1:9" x14ac:dyDescent="0.2">
      <c r="A15" s="414" t="s">
        <v>135</v>
      </c>
      <c r="B15" s="414"/>
      <c r="C15" s="414"/>
      <c r="D15" s="414"/>
      <c r="E15" s="414"/>
      <c r="F15" s="414"/>
      <c r="G15" s="17">
        <v>133</v>
      </c>
      <c r="H15" s="58">
        <f>SUM(H16:H18)</f>
        <v>551752686</v>
      </c>
      <c r="I15" s="58">
        <f>SUM(I16:I18)</f>
        <v>609249061</v>
      </c>
    </row>
    <row r="16" spans="1:9" x14ac:dyDescent="0.2">
      <c r="A16" s="405" t="s">
        <v>136</v>
      </c>
      <c r="B16" s="405"/>
      <c r="C16" s="405"/>
      <c r="D16" s="405"/>
      <c r="E16" s="405"/>
      <c r="F16" s="405"/>
      <c r="G16" s="16">
        <v>134</v>
      </c>
      <c r="H16" s="120">
        <v>328353776</v>
      </c>
      <c r="I16" s="120">
        <v>364623025</v>
      </c>
    </row>
    <row r="17" spans="1:9" x14ac:dyDescent="0.2">
      <c r="A17" s="405" t="s">
        <v>137</v>
      </c>
      <c r="B17" s="405"/>
      <c r="C17" s="405"/>
      <c r="D17" s="405"/>
      <c r="E17" s="405"/>
      <c r="F17" s="405"/>
      <c r="G17" s="16">
        <v>135</v>
      </c>
      <c r="H17" s="120">
        <v>3380801</v>
      </c>
      <c r="I17" s="120">
        <v>4812122</v>
      </c>
    </row>
    <row r="18" spans="1:9" x14ac:dyDescent="0.2">
      <c r="A18" s="405" t="s">
        <v>138</v>
      </c>
      <c r="B18" s="405"/>
      <c r="C18" s="405"/>
      <c r="D18" s="405"/>
      <c r="E18" s="405"/>
      <c r="F18" s="405"/>
      <c r="G18" s="16">
        <v>136</v>
      </c>
      <c r="H18" s="120">
        <v>220018109</v>
      </c>
      <c r="I18" s="120">
        <v>239813914</v>
      </c>
    </row>
    <row r="19" spans="1:9" x14ac:dyDescent="0.2">
      <c r="A19" s="414" t="s">
        <v>139</v>
      </c>
      <c r="B19" s="414"/>
      <c r="C19" s="414"/>
      <c r="D19" s="414"/>
      <c r="E19" s="414"/>
      <c r="F19" s="414"/>
      <c r="G19" s="17">
        <v>137</v>
      </c>
      <c r="H19" s="58">
        <f>SUM(H20:H22)</f>
        <v>541614164</v>
      </c>
      <c r="I19" s="58">
        <f>SUM(I20:I22)</f>
        <v>583409043</v>
      </c>
    </row>
    <row r="20" spans="1:9" x14ac:dyDescent="0.2">
      <c r="A20" s="405" t="s">
        <v>117</v>
      </c>
      <c r="B20" s="405"/>
      <c r="C20" s="405"/>
      <c r="D20" s="405"/>
      <c r="E20" s="405"/>
      <c r="F20" s="405"/>
      <c r="G20" s="16">
        <v>138</v>
      </c>
      <c r="H20" s="120">
        <v>331594306</v>
      </c>
      <c r="I20" s="120">
        <v>363407404</v>
      </c>
    </row>
    <row r="21" spans="1:9" x14ac:dyDescent="0.2">
      <c r="A21" s="405" t="s">
        <v>118</v>
      </c>
      <c r="B21" s="405"/>
      <c r="C21" s="405"/>
      <c r="D21" s="405"/>
      <c r="E21" s="405"/>
      <c r="F21" s="405"/>
      <c r="G21" s="16">
        <v>139</v>
      </c>
      <c r="H21" s="120">
        <v>135326315</v>
      </c>
      <c r="I21" s="120">
        <v>144444646</v>
      </c>
    </row>
    <row r="22" spans="1:9" x14ac:dyDescent="0.2">
      <c r="A22" s="405" t="s">
        <v>119</v>
      </c>
      <c r="B22" s="405"/>
      <c r="C22" s="405"/>
      <c r="D22" s="405"/>
      <c r="E22" s="405"/>
      <c r="F22" s="405"/>
      <c r="G22" s="16">
        <v>140</v>
      </c>
      <c r="H22" s="120">
        <v>74693543</v>
      </c>
      <c r="I22" s="120">
        <v>75556993</v>
      </c>
    </row>
    <row r="23" spans="1:9" x14ac:dyDescent="0.2">
      <c r="A23" s="354" t="s">
        <v>120</v>
      </c>
      <c r="B23" s="354"/>
      <c r="C23" s="354"/>
      <c r="D23" s="354"/>
      <c r="E23" s="354"/>
      <c r="F23" s="354"/>
      <c r="G23" s="16">
        <v>141</v>
      </c>
      <c r="H23" s="120">
        <v>410521539</v>
      </c>
      <c r="I23" s="120">
        <v>474514405</v>
      </c>
    </row>
    <row r="24" spans="1:9" x14ac:dyDescent="0.2">
      <c r="A24" s="354" t="s">
        <v>121</v>
      </c>
      <c r="B24" s="354"/>
      <c r="C24" s="354"/>
      <c r="D24" s="354"/>
      <c r="E24" s="354"/>
      <c r="F24" s="354"/>
      <c r="G24" s="16">
        <v>142</v>
      </c>
      <c r="H24" s="120">
        <v>174094246</v>
      </c>
      <c r="I24" s="120">
        <v>197392249</v>
      </c>
    </row>
    <row r="25" spans="1:9" x14ac:dyDescent="0.2">
      <c r="A25" s="414" t="s">
        <v>140</v>
      </c>
      <c r="B25" s="414"/>
      <c r="C25" s="414"/>
      <c r="D25" s="414"/>
      <c r="E25" s="414"/>
      <c r="F25" s="414"/>
      <c r="G25" s="17">
        <v>143</v>
      </c>
      <c r="H25" s="58">
        <f>H26+H27</f>
        <v>385273</v>
      </c>
      <c r="I25" s="58">
        <f>I26+I27</f>
        <v>587773</v>
      </c>
    </row>
    <row r="26" spans="1:9" x14ac:dyDescent="0.2">
      <c r="A26" s="405" t="s">
        <v>141</v>
      </c>
      <c r="B26" s="405"/>
      <c r="C26" s="405"/>
      <c r="D26" s="405"/>
      <c r="E26" s="405"/>
      <c r="F26" s="405"/>
      <c r="G26" s="16">
        <v>144</v>
      </c>
      <c r="H26" s="57">
        <v>0</v>
      </c>
      <c r="I26" s="57">
        <v>0</v>
      </c>
    </row>
    <row r="27" spans="1:9" x14ac:dyDescent="0.2">
      <c r="A27" s="405" t="s">
        <v>142</v>
      </c>
      <c r="B27" s="405"/>
      <c r="C27" s="405"/>
      <c r="D27" s="405"/>
      <c r="E27" s="405"/>
      <c r="F27" s="405"/>
      <c r="G27" s="16">
        <v>145</v>
      </c>
      <c r="H27" s="120">
        <v>385273</v>
      </c>
      <c r="I27" s="120">
        <v>587773</v>
      </c>
    </row>
    <row r="28" spans="1:9" x14ac:dyDescent="0.2">
      <c r="A28" s="414" t="s">
        <v>143</v>
      </c>
      <c r="B28" s="414"/>
      <c r="C28" s="414"/>
      <c r="D28" s="414"/>
      <c r="E28" s="414"/>
      <c r="F28" s="414"/>
      <c r="G28" s="17">
        <v>146</v>
      </c>
      <c r="H28" s="58">
        <f>SUM(H29:H34)</f>
        <v>7126272</v>
      </c>
      <c r="I28" s="58">
        <f>SUM(I29:I34)</f>
        <v>8827807</v>
      </c>
    </row>
    <row r="29" spans="1:9" x14ac:dyDescent="0.2">
      <c r="A29" s="405" t="s">
        <v>144</v>
      </c>
      <c r="B29" s="405"/>
      <c r="C29" s="405"/>
      <c r="D29" s="405"/>
      <c r="E29" s="405"/>
      <c r="F29" s="405"/>
      <c r="G29" s="16">
        <v>147</v>
      </c>
      <c r="H29" s="120">
        <v>4409973</v>
      </c>
      <c r="I29" s="120">
        <v>4890058</v>
      </c>
    </row>
    <row r="30" spans="1:9" x14ac:dyDescent="0.2">
      <c r="A30" s="405" t="s">
        <v>145</v>
      </c>
      <c r="B30" s="405"/>
      <c r="C30" s="405"/>
      <c r="D30" s="405"/>
      <c r="E30" s="405"/>
      <c r="F30" s="405"/>
      <c r="G30" s="16">
        <v>148</v>
      </c>
      <c r="H30" s="120">
        <v>0</v>
      </c>
      <c r="I30" s="120">
        <v>0</v>
      </c>
    </row>
    <row r="31" spans="1:9" x14ac:dyDescent="0.2">
      <c r="A31" s="405" t="s">
        <v>146</v>
      </c>
      <c r="B31" s="405"/>
      <c r="C31" s="405"/>
      <c r="D31" s="405"/>
      <c r="E31" s="405"/>
      <c r="F31" s="405"/>
      <c r="G31" s="16">
        <v>149</v>
      </c>
      <c r="H31" s="120">
        <v>2688556</v>
      </c>
      <c r="I31" s="120">
        <v>3937749</v>
      </c>
    </row>
    <row r="32" spans="1:9" x14ac:dyDescent="0.2">
      <c r="A32" s="405" t="s">
        <v>147</v>
      </c>
      <c r="B32" s="405"/>
      <c r="C32" s="405"/>
      <c r="D32" s="405"/>
      <c r="E32" s="405"/>
      <c r="F32" s="405"/>
      <c r="G32" s="16">
        <v>150</v>
      </c>
      <c r="H32" s="120">
        <v>0</v>
      </c>
      <c r="I32" s="120">
        <v>0</v>
      </c>
    </row>
    <row r="33" spans="1:9" x14ac:dyDescent="0.2">
      <c r="A33" s="405" t="s">
        <v>148</v>
      </c>
      <c r="B33" s="405"/>
      <c r="C33" s="405"/>
      <c r="D33" s="405"/>
      <c r="E33" s="405"/>
      <c r="F33" s="405"/>
      <c r="G33" s="16">
        <v>151</v>
      </c>
      <c r="H33" s="120">
        <v>0</v>
      </c>
      <c r="I33" s="120">
        <v>0</v>
      </c>
    </row>
    <row r="34" spans="1:9" x14ac:dyDescent="0.2">
      <c r="A34" s="405" t="s">
        <v>149</v>
      </c>
      <c r="B34" s="405"/>
      <c r="C34" s="405"/>
      <c r="D34" s="405"/>
      <c r="E34" s="405"/>
      <c r="F34" s="405"/>
      <c r="G34" s="16">
        <v>152</v>
      </c>
      <c r="H34" s="120">
        <v>27743</v>
      </c>
      <c r="I34" s="120">
        <v>0</v>
      </c>
    </row>
    <row r="35" spans="1:9" x14ac:dyDescent="0.2">
      <c r="A35" s="354" t="s">
        <v>122</v>
      </c>
      <c r="B35" s="354"/>
      <c r="C35" s="354"/>
      <c r="D35" s="354"/>
      <c r="E35" s="354"/>
      <c r="F35" s="354"/>
      <c r="G35" s="16">
        <v>153</v>
      </c>
      <c r="H35" s="120">
        <v>14993937</v>
      </c>
      <c r="I35" s="120">
        <v>39845238</v>
      </c>
    </row>
    <row r="36" spans="1:9" x14ac:dyDescent="0.2">
      <c r="A36" s="358" t="s">
        <v>150</v>
      </c>
      <c r="B36" s="358"/>
      <c r="C36" s="358"/>
      <c r="D36" s="358"/>
      <c r="E36" s="358"/>
      <c r="F36" s="358"/>
      <c r="G36" s="17">
        <v>154</v>
      </c>
      <c r="H36" s="58">
        <f>SUM(H37:H46)</f>
        <v>33377026</v>
      </c>
      <c r="I36" s="58">
        <f>SUM(I37:I46)</f>
        <v>10673119</v>
      </c>
    </row>
    <row r="37" spans="1:9" x14ac:dyDescent="0.2">
      <c r="A37" s="354" t="s">
        <v>151</v>
      </c>
      <c r="B37" s="354"/>
      <c r="C37" s="354"/>
      <c r="D37" s="354"/>
      <c r="E37" s="354"/>
      <c r="F37" s="354"/>
      <c r="G37" s="16">
        <v>155</v>
      </c>
      <c r="H37" s="57">
        <v>0</v>
      </c>
      <c r="I37" s="57">
        <v>0</v>
      </c>
    </row>
    <row r="38" spans="1:9" ht="25.15" customHeight="1" x14ac:dyDescent="0.2">
      <c r="A38" s="354" t="s">
        <v>152</v>
      </c>
      <c r="B38" s="354"/>
      <c r="C38" s="354"/>
      <c r="D38" s="354"/>
      <c r="E38" s="354"/>
      <c r="F38" s="354"/>
      <c r="G38" s="16">
        <v>156</v>
      </c>
      <c r="H38" s="57">
        <v>0</v>
      </c>
      <c r="I38" s="57">
        <v>0</v>
      </c>
    </row>
    <row r="39" spans="1:9" ht="28.15" customHeight="1" x14ac:dyDescent="0.2">
      <c r="A39" s="354" t="s">
        <v>153</v>
      </c>
      <c r="B39" s="354"/>
      <c r="C39" s="354"/>
      <c r="D39" s="354"/>
      <c r="E39" s="354"/>
      <c r="F39" s="354"/>
      <c r="G39" s="16">
        <v>157</v>
      </c>
      <c r="H39" s="57">
        <v>0</v>
      </c>
      <c r="I39" s="57">
        <v>0</v>
      </c>
    </row>
    <row r="40" spans="1:9" ht="28.15" customHeight="1" x14ac:dyDescent="0.2">
      <c r="A40" s="354" t="s">
        <v>154</v>
      </c>
      <c r="B40" s="354"/>
      <c r="C40" s="354"/>
      <c r="D40" s="354"/>
      <c r="E40" s="354"/>
      <c r="F40" s="354"/>
      <c r="G40" s="16">
        <v>158</v>
      </c>
      <c r="H40" s="57">
        <v>0</v>
      </c>
      <c r="I40" s="57">
        <v>0</v>
      </c>
    </row>
    <row r="41" spans="1:9" ht="22.9" customHeight="1" x14ac:dyDescent="0.2">
      <c r="A41" s="354" t="s">
        <v>155</v>
      </c>
      <c r="B41" s="354"/>
      <c r="C41" s="354"/>
      <c r="D41" s="354"/>
      <c r="E41" s="354"/>
      <c r="F41" s="354"/>
      <c r="G41" s="16">
        <v>159</v>
      </c>
      <c r="H41" s="57">
        <v>0</v>
      </c>
      <c r="I41" s="57">
        <v>0</v>
      </c>
    </row>
    <row r="42" spans="1:9" x14ac:dyDescent="0.2">
      <c r="A42" s="354" t="s">
        <v>156</v>
      </c>
      <c r="B42" s="354"/>
      <c r="C42" s="354"/>
      <c r="D42" s="354"/>
      <c r="E42" s="354"/>
      <c r="F42" s="354"/>
      <c r="G42" s="16">
        <v>160</v>
      </c>
      <c r="H42" s="57">
        <v>0</v>
      </c>
      <c r="I42" s="57">
        <v>0</v>
      </c>
    </row>
    <row r="43" spans="1:9" x14ac:dyDescent="0.2">
      <c r="A43" s="354" t="s">
        <v>157</v>
      </c>
      <c r="B43" s="354"/>
      <c r="C43" s="354"/>
      <c r="D43" s="354"/>
      <c r="E43" s="354"/>
      <c r="F43" s="354"/>
      <c r="G43" s="16">
        <v>161</v>
      </c>
      <c r="H43" s="120">
        <v>528885</v>
      </c>
      <c r="I43" s="120">
        <v>654052</v>
      </c>
    </row>
    <row r="44" spans="1:9" x14ac:dyDescent="0.2">
      <c r="A44" s="354" t="s">
        <v>158</v>
      </c>
      <c r="B44" s="354"/>
      <c r="C44" s="354"/>
      <c r="D44" s="354"/>
      <c r="E44" s="354"/>
      <c r="F44" s="354"/>
      <c r="G44" s="16">
        <v>162</v>
      </c>
      <c r="H44" s="120">
        <v>28871782</v>
      </c>
      <c r="I44" s="120">
        <v>4215065</v>
      </c>
    </row>
    <row r="45" spans="1:9" x14ac:dyDescent="0.2">
      <c r="A45" s="354" t="s">
        <v>159</v>
      </c>
      <c r="B45" s="354"/>
      <c r="C45" s="354"/>
      <c r="D45" s="354"/>
      <c r="E45" s="354"/>
      <c r="F45" s="354"/>
      <c r="G45" s="16">
        <v>163</v>
      </c>
      <c r="H45" s="120">
        <v>0</v>
      </c>
      <c r="I45" s="120">
        <v>0</v>
      </c>
    </row>
    <row r="46" spans="1:9" x14ac:dyDescent="0.2">
      <c r="A46" s="354" t="s">
        <v>160</v>
      </c>
      <c r="B46" s="354"/>
      <c r="C46" s="354"/>
      <c r="D46" s="354"/>
      <c r="E46" s="354"/>
      <c r="F46" s="354"/>
      <c r="G46" s="16">
        <v>164</v>
      </c>
      <c r="H46" s="120">
        <v>3976359</v>
      </c>
      <c r="I46" s="120">
        <v>5804002</v>
      </c>
    </row>
    <row r="47" spans="1:9" x14ac:dyDescent="0.2">
      <c r="A47" s="358" t="s">
        <v>161</v>
      </c>
      <c r="B47" s="358"/>
      <c r="C47" s="358"/>
      <c r="D47" s="358"/>
      <c r="E47" s="358"/>
      <c r="F47" s="358"/>
      <c r="G47" s="17">
        <v>165</v>
      </c>
      <c r="H47" s="58">
        <f>SUM(H48:H54)</f>
        <v>57419749</v>
      </c>
      <c r="I47" s="58">
        <f>SUM(I48:I54)</f>
        <v>72530819</v>
      </c>
    </row>
    <row r="48" spans="1:9" ht="23.45" customHeight="1" x14ac:dyDescent="0.2">
      <c r="A48" s="354" t="s">
        <v>162</v>
      </c>
      <c r="B48" s="354"/>
      <c r="C48" s="354"/>
      <c r="D48" s="354"/>
      <c r="E48" s="354"/>
      <c r="F48" s="354"/>
      <c r="G48" s="16">
        <v>166</v>
      </c>
      <c r="H48" s="57">
        <v>0</v>
      </c>
      <c r="I48" s="57">
        <v>0</v>
      </c>
    </row>
    <row r="49" spans="1:9" x14ac:dyDescent="0.2">
      <c r="A49" s="407" t="s">
        <v>163</v>
      </c>
      <c r="B49" s="407"/>
      <c r="C49" s="407"/>
      <c r="D49" s="407"/>
      <c r="E49" s="407"/>
      <c r="F49" s="407"/>
      <c r="G49" s="16">
        <v>167</v>
      </c>
      <c r="H49" s="57">
        <v>0</v>
      </c>
      <c r="I49" s="57">
        <v>0</v>
      </c>
    </row>
    <row r="50" spans="1:9" x14ac:dyDescent="0.2">
      <c r="A50" s="407" t="s">
        <v>164</v>
      </c>
      <c r="B50" s="407"/>
      <c r="C50" s="407"/>
      <c r="D50" s="407"/>
      <c r="E50" s="407"/>
      <c r="F50" s="407"/>
      <c r="G50" s="16">
        <v>168</v>
      </c>
      <c r="H50" s="120">
        <v>48461612</v>
      </c>
      <c r="I50" s="120">
        <v>55020340</v>
      </c>
    </row>
    <row r="51" spans="1:9" x14ac:dyDescent="0.2">
      <c r="A51" s="407" t="s">
        <v>165</v>
      </c>
      <c r="B51" s="407"/>
      <c r="C51" s="407"/>
      <c r="D51" s="407"/>
      <c r="E51" s="407"/>
      <c r="F51" s="407"/>
      <c r="G51" s="16">
        <v>169</v>
      </c>
      <c r="H51" s="120">
        <v>168459</v>
      </c>
      <c r="I51" s="120">
        <v>4868851</v>
      </c>
    </row>
    <row r="52" spans="1:9" x14ac:dyDescent="0.2">
      <c r="A52" s="407" t="s">
        <v>166</v>
      </c>
      <c r="B52" s="407"/>
      <c r="C52" s="407"/>
      <c r="D52" s="407"/>
      <c r="E52" s="407"/>
      <c r="F52" s="407"/>
      <c r="G52" s="16">
        <v>170</v>
      </c>
      <c r="H52" s="120">
        <v>3686904</v>
      </c>
      <c r="I52" s="120">
        <v>10651214</v>
      </c>
    </row>
    <row r="53" spans="1:9" x14ac:dyDescent="0.2">
      <c r="A53" s="407" t="s">
        <v>167</v>
      </c>
      <c r="B53" s="407"/>
      <c r="C53" s="407"/>
      <c r="D53" s="407"/>
      <c r="E53" s="407"/>
      <c r="F53" s="407"/>
      <c r="G53" s="16">
        <v>171</v>
      </c>
      <c r="H53" s="120">
        <v>0</v>
      </c>
      <c r="I53" s="120">
        <v>1690</v>
      </c>
    </row>
    <row r="54" spans="1:9" x14ac:dyDescent="0.2">
      <c r="A54" s="407" t="s">
        <v>168</v>
      </c>
      <c r="B54" s="407"/>
      <c r="C54" s="407"/>
      <c r="D54" s="407"/>
      <c r="E54" s="407"/>
      <c r="F54" s="407"/>
      <c r="G54" s="16">
        <v>172</v>
      </c>
      <c r="H54" s="120">
        <v>5102774</v>
      </c>
      <c r="I54" s="120">
        <v>1988724</v>
      </c>
    </row>
    <row r="55" spans="1:9" ht="30.75" customHeight="1" x14ac:dyDescent="0.2">
      <c r="A55" s="390" t="s">
        <v>169</v>
      </c>
      <c r="B55" s="390"/>
      <c r="C55" s="390"/>
      <c r="D55" s="390"/>
      <c r="E55" s="390"/>
      <c r="F55" s="390"/>
      <c r="G55" s="16">
        <v>173</v>
      </c>
      <c r="H55" s="57">
        <v>0</v>
      </c>
      <c r="I55" s="57">
        <v>476257</v>
      </c>
    </row>
    <row r="56" spans="1:9" x14ac:dyDescent="0.2">
      <c r="A56" s="390" t="s">
        <v>170</v>
      </c>
      <c r="B56" s="390"/>
      <c r="C56" s="390"/>
      <c r="D56" s="390"/>
      <c r="E56" s="390"/>
      <c r="F56" s="390"/>
      <c r="G56" s="16">
        <v>174</v>
      </c>
      <c r="H56" s="57">
        <v>0</v>
      </c>
      <c r="I56" s="57">
        <v>0</v>
      </c>
    </row>
    <row r="57" spans="1:9" ht="29.1" customHeight="1" x14ac:dyDescent="0.2">
      <c r="A57" s="390" t="s">
        <v>171</v>
      </c>
      <c r="B57" s="390"/>
      <c r="C57" s="390"/>
      <c r="D57" s="390"/>
      <c r="E57" s="390"/>
      <c r="F57" s="390"/>
      <c r="G57" s="16">
        <v>175</v>
      </c>
      <c r="H57" s="57">
        <v>0</v>
      </c>
      <c r="I57" s="57">
        <v>0</v>
      </c>
    </row>
    <row r="58" spans="1:9" x14ac:dyDescent="0.2">
      <c r="A58" s="390" t="s">
        <v>172</v>
      </c>
      <c r="B58" s="390"/>
      <c r="C58" s="390"/>
      <c r="D58" s="390"/>
      <c r="E58" s="390"/>
      <c r="F58" s="390"/>
      <c r="G58" s="16">
        <v>176</v>
      </c>
      <c r="H58" s="57">
        <v>128172</v>
      </c>
      <c r="I58" s="57">
        <v>0</v>
      </c>
    </row>
    <row r="59" spans="1:9" x14ac:dyDescent="0.2">
      <c r="A59" s="358" t="s">
        <v>173</v>
      </c>
      <c r="B59" s="358"/>
      <c r="C59" s="358"/>
      <c r="D59" s="358"/>
      <c r="E59" s="358"/>
      <c r="F59" s="358"/>
      <c r="G59" s="17">
        <v>177</v>
      </c>
      <c r="H59" s="58">
        <f>H7+H36+H55+H56</f>
        <v>2016117541</v>
      </c>
      <c r="I59" s="58">
        <f>I7+I36+I55+I56</f>
        <v>2218828166</v>
      </c>
    </row>
    <row r="60" spans="1:9" x14ac:dyDescent="0.2">
      <c r="A60" s="358" t="s">
        <v>174</v>
      </c>
      <c r="B60" s="358"/>
      <c r="C60" s="358"/>
      <c r="D60" s="358"/>
      <c r="E60" s="358"/>
      <c r="F60" s="358"/>
      <c r="G60" s="17">
        <v>178</v>
      </c>
      <c r="H60" s="58">
        <f>H13+H47+H57+H58</f>
        <v>1758036038</v>
      </c>
      <c r="I60" s="58">
        <f>I13+I47+I57+I58</f>
        <v>1986356395</v>
      </c>
    </row>
    <row r="61" spans="1:9" x14ac:dyDescent="0.2">
      <c r="A61" s="358" t="s">
        <v>175</v>
      </c>
      <c r="B61" s="358"/>
      <c r="C61" s="358"/>
      <c r="D61" s="358"/>
      <c r="E61" s="358"/>
      <c r="F61" s="358"/>
      <c r="G61" s="17">
        <v>179</v>
      </c>
      <c r="H61" s="58">
        <f>H59-H60</f>
        <v>258081503</v>
      </c>
      <c r="I61" s="58">
        <f>I59-I60</f>
        <v>232471771</v>
      </c>
    </row>
    <row r="62" spans="1:9" x14ac:dyDescent="0.2">
      <c r="A62" s="406" t="s">
        <v>176</v>
      </c>
      <c r="B62" s="406"/>
      <c r="C62" s="406"/>
      <c r="D62" s="406"/>
      <c r="E62" s="406"/>
      <c r="F62" s="406"/>
      <c r="G62" s="17">
        <v>180</v>
      </c>
      <c r="H62" s="58">
        <f>+IF((H59-H60)&gt;0,(H59-H60),0)</f>
        <v>258081503</v>
      </c>
      <c r="I62" s="58">
        <f>+IF((I59-I60)&gt;0,(I59-I60),0)</f>
        <v>232471771</v>
      </c>
    </row>
    <row r="63" spans="1:9" x14ac:dyDescent="0.2">
      <c r="A63" s="406" t="s">
        <v>177</v>
      </c>
      <c r="B63" s="406"/>
      <c r="C63" s="406"/>
      <c r="D63" s="406"/>
      <c r="E63" s="406"/>
      <c r="F63" s="406"/>
      <c r="G63" s="17">
        <v>181</v>
      </c>
      <c r="H63" s="58">
        <f>+IF((H59-H60)&lt;0,(H59-H60),0)</f>
        <v>0</v>
      </c>
      <c r="I63" s="58">
        <f>+IF((I59-I60)&lt;0,(I59-I60),0)</f>
        <v>0</v>
      </c>
    </row>
    <row r="64" spans="1:9" x14ac:dyDescent="0.2">
      <c r="A64" s="390" t="s">
        <v>123</v>
      </c>
      <c r="B64" s="390"/>
      <c r="C64" s="390"/>
      <c r="D64" s="390"/>
      <c r="E64" s="390"/>
      <c r="F64" s="390"/>
      <c r="G64" s="16">
        <v>182</v>
      </c>
      <c r="H64" s="57">
        <v>18893996</v>
      </c>
      <c r="I64" s="57">
        <v>-73379909</v>
      </c>
    </row>
    <row r="65" spans="1:9" x14ac:dyDescent="0.2">
      <c r="A65" s="358" t="s">
        <v>178</v>
      </c>
      <c r="B65" s="358"/>
      <c r="C65" s="358"/>
      <c r="D65" s="358"/>
      <c r="E65" s="358"/>
      <c r="F65" s="358"/>
      <c r="G65" s="17">
        <v>183</v>
      </c>
      <c r="H65" s="58">
        <f>H61-H64</f>
        <v>239187507</v>
      </c>
      <c r="I65" s="58">
        <f>I61-I64</f>
        <v>305851680</v>
      </c>
    </row>
    <row r="66" spans="1:9" x14ac:dyDescent="0.2">
      <c r="A66" s="406" t="s">
        <v>179</v>
      </c>
      <c r="B66" s="406"/>
      <c r="C66" s="406"/>
      <c r="D66" s="406"/>
      <c r="E66" s="406"/>
      <c r="F66" s="406"/>
      <c r="G66" s="17">
        <v>184</v>
      </c>
      <c r="H66" s="58">
        <f>+IF((H61-H64)&gt;0,(H61-H64),0)</f>
        <v>239187507</v>
      </c>
      <c r="I66" s="58">
        <f>+IF((I61-I64)&gt;0,(I61-I64),0)</f>
        <v>305851680</v>
      </c>
    </row>
    <row r="67" spans="1:9" x14ac:dyDescent="0.2">
      <c r="A67" s="412" t="s">
        <v>180</v>
      </c>
      <c r="B67" s="412"/>
      <c r="C67" s="412"/>
      <c r="D67" s="412"/>
      <c r="E67" s="412"/>
      <c r="F67" s="412"/>
      <c r="G67" s="18">
        <v>185</v>
      </c>
      <c r="H67" s="63">
        <f>+IF((H61-H64)&lt;0,(H61-H64),0)</f>
        <v>0</v>
      </c>
      <c r="I67" s="63">
        <f>+IF((I61-I64)&lt;0,(I61-I64),0)</f>
        <v>0</v>
      </c>
    </row>
    <row r="68" spans="1:9" x14ac:dyDescent="0.2">
      <c r="A68" s="398" t="s">
        <v>181</v>
      </c>
      <c r="B68" s="398"/>
      <c r="C68" s="398"/>
      <c r="D68" s="398"/>
      <c r="E68" s="398"/>
      <c r="F68" s="398"/>
      <c r="G68" s="408"/>
      <c r="H68" s="408"/>
      <c r="I68" s="408"/>
    </row>
    <row r="69" spans="1:9" ht="25.9" customHeight="1" x14ac:dyDescent="0.2">
      <c r="A69" s="358" t="s">
        <v>182</v>
      </c>
      <c r="B69" s="358"/>
      <c r="C69" s="358"/>
      <c r="D69" s="358"/>
      <c r="E69" s="358"/>
      <c r="F69" s="358"/>
      <c r="G69" s="17">
        <v>186</v>
      </c>
      <c r="H69" s="58">
        <f>H70-H71</f>
        <v>0</v>
      </c>
      <c r="I69" s="58">
        <f>I70-I71</f>
        <v>0</v>
      </c>
    </row>
    <row r="70" spans="1:9" x14ac:dyDescent="0.2">
      <c r="A70" s="407" t="s">
        <v>183</v>
      </c>
      <c r="B70" s="407"/>
      <c r="C70" s="407"/>
      <c r="D70" s="407"/>
      <c r="E70" s="407"/>
      <c r="F70" s="407"/>
      <c r="G70" s="16">
        <v>187</v>
      </c>
      <c r="H70" s="57">
        <v>0</v>
      </c>
      <c r="I70" s="57">
        <v>0</v>
      </c>
    </row>
    <row r="71" spans="1:9" x14ac:dyDescent="0.2">
      <c r="A71" s="407" t="s">
        <v>184</v>
      </c>
      <c r="B71" s="407"/>
      <c r="C71" s="407"/>
      <c r="D71" s="407"/>
      <c r="E71" s="407"/>
      <c r="F71" s="407"/>
      <c r="G71" s="16">
        <v>188</v>
      </c>
      <c r="H71" s="57">
        <v>0</v>
      </c>
      <c r="I71" s="57">
        <v>0</v>
      </c>
    </row>
    <row r="72" spans="1:9" x14ac:dyDescent="0.2">
      <c r="A72" s="390" t="s">
        <v>185</v>
      </c>
      <c r="B72" s="390"/>
      <c r="C72" s="390"/>
      <c r="D72" s="390"/>
      <c r="E72" s="390"/>
      <c r="F72" s="390"/>
      <c r="G72" s="16">
        <v>189</v>
      </c>
      <c r="H72" s="57">
        <v>0</v>
      </c>
      <c r="I72" s="57">
        <v>0</v>
      </c>
    </row>
    <row r="73" spans="1:9" x14ac:dyDescent="0.2">
      <c r="A73" s="406" t="s">
        <v>186</v>
      </c>
      <c r="B73" s="406"/>
      <c r="C73" s="406"/>
      <c r="D73" s="406"/>
      <c r="E73" s="406"/>
      <c r="F73" s="406"/>
      <c r="G73" s="17">
        <v>190</v>
      </c>
      <c r="H73" s="116">
        <v>0</v>
      </c>
      <c r="I73" s="116">
        <v>0</v>
      </c>
    </row>
    <row r="74" spans="1:9" x14ac:dyDescent="0.2">
      <c r="A74" s="412" t="s">
        <v>187</v>
      </c>
      <c r="B74" s="412"/>
      <c r="C74" s="412"/>
      <c r="D74" s="412"/>
      <c r="E74" s="412"/>
      <c r="F74" s="412"/>
      <c r="G74" s="18">
        <v>191</v>
      </c>
      <c r="H74" s="117">
        <v>0</v>
      </c>
      <c r="I74" s="117">
        <v>0</v>
      </c>
    </row>
    <row r="75" spans="1:9" x14ac:dyDescent="0.2">
      <c r="A75" s="398" t="s">
        <v>188</v>
      </c>
      <c r="B75" s="398"/>
      <c r="C75" s="398"/>
      <c r="D75" s="398"/>
      <c r="E75" s="398"/>
      <c r="F75" s="398"/>
      <c r="G75" s="408"/>
      <c r="H75" s="408"/>
      <c r="I75" s="408"/>
    </row>
    <row r="76" spans="1:9" x14ac:dyDescent="0.2">
      <c r="A76" s="358" t="s">
        <v>189</v>
      </c>
      <c r="B76" s="358"/>
      <c r="C76" s="358"/>
      <c r="D76" s="358"/>
      <c r="E76" s="358"/>
      <c r="F76" s="358"/>
      <c r="G76" s="17">
        <v>192</v>
      </c>
      <c r="H76" s="116">
        <v>0</v>
      </c>
      <c r="I76" s="116">
        <v>0</v>
      </c>
    </row>
    <row r="77" spans="1:9" x14ac:dyDescent="0.2">
      <c r="A77" s="422" t="s">
        <v>190</v>
      </c>
      <c r="B77" s="422"/>
      <c r="C77" s="422"/>
      <c r="D77" s="422"/>
      <c r="E77" s="422"/>
      <c r="F77" s="422"/>
      <c r="G77" s="22">
        <v>193</v>
      </c>
      <c r="H77" s="64">
        <v>0</v>
      </c>
      <c r="I77" s="64">
        <v>0</v>
      </c>
    </row>
    <row r="78" spans="1:9" x14ac:dyDescent="0.2">
      <c r="A78" s="422" t="s">
        <v>191</v>
      </c>
      <c r="B78" s="422"/>
      <c r="C78" s="422"/>
      <c r="D78" s="422"/>
      <c r="E78" s="422"/>
      <c r="F78" s="422"/>
      <c r="G78" s="22">
        <v>194</v>
      </c>
      <c r="H78" s="64">
        <v>0</v>
      </c>
      <c r="I78" s="64">
        <v>0</v>
      </c>
    </row>
    <row r="79" spans="1:9" x14ac:dyDescent="0.2">
      <c r="A79" s="358" t="s">
        <v>192</v>
      </c>
      <c r="B79" s="358"/>
      <c r="C79" s="358"/>
      <c r="D79" s="358"/>
      <c r="E79" s="358"/>
      <c r="F79" s="358"/>
      <c r="G79" s="17">
        <v>195</v>
      </c>
      <c r="H79" s="116">
        <v>0</v>
      </c>
      <c r="I79" s="116">
        <v>0</v>
      </c>
    </row>
    <row r="80" spans="1:9" x14ac:dyDescent="0.2">
      <c r="A80" s="358" t="s">
        <v>193</v>
      </c>
      <c r="B80" s="358"/>
      <c r="C80" s="358"/>
      <c r="D80" s="358"/>
      <c r="E80" s="358"/>
      <c r="F80" s="358"/>
      <c r="G80" s="17">
        <v>196</v>
      </c>
      <c r="H80" s="116">
        <v>0</v>
      </c>
      <c r="I80" s="116">
        <v>0</v>
      </c>
    </row>
    <row r="81" spans="1:9" x14ac:dyDescent="0.2">
      <c r="A81" s="406" t="s">
        <v>194</v>
      </c>
      <c r="B81" s="406"/>
      <c r="C81" s="406"/>
      <c r="D81" s="406"/>
      <c r="E81" s="406"/>
      <c r="F81" s="406"/>
      <c r="G81" s="17">
        <v>197</v>
      </c>
      <c r="H81" s="116">
        <v>0</v>
      </c>
      <c r="I81" s="116">
        <v>0</v>
      </c>
    </row>
    <row r="82" spans="1:9" x14ac:dyDescent="0.2">
      <c r="A82" s="412" t="s">
        <v>195</v>
      </c>
      <c r="B82" s="412"/>
      <c r="C82" s="412"/>
      <c r="D82" s="412"/>
      <c r="E82" s="412"/>
      <c r="F82" s="412"/>
      <c r="G82" s="18">
        <v>198</v>
      </c>
      <c r="H82" s="117">
        <v>0</v>
      </c>
      <c r="I82" s="117">
        <v>0</v>
      </c>
    </row>
    <row r="83" spans="1:9" x14ac:dyDescent="0.2">
      <c r="A83" s="398" t="s">
        <v>124</v>
      </c>
      <c r="B83" s="398"/>
      <c r="C83" s="398"/>
      <c r="D83" s="398"/>
      <c r="E83" s="398"/>
      <c r="F83" s="398"/>
      <c r="G83" s="408"/>
      <c r="H83" s="408"/>
      <c r="I83" s="408"/>
    </row>
    <row r="84" spans="1:9" x14ac:dyDescent="0.2">
      <c r="A84" s="409" t="s">
        <v>196</v>
      </c>
      <c r="B84" s="409"/>
      <c r="C84" s="409"/>
      <c r="D84" s="409"/>
      <c r="E84" s="409"/>
      <c r="F84" s="409"/>
      <c r="G84" s="17">
        <v>199</v>
      </c>
      <c r="H84" s="52">
        <f>H85+H86</f>
        <v>239187507</v>
      </c>
      <c r="I84" s="52">
        <f>I85+I86</f>
        <v>305851680</v>
      </c>
    </row>
    <row r="85" spans="1:9" x14ac:dyDescent="0.2">
      <c r="A85" s="410" t="s">
        <v>197</v>
      </c>
      <c r="B85" s="410"/>
      <c r="C85" s="410"/>
      <c r="D85" s="410"/>
      <c r="E85" s="410"/>
      <c r="F85" s="410"/>
      <c r="G85" s="16">
        <v>200</v>
      </c>
      <c r="H85" s="48">
        <f>H66-H86</f>
        <v>235337282</v>
      </c>
      <c r="I85" s="48">
        <f>I66-I86</f>
        <v>284535940</v>
      </c>
    </row>
    <row r="86" spans="1:9" x14ac:dyDescent="0.2">
      <c r="A86" s="411" t="s">
        <v>198</v>
      </c>
      <c r="B86" s="411"/>
      <c r="C86" s="411"/>
      <c r="D86" s="411"/>
      <c r="E86" s="411"/>
      <c r="F86" s="411"/>
      <c r="G86" s="19">
        <v>201</v>
      </c>
      <c r="H86" s="121">
        <v>3850225</v>
      </c>
      <c r="I86" s="121">
        <v>21315740</v>
      </c>
    </row>
    <row r="87" spans="1:9" x14ac:dyDescent="0.2">
      <c r="A87" s="419" t="s">
        <v>126</v>
      </c>
      <c r="B87" s="419"/>
      <c r="C87" s="419"/>
      <c r="D87" s="419"/>
      <c r="E87" s="419"/>
      <c r="F87" s="419"/>
      <c r="G87" s="420"/>
      <c r="H87" s="420"/>
      <c r="I87" s="420"/>
    </row>
    <row r="88" spans="1:9" x14ac:dyDescent="0.2">
      <c r="A88" s="421" t="s">
        <v>199</v>
      </c>
      <c r="B88" s="421"/>
      <c r="C88" s="421"/>
      <c r="D88" s="421"/>
      <c r="E88" s="421"/>
      <c r="F88" s="421"/>
      <c r="G88" s="16">
        <v>202</v>
      </c>
      <c r="H88" s="51">
        <f>+H65</f>
        <v>239187507</v>
      </c>
      <c r="I88" s="48">
        <f>+I65</f>
        <v>305851680</v>
      </c>
    </row>
    <row r="89" spans="1:9" ht="24.6" customHeight="1" x14ac:dyDescent="0.2">
      <c r="A89" s="417" t="s">
        <v>200</v>
      </c>
      <c r="B89" s="417"/>
      <c r="C89" s="417"/>
      <c r="D89" s="417"/>
      <c r="E89" s="417"/>
      <c r="F89" s="417"/>
      <c r="G89" s="17">
        <v>203</v>
      </c>
      <c r="H89" s="52">
        <f>SUM(H90:H97)</f>
        <v>338982</v>
      </c>
      <c r="I89" s="52">
        <f>SUM(I90:I97)</f>
        <v>-1060800</v>
      </c>
    </row>
    <row r="90" spans="1:9" x14ac:dyDescent="0.2">
      <c r="A90" s="407" t="s">
        <v>201</v>
      </c>
      <c r="B90" s="407"/>
      <c r="C90" s="407"/>
      <c r="D90" s="407"/>
      <c r="E90" s="407"/>
      <c r="F90" s="407"/>
      <c r="G90" s="16">
        <v>204</v>
      </c>
      <c r="H90" s="51">
        <v>0</v>
      </c>
      <c r="I90" s="51">
        <v>0</v>
      </c>
    </row>
    <row r="91" spans="1:9" ht="21.6" customHeight="1" x14ac:dyDescent="0.2">
      <c r="A91" s="407" t="s">
        <v>202</v>
      </c>
      <c r="B91" s="407"/>
      <c r="C91" s="407"/>
      <c r="D91" s="407"/>
      <c r="E91" s="407"/>
      <c r="F91" s="407"/>
      <c r="G91" s="16">
        <v>205</v>
      </c>
      <c r="H91" s="51">
        <v>0</v>
      </c>
      <c r="I91" s="51">
        <v>0</v>
      </c>
    </row>
    <row r="92" spans="1:9" ht="21.6" customHeight="1" x14ac:dyDescent="0.2">
      <c r="A92" s="407" t="s">
        <v>203</v>
      </c>
      <c r="B92" s="407"/>
      <c r="C92" s="407"/>
      <c r="D92" s="407"/>
      <c r="E92" s="407"/>
      <c r="F92" s="407"/>
      <c r="G92" s="16">
        <v>206</v>
      </c>
      <c r="H92" s="122">
        <v>338982</v>
      </c>
      <c r="I92" s="127">
        <v>-1060800</v>
      </c>
    </row>
    <row r="93" spans="1:9" x14ac:dyDescent="0.2">
      <c r="A93" s="407" t="s">
        <v>204</v>
      </c>
      <c r="B93" s="407"/>
      <c r="C93" s="407"/>
      <c r="D93" s="407"/>
      <c r="E93" s="407"/>
      <c r="F93" s="407"/>
      <c r="G93" s="16">
        <v>207</v>
      </c>
      <c r="H93" s="51">
        <v>0</v>
      </c>
      <c r="I93" s="51">
        <v>0</v>
      </c>
    </row>
    <row r="94" spans="1:9" x14ac:dyDescent="0.2">
      <c r="A94" s="407" t="s">
        <v>205</v>
      </c>
      <c r="B94" s="407"/>
      <c r="C94" s="407"/>
      <c r="D94" s="407"/>
      <c r="E94" s="407"/>
      <c r="F94" s="407"/>
      <c r="G94" s="16">
        <v>208</v>
      </c>
      <c r="H94" s="51">
        <v>0</v>
      </c>
      <c r="I94" s="51">
        <v>0</v>
      </c>
    </row>
    <row r="95" spans="1:9" ht="20.45" customHeight="1" x14ac:dyDescent="0.2">
      <c r="A95" s="407" t="s">
        <v>206</v>
      </c>
      <c r="B95" s="407"/>
      <c r="C95" s="407"/>
      <c r="D95" s="407"/>
      <c r="E95" s="407"/>
      <c r="F95" s="407"/>
      <c r="G95" s="16">
        <v>209</v>
      </c>
      <c r="H95" s="51">
        <v>0</v>
      </c>
      <c r="I95" s="51">
        <v>0</v>
      </c>
    </row>
    <row r="96" spans="1:9" x14ac:dyDescent="0.2">
      <c r="A96" s="407" t="s">
        <v>207</v>
      </c>
      <c r="B96" s="407"/>
      <c r="C96" s="407"/>
      <c r="D96" s="407"/>
      <c r="E96" s="407"/>
      <c r="F96" s="407"/>
      <c r="G96" s="16">
        <v>210</v>
      </c>
      <c r="H96" s="51">
        <v>0</v>
      </c>
      <c r="I96" s="51">
        <v>0</v>
      </c>
    </row>
    <row r="97" spans="1:9" x14ac:dyDescent="0.2">
      <c r="A97" s="407" t="s">
        <v>208</v>
      </c>
      <c r="B97" s="407"/>
      <c r="C97" s="407"/>
      <c r="D97" s="407"/>
      <c r="E97" s="407"/>
      <c r="F97" s="407"/>
      <c r="G97" s="16">
        <v>211</v>
      </c>
      <c r="H97" s="51">
        <v>0</v>
      </c>
      <c r="I97" s="51">
        <v>0</v>
      </c>
    </row>
    <row r="98" spans="1:9" x14ac:dyDescent="0.2">
      <c r="A98" s="421" t="s">
        <v>127</v>
      </c>
      <c r="B98" s="421"/>
      <c r="C98" s="421"/>
      <c r="D98" s="421"/>
      <c r="E98" s="421"/>
      <c r="F98" s="421"/>
      <c r="G98" s="16">
        <v>212</v>
      </c>
      <c r="H98" s="123">
        <v>67796</v>
      </c>
      <c r="I98" s="128">
        <v>-216991</v>
      </c>
    </row>
    <row r="99" spans="1:9" ht="27.6" customHeight="1" x14ac:dyDescent="0.2">
      <c r="A99" s="417" t="s">
        <v>209</v>
      </c>
      <c r="B99" s="417"/>
      <c r="C99" s="417"/>
      <c r="D99" s="417"/>
      <c r="E99" s="417"/>
      <c r="F99" s="417"/>
      <c r="G99" s="17">
        <v>213</v>
      </c>
      <c r="H99" s="52">
        <f>H89-H98</f>
        <v>271186</v>
      </c>
      <c r="I99" s="52">
        <f>I89-I98</f>
        <v>-843809</v>
      </c>
    </row>
    <row r="100" spans="1:9" x14ac:dyDescent="0.2">
      <c r="A100" s="418" t="s">
        <v>210</v>
      </c>
      <c r="B100" s="418"/>
      <c r="C100" s="418"/>
      <c r="D100" s="418"/>
      <c r="E100" s="418"/>
      <c r="F100" s="418"/>
      <c r="G100" s="18">
        <v>214</v>
      </c>
      <c r="H100" s="53">
        <f>H88+H99</f>
        <v>239458693</v>
      </c>
      <c r="I100" s="53">
        <f>I88+I99</f>
        <v>305007871</v>
      </c>
    </row>
    <row r="101" spans="1:9" x14ac:dyDescent="0.2">
      <c r="A101" s="398" t="s">
        <v>211</v>
      </c>
      <c r="B101" s="398"/>
      <c r="C101" s="398"/>
      <c r="D101" s="398"/>
      <c r="E101" s="398"/>
      <c r="F101" s="398"/>
      <c r="G101" s="408"/>
      <c r="H101" s="408"/>
      <c r="I101" s="408"/>
    </row>
    <row r="102" spans="1:9" x14ac:dyDescent="0.2">
      <c r="A102" s="409" t="s">
        <v>212</v>
      </c>
      <c r="B102" s="409"/>
      <c r="C102" s="409"/>
      <c r="D102" s="409"/>
      <c r="E102" s="409"/>
      <c r="F102" s="409"/>
      <c r="G102" s="17">
        <v>215</v>
      </c>
      <c r="H102" s="52">
        <f>H103+H104</f>
        <v>239458693</v>
      </c>
      <c r="I102" s="52">
        <f>I103+I104</f>
        <v>305007871</v>
      </c>
    </row>
    <row r="103" spans="1:9" x14ac:dyDescent="0.2">
      <c r="A103" s="410" t="s">
        <v>125</v>
      </c>
      <c r="B103" s="410"/>
      <c r="C103" s="410"/>
      <c r="D103" s="410"/>
      <c r="E103" s="410"/>
      <c r="F103" s="410"/>
      <c r="G103" s="16">
        <v>216</v>
      </c>
      <c r="H103" s="51">
        <f>+H100-H104</f>
        <v>235608468</v>
      </c>
      <c r="I103" s="48">
        <f>+I100-I104</f>
        <v>283692131</v>
      </c>
    </row>
    <row r="104" spans="1:9" x14ac:dyDescent="0.2">
      <c r="A104" s="411" t="s">
        <v>213</v>
      </c>
      <c r="B104" s="411"/>
      <c r="C104" s="411"/>
      <c r="D104" s="411"/>
      <c r="E104" s="411"/>
      <c r="F104" s="411"/>
      <c r="G104" s="19">
        <v>217</v>
      </c>
      <c r="H104" s="121">
        <f>+H86</f>
        <v>3850225</v>
      </c>
      <c r="I104" s="121">
        <f>+I86</f>
        <v>21315740</v>
      </c>
    </row>
  </sheetData>
  <sheetProtection algorithmName="SHA-512" hashValue="rdvxmCOLovEBxFhpBP1+tQ1GVC+o4YxlBLschZDo6skAYzcMzUvi79dZk3hVSzxOdRcoPBiAzJmglr203rdwJQ==" saltValue="gwtYePVDLJk/j0NPnHSJ6Q=="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conditionalFormatting sqref="H88">
    <cfRule type="cellIs" dxfId="23" priority="4" stopIfTrue="1" operator="notEqual">
      <formula>ROUND(H88,0)</formula>
    </cfRule>
  </conditionalFormatting>
  <conditionalFormatting sqref="H103">
    <cfRule type="cellIs" dxfId="22" priority="1" stopIfTrue="1" operator="notEqual">
      <formula>ROUND(H103,0)</formula>
    </cfRule>
  </conditionalFormatting>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1" zoomScale="110" zoomScaleNormal="100" workbookViewId="0">
      <selection activeCell="I52" sqref="I52"/>
    </sheetView>
  </sheetViews>
  <sheetFormatPr defaultColWidth="9.140625" defaultRowHeight="12.75" x14ac:dyDescent="0.2"/>
  <cols>
    <col min="1" max="6" width="9.140625" style="11"/>
    <col min="7" max="7" width="9.140625" style="23"/>
    <col min="8" max="9" width="11.28515625" style="54" customWidth="1"/>
    <col min="10" max="16384" width="9.140625" style="11"/>
  </cols>
  <sheetData>
    <row r="1" spans="1:9" x14ac:dyDescent="0.2">
      <c r="A1" s="404" t="s">
        <v>214</v>
      </c>
      <c r="B1" s="423"/>
      <c r="C1" s="423"/>
      <c r="D1" s="423"/>
      <c r="E1" s="423"/>
      <c r="F1" s="423"/>
      <c r="G1" s="423"/>
      <c r="H1" s="423"/>
      <c r="I1" s="423"/>
    </row>
    <row r="2" spans="1:9" x14ac:dyDescent="0.2">
      <c r="A2" s="403" t="s">
        <v>462</v>
      </c>
      <c r="B2" s="369"/>
      <c r="C2" s="369"/>
      <c r="D2" s="369"/>
      <c r="E2" s="369"/>
      <c r="F2" s="369"/>
      <c r="G2" s="369"/>
      <c r="H2" s="369"/>
      <c r="I2" s="369"/>
    </row>
    <row r="3" spans="1:9" x14ac:dyDescent="0.2">
      <c r="A3" s="431" t="s">
        <v>361</v>
      </c>
      <c r="B3" s="432"/>
      <c r="C3" s="432"/>
      <c r="D3" s="432"/>
      <c r="E3" s="432"/>
      <c r="F3" s="432"/>
      <c r="G3" s="432"/>
      <c r="H3" s="432"/>
      <c r="I3" s="432"/>
    </row>
    <row r="4" spans="1:9" x14ac:dyDescent="0.2">
      <c r="A4" s="427" t="s">
        <v>458</v>
      </c>
      <c r="B4" s="373"/>
      <c r="C4" s="373"/>
      <c r="D4" s="373"/>
      <c r="E4" s="373"/>
      <c r="F4" s="373"/>
      <c r="G4" s="373"/>
      <c r="H4" s="373"/>
      <c r="I4" s="374"/>
    </row>
    <row r="5" spans="1:9" ht="45.75" thickBot="1" x14ac:dyDescent="0.25">
      <c r="A5" s="439" t="s">
        <v>2</v>
      </c>
      <c r="B5" s="440"/>
      <c r="C5" s="440"/>
      <c r="D5" s="440"/>
      <c r="E5" s="440"/>
      <c r="F5" s="441"/>
      <c r="G5" s="13" t="s">
        <v>115</v>
      </c>
      <c r="H5" s="45" t="s">
        <v>377</v>
      </c>
      <c r="I5" s="45" t="s">
        <v>353</v>
      </c>
    </row>
    <row r="6" spans="1:9" x14ac:dyDescent="0.2">
      <c r="A6" s="442">
        <v>1</v>
      </c>
      <c r="B6" s="443"/>
      <c r="C6" s="443"/>
      <c r="D6" s="443"/>
      <c r="E6" s="443"/>
      <c r="F6" s="444"/>
      <c r="G6" s="20">
        <v>2</v>
      </c>
      <c r="H6" s="20" t="s">
        <v>215</v>
      </c>
      <c r="I6" s="20" t="s">
        <v>216</v>
      </c>
    </row>
    <row r="7" spans="1:9" x14ac:dyDescent="0.2">
      <c r="A7" s="445" t="s">
        <v>217</v>
      </c>
      <c r="B7" s="446"/>
      <c r="C7" s="446"/>
      <c r="D7" s="446"/>
      <c r="E7" s="446"/>
      <c r="F7" s="446"/>
      <c r="G7" s="446"/>
      <c r="H7" s="446"/>
      <c r="I7" s="447"/>
    </row>
    <row r="8" spans="1:9" ht="12.75" customHeight="1" x14ac:dyDescent="0.2">
      <c r="A8" s="448" t="s">
        <v>218</v>
      </c>
      <c r="B8" s="449"/>
      <c r="C8" s="449"/>
      <c r="D8" s="449"/>
      <c r="E8" s="449"/>
      <c r="F8" s="450"/>
      <c r="G8" s="21">
        <v>1</v>
      </c>
      <c r="H8" s="46">
        <v>258081503</v>
      </c>
      <c r="I8" s="46">
        <v>232471771</v>
      </c>
    </row>
    <row r="9" spans="1:9" ht="12.75" customHeight="1" x14ac:dyDescent="0.2">
      <c r="A9" s="436" t="s">
        <v>219</v>
      </c>
      <c r="B9" s="437"/>
      <c r="C9" s="437"/>
      <c r="D9" s="437"/>
      <c r="E9" s="437"/>
      <c r="F9" s="438"/>
      <c r="G9" s="17">
        <v>2</v>
      </c>
      <c r="H9" s="47">
        <f>H10+H11+H12+H13+H14+H15+H16+H17</f>
        <v>468922640</v>
      </c>
      <c r="I9" s="47">
        <f>I10+I11+I12+I13+I14+I15+I16+I17</f>
        <v>522775137</v>
      </c>
    </row>
    <row r="10" spans="1:9" ht="12.75" customHeight="1" x14ac:dyDescent="0.2">
      <c r="A10" s="428" t="s">
        <v>220</v>
      </c>
      <c r="B10" s="429"/>
      <c r="C10" s="429"/>
      <c r="D10" s="429"/>
      <c r="E10" s="429"/>
      <c r="F10" s="430"/>
      <c r="G10" s="22">
        <v>3</v>
      </c>
      <c r="H10" s="48">
        <v>410521539</v>
      </c>
      <c r="I10" s="48">
        <v>474514405</v>
      </c>
    </row>
    <row r="11" spans="1:9" ht="31.15" customHeight="1" x14ac:dyDescent="0.2">
      <c r="A11" s="428" t="s">
        <v>385</v>
      </c>
      <c r="B11" s="429"/>
      <c r="C11" s="429"/>
      <c r="D11" s="429"/>
      <c r="E11" s="429"/>
      <c r="F11" s="430"/>
      <c r="G11" s="22">
        <v>4</v>
      </c>
      <c r="H11" s="48">
        <v>5841704</v>
      </c>
      <c r="I11" s="48">
        <v>-10784061</v>
      </c>
    </row>
    <row r="12" spans="1:9" ht="28.15" customHeight="1" x14ac:dyDescent="0.2">
      <c r="A12" s="428" t="s">
        <v>386</v>
      </c>
      <c r="B12" s="429"/>
      <c r="C12" s="429"/>
      <c r="D12" s="429"/>
      <c r="E12" s="429"/>
      <c r="F12" s="430"/>
      <c r="G12" s="22">
        <v>5</v>
      </c>
      <c r="H12" s="48">
        <v>1118573</v>
      </c>
      <c r="I12" s="48">
        <v>143240</v>
      </c>
    </row>
    <row r="13" spans="1:9" ht="12.75" customHeight="1" x14ac:dyDescent="0.2">
      <c r="A13" s="428" t="s">
        <v>221</v>
      </c>
      <c r="B13" s="429"/>
      <c r="C13" s="429"/>
      <c r="D13" s="429"/>
      <c r="E13" s="429"/>
      <c r="F13" s="430"/>
      <c r="G13" s="22">
        <v>6</v>
      </c>
      <c r="H13" s="48">
        <v>-273758</v>
      </c>
      <c r="I13" s="48">
        <v>-341761</v>
      </c>
    </row>
    <row r="14" spans="1:9" ht="12.75" customHeight="1" x14ac:dyDescent="0.2">
      <c r="A14" s="428" t="s">
        <v>222</v>
      </c>
      <c r="B14" s="429"/>
      <c r="C14" s="429"/>
      <c r="D14" s="429"/>
      <c r="E14" s="429"/>
      <c r="F14" s="430"/>
      <c r="G14" s="22">
        <v>7</v>
      </c>
      <c r="H14" s="48">
        <v>50071190</v>
      </c>
      <c r="I14" s="48">
        <v>56867514</v>
      </c>
    </row>
    <row r="15" spans="1:9" ht="12.75" customHeight="1" x14ac:dyDescent="0.2">
      <c r="A15" s="428" t="s">
        <v>223</v>
      </c>
      <c r="B15" s="429"/>
      <c r="C15" s="429"/>
      <c r="D15" s="429"/>
      <c r="E15" s="429"/>
      <c r="F15" s="430"/>
      <c r="G15" s="22">
        <v>8</v>
      </c>
      <c r="H15" s="48">
        <v>23210743</v>
      </c>
      <c r="I15" s="48">
        <f>-11828930-2</f>
        <v>-11828932</v>
      </c>
    </row>
    <row r="16" spans="1:9" ht="12.75" customHeight="1" x14ac:dyDescent="0.2">
      <c r="A16" s="428" t="s">
        <v>224</v>
      </c>
      <c r="B16" s="429"/>
      <c r="C16" s="429"/>
      <c r="D16" s="429"/>
      <c r="E16" s="429"/>
      <c r="F16" s="430"/>
      <c r="G16" s="22">
        <v>9</v>
      </c>
      <c r="H16" s="48">
        <v>-28784701</v>
      </c>
      <c r="I16" s="48">
        <v>4868877</v>
      </c>
    </row>
    <row r="17" spans="1:9" ht="27.6" customHeight="1" x14ac:dyDescent="0.2">
      <c r="A17" s="428" t="s">
        <v>225</v>
      </c>
      <c r="B17" s="429"/>
      <c r="C17" s="429"/>
      <c r="D17" s="429"/>
      <c r="E17" s="429"/>
      <c r="F17" s="430"/>
      <c r="G17" s="22">
        <v>10</v>
      </c>
      <c r="H17" s="48">
        <v>7217350</v>
      </c>
      <c r="I17" s="48">
        <v>9335855</v>
      </c>
    </row>
    <row r="18" spans="1:9" ht="29.45" customHeight="1" x14ac:dyDescent="0.2">
      <c r="A18" s="433" t="s">
        <v>388</v>
      </c>
      <c r="B18" s="434"/>
      <c r="C18" s="434"/>
      <c r="D18" s="434"/>
      <c r="E18" s="434"/>
      <c r="F18" s="435"/>
      <c r="G18" s="17">
        <v>11</v>
      </c>
      <c r="H18" s="47">
        <f>H8+H9</f>
        <v>727004143</v>
      </c>
      <c r="I18" s="47">
        <f>I8+I9</f>
        <v>755246908</v>
      </c>
    </row>
    <row r="19" spans="1:9" ht="12.75" customHeight="1" x14ac:dyDescent="0.2">
      <c r="A19" s="436" t="s">
        <v>226</v>
      </c>
      <c r="B19" s="437"/>
      <c r="C19" s="437"/>
      <c r="D19" s="437"/>
      <c r="E19" s="437"/>
      <c r="F19" s="438"/>
      <c r="G19" s="17">
        <v>12</v>
      </c>
      <c r="H19" s="47">
        <f>H20+H21+H22+H23</f>
        <v>-32078027</v>
      </c>
      <c r="I19" s="47">
        <f>I20+I21+I22+I23</f>
        <v>92191314</v>
      </c>
    </row>
    <row r="20" spans="1:9" ht="12.75" customHeight="1" x14ac:dyDescent="0.2">
      <c r="A20" s="428" t="s">
        <v>227</v>
      </c>
      <c r="B20" s="429"/>
      <c r="C20" s="429"/>
      <c r="D20" s="429"/>
      <c r="E20" s="429"/>
      <c r="F20" s="430"/>
      <c r="G20" s="22">
        <v>13</v>
      </c>
      <c r="H20" s="48">
        <v>6473299</v>
      </c>
      <c r="I20" s="48">
        <v>74485565</v>
      </c>
    </row>
    <row r="21" spans="1:9" ht="12.75" customHeight="1" x14ac:dyDescent="0.2">
      <c r="A21" s="428" t="s">
        <v>228</v>
      </c>
      <c r="B21" s="429"/>
      <c r="C21" s="429"/>
      <c r="D21" s="429"/>
      <c r="E21" s="429"/>
      <c r="F21" s="430"/>
      <c r="G21" s="22">
        <v>14</v>
      </c>
      <c r="H21" s="48">
        <v>-37600790</v>
      </c>
      <c r="I21" s="48">
        <v>18083409</v>
      </c>
    </row>
    <row r="22" spans="1:9" ht="12.75" customHeight="1" x14ac:dyDescent="0.2">
      <c r="A22" s="428" t="s">
        <v>229</v>
      </c>
      <c r="B22" s="429"/>
      <c r="C22" s="429"/>
      <c r="D22" s="429"/>
      <c r="E22" s="429"/>
      <c r="F22" s="430"/>
      <c r="G22" s="22">
        <v>15</v>
      </c>
      <c r="H22" s="48">
        <v>-950536</v>
      </c>
      <c r="I22" s="48">
        <v>-377660</v>
      </c>
    </row>
    <row r="23" spans="1:9" ht="12.75" customHeight="1" x14ac:dyDescent="0.2">
      <c r="A23" s="428" t="s">
        <v>230</v>
      </c>
      <c r="B23" s="429"/>
      <c r="C23" s="429"/>
      <c r="D23" s="429"/>
      <c r="E23" s="429"/>
      <c r="F23" s="430"/>
      <c r="G23" s="22">
        <v>16</v>
      </c>
      <c r="H23" s="48">
        <v>0</v>
      </c>
      <c r="I23" s="48">
        <v>0</v>
      </c>
    </row>
    <row r="24" spans="1:9" ht="12.75" customHeight="1" x14ac:dyDescent="0.2">
      <c r="A24" s="433" t="s">
        <v>231</v>
      </c>
      <c r="B24" s="434"/>
      <c r="C24" s="434"/>
      <c r="D24" s="434"/>
      <c r="E24" s="434"/>
      <c r="F24" s="435"/>
      <c r="G24" s="17">
        <v>17</v>
      </c>
      <c r="H24" s="47">
        <f>H18+H19</f>
        <v>694926116</v>
      </c>
      <c r="I24" s="47">
        <f>I18+I19</f>
        <v>847438222</v>
      </c>
    </row>
    <row r="25" spans="1:9" ht="12.75" customHeight="1" x14ac:dyDescent="0.2">
      <c r="A25" s="424" t="s">
        <v>232</v>
      </c>
      <c r="B25" s="425"/>
      <c r="C25" s="425"/>
      <c r="D25" s="425"/>
      <c r="E25" s="425"/>
      <c r="F25" s="426"/>
      <c r="G25" s="22">
        <v>18</v>
      </c>
      <c r="H25" s="48">
        <v>-45792353</v>
      </c>
      <c r="I25" s="48">
        <v>-57152922</v>
      </c>
    </row>
    <row r="26" spans="1:9" ht="12.75" customHeight="1" x14ac:dyDescent="0.2">
      <c r="A26" s="424" t="s">
        <v>233</v>
      </c>
      <c r="B26" s="425"/>
      <c r="C26" s="425"/>
      <c r="D26" s="425"/>
      <c r="E26" s="425"/>
      <c r="F26" s="426"/>
      <c r="G26" s="22">
        <v>19</v>
      </c>
      <c r="H26" s="48">
        <v>-8450097</v>
      </c>
      <c r="I26" s="48">
        <v>-5372100</v>
      </c>
    </row>
    <row r="27" spans="1:9" ht="29.1" customHeight="1" x14ac:dyDescent="0.2">
      <c r="A27" s="451" t="s">
        <v>234</v>
      </c>
      <c r="B27" s="452"/>
      <c r="C27" s="452"/>
      <c r="D27" s="452"/>
      <c r="E27" s="452"/>
      <c r="F27" s="453"/>
      <c r="G27" s="18">
        <v>20</v>
      </c>
      <c r="H27" s="49">
        <f>H24+H25+H26</f>
        <v>640683666</v>
      </c>
      <c r="I27" s="49">
        <f>I24+I25+I26</f>
        <v>784913200</v>
      </c>
    </row>
    <row r="28" spans="1:9" x14ac:dyDescent="0.2">
      <c r="A28" s="445" t="s">
        <v>235</v>
      </c>
      <c r="B28" s="446"/>
      <c r="C28" s="446"/>
      <c r="D28" s="446"/>
      <c r="E28" s="446"/>
      <c r="F28" s="446"/>
      <c r="G28" s="446"/>
      <c r="H28" s="446"/>
      <c r="I28" s="447"/>
    </row>
    <row r="29" spans="1:9" ht="23.45" customHeight="1" x14ac:dyDescent="0.2">
      <c r="A29" s="448" t="s">
        <v>236</v>
      </c>
      <c r="B29" s="449"/>
      <c r="C29" s="449"/>
      <c r="D29" s="449"/>
      <c r="E29" s="449"/>
      <c r="F29" s="450"/>
      <c r="G29" s="21">
        <v>21</v>
      </c>
      <c r="H29" s="50">
        <v>5144096</v>
      </c>
      <c r="I29" s="50">
        <v>56786329</v>
      </c>
    </row>
    <row r="30" spans="1:9" ht="12.75" customHeight="1" x14ac:dyDescent="0.2">
      <c r="A30" s="424" t="s">
        <v>237</v>
      </c>
      <c r="B30" s="425"/>
      <c r="C30" s="425"/>
      <c r="D30" s="425"/>
      <c r="E30" s="425"/>
      <c r="F30" s="426"/>
      <c r="G30" s="22">
        <v>22</v>
      </c>
      <c r="H30" s="51">
        <v>50000</v>
      </c>
      <c r="I30" s="51">
        <v>1437948</v>
      </c>
    </row>
    <row r="31" spans="1:9" ht="12.75" customHeight="1" x14ac:dyDescent="0.2">
      <c r="A31" s="424" t="s">
        <v>238</v>
      </c>
      <c r="B31" s="425"/>
      <c r="C31" s="425"/>
      <c r="D31" s="425"/>
      <c r="E31" s="425"/>
      <c r="F31" s="426"/>
      <c r="G31" s="22">
        <v>23</v>
      </c>
      <c r="H31" s="51">
        <v>776958</v>
      </c>
      <c r="I31" s="51">
        <v>382503</v>
      </c>
    </row>
    <row r="32" spans="1:9" ht="12.75" customHeight="1" x14ac:dyDescent="0.2">
      <c r="A32" s="424" t="s">
        <v>239</v>
      </c>
      <c r="B32" s="425"/>
      <c r="C32" s="425"/>
      <c r="D32" s="425"/>
      <c r="E32" s="425"/>
      <c r="F32" s="426"/>
      <c r="G32" s="22">
        <v>24</v>
      </c>
      <c r="H32" s="51">
        <v>87080</v>
      </c>
      <c r="I32" s="51">
        <v>115822</v>
      </c>
    </row>
    <row r="33" spans="1:9" ht="12.75" customHeight="1" x14ac:dyDescent="0.2">
      <c r="A33" s="424" t="s">
        <v>240</v>
      </c>
      <c r="B33" s="425"/>
      <c r="C33" s="425"/>
      <c r="D33" s="425"/>
      <c r="E33" s="425"/>
      <c r="F33" s="426"/>
      <c r="G33" s="22">
        <v>25</v>
      </c>
      <c r="H33" s="51">
        <v>949241</v>
      </c>
      <c r="I33" s="51">
        <v>10879251</v>
      </c>
    </row>
    <row r="34" spans="1:9" ht="12.75" customHeight="1" x14ac:dyDescent="0.2">
      <c r="A34" s="424" t="s">
        <v>241</v>
      </c>
      <c r="B34" s="425"/>
      <c r="C34" s="425"/>
      <c r="D34" s="425"/>
      <c r="E34" s="425"/>
      <c r="F34" s="426"/>
      <c r="G34" s="22">
        <v>26</v>
      </c>
      <c r="H34" s="51">
        <v>0</v>
      </c>
      <c r="I34" s="51">
        <v>0</v>
      </c>
    </row>
    <row r="35" spans="1:9" ht="27.6" customHeight="1" x14ac:dyDescent="0.2">
      <c r="A35" s="433" t="s">
        <v>242</v>
      </c>
      <c r="B35" s="434"/>
      <c r="C35" s="434"/>
      <c r="D35" s="434"/>
      <c r="E35" s="434"/>
      <c r="F35" s="435"/>
      <c r="G35" s="17">
        <v>27</v>
      </c>
      <c r="H35" s="52">
        <f>H29+H30+H31+H32+H33+H34</f>
        <v>7007375</v>
      </c>
      <c r="I35" s="52">
        <f>I29+I30+I31+I32+I33+I34</f>
        <v>69601853</v>
      </c>
    </row>
    <row r="36" spans="1:9" ht="26.45" customHeight="1" x14ac:dyDescent="0.2">
      <c r="A36" s="424" t="s">
        <v>243</v>
      </c>
      <c r="B36" s="425"/>
      <c r="C36" s="425"/>
      <c r="D36" s="425"/>
      <c r="E36" s="425"/>
      <c r="F36" s="426"/>
      <c r="G36" s="22">
        <v>28</v>
      </c>
      <c r="H36" s="51">
        <v>-730451033</v>
      </c>
      <c r="I36" s="51">
        <v>-954589856</v>
      </c>
    </row>
    <row r="37" spans="1:9" ht="12.75" customHeight="1" x14ac:dyDescent="0.2">
      <c r="A37" s="424" t="s">
        <v>244</v>
      </c>
      <c r="B37" s="425"/>
      <c r="C37" s="425"/>
      <c r="D37" s="425"/>
      <c r="E37" s="425"/>
      <c r="F37" s="426"/>
      <c r="G37" s="22">
        <v>29</v>
      </c>
      <c r="H37" s="51">
        <v>0</v>
      </c>
      <c r="I37" s="51">
        <v>0</v>
      </c>
    </row>
    <row r="38" spans="1:9" ht="12.75" customHeight="1" x14ac:dyDescent="0.2">
      <c r="A38" s="424" t="s">
        <v>245</v>
      </c>
      <c r="B38" s="425"/>
      <c r="C38" s="425"/>
      <c r="D38" s="425"/>
      <c r="E38" s="425"/>
      <c r="F38" s="426"/>
      <c r="G38" s="22">
        <v>30</v>
      </c>
      <c r="H38" s="51">
        <v>-175646</v>
      </c>
      <c r="I38" s="51">
        <v>-10770778</v>
      </c>
    </row>
    <row r="39" spans="1:9" ht="12.75" customHeight="1" x14ac:dyDescent="0.2">
      <c r="A39" s="424" t="s">
        <v>246</v>
      </c>
      <c r="B39" s="425"/>
      <c r="C39" s="425"/>
      <c r="D39" s="425"/>
      <c r="E39" s="425"/>
      <c r="F39" s="426"/>
      <c r="G39" s="22">
        <v>31</v>
      </c>
      <c r="H39" s="51">
        <v>-170827965</v>
      </c>
      <c r="I39" s="51">
        <v>0</v>
      </c>
    </row>
    <row r="40" spans="1:9" ht="12.75" customHeight="1" x14ac:dyDescent="0.2">
      <c r="A40" s="424" t="s">
        <v>247</v>
      </c>
      <c r="B40" s="425"/>
      <c r="C40" s="425"/>
      <c r="D40" s="425"/>
      <c r="E40" s="425"/>
      <c r="F40" s="426"/>
      <c r="G40" s="22">
        <v>32</v>
      </c>
      <c r="H40" s="51">
        <v>0</v>
      </c>
      <c r="I40" s="51">
        <v>-47667787</v>
      </c>
    </row>
    <row r="41" spans="1:9" ht="22.9" customHeight="1" x14ac:dyDescent="0.2">
      <c r="A41" s="433" t="s">
        <v>248</v>
      </c>
      <c r="B41" s="434"/>
      <c r="C41" s="434"/>
      <c r="D41" s="434"/>
      <c r="E41" s="434"/>
      <c r="F41" s="435"/>
      <c r="G41" s="17">
        <v>33</v>
      </c>
      <c r="H41" s="52">
        <f>H36+H37+H38+H39+H40</f>
        <v>-901454644</v>
      </c>
      <c r="I41" s="52">
        <f>I36+I37+I38+I39+I40</f>
        <v>-1013028421</v>
      </c>
    </row>
    <row r="42" spans="1:9" ht="30.75" customHeight="1" x14ac:dyDescent="0.2">
      <c r="A42" s="451" t="s">
        <v>249</v>
      </c>
      <c r="B42" s="452"/>
      <c r="C42" s="452"/>
      <c r="D42" s="452"/>
      <c r="E42" s="452"/>
      <c r="F42" s="453"/>
      <c r="G42" s="18">
        <v>34</v>
      </c>
      <c r="H42" s="53">
        <f>H35+H41</f>
        <v>-894447269</v>
      </c>
      <c r="I42" s="53">
        <f>I35+I41</f>
        <v>-943426568</v>
      </c>
    </row>
    <row r="43" spans="1:9" x14ac:dyDescent="0.2">
      <c r="A43" s="445" t="s">
        <v>250</v>
      </c>
      <c r="B43" s="446"/>
      <c r="C43" s="446"/>
      <c r="D43" s="446"/>
      <c r="E43" s="446"/>
      <c r="F43" s="446"/>
      <c r="G43" s="446"/>
      <c r="H43" s="446"/>
      <c r="I43" s="447"/>
    </row>
    <row r="44" spans="1:9" ht="12.75" customHeight="1" x14ac:dyDescent="0.2">
      <c r="A44" s="448" t="s">
        <v>251</v>
      </c>
      <c r="B44" s="449"/>
      <c r="C44" s="449"/>
      <c r="D44" s="449"/>
      <c r="E44" s="449"/>
      <c r="F44" s="450"/>
      <c r="G44" s="21">
        <v>35</v>
      </c>
      <c r="H44" s="50">
        <v>0</v>
      </c>
      <c r="I44" s="50">
        <v>0</v>
      </c>
    </row>
    <row r="45" spans="1:9" ht="27.6" customHeight="1" x14ac:dyDescent="0.2">
      <c r="A45" s="424" t="s">
        <v>252</v>
      </c>
      <c r="B45" s="425"/>
      <c r="C45" s="425"/>
      <c r="D45" s="425"/>
      <c r="E45" s="425"/>
      <c r="F45" s="426"/>
      <c r="G45" s="22">
        <v>36</v>
      </c>
      <c r="H45" s="51">
        <v>0</v>
      </c>
      <c r="I45" s="51">
        <v>0</v>
      </c>
    </row>
    <row r="46" spans="1:9" ht="12.75" customHeight="1" x14ac:dyDescent="0.2">
      <c r="A46" s="424" t="s">
        <v>253</v>
      </c>
      <c r="B46" s="425"/>
      <c r="C46" s="425"/>
      <c r="D46" s="425"/>
      <c r="E46" s="425"/>
      <c r="F46" s="426"/>
      <c r="G46" s="22">
        <v>37</v>
      </c>
      <c r="H46" s="51">
        <v>605645120</v>
      </c>
      <c r="I46" s="51">
        <v>742204883</v>
      </c>
    </row>
    <row r="47" spans="1:9" ht="12.75" customHeight="1" x14ac:dyDescent="0.2">
      <c r="A47" s="424" t="s">
        <v>254</v>
      </c>
      <c r="B47" s="425"/>
      <c r="C47" s="425"/>
      <c r="D47" s="425"/>
      <c r="E47" s="425"/>
      <c r="F47" s="426"/>
      <c r="G47" s="22">
        <v>38</v>
      </c>
      <c r="H47" s="51">
        <v>0</v>
      </c>
      <c r="I47" s="51">
        <v>329030148</v>
      </c>
    </row>
    <row r="48" spans="1:9" ht="25.9" customHeight="1" x14ac:dyDescent="0.2">
      <c r="A48" s="433" t="s">
        <v>255</v>
      </c>
      <c r="B48" s="434"/>
      <c r="C48" s="434"/>
      <c r="D48" s="434"/>
      <c r="E48" s="434"/>
      <c r="F48" s="435"/>
      <c r="G48" s="17">
        <v>39</v>
      </c>
      <c r="H48" s="52">
        <f>H44+H45+H46+H47</f>
        <v>605645120</v>
      </c>
      <c r="I48" s="52">
        <f>I44+I45+I46+I47</f>
        <v>1071235031</v>
      </c>
    </row>
    <row r="49" spans="1:9" ht="24.6" customHeight="1" x14ac:dyDescent="0.2">
      <c r="A49" s="424" t="s">
        <v>387</v>
      </c>
      <c r="B49" s="425"/>
      <c r="C49" s="425"/>
      <c r="D49" s="425"/>
      <c r="E49" s="425"/>
      <c r="F49" s="426"/>
      <c r="G49" s="22">
        <v>40</v>
      </c>
      <c r="H49" s="51">
        <v>-209765109</v>
      </c>
      <c r="I49" s="51">
        <v>-450552945</v>
      </c>
    </row>
    <row r="50" spans="1:9" ht="12.75" customHeight="1" x14ac:dyDescent="0.2">
      <c r="A50" s="424" t="s">
        <v>256</v>
      </c>
      <c r="B50" s="425"/>
      <c r="C50" s="425"/>
      <c r="D50" s="425"/>
      <c r="E50" s="425"/>
      <c r="F50" s="426"/>
      <c r="G50" s="22">
        <v>41</v>
      </c>
      <c r="H50" s="51">
        <v>-116405354</v>
      </c>
      <c r="I50" s="51">
        <v>-130151483</v>
      </c>
    </row>
    <row r="51" spans="1:9" ht="12.75" customHeight="1" x14ac:dyDescent="0.2">
      <c r="A51" s="424" t="s">
        <v>257</v>
      </c>
      <c r="B51" s="425"/>
      <c r="C51" s="425"/>
      <c r="D51" s="425"/>
      <c r="E51" s="425"/>
      <c r="F51" s="426"/>
      <c r="G51" s="22">
        <v>42</v>
      </c>
      <c r="H51" s="51">
        <v>0</v>
      </c>
      <c r="I51" s="51">
        <v>0</v>
      </c>
    </row>
    <row r="52" spans="1:9" ht="26.45" customHeight="1" x14ac:dyDescent="0.2">
      <c r="A52" s="424" t="s">
        <v>258</v>
      </c>
      <c r="B52" s="425"/>
      <c r="C52" s="425"/>
      <c r="D52" s="425"/>
      <c r="E52" s="425"/>
      <c r="F52" s="426"/>
      <c r="G52" s="22">
        <v>43</v>
      </c>
      <c r="H52" s="51">
        <v>-51705655</v>
      </c>
      <c r="I52" s="51">
        <v>-39436690</v>
      </c>
    </row>
    <row r="53" spans="1:9" ht="12.75" customHeight="1" x14ac:dyDescent="0.2">
      <c r="A53" s="424" t="s">
        <v>259</v>
      </c>
      <c r="B53" s="425"/>
      <c r="C53" s="425"/>
      <c r="D53" s="425"/>
      <c r="E53" s="425"/>
      <c r="F53" s="426"/>
      <c r="G53" s="22">
        <v>44</v>
      </c>
      <c r="H53" s="51">
        <v>0</v>
      </c>
      <c r="I53" s="51">
        <v>-4280260</v>
      </c>
    </row>
    <row r="54" spans="1:9" ht="27.6" customHeight="1" x14ac:dyDescent="0.2">
      <c r="A54" s="433" t="s">
        <v>260</v>
      </c>
      <c r="B54" s="434"/>
      <c r="C54" s="434"/>
      <c r="D54" s="434"/>
      <c r="E54" s="434"/>
      <c r="F54" s="435"/>
      <c r="G54" s="17">
        <v>45</v>
      </c>
      <c r="H54" s="52">
        <f>H49+H50+H51+H52+H53</f>
        <v>-377876118</v>
      </c>
      <c r="I54" s="52">
        <f>I49+I50+I51+I52+I53</f>
        <v>-624421378</v>
      </c>
    </row>
    <row r="55" spans="1:9" ht="27.6" customHeight="1" x14ac:dyDescent="0.2">
      <c r="A55" s="454" t="s">
        <v>261</v>
      </c>
      <c r="B55" s="455"/>
      <c r="C55" s="455"/>
      <c r="D55" s="455"/>
      <c r="E55" s="455"/>
      <c r="F55" s="456"/>
      <c r="G55" s="17">
        <v>46</v>
      </c>
      <c r="H55" s="52">
        <f>H48+H54</f>
        <v>227769002</v>
      </c>
      <c r="I55" s="52">
        <f>I48+I54</f>
        <v>446813653</v>
      </c>
    </row>
    <row r="56" spans="1:9" x14ac:dyDescent="0.2">
      <c r="A56" s="360" t="s">
        <v>262</v>
      </c>
      <c r="B56" s="361"/>
      <c r="C56" s="361"/>
      <c r="D56" s="361"/>
      <c r="E56" s="361"/>
      <c r="F56" s="362"/>
      <c r="G56" s="22">
        <v>47</v>
      </c>
      <c r="H56" s="51">
        <v>0</v>
      </c>
      <c r="I56" s="51">
        <v>0</v>
      </c>
    </row>
    <row r="57" spans="1:9" ht="27.2" customHeight="1" x14ac:dyDescent="0.2">
      <c r="A57" s="454" t="s">
        <v>263</v>
      </c>
      <c r="B57" s="455"/>
      <c r="C57" s="455"/>
      <c r="D57" s="455"/>
      <c r="E57" s="455"/>
      <c r="F57" s="456"/>
      <c r="G57" s="17">
        <v>48</v>
      </c>
      <c r="H57" s="52">
        <f>H27+H42+H55+H56</f>
        <v>-25994601</v>
      </c>
      <c r="I57" s="52">
        <f>I27+I42+I55+I56</f>
        <v>288300285</v>
      </c>
    </row>
    <row r="58" spans="1:9" ht="15.6" customHeight="1" x14ac:dyDescent="0.2">
      <c r="A58" s="457" t="s">
        <v>264</v>
      </c>
      <c r="B58" s="458"/>
      <c r="C58" s="458"/>
      <c r="D58" s="458"/>
      <c r="E58" s="458"/>
      <c r="F58" s="459"/>
      <c r="G58" s="22">
        <v>49</v>
      </c>
      <c r="H58" s="51">
        <v>287836954</v>
      </c>
      <c r="I58" s="51">
        <v>261842353</v>
      </c>
    </row>
    <row r="59" spans="1:9" ht="29.1" customHeight="1" x14ac:dyDescent="0.2">
      <c r="A59" s="451" t="s">
        <v>265</v>
      </c>
      <c r="B59" s="452"/>
      <c r="C59" s="452"/>
      <c r="D59" s="452"/>
      <c r="E59" s="452"/>
      <c r="F59" s="453"/>
      <c r="G59" s="18">
        <v>50</v>
      </c>
      <c r="H59" s="53">
        <f>H57+H58</f>
        <v>261842353</v>
      </c>
      <c r="I59" s="53">
        <f>I57+I58</f>
        <v>550142638</v>
      </c>
    </row>
  </sheetData>
  <sheetProtection algorithmName="SHA-512" hashValue="BUlsXcbtZlMOzYIZM9s1t3AnEjzW+Ugsx90VT4NnQJekqkspFDe4PuT4nk7lGiKL4GuP85GzmhiXmn7RRhg1pQ==" saltValue="upnmtyZuPYH9IrcoztxOb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K49" sqref="K49"/>
    </sheetView>
  </sheetViews>
  <sheetFormatPr defaultRowHeight="12.75" x14ac:dyDescent="0.2"/>
  <cols>
    <col min="1" max="7" width="9.140625" style="11"/>
    <col min="8" max="9" width="9.85546875" style="54"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404" t="s">
        <v>266</v>
      </c>
      <c r="B1" s="423"/>
      <c r="C1" s="423"/>
      <c r="D1" s="423"/>
      <c r="E1" s="423"/>
      <c r="F1" s="423"/>
      <c r="G1" s="423"/>
      <c r="H1" s="423"/>
      <c r="I1" s="423"/>
    </row>
    <row r="2" spans="1:9" ht="12.75" customHeight="1" x14ac:dyDescent="0.2">
      <c r="A2" s="403" t="s">
        <v>409</v>
      </c>
      <c r="B2" s="369"/>
      <c r="C2" s="369"/>
      <c r="D2" s="369"/>
      <c r="E2" s="369"/>
      <c r="F2" s="369"/>
      <c r="G2" s="369"/>
      <c r="H2" s="369"/>
      <c r="I2" s="369"/>
    </row>
    <row r="3" spans="1:9" x14ac:dyDescent="0.2">
      <c r="A3" s="431" t="s">
        <v>361</v>
      </c>
      <c r="B3" s="465"/>
      <c r="C3" s="465"/>
      <c r="D3" s="465"/>
      <c r="E3" s="465"/>
      <c r="F3" s="465"/>
      <c r="G3" s="465"/>
      <c r="H3" s="465"/>
      <c r="I3" s="465"/>
    </row>
    <row r="4" spans="1:9" x14ac:dyDescent="0.2">
      <c r="A4" s="427" t="s">
        <v>410</v>
      </c>
      <c r="B4" s="373"/>
      <c r="C4" s="373"/>
      <c r="D4" s="373"/>
      <c r="E4" s="373"/>
      <c r="F4" s="373"/>
      <c r="G4" s="373"/>
      <c r="H4" s="373"/>
      <c r="I4" s="374"/>
    </row>
    <row r="5" spans="1:9" ht="45.75" thickBot="1" x14ac:dyDescent="0.25">
      <c r="A5" s="439" t="s">
        <v>2</v>
      </c>
      <c r="B5" s="440"/>
      <c r="C5" s="440"/>
      <c r="D5" s="440"/>
      <c r="E5" s="440"/>
      <c r="F5" s="441"/>
      <c r="G5" s="12" t="s">
        <v>115</v>
      </c>
      <c r="H5" s="45" t="s">
        <v>377</v>
      </c>
      <c r="I5" s="45" t="s">
        <v>353</v>
      </c>
    </row>
    <row r="6" spans="1:9" x14ac:dyDescent="0.2">
      <c r="A6" s="442">
        <v>1</v>
      </c>
      <c r="B6" s="443"/>
      <c r="C6" s="443"/>
      <c r="D6" s="443"/>
      <c r="E6" s="443"/>
      <c r="F6" s="444"/>
      <c r="G6" s="14">
        <v>2</v>
      </c>
      <c r="H6" s="20" t="s">
        <v>215</v>
      </c>
      <c r="I6" s="20" t="s">
        <v>216</v>
      </c>
    </row>
    <row r="7" spans="1:9" x14ac:dyDescent="0.2">
      <c r="A7" s="445" t="s">
        <v>217</v>
      </c>
      <c r="B7" s="461"/>
      <c r="C7" s="461"/>
      <c r="D7" s="461"/>
      <c r="E7" s="461"/>
      <c r="F7" s="461"/>
      <c r="G7" s="461"/>
      <c r="H7" s="461"/>
      <c r="I7" s="462"/>
    </row>
    <row r="8" spans="1:9" x14ac:dyDescent="0.2">
      <c r="A8" s="464" t="s">
        <v>267</v>
      </c>
      <c r="B8" s="464"/>
      <c r="C8" s="464"/>
      <c r="D8" s="464"/>
      <c r="E8" s="464"/>
      <c r="F8" s="464"/>
      <c r="G8" s="15">
        <v>1</v>
      </c>
      <c r="H8" s="50">
        <v>0</v>
      </c>
      <c r="I8" s="50">
        <v>0</v>
      </c>
    </row>
    <row r="9" spans="1:9" x14ac:dyDescent="0.2">
      <c r="A9" s="407" t="s">
        <v>268</v>
      </c>
      <c r="B9" s="407"/>
      <c r="C9" s="407"/>
      <c r="D9" s="407"/>
      <c r="E9" s="407"/>
      <c r="F9" s="407"/>
      <c r="G9" s="16">
        <v>2</v>
      </c>
      <c r="H9" s="51">
        <v>0</v>
      </c>
      <c r="I9" s="51">
        <v>0</v>
      </c>
    </row>
    <row r="10" spans="1:9" x14ac:dyDescent="0.2">
      <c r="A10" s="407" t="s">
        <v>269</v>
      </c>
      <c r="B10" s="407"/>
      <c r="C10" s="407"/>
      <c r="D10" s="407"/>
      <c r="E10" s="407"/>
      <c r="F10" s="407"/>
      <c r="G10" s="16">
        <v>3</v>
      </c>
      <c r="H10" s="51">
        <v>0</v>
      </c>
      <c r="I10" s="51">
        <v>0</v>
      </c>
    </row>
    <row r="11" spans="1:9" x14ac:dyDescent="0.2">
      <c r="A11" s="407" t="s">
        <v>270</v>
      </c>
      <c r="B11" s="407"/>
      <c r="C11" s="407"/>
      <c r="D11" s="407"/>
      <c r="E11" s="407"/>
      <c r="F11" s="407"/>
      <c r="G11" s="16">
        <v>4</v>
      </c>
      <c r="H11" s="51">
        <v>0</v>
      </c>
      <c r="I11" s="51">
        <v>0</v>
      </c>
    </row>
    <row r="12" spans="1:9" x14ac:dyDescent="0.2">
      <c r="A12" s="407" t="s">
        <v>271</v>
      </c>
      <c r="B12" s="407"/>
      <c r="C12" s="407"/>
      <c r="D12" s="407"/>
      <c r="E12" s="407"/>
      <c r="F12" s="407"/>
      <c r="G12" s="16">
        <v>5</v>
      </c>
      <c r="H12" s="51">
        <v>0</v>
      </c>
      <c r="I12" s="51">
        <v>0</v>
      </c>
    </row>
    <row r="13" spans="1:9" x14ac:dyDescent="0.2">
      <c r="A13" s="407" t="s">
        <v>272</v>
      </c>
      <c r="B13" s="407"/>
      <c r="C13" s="407"/>
      <c r="D13" s="407"/>
      <c r="E13" s="407"/>
      <c r="F13" s="407"/>
      <c r="G13" s="16">
        <v>6</v>
      </c>
      <c r="H13" s="51">
        <v>0</v>
      </c>
      <c r="I13" s="51">
        <v>0</v>
      </c>
    </row>
    <row r="14" spans="1:9" x14ac:dyDescent="0.2">
      <c r="A14" s="407" t="s">
        <v>273</v>
      </c>
      <c r="B14" s="407"/>
      <c r="C14" s="407"/>
      <c r="D14" s="407"/>
      <c r="E14" s="407"/>
      <c r="F14" s="407"/>
      <c r="G14" s="16">
        <v>7</v>
      </c>
      <c r="H14" s="51">
        <v>0</v>
      </c>
      <c r="I14" s="51">
        <v>0</v>
      </c>
    </row>
    <row r="15" spans="1:9" x14ac:dyDescent="0.2">
      <c r="A15" s="407" t="s">
        <v>274</v>
      </c>
      <c r="B15" s="407"/>
      <c r="C15" s="407"/>
      <c r="D15" s="407"/>
      <c r="E15" s="407"/>
      <c r="F15" s="407"/>
      <c r="G15" s="16">
        <v>8</v>
      </c>
      <c r="H15" s="51">
        <v>0</v>
      </c>
      <c r="I15" s="51">
        <v>0</v>
      </c>
    </row>
    <row r="16" spans="1:9" x14ac:dyDescent="0.2">
      <c r="A16" s="417" t="s">
        <v>275</v>
      </c>
      <c r="B16" s="417"/>
      <c r="C16" s="417"/>
      <c r="D16" s="417"/>
      <c r="E16" s="417"/>
      <c r="F16" s="417"/>
      <c r="G16" s="17">
        <v>9</v>
      </c>
      <c r="H16" s="52">
        <f>SUM(H8:H15)</f>
        <v>0</v>
      </c>
      <c r="I16" s="52">
        <f>SUM(I8:I15)</f>
        <v>0</v>
      </c>
    </row>
    <row r="17" spans="1:9" x14ac:dyDescent="0.2">
      <c r="A17" s="407" t="s">
        <v>276</v>
      </c>
      <c r="B17" s="407"/>
      <c r="C17" s="407"/>
      <c r="D17" s="407"/>
      <c r="E17" s="407"/>
      <c r="F17" s="407"/>
      <c r="G17" s="16">
        <v>10</v>
      </c>
      <c r="H17" s="51">
        <v>0</v>
      </c>
      <c r="I17" s="51">
        <v>0</v>
      </c>
    </row>
    <row r="18" spans="1:9" x14ac:dyDescent="0.2">
      <c r="A18" s="407" t="s">
        <v>277</v>
      </c>
      <c r="B18" s="407"/>
      <c r="C18" s="407"/>
      <c r="D18" s="407"/>
      <c r="E18" s="407"/>
      <c r="F18" s="407"/>
      <c r="G18" s="16">
        <v>11</v>
      </c>
      <c r="H18" s="51">
        <v>0</v>
      </c>
      <c r="I18" s="51">
        <v>0</v>
      </c>
    </row>
    <row r="19" spans="1:9" ht="25.9" customHeight="1" x14ac:dyDescent="0.2">
      <c r="A19" s="463" t="s">
        <v>278</v>
      </c>
      <c r="B19" s="463"/>
      <c r="C19" s="463"/>
      <c r="D19" s="463"/>
      <c r="E19" s="463"/>
      <c r="F19" s="463"/>
      <c r="G19" s="18">
        <v>12</v>
      </c>
      <c r="H19" s="53">
        <f>H16+H17+H18</f>
        <v>0</v>
      </c>
      <c r="I19" s="53">
        <f>I16+I17+I18</f>
        <v>0</v>
      </c>
    </row>
    <row r="20" spans="1:9" x14ac:dyDescent="0.2">
      <c r="A20" s="445" t="s">
        <v>235</v>
      </c>
      <c r="B20" s="461"/>
      <c r="C20" s="461"/>
      <c r="D20" s="461"/>
      <c r="E20" s="461"/>
      <c r="F20" s="461"/>
      <c r="G20" s="461"/>
      <c r="H20" s="461"/>
      <c r="I20" s="462"/>
    </row>
    <row r="21" spans="1:9" ht="26.45" customHeight="1" x14ac:dyDescent="0.2">
      <c r="A21" s="464" t="s">
        <v>279</v>
      </c>
      <c r="B21" s="464"/>
      <c r="C21" s="464"/>
      <c r="D21" s="464"/>
      <c r="E21" s="464"/>
      <c r="F21" s="464"/>
      <c r="G21" s="15">
        <v>13</v>
      </c>
      <c r="H21" s="50">
        <v>0</v>
      </c>
      <c r="I21" s="50">
        <v>0</v>
      </c>
    </row>
    <row r="22" spans="1:9" x14ac:dyDescent="0.2">
      <c r="A22" s="407" t="s">
        <v>280</v>
      </c>
      <c r="B22" s="407"/>
      <c r="C22" s="407"/>
      <c r="D22" s="407"/>
      <c r="E22" s="407"/>
      <c r="F22" s="407"/>
      <c r="G22" s="16">
        <v>14</v>
      </c>
      <c r="H22" s="51">
        <v>0</v>
      </c>
      <c r="I22" s="51">
        <v>0</v>
      </c>
    </row>
    <row r="23" spans="1:9" x14ac:dyDescent="0.2">
      <c r="A23" s="407" t="s">
        <v>281</v>
      </c>
      <c r="B23" s="407"/>
      <c r="C23" s="407"/>
      <c r="D23" s="407"/>
      <c r="E23" s="407"/>
      <c r="F23" s="407"/>
      <c r="G23" s="16">
        <v>15</v>
      </c>
      <c r="H23" s="51">
        <v>0</v>
      </c>
      <c r="I23" s="51">
        <v>0</v>
      </c>
    </row>
    <row r="24" spans="1:9" x14ac:dyDescent="0.2">
      <c r="A24" s="407" t="s">
        <v>282</v>
      </c>
      <c r="B24" s="407"/>
      <c r="C24" s="407"/>
      <c r="D24" s="407"/>
      <c r="E24" s="407"/>
      <c r="F24" s="407"/>
      <c r="G24" s="16">
        <v>16</v>
      </c>
      <c r="H24" s="51">
        <v>0</v>
      </c>
      <c r="I24" s="51">
        <v>0</v>
      </c>
    </row>
    <row r="25" spans="1:9" x14ac:dyDescent="0.2">
      <c r="A25" s="407" t="s">
        <v>283</v>
      </c>
      <c r="B25" s="407"/>
      <c r="C25" s="407"/>
      <c r="D25" s="407"/>
      <c r="E25" s="407"/>
      <c r="F25" s="407"/>
      <c r="G25" s="16">
        <v>17</v>
      </c>
      <c r="H25" s="51">
        <v>0</v>
      </c>
      <c r="I25" s="51">
        <v>0</v>
      </c>
    </row>
    <row r="26" spans="1:9" x14ac:dyDescent="0.2">
      <c r="A26" s="407" t="s">
        <v>284</v>
      </c>
      <c r="B26" s="407"/>
      <c r="C26" s="407"/>
      <c r="D26" s="407"/>
      <c r="E26" s="407"/>
      <c r="F26" s="407"/>
      <c r="G26" s="16">
        <v>18</v>
      </c>
      <c r="H26" s="51">
        <v>0</v>
      </c>
      <c r="I26" s="51">
        <v>0</v>
      </c>
    </row>
    <row r="27" spans="1:9" ht="25.15" customHeight="1" x14ac:dyDescent="0.2">
      <c r="A27" s="417" t="s">
        <v>285</v>
      </c>
      <c r="B27" s="417"/>
      <c r="C27" s="417"/>
      <c r="D27" s="417"/>
      <c r="E27" s="417"/>
      <c r="F27" s="417"/>
      <c r="G27" s="17">
        <v>19</v>
      </c>
      <c r="H27" s="52">
        <f>SUM(H21:H26)</f>
        <v>0</v>
      </c>
      <c r="I27" s="52">
        <f>SUM(I21:I26)</f>
        <v>0</v>
      </c>
    </row>
    <row r="28" spans="1:9" ht="21" customHeight="1" x14ac:dyDescent="0.2">
      <c r="A28" s="407" t="s">
        <v>286</v>
      </c>
      <c r="B28" s="407"/>
      <c r="C28" s="407"/>
      <c r="D28" s="407"/>
      <c r="E28" s="407"/>
      <c r="F28" s="407"/>
      <c r="G28" s="16">
        <v>20</v>
      </c>
      <c r="H28" s="51">
        <v>0</v>
      </c>
      <c r="I28" s="51">
        <v>0</v>
      </c>
    </row>
    <row r="29" spans="1:9" x14ac:dyDescent="0.2">
      <c r="A29" s="407" t="s">
        <v>287</v>
      </c>
      <c r="B29" s="407"/>
      <c r="C29" s="407"/>
      <c r="D29" s="407"/>
      <c r="E29" s="407"/>
      <c r="F29" s="407"/>
      <c r="G29" s="16">
        <v>21</v>
      </c>
      <c r="H29" s="51">
        <v>0</v>
      </c>
      <c r="I29" s="51">
        <v>0</v>
      </c>
    </row>
    <row r="30" spans="1:9" x14ac:dyDescent="0.2">
      <c r="A30" s="407" t="s">
        <v>288</v>
      </c>
      <c r="B30" s="407"/>
      <c r="C30" s="407"/>
      <c r="D30" s="407"/>
      <c r="E30" s="407"/>
      <c r="F30" s="407"/>
      <c r="G30" s="16">
        <v>22</v>
      </c>
      <c r="H30" s="51">
        <v>0</v>
      </c>
      <c r="I30" s="51">
        <v>0</v>
      </c>
    </row>
    <row r="31" spans="1:9" x14ac:dyDescent="0.2">
      <c r="A31" s="407" t="s">
        <v>289</v>
      </c>
      <c r="B31" s="407"/>
      <c r="C31" s="407"/>
      <c r="D31" s="407"/>
      <c r="E31" s="407"/>
      <c r="F31" s="407"/>
      <c r="G31" s="16">
        <v>23</v>
      </c>
      <c r="H31" s="51">
        <v>0</v>
      </c>
      <c r="I31" s="51">
        <v>0</v>
      </c>
    </row>
    <row r="32" spans="1:9" x14ac:dyDescent="0.2">
      <c r="A32" s="407" t="s">
        <v>290</v>
      </c>
      <c r="B32" s="407"/>
      <c r="C32" s="407"/>
      <c r="D32" s="407"/>
      <c r="E32" s="407"/>
      <c r="F32" s="407"/>
      <c r="G32" s="16">
        <v>24</v>
      </c>
      <c r="H32" s="51">
        <v>0</v>
      </c>
      <c r="I32" s="51">
        <v>0</v>
      </c>
    </row>
    <row r="33" spans="1:9" ht="29.1" customHeight="1" x14ac:dyDescent="0.2">
      <c r="A33" s="417" t="s">
        <v>291</v>
      </c>
      <c r="B33" s="417"/>
      <c r="C33" s="417"/>
      <c r="D33" s="417"/>
      <c r="E33" s="417"/>
      <c r="F33" s="417"/>
      <c r="G33" s="17">
        <v>25</v>
      </c>
      <c r="H33" s="52">
        <f>SUM(H28:H32)</f>
        <v>0</v>
      </c>
      <c r="I33" s="52">
        <f>SUM(I28:I32)</f>
        <v>0</v>
      </c>
    </row>
    <row r="34" spans="1:9" ht="26.45" customHeight="1" x14ac:dyDescent="0.2">
      <c r="A34" s="463" t="s">
        <v>292</v>
      </c>
      <c r="B34" s="463"/>
      <c r="C34" s="463"/>
      <c r="D34" s="463"/>
      <c r="E34" s="463"/>
      <c r="F34" s="463"/>
      <c r="G34" s="18">
        <v>26</v>
      </c>
      <c r="H34" s="53">
        <f>H27+H33</f>
        <v>0</v>
      </c>
      <c r="I34" s="53">
        <f>I27+I33</f>
        <v>0</v>
      </c>
    </row>
    <row r="35" spans="1:9" x14ac:dyDescent="0.2">
      <c r="A35" s="445" t="s">
        <v>250</v>
      </c>
      <c r="B35" s="461"/>
      <c r="C35" s="461"/>
      <c r="D35" s="461"/>
      <c r="E35" s="461"/>
      <c r="F35" s="461"/>
      <c r="G35" s="461">
        <v>0</v>
      </c>
      <c r="H35" s="461"/>
      <c r="I35" s="462"/>
    </row>
    <row r="36" spans="1:9" x14ac:dyDescent="0.2">
      <c r="A36" s="460" t="s">
        <v>293</v>
      </c>
      <c r="B36" s="460"/>
      <c r="C36" s="460"/>
      <c r="D36" s="460"/>
      <c r="E36" s="460"/>
      <c r="F36" s="460"/>
      <c r="G36" s="15">
        <v>27</v>
      </c>
      <c r="H36" s="50">
        <v>0</v>
      </c>
      <c r="I36" s="50">
        <v>0</v>
      </c>
    </row>
    <row r="37" spans="1:9" ht="21.6" customHeight="1" x14ac:dyDescent="0.2">
      <c r="A37" s="354" t="s">
        <v>294</v>
      </c>
      <c r="B37" s="354"/>
      <c r="C37" s="354"/>
      <c r="D37" s="354"/>
      <c r="E37" s="354"/>
      <c r="F37" s="354"/>
      <c r="G37" s="16">
        <v>28</v>
      </c>
      <c r="H37" s="51">
        <v>0</v>
      </c>
      <c r="I37" s="51">
        <v>0</v>
      </c>
    </row>
    <row r="38" spans="1:9" x14ac:dyDescent="0.2">
      <c r="A38" s="354" t="s">
        <v>295</v>
      </c>
      <c r="B38" s="354"/>
      <c r="C38" s="354"/>
      <c r="D38" s="354"/>
      <c r="E38" s="354"/>
      <c r="F38" s="354"/>
      <c r="G38" s="16">
        <v>29</v>
      </c>
      <c r="H38" s="51">
        <v>0</v>
      </c>
      <c r="I38" s="51">
        <v>0</v>
      </c>
    </row>
    <row r="39" spans="1:9" x14ac:dyDescent="0.2">
      <c r="A39" s="354" t="s">
        <v>296</v>
      </c>
      <c r="B39" s="354"/>
      <c r="C39" s="354"/>
      <c r="D39" s="354"/>
      <c r="E39" s="354"/>
      <c r="F39" s="354"/>
      <c r="G39" s="16">
        <v>30</v>
      </c>
      <c r="H39" s="51">
        <v>0</v>
      </c>
      <c r="I39" s="51">
        <v>0</v>
      </c>
    </row>
    <row r="40" spans="1:9" ht="26.45" customHeight="1" x14ac:dyDescent="0.2">
      <c r="A40" s="417" t="s">
        <v>297</v>
      </c>
      <c r="B40" s="417"/>
      <c r="C40" s="417"/>
      <c r="D40" s="417"/>
      <c r="E40" s="417"/>
      <c r="F40" s="417"/>
      <c r="G40" s="17">
        <v>31</v>
      </c>
      <c r="H40" s="52">
        <f>H39+H38+H37+H36</f>
        <v>0</v>
      </c>
      <c r="I40" s="52">
        <f>I39+I38+I37+I36</f>
        <v>0</v>
      </c>
    </row>
    <row r="41" spans="1:9" ht="22.9" customHeight="1" x14ac:dyDescent="0.2">
      <c r="A41" s="354" t="s">
        <v>298</v>
      </c>
      <c r="B41" s="354"/>
      <c r="C41" s="354"/>
      <c r="D41" s="354"/>
      <c r="E41" s="354"/>
      <c r="F41" s="354"/>
      <c r="G41" s="16">
        <v>32</v>
      </c>
      <c r="H41" s="51">
        <v>0</v>
      </c>
      <c r="I41" s="51">
        <v>0</v>
      </c>
    </row>
    <row r="42" spans="1:9" x14ac:dyDescent="0.2">
      <c r="A42" s="354" t="s">
        <v>299</v>
      </c>
      <c r="B42" s="354"/>
      <c r="C42" s="354"/>
      <c r="D42" s="354"/>
      <c r="E42" s="354"/>
      <c r="F42" s="354"/>
      <c r="G42" s="16">
        <v>33</v>
      </c>
      <c r="H42" s="51">
        <v>0</v>
      </c>
      <c r="I42" s="51">
        <v>0</v>
      </c>
    </row>
    <row r="43" spans="1:9" x14ac:dyDescent="0.2">
      <c r="A43" s="354" t="s">
        <v>300</v>
      </c>
      <c r="B43" s="354"/>
      <c r="C43" s="354"/>
      <c r="D43" s="354"/>
      <c r="E43" s="354"/>
      <c r="F43" s="354"/>
      <c r="G43" s="16">
        <v>34</v>
      </c>
      <c r="H43" s="51">
        <v>0</v>
      </c>
      <c r="I43" s="51">
        <v>0</v>
      </c>
    </row>
    <row r="44" spans="1:9" ht="25.15" customHeight="1" x14ac:dyDescent="0.2">
      <c r="A44" s="354" t="s">
        <v>301</v>
      </c>
      <c r="B44" s="354"/>
      <c r="C44" s="354"/>
      <c r="D44" s="354"/>
      <c r="E44" s="354"/>
      <c r="F44" s="354"/>
      <c r="G44" s="16">
        <v>35</v>
      </c>
      <c r="H44" s="51">
        <v>0</v>
      </c>
      <c r="I44" s="51">
        <v>0</v>
      </c>
    </row>
    <row r="45" spans="1:9" x14ac:dyDescent="0.2">
      <c r="A45" s="354" t="s">
        <v>302</v>
      </c>
      <c r="B45" s="354"/>
      <c r="C45" s="354"/>
      <c r="D45" s="354"/>
      <c r="E45" s="354"/>
      <c r="F45" s="354"/>
      <c r="G45" s="16">
        <v>36</v>
      </c>
      <c r="H45" s="51">
        <v>0</v>
      </c>
      <c r="I45" s="51">
        <v>0</v>
      </c>
    </row>
    <row r="46" spans="1:9" ht="25.15" customHeight="1" x14ac:dyDescent="0.2">
      <c r="A46" s="417" t="s">
        <v>303</v>
      </c>
      <c r="B46" s="417"/>
      <c r="C46" s="417"/>
      <c r="D46" s="417"/>
      <c r="E46" s="417"/>
      <c r="F46" s="417"/>
      <c r="G46" s="17">
        <v>37</v>
      </c>
      <c r="H46" s="52">
        <f>H45+H44+H43+H42+H41</f>
        <v>0</v>
      </c>
      <c r="I46" s="52">
        <f>I45+I44+I43+I42+I41</f>
        <v>0</v>
      </c>
    </row>
    <row r="47" spans="1:9" ht="28.15" customHeight="1" x14ac:dyDescent="0.2">
      <c r="A47" s="409" t="s">
        <v>304</v>
      </c>
      <c r="B47" s="409"/>
      <c r="C47" s="409"/>
      <c r="D47" s="409"/>
      <c r="E47" s="409"/>
      <c r="F47" s="409"/>
      <c r="G47" s="17">
        <v>38</v>
      </c>
      <c r="H47" s="52">
        <f>H46+H40</f>
        <v>0</v>
      </c>
      <c r="I47" s="52">
        <f>I46+I40</f>
        <v>0</v>
      </c>
    </row>
    <row r="48" spans="1:9" x14ac:dyDescent="0.2">
      <c r="A48" s="407" t="s">
        <v>305</v>
      </c>
      <c r="B48" s="407"/>
      <c r="C48" s="407"/>
      <c r="D48" s="407"/>
      <c r="E48" s="407"/>
      <c r="F48" s="407"/>
      <c r="G48" s="16">
        <v>39</v>
      </c>
      <c r="H48" s="51">
        <v>0</v>
      </c>
      <c r="I48" s="51">
        <v>0</v>
      </c>
    </row>
    <row r="49" spans="1:9" ht="24.6" customHeight="1" x14ac:dyDescent="0.2">
      <c r="A49" s="409" t="s">
        <v>306</v>
      </c>
      <c r="B49" s="409"/>
      <c r="C49" s="409"/>
      <c r="D49" s="409"/>
      <c r="E49" s="409"/>
      <c r="F49" s="409"/>
      <c r="G49" s="17">
        <v>40</v>
      </c>
      <c r="H49" s="52">
        <f>H19+H34+H47+H48</f>
        <v>0</v>
      </c>
      <c r="I49" s="52">
        <f>I19+I34+I47+I48</f>
        <v>0</v>
      </c>
    </row>
    <row r="50" spans="1:9" x14ac:dyDescent="0.2">
      <c r="A50" s="467" t="s">
        <v>264</v>
      </c>
      <c r="B50" s="467"/>
      <c r="C50" s="467"/>
      <c r="D50" s="467"/>
      <c r="E50" s="467"/>
      <c r="F50" s="467"/>
      <c r="G50" s="16">
        <v>41</v>
      </c>
      <c r="H50" s="51">
        <v>0</v>
      </c>
      <c r="I50" s="51">
        <v>0</v>
      </c>
    </row>
    <row r="51" spans="1:9" ht="29.1" customHeight="1" x14ac:dyDescent="0.2">
      <c r="A51" s="466" t="s">
        <v>307</v>
      </c>
      <c r="B51" s="466"/>
      <c r="C51" s="466"/>
      <c r="D51" s="466"/>
      <c r="E51" s="466"/>
      <c r="F51" s="466"/>
      <c r="G51" s="19">
        <v>42</v>
      </c>
      <c r="H51" s="65">
        <f>H50+H49</f>
        <v>0</v>
      </c>
      <c r="I51" s="65">
        <f>I50+I49</f>
        <v>0</v>
      </c>
    </row>
  </sheetData>
  <sheetProtection algorithmName="SHA-512" hashValue="710DiuNlNc3/kxeGJu9dNWCLy4z73u2gm240Pl9SWxDdVZRfT8OJlFQv7/XaYaZpXe7ShJtLC92UdRrh8qeRbA==" saltValue="gyj1tePudG9iGMYiocup/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abSelected="1" view="pageBreakPreview" topLeftCell="B22" zoomScaleNormal="100" zoomScaleSheetLayoutView="100" workbookViewId="0">
      <selection activeCell="L26" sqref="L26"/>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9.140625" style="67"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468" t="s">
        <v>308</v>
      </c>
      <c r="B1" s="469"/>
      <c r="C1" s="469"/>
      <c r="D1" s="469"/>
      <c r="E1" s="469"/>
      <c r="F1" s="469"/>
      <c r="G1" s="469"/>
      <c r="H1" s="469"/>
      <c r="I1" s="469"/>
      <c r="J1" s="469"/>
      <c r="K1" s="66"/>
    </row>
    <row r="2" spans="1:23" ht="15.75" x14ac:dyDescent="0.2">
      <c r="A2" s="3"/>
      <c r="B2" s="4"/>
      <c r="C2" s="470" t="s">
        <v>309</v>
      </c>
      <c r="D2" s="470"/>
      <c r="E2" s="5">
        <v>43466</v>
      </c>
      <c r="F2" s="6" t="s">
        <v>0</v>
      </c>
      <c r="G2" s="5">
        <v>43830</v>
      </c>
      <c r="H2" s="68"/>
      <c r="I2" s="68"/>
      <c r="J2" s="68"/>
      <c r="K2" s="69"/>
      <c r="V2" s="70" t="s">
        <v>361</v>
      </c>
    </row>
    <row r="3" spans="1:23" ht="13.5" customHeight="1" thickBot="1" x14ac:dyDescent="0.25">
      <c r="A3" s="473" t="s">
        <v>310</v>
      </c>
      <c r="B3" s="474"/>
      <c r="C3" s="474"/>
      <c r="D3" s="474"/>
      <c r="E3" s="474"/>
      <c r="F3" s="474"/>
      <c r="G3" s="477" t="s">
        <v>3</v>
      </c>
      <c r="H3" s="479" t="s">
        <v>311</v>
      </c>
      <c r="I3" s="479"/>
      <c r="J3" s="479"/>
      <c r="K3" s="479"/>
      <c r="L3" s="479"/>
      <c r="M3" s="479"/>
      <c r="N3" s="479"/>
      <c r="O3" s="479"/>
      <c r="P3" s="479"/>
      <c r="Q3" s="479"/>
      <c r="R3" s="479"/>
      <c r="S3" s="479"/>
      <c r="T3" s="479"/>
      <c r="U3" s="479"/>
      <c r="V3" s="479" t="s">
        <v>312</v>
      </c>
      <c r="W3" s="481" t="s">
        <v>313</v>
      </c>
    </row>
    <row r="4" spans="1:23" ht="79.5" thickBot="1" x14ac:dyDescent="0.25">
      <c r="A4" s="475"/>
      <c r="B4" s="476"/>
      <c r="C4" s="476"/>
      <c r="D4" s="476"/>
      <c r="E4" s="476"/>
      <c r="F4" s="476"/>
      <c r="G4" s="478"/>
      <c r="H4" s="71" t="s">
        <v>314</v>
      </c>
      <c r="I4" s="71" t="s">
        <v>315</v>
      </c>
      <c r="J4" s="71" t="s">
        <v>316</v>
      </c>
      <c r="K4" s="71" t="s">
        <v>317</v>
      </c>
      <c r="L4" s="71" t="s">
        <v>318</v>
      </c>
      <c r="M4" s="71" t="s">
        <v>319</v>
      </c>
      <c r="N4" s="71" t="s">
        <v>320</v>
      </c>
      <c r="O4" s="71" t="s">
        <v>321</v>
      </c>
      <c r="P4" s="71" t="s">
        <v>322</v>
      </c>
      <c r="Q4" s="71" t="s">
        <v>323</v>
      </c>
      <c r="R4" s="71" t="s">
        <v>324</v>
      </c>
      <c r="S4" s="71" t="s">
        <v>325</v>
      </c>
      <c r="T4" s="71" t="s">
        <v>326</v>
      </c>
      <c r="U4" s="71" t="s">
        <v>327</v>
      </c>
      <c r="V4" s="480"/>
      <c r="W4" s="482"/>
    </row>
    <row r="5" spans="1:23" ht="33.75" x14ac:dyDescent="0.2">
      <c r="A5" s="483">
        <v>1</v>
      </c>
      <c r="B5" s="484"/>
      <c r="C5" s="484"/>
      <c r="D5" s="484"/>
      <c r="E5" s="484"/>
      <c r="F5" s="484"/>
      <c r="G5" s="7">
        <v>2</v>
      </c>
      <c r="H5" s="72" t="s">
        <v>215</v>
      </c>
      <c r="I5" s="73" t="s">
        <v>216</v>
      </c>
      <c r="J5" s="72" t="s">
        <v>362</v>
      </c>
      <c r="K5" s="73" t="s">
        <v>363</v>
      </c>
      <c r="L5" s="72" t="s">
        <v>364</v>
      </c>
      <c r="M5" s="73" t="s">
        <v>365</v>
      </c>
      <c r="N5" s="72" t="s">
        <v>366</v>
      </c>
      <c r="O5" s="73" t="s">
        <v>367</v>
      </c>
      <c r="P5" s="72" t="s">
        <v>368</v>
      </c>
      <c r="Q5" s="73" t="s">
        <v>369</v>
      </c>
      <c r="R5" s="72" t="s">
        <v>370</v>
      </c>
      <c r="S5" s="73" t="s">
        <v>371</v>
      </c>
      <c r="T5" s="72" t="s">
        <v>372</v>
      </c>
      <c r="U5" s="72" t="s">
        <v>373</v>
      </c>
      <c r="V5" s="72" t="s">
        <v>374</v>
      </c>
      <c r="W5" s="74" t="s">
        <v>375</v>
      </c>
    </row>
    <row r="6" spans="1:23" x14ac:dyDescent="0.2">
      <c r="A6" s="485" t="s">
        <v>328</v>
      </c>
      <c r="B6" s="485"/>
      <c r="C6" s="485"/>
      <c r="D6" s="485"/>
      <c r="E6" s="485"/>
      <c r="F6" s="485"/>
      <c r="G6" s="485"/>
      <c r="H6" s="485"/>
      <c r="I6" s="485"/>
      <c r="J6" s="485"/>
      <c r="K6" s="485"/>
      <c r="L6" s="485"/>
      <c r="M6" s="485"/>
      <c r="N6" s="486"/>
      <c r="O6" s="486"/>
      <c r="P6" s="486"/>
      <c r="Q6" s="486"/>
      <c r="R6" s="486"/>
      <c r="S6" s="486"/>
      <c r="T6" s="486"/>
      <c r="U6" s="486"/>
      <c r="V6" s="486"/>
      <c r="W6" s="487"/>
    </row>
    <row r="7" spans="1:23" x14ac:dyDescent="0.2">
      <c r="A7" s="488" t="s">
        <v>378</v>
      </c>
      <c r="B7" s="488"/>
      <c r="C7" s="488"/>
      <c r="D7" s="488"/>
      <c r="E7" s="488"/>
      <c r="F7" s="488"/>
      <c r="G7" s="8">
        <v>1</v>
      </c>
      <c r="H7" s="75">
        <v>1672021210</v>
      </c>
      <c r="I7" s="75">
        <v>3602906</v>
      </c>
      <c r="J7" s="75">
        <v>83601061</v>
      </c>
      <c r="K7" s="75">
        <v>44815284</v>
      </c>
      <c r="L7" s="75">
        <v>35889620</v>
      </c>
      <c r="M7" s="75">
        <v>0</v>
      </c>
      <c r="N7" s="75">
        <v>9529123</v>
      </c>
      <c r="O7" s="75">
        <v>0</v>
      </c>
      <c r="P7" s="75">
        <v>634097</v>
      </c>
      <c r="Q7" s="75">
        <v>0</v>
      </c>
      <c r="R7" s="75">
        <v>0</v>
      </c>
      <c r="S7" s="75">
        <v>263138893</v>
      </c>
      <c r="T7" s="75">
        <v>243596016</v>
      </c>
      <c r="U7" s="76">
        <f>H7+I7+J7+K7-L7+M7+N7+O7+P7+Q7+R7+S7+T7</f>
        <v>2285048970</v>
      </c>
      <c r="V7" s="75">
        <v>231125940</v>
      </c>
      <c r="W7" s="76">
        <f>U7+V7</f>
        <v>2516174910</v>
      </c>
    </row>
    <row r="8" spans="1:23" x14ac:dyDescent="0.2">
      <c r="A8" s="471" t="s">
        <v>329</v>
      </c>
      <c r="B8" s="471"/>
      <c r="C8" s="471"/>
      <c r="D8" s="471"/>
      <c r="E8" s="471"/>
      <c r="F8" s="471"/>
      <c r="G8" s="8">
        <v>2</v>
      </c>
      <c r="H8" s="75">
        <v>0</v>
      </c>
      <c r="I8" s="75">
        <v>0</v>
      </c>
      <c r="J8" s="75">
        <v>0</v>
      </c>
      <c r="K8" s="75">
        <v>0</v>
      </c>
      <c r="L8" s="75">
        <v>0</v>
      </c>
      <c r="M8" s="75">
        <v>0</v>
      </c>
      <c r="N8" s="75">
        <v>0</v>
      </c>
      <c r="O8" s="75">
        <v>0</v>
      </c>
      <c r="P8" s="75">
        <v>0</v>
      </c>
      <c r="Q8" s="75">
        <v>0</v>
      </c>
      <c r="R8" s="75">
        <v>0</v>
      </c>
      <c r="S8" s="75">
        <v>0</v>
      </c>
      <c r="T8" s="75">
        <v>0</v>
      </c>
      <c r="U8" s="76">
        <f t="shared" ref="U8:U9" si="0">H8+I8+J8+K8-L8+M8+N8+O8+P8+Q8+R8+S8+T8</f>
        <v>0</v>
      </c>
      <c r="V8" s="75">
        <v>0</v>
      </c>
      <c r="W8" s="76">
        <f t="shared" ref="W8:W9" si="1">U8+V8</f>
        <v>0</v>
      </c>
    </row>
    <row r="9" spans="1:23" x14ac:dyDescent="0.2">
      <c r="A9" s="471" t="s">
        <v>330</v>
      </c>
      <c r="B9" s="471"/>
      <c r="C9" s="471"/>
      <c r="D9" s="471"/>
      <c r="E9" s="471"/>
      <c r="F9" s="471"/>
      <c r="G9" s="8">
        <v>3</v>
      </c>
      <c r="H9" s="75">
        <v>0</v>
      </c>
      <c r="I9" s="75">
        <v>0</v>
      </c>
      <c r="J9" s="75">
        <v>0</v>
      </c>
      <c r="K9" s="75">
        <v>0</v>
      </c>
      <c r="L9" s="75">
        <v>0</v>
      </c>
      <c r="M9" s="75">
        <v>0</v>
      </c>
      <c r="N9" s="75">
        <v>0</v>
      </c>
      <c r="O9" s="75">
        <v>0</v>
      </c>
      <c r="P9" s="75">
        <v>0</v>
      </c>
      <c r="Q9" s="75">
        <v>0</v>
      </c>
      <c r="R9" s="75">
        <v>0</v>
      </c>
      <c r="S9" s="75">
        <v>0</v>
      </c>
      <c r="T9" s="75">
        <v>0</v>
      </c>
      <c r="U9" s="76">
        <f t="shared" si="0"/>
        <v>0</v>
      </c>
      <c r="V9" s="75">
        <v>0</v>
      </c>
      <c r="W9" s="76">
        <f t="shared" si="1"/>
        <v>0</v>
      </c>
    </row>
    <row r="10" spans="1:23" ht="22.5" customHeight="1" x14ac:dyDescent="0.2">
      <c r="A10" s="472" t="s">
        <v>379</v>
      </c>
      <c r="B10" s="472"/>
      <c r="C10" s="472"/>
      <c r="D10" s="472"/>
      <c r="E10" s="472"/>
      <c r="F10" s="472"/>
      <c r="G10" s="9">
        <v>4</v>
      </c>
      <c r="H10" s="77">
        <f>H7+H8+H9</f>
        <v>1672021210</v>
      </c>
      <c r="I10" s="77">
        <f t="shared" ref="I10:W10" si="2">I7+I8+I9</f>
        <v>3602906</v>
      </c>
      <c r="J10" s="77">
        <f t="shared" si="2"/>
        <v>83601061</v>
      </c>
      <c r="K10" s="77">
        <f t="shared" si="2"/>
        <v>44815284</v>
      </c>
      <c r="L10" s="77">
        <f t="shared" si="2"/>
        <v>35889620</v>
      </c>
      <c r="M10" s="77">
        <f t="shared" si="2"/>
        <v>0</v>
      </c>
      <c r="N10" s="77">
        <f t="shared" si="2"/>
        <v>9529123</v>
      </c>
      <c r="O10" s="77">
        <f t="shared" si="2"/>
        <v>0</v>
      </c>
      <c r="P10" s="77">
        <f t="shared" si="2"/>
        <v>634097</v>
      </c>
      <c r="Q10" s="77">
        <f t="shared" si="2"/>
        <v>0</v>
      </c>
      <c r="R10" s="77">
        <f t="shared" si="2"/>
        <v>0</v>
      </c>
      <c r="S10" s="77">
        <f t="shared" si="2"/>
        <v>263138893</v>
      </c>
      <c r="T10" s="77">
        <f t="shared" si="2"/>
        <v>243596016</v>
      </c>
      <c r="U10" s="77">
        <f t="shared" si="2"/>
        <v>2285048970</v>
      </c>
      <c r="V10" s="77">
        <f t="shared" si="2"/>
        <v>231125940</v>
      </c>
      <c r="W10" s="77">
        <f t="shared" si="2"/>
        <v>2516174910</v>
      </c>
    </row>
    <row r="11" spans="1:23" x14ac:dyDescent="0.2">
      <c r="A11" s="471" t="s">
        <v>331</v>
      </c>
      <c r="B11" s="471"/>
      <c r="C11" s="471"/>
      <c r="D11" s="471"/>
      <c r="E11" s="471"/>
      <c r="F11" s="471"/>
      <c r="G11" s="8">
        <v>5</v>
      </c>
      <c r="H11" s="79">
        <v>0</v>
      </c>
      <c r="I11" s="79">
        <v>0</v>
      </c>
      <c r="J11" s="79">
        <v>0</v>
      </c>
      <c r="K11" s="79">
        <v>0</v>
      </c>
      <c r="L11" s="79">
        <v>0</v>
      </c>
      <c r="M11" s="79">
        <v>0</v>
      </c>
      <c r="N11" s="79">
        <v>0</v>
      </c>
      <c r="O11" s="79">
        <v>0</v>
      </c>
      <c r="P11" s="79">
        <v>0</v>
      </c>
      <c r="Q11" s="79">
        <v>0</v>
      </c>
      <c r="R11" s="79">
        <v>0</v>
      </c>
      <c r="S11" s="79">
        <v>0</v>
      </c>
      <c r="T11" s="75">
        <v>235337282</v>
      </c>
      <c r="U11" s="76">
        <f>H11+I11+J11+K11-L11+M11+N11+O11+P11+Q11+R11+S11+T11</f>
        <v>235337282</v>
      </c>
      <c r="V11" s="75">
        <v>3850224</v>
      </c>
      <c r="W11" s="76">
        <f t="shared" ref="W11:W28" si="3">U11+V11</f>
        <v>239187506</v>
      </c>
    </row>
    <row r="12" spans="1:23" x14ac:dyDescent="0.2">
      <c r="A12" s="471" t="s">
        <v>332</v>
      </c>
      <c r="B12" s="471"/>
      <c r="C12" s="471"/>
      <c r="D12" s="471"/>
      <c r="E12" s="471"/>
      <c r="F12" s="471"/>
      <c r="G12" s="8">
        <v>6</v>
      </c>
      <c r="H12" s="79">
        <v>0</v>
      </c>
      <c r="I12" s="79">
        <v>0</v>
      </c>
      <c r="J12" s="79">
        <v>0</v>
      </c>
      <c r="K12" s="79">
        <v>0</v>
      </c>
      <c r="L12" s="79">
        <v>0</v>
      </c>
      <c r="M12" s="79">
        <v>0</v>
      </c>
      <c r="N12" s="75">
        <v>0</v>
      </c>
      <c r="O12" s="79">
        <v>0</v>
      </c>
      <c r="P12" s="79">
        <v>0</v>
      </c>
      <c r="Q12" s="79">
        <v>0</v>
      </c>
      <c r="R12" s="79">
        <v>0</v>
      </c>
      <c r="S12" s="79">
        <v>0</v>
      </c>
      <c r="T12" s="79">
        <v>0</v>
      </c>
      <c r="U12" s="76">
        <f t="shared" ref="U12:U28" si="4">H12+I12+J12+K12-L12+M12+N12+O12+P12+Q12+R12+S12+T12</f>
        <v>0</v>
      </c>
      <c r="V12" s="75">
        <v>0</v>
      </c>
      <c r="W12" s="76">
        <f t="shared" si="3"/>
        <v>0</v>
      </c>
    </row>
    <row r="13" spans="1:23" ht="26.25" customHeight="1" x14ac:dyDescent="0.2">
      <c r="A13" s="471" t="s">
        <v>333</v>
      </c>
      <c r="B13" s="471"/>
      <c r="C13" s="471"/>
      <c r="D13" s="471"/>
      <c r="E13" s="471"/>
      <c r="F13" s="471"/>
      <c r="G13" s="8">
        <v>7</v>
      </c>
      <c r="H13" s="79">
        <v>0</v>
      </c>
      <c r="I13" s="79">
        <v>0</v>
      </c>
      <c r="J13" s="79">
        <v>0</v>
      </c>
      <c r="K13" s="79">
        <v>0</v>
      </c>
      <c r="L13" s="79">
        <v>0</v>
      </c>
      <c r="M13" s="79">
        <v>0</v>
      </c>
      <c r="N13" s="79">
        <v>0</v>
      </c>
      <c r="O13" s="75">
        <v>0</v>
      </c>
      <c r="P13" s="79">
        <v>0</v>
      </c>
      <c r="Q13" s="79">
        <v>0</v>
      </c>
      <c r="R13" s="79">
        <v>0</v>
      </c>
      <c r="S13" s="75">
        <v>0</v>
      </c>
      <c r="T13" s="75">
        <v>0</v>
      </c>
      <c r="U13" s="76">
        <f t="shared" si="4"/>
        <v>0</v>
      </c>
      <c r="V13" s="75">
        <v>0</v>
      </c>
      <c r="W13" s="76">
        <f t="shared" si="3"/>
        <v>0</v>
      </c>
    </row>
    <row r="14" spans="1:23" ht="29.25" customHeight="1" x14ac:dyDescent="0.2">
      <c r="A14" s="471" t="s">
        <v>334</v>
      </c>
      <c r="B14" s="471"/>
      <c r="C14" s="471"/>
      <c r="D14" s="471"/>
      <c r="E14" s="471"/>
      <c r="F14" s="471"/>
      <c r="G14" s="8">
        <v>8</v>
      </c>
      <c r="H14" s="79">
        <v>0</v>
      </c>
      <c r="I14" s="79">
        <v>0</v>
      </c>
      <c r="J14" s="79">
        <v>0</v>
      </c>
      <c r="K14" s="79">
        <v>0</v>
      </c>
      <c r="L14" s="79">
        <v>0</v>
      </c>
      <c r="M14" s="79">
        <v>0</v>
      </c>
      <c r="N14" s="79">
        <v>0</v>
      </c>
      <c r="O14" s="79">
        <v>0</v>
      </c>
      <c r="P14" s="75">
        <v>338982</v>
      </c>
      <c r="Q14" s="79">
        <v>0</v>
      </c>
      <c r="R14" s="79">
        <v>0</v>
      </c>
      <c r="S14" s="75">
        <v>0</v>
      </c>
      <c r="T14" s="75">
        <v>0</v>
      </c>
      <c r="U14" s="76">
        <f t="shared" si="4"/>
        <v>338982</v>
      </c>
      <c r="V14" s="75">
        <v>0</v>
      </c>
      <c r="W14" s="76">
        <f t="shared" si="3"/>
        <v>338982</v>
      </c>
    </row>
    <row r="15" spans="1:23" x14ac:dyDescent="0.2">
      <c r="A15" s="471" t="s">
        <v>335</v>
      </c>
      <c r="B15" s="471"/>
      <c r="C15" s="471"/>
      <c r="D15" s="471"/>
      <c r="E15" s="471"/>
      <c r="F15" s="471"/>
      <c r="G15" s="8">
        <v>9</v>
      </c>
      <c r="H15" s="79">
        <v>0</v>
      </c>
      <c r="I15" s="79">
        <v>0</v>
      </c>
      <c r="J15" s="79">
        <v>0</v>
      </c>
      <c r="K15" s="79">
        <v>0</v>
      </c>
      <c r="L15" s="79">
        <v>0</v>
      </c>
      <c r="M15" s="79">
        <v>0</v>
      </c>
      <c r="N15" s="79">
        <v>0</v>
      </c>
      <c r="O15" s="79">
        <v>0</v>
      </c>
      <c r="P15" s="79">
        <v>0</v>
      </c>
      <c r="Q15" s="75">
        <v>0</v>
      </c>
      <c r="R15" s="79">
        <v>0</v>
      </c>
      <c r="S15" s="75">
        <v>0</v>
      </c>
      <c r="T15" s="75">
        <v>0</v>
      </c>
      <c r="U15" s="76">
        <f t="shared" si="4"/>
        <v>0</v>
      </c>
      <c r="V15" s="75">
        <v>0</v>
      </c>
      <c r="W15" s="76">
        <f t="shared" si="3"/>
        <v>0</v>
      </c>
    </row>
    <row r="16" spans="1:23" ht="28.5" customHeight="1" x14ac:dyDescent="0.2">
      <c r="A16" s="471" t="s">
        <v>336</v>
      </c>
      <c r="B16" s="471"/>
      <c r="C16" s="471"/>
      <c r="D16" s="471"/>
      <c r="E16" s="471"/>
      <c r="F16" s="471"/>
      <c r="G16" s="8">
        <v>10</v>
      </c>
      <c r="H16" s="79">
        <v>0</v>
      </c>
      <c r="I16" s="79">
        <v>0</v>
      </c>
      <c r="J16" s="79">
        <v>0</v>
      </c>
      <c r="K16" s="79">
        <v>0</v>
      </c>
      <c r="L16" s="79">
        <v>0</v>
      </c>
      <c r="M16" s="79">
        <v>0</v>
      </c>
      <c r="N16" s="79">
        <v>0</v>
      </c>
      <c r="O16" s="79">
        <v>0</v>
      </c>
      <c r="P16" s="79">
        <v>0</v>
      </c>
      <c r="Q16" s="79">
        <v>0</v>
      </c>
      <c r="R16" s="75">
        <v>0</v>
      </c>
      <c r="S16" s="75">
        <v>0</v>
      </c>
      <c r="T16" s="75">
        <v>0</v>
      </c>
      <c r="U16" s="76">
        <f t="shared" si="4"/>
        <v>0</v>
      </c>
      <c r="V16" s="75">
        <v>0</v>
      </c>
      <c r="W16" s="76">
        <f t="shared" si="3"/>
        <v>0</v>
      </c>
    </row>
    <row r="17" spans="1:23" ht="23.45" customHeight="1" x14ac:dyDescent="0.2">
      <c r="A17" s="471" t="s">
        <v>337</v>
      </c>
      <c r="B17" s="471"/>
      <c r="C17" s="471"/>
      <c r="D17" s="471"/>
      <c r="E17" s="471"/>
      <c r="F17" s="471"/>
      <c r="G17" s="8">
        <v>11</v>
      </c>
      <c r="H17" s="79">
        <v>0</v>
      </c>
      <c r="I17" s="79">
        <v>0</v>
      </c>
      <c r="J17" s="79">
        <v>0</v>
      </c>
      <c r="K17" s="79">
        <v>0</v>
      </c>
      <c r="L17" s="79">
        <v>0</v>
      </c>
      <c r="M17" s="79">
        <v>0</v>
      </c>
      <c r="N17" s="75">
        <v>0</v>
      </c>
      <c r="O17" s="75">
        <v>0</v>
      </c>
      <c r="P17" s="75">
        <v>0</v>
      </c>
      <c r="Q17" s="75">
        <v>0</v>
      </c>
      <c r="R17" s="75">
        <v>0</v>
      </c>
      <c r="S17" s="75">
        <v>0</v>
      </c>
      <c r="T17" s="75">
        <v>0</v>
      </c>
      <c r="U17" s="76">
        <f t="shared" si="4"/>
        <v>0</v>
      </c>
      <c r="V17" s="75">
        <v>0</v>
      </c>
      <c r="W17" s="76">
        <f t="shared" si="3"/>
        <v>0</v>
      </c>
    </row>
    <row r="18" spans="1:23" x14ac:dyDescent="0.2">
      <c r="A18" s="471" t="s">
        <v>338</v>
      </c>
      <c r="B18" s="471"/>
      <c r="C18" s="471"/>
      <c r="D18" s="471"/>
      <c r="E18" s="471"/>
      <c r="F18" s="471"/>
      <c r="G18" s="8">
        <v>12</v>
      </c>
      <c r="H18" s="79">
        <v>0</v>
      </c>
      <c r="I18" s="79">
        <v>0</v>
      </c>
      <c r="J18" s="79">
        <v>0</v>
      </c>
      <c r="K18" s="79">
        <v>0</v>
      </c>
      <c r="L18" s="79">
        <v>0</v>
      </c>
      <c r="M18" s="79">
        <v>0</v>
      </c>
      <c r="N18" s="75">
        <v>0</v>
      </c>
      <c r="O18" s="75">
        <v>0</v>
      </c>
      <c r="P18" s="75">
        <v>0</v>
      </c>
      <c r="Q18" s="75">
        <v>0</v>
      </c>
      <c r="R18" s="75">
        <v>0</v>
      </c>
      <c r="S18" s="75">
        <v>0</v>
      </c>
      <c r="T18" s="75">
        <v>0</v>
      </c>
      <c r="U18" s="76">
        <f t="shared" si="4"/>
        <v>0</v>
      </c>
      <c r="V18" s="75">
        <v>0</v>
      </c>
      <c r="W18" s="76">
        <f t="shared" si="3"/>
        <v>0</v>
      </c>
    </row>
    <row r="19" spans="1:23" x14ac:dyDescent="0.2">
      <c r="A19" s="471" t="s">
        <v>339</v>
      </c>
      <c r="B19" s="471"/>
      <c r="C19" s="471"/>
      <c r="D19" s="471"/>
      <c r="E19" s="471"/>
      <c r="F19" s="471"/>
      <c r="G19" s="8">
        <v>13</v>
      </c>
      <c r="H19" s="75">
        <v>0</v>
      </c>
      <c r="I19" s="75">
        <v>0</v>
      </c>
      <c r="J19" s="75">
        <v>0</v>
      </c>
      <c r="K19" s="75">
        <v>0</v>
      </c>
      <c r="L19" s="75">
        <v>0</v>
      </c>
      <c r="M19" s="75">
        <v>0</v>
      </c>
      <c r="N19" s="75">
        <v>0</v>
      </c>
      <c r="O19" s="75">
        <v>0</v>
      </c>
      <c r="P19" s="75">
        <v>0</v>
      </c>
      <c r="Q19" s="75">
        <v>0</v>
      </c>
      <c r="R19" s="75">
        <v>0</v>
      </c>
      <c r="S19" s="75">
        <v>0</v>
      </c>
      <c r="T19" s="75">
        <v>0</v>
      </c>
      <c r="U19" s="76">
        <f t="shared" si="4"/>
        <v>0</v>
      </c>
      <c r="V19" s="75">
        <v>0</v>
      </c>
      <c r="W19" s="76">
        <f t="shared" si="3"/>
        <v>0</v>
      </c>
    </row>
    <row r="20" spans="1:23" x14ac:dyDescent="0.2">
      <c r="A20" s="471" t="s">
        <v>340</v>
      </c>
      <c r="B20" s="471"/>
      <c r="C20" s="471"/>
      <c r="D20" s="471"/>
      <c r="E20" s="471"/>
      <c r="F20" s="471"/>
      <c r="G20" s="8">
        <v>14</v>
      </c>
      <c r="H20" s="79">
        <v>0</v>
      </c>
      <c r="I20" s="79">
        <v>0</v>
      </c>
      <c r="J20" s="79">
        <v>0</v>
      </c>
      <c r="K20" s="79">
        <v>0</v>
      </c>
      <c r="L20" s="79">
        <v>0</v>
      </c>
      <c r="M20" s="79">
        <v>0</v>
      </c>
      <c r="N20" s="75">
        <v>0</v>
      </c>
      <c r="O20" s="75">
        <v>0</v>
      </c>
      <c r="P20" s="75">
        <f>-67796-1</f>
        <v>-67797</v>
      </c>
      <c r="Q20" s="75">
        <v>0</v>
      </c>
      <c r="R20" s="75">
        <v>0</v>
      </c>
      <c r="S20" s="75">
        <v>0</v>
      </c>
      <c r="T20" s="75">
        <v>0</v>
      </c>
      <c r="U20" s="76">
        <f t="shared" si="4"/>
        <v>-67797</v>
      </c>
      <c r="V20" s="75">
        <v>0</v>
      </c>
      <c r="W20" s="76">
        <f t="shared" si="3"/>
        <v>-67797</v>
      </c>
    </row>
    <row r="21" spans="1:23" ht="30.75" customHeight="1" x14ac:dyDescent="0.2">
      <c r="A21" s="471" t="s">
        <v>341</v>
      </c>
      <c r="B21" s="471"/>
      <c r="C21" s="471"/>
      <c r="D21" s="471"/>
      <c r="E21" s="471"/>
      <c r="F21" s="471"/>
      <c r="G21" s="8">
        <v>15</v>
      </c>
      <c r="H21" s="75">
        <v>0</v>
      </c>
      <c r="I21" s="75">
        <v>0</v>
      </c>
      <c r="J21" s="75">
        <v>0</v>
      </c>
      <c r="K21" s="75">
        <v>0</v>
      </c>
      <c r="L21" s="75">
        <v>0</v>
      </c>
      <c r="M21" s="75">
        <v>0</v>
      </c>
      <c r="N21" s="75">
        <v>0</v>
      </c>
      <c r="O21" s="75">
        <v>0</v>
      </c>
      <c r="P21" s="75">
        <v>0</v>
      </c>
      <c r="Q21" s="75">
        <v>0</v>
      </c>
      <c r="R21" s="75">
        <v>0</v>
      </c>
      <c r="S21" s="75">
        <v>0</v>
      </c>
      <c r="T21" s="75">
        <v>0</v>
      </c>
      <c r="U21" s="76">
        <f t="shared" si="4"/>
        <v>0</v>
      </c>
      <c r="V21" s="75">
        <v>0</v>
      </c>
      <c r="W21" s="76">
        <f t="shared" si="3"/>
        <v>0</v>
      </c>
    </row>
    <row r="22" spans="1:23" ht="28.5" customHeight="1" x14ac:dyDescent="0.2">
      <c r="A22" s="471" t="s">
        <v>342</v>
      </c>
      <c r="B22" s="471"/>
      <c r="C22" s="471"/>
      <c r="D22" s="471"/>
      <c r="E22" s="471"/>
      <c r="F22" s="471"/>
      <c r="G22" s="8">
        <v>16</v>
      </c>
      <c r="H22" s="75">
        <v>0</v>
      </c>
      <c r="I22" s="75">
        <v>0</v>
      </c>
      <c r="J22" s="75">
        <v>0</v>
      </c>
      <c r="K22" s="75">
        <v>0</v>
      </c>
      <c r="L22" s="75">
        <v>0</v>
      </c>
      <c r="M22" s="75">
        <v>0</v>
      </c>
      <c r="N22" s="75">
        <v>0</v>
      </c>
      <c r="O22" s="75">
        <v>0</v>
      </c>
      <c r="P22" s="75">
        <v>0</v>
      </c>
      <c r="Q22" s="75">
        <v>0</v>
      </c>
      <c r="R22" s="75">
        <v>0</v>
      </c>
      <c r="S22" s="75">
        <v>0</v>
      </c>
      <c r="T22" s="75">
        <v>0</v>
      </c>
      <c r="U22" s="76">
        <f t="shared" si="4"/>
        <v>0</v>
      </c>
      <c r="V22" s="75">
        <v>0</v>
      </c>
      <c r="W22" s="76">
        <f t="shared" si="3"/>
        <v>0</v>
      </c>
    </row>
    <row r="23" spans="1:23" ht="26.25" customHeight="1" x14ac:dyDescent="0.2">
      <c r="A23" s="471" t="s">
        <v>343</v>
      </c>
      <c r="B23" s="471"/>
      <c r="C23" s="471"/>
      <c r="D23" s="471"/>
      <c r="E23" s="471"/>
      <c r="F23" s="471"/>
      <c r="G23" s="8">
        <v>17</v>
      </c>
      <c r="H23" s="75">
        <v>0</v>
      </c>
      <c r="I23" s="75">
        <v>0</v>
      </c>
      <c r="J23" s="75">
        <v>0</v>
      </c>
      <c r="K23" s="75">
        <v>0</v>
      </c>
      <c r="L23" s="75">
        <v>0</v>
      </c>
      <c r="M23" s="75">
        <v>0</v>
      </c>
      <c r="N23" s="75">
        <v>0</v>
      </c>
      <c r="O23" s="75">
        <v>0</v>
      </c>
      <c r="P23" s="75">
        <v>0</v>
      </c>
      <c r="Q23" s="75">
        <v>0</v>
      </c>
      <c r="R23" s="75">
        <v>0</v>
      </c>
      <c r="S23" s="75">
        <v>0</v>
      </c>
      <c r="T23" s="75">
        <v>0</v>
      </c>
      <c r="U23" s="76">
        <f t="shared" si="4"/>
        <v>0</v>
      </c>
      <c r="V23" s="75">
        <v>0</v>
      </c>
      <c r="W23" s="76">
        <f t="shared" si="3"/>
        <v>0</v>
      </c>
    </row>
    <row r="24" spans="1:23" x14ac:dyDescent="0.2">
      <c r="A24" s="471" t="s">
        <v>344</v>
      </c>
      <c r="B24" s="471"/>
      <c r="C24" s="471"/>
      <c r="D24" s="471"/>
      <c r="E24" s="471"/>
      <c r="F24" s="471"/>
      <c r="G24" s="8">
        <v>18</v>
      </c>
      <c r="H24" s="75">
        <v>0</v>
      </c>
      <c r="I24" s="75">
        <v>0</v>
      </c>
      <c r="J24" s="75">
        <v>0</v>
      </c>
      <c r="K24" s="75">
        <v>0</v>
      </c>
      <c r="L24" s="75">
        <v>51705655</v>
      </c>
      <c r="M24" s="75">
        <v>0</v>
      </c>
      <c r="N24" s="75">
        <v>0</v>
      </c>
      <c r="O24" s="75">
        <v>0</v>
      </c>
      <c r="P24" s="75">
        <v>0</v>
      </c>
      <c r="Q24" s="75">
        <v>0</v>
      </c>
      <c r="R24" s="75">
        <v>0</v>
      </c>
      <c r="S24" s="75">
        <v>0</v>
      </c>
      <c r="T24" s="75">
        <v>0</v>
      </c>
      <c r="U24" s="76">
        <f t="shared" si="4"/>
        <v>-51705655</v>
      </c>
      <c r="V24" s="75">
        <v>0</v>
      </c>
      <c r="W24" s="76">
        <f t="shared" si="3"/>
        <v>-51705655</v>
      </c>
    </row>
    <row r="25" spans="1:23" x14ac:dyDescent="0.2">
      <c r="A25" s="471" t="s">
        <v>345</v>
      </c>
      <c r="B25" s="471"/>
      <c r="C25" s="471"/>
      <c r="D25" s="471"/>
      <c r="E25" s="471"/>
      <c r="F25" s="471"/>
      <c r="G25" s="8">
        <v>19</v>
      </c>
      <c r="H25" s="75">
        <v>0</v>
      </c>
      <c r="I25" s="75">
        <v>356885</v>
      </c>
      <c r="J25" s="75">
        <v>0</v>
      </c>
      <c r="K25" s="75">
        <v>0</v>
      </c>
      <c r="L25" s="75">
        <v>-393563</v>
      </c>
      <c r="M25" s="75">
        <v>0</v>
      </c>
      <c r="N25" s="75">
        <v>0</v>
      </c>
      <c r="O25" s="75">
        <v>0</v>
      </c>
      <c r="P25" s="75">
        <v>0</v>
      </c>
      <c r="Q25" s="75">
        <v>0</v>
      </c>
      <c r="R25" s="75">
        <v>0</v>
      </c>
      <c r="S25" s="75">
        <v>-111730149</v>
      </c>
      <c r="T25" s="75">
        <v>0</v>
      </c>
      <c r="U25" s="76">
        <f t="shared" si="4"/>
        <v>-110979701</v>
      </c>
      <c r="V25" s="75">
        <v>0</v>
      </c>
      <c r="W25" s="76">
        <f t="shared" si="3"/>
        <v>-110979701</v>
      </c>
    </row>
    <row r="26" spans="1:23" x14ac:dyDescent="0.2">
      <c r="A26" s="471" t="s">
        <v>346</v>
      </c>
      <c r="B26" s="471"/>
      <c r="C26" s="471"/>
      <c r="D26" s="471"/>
      <c r="E26" s="471"/>
      <c r="F26" s="471"/>
      <c r="G26" s="8">
        <v>20</v>
      </c>
      <c r="H26" s="75">
        <v>0</v>
      </c>
      <c r="I26" s="75">
        <f>1011152+333340</f>
        <v>1344492</v>
      </c>
      <c r="J26" s="75">
        <v>0</v>
      </c>
      <c r="K26" s="75">
        <v>0</v>
      </c>
      <c r="L26" s="75">
        <f>-1082564+1</f>
        <v>-1082563</v>
      </c>
      <c r="M26" s="75">
        <v>0</v>
      </c>
      <c r="N26" s="75">
        <v>0</v>
      </c>
      <c r="O26" s="75">
        <v>0</v>
      </c>
      <c r="P26" s="75">
        <v>0</v>
      </c>
      <c r="Q26" s="75">
        <v>0</v>
      </c>
      <c r="R26" s="75">
        <v>0</v>
      </c>
      <c r="S26" s="75">
        <v>0</v>
      </c>
      <c r="T26" s="75">
        <v>0</v>
      </c>
      <c r="U26" s="76">
        <f t="shared" si="4"/>
        <v>2427055</v>
      </c>
      <c r="V26" s="75">
        <v>0</v>
      </c>
      <c r="W26" s="76">
        <f t="shared" si="3"/>
        <v>2427055</v>
      </c>
    </row>
    <row r="27" spans="1:23" x14ac:dyDescent="0.2">
      <c r="A27" s="471" t="s">
        <v>347</v>
      </c>
      <c r="B27" s="471"/>
      <c r="C27" s="471"/>
      <c r="D27" s="471"/>
      <c r="E27" s="471"/>
      <c r="F27" s="471"/>
      <c r="G27" s="8">
        <v>21</v>
      </c>
      <c r="H27" s="75">
        <v>0</v>
      </c>
      <c r="I27" s="75">
        <v>0</v>
      </c>
      <c r="J27" s="75">
        <v>0</v>
      </c>
      <c r="K27" s="75">
        <v>52000000</v>
      </c>
      <c r="L27" s="75">
        <v>0</v>
      </c>
      <c r="M27" s="75">
        <v>0</v>
      </c>
      <c r="N27" s="75">
        <v>-9529123</v>
      </c>
      <c r="O27" s="75">
        <v>0</v>
      </c>
      <c r="P27" s="75">
        <v>0</v>
      </c>
      <c r="Q27" s="75">
        <v>0</v>
      </c>
      <c r="R27" s="75">
        <v>0</v>
      </c>
      <c r="S27" s="75">
        <v>197265686</v>
      </c>
      <c r="T27" s="75">
        <v>-243596016</v>
      </c>
      <c r="U27" s="76">
        <f t="shared" si="4"/>
        <v>-3859453</v>
      </c>
      <c r="V27" s="75">
        <v>167016901</v>
      </c>
      <c r="W27" s="76">
        <f t="shared" si="3"/>
        <v>163157448</v>
      </c>
    </row>
    <row r="28" spans="1:23" x14ac:dyDescent="0.2">
      <c r="A28" s="471" t="s">
        <v>348</v>
      </c>
      <c r="B28" s="471"/>
      <c r="C28" s="471"/>
      <c r="D28" s="471"/>
      <c r="E28" s="471"/>
      <c r="F28" s="471"/>
      <c r="G28" s="8">
        <v>22</v>
      </c>
      <c r="H28" s="75">
        <v>0</v>
      </c>
      <c r="I28" s="75">
        <v>0</v>
      </c>
      <c r="J28" s="75">
        <v>0</v>
      </c>
      <c r="K28" s="75">
        <v>0</v>
      </c>
      <c r="L28" s="75">
        <v>0</v>
      </c>
      <c r="M28" s="75">
        <v>0</v>
      </c>
      <c r="N28" s="75">
        <v>0</v>
      </c>
      <c r="O28" s="75">
        <v>0</v>
      </c>
      <c r="P28" s="75">
        <v>0</v>
      </c>
      <c r="Q28" s="75">
        <v>0</v>
      </c>
      <c r="R28" s="75">
        <v>0</v>
      </c>
      <c r="S28" s="75">
        <v>0</v>
      </c>
      <c r="T28" s="75">
        <v>0</v>
      </c>
      <c r="U28" s="76">
        <f t="shared" si="4"/>
        <v>0</v>
      </c>
      <c r="V28" s="75">
        <v>0</v>
      </c>
      <c r="W28" s="76">
        <f t="shared" si="3"/>
        <v>0</v>
      </c>
    </row>
    <row r="29" spans="1:23" ht="27.75" customHeight="1" x14ac:dyDescent="0.2">
      <c r="A29" s="489" t="s">
        <v>380</v>
      </c>
      <c r="B29" s="489"/>
      <c r="C29" s="489"/>
      <c r="D29" s="489"/>
      <c r="E29" s="489"/>
      <c r="F29" s="489"/>
      <c r="G29" s="10">
        <v>23</v>
      </c>
      <c r="H29" s="78">
        <f>SUM(H10:H28)</f>
        <v>1672021210</v>
      </c>
      <c r="I29" s="78">
        <f t="shared" ref="I29:W29" si="5">SUM(I10:I28)</f>
        <v>5304283</v>
      </c>
      <c r="J29" s="78">
        <f t="shared" si="5"/>
        <v>83601061</v>
      </c>
      <c r="K29" s="78">
        <f t="shared" si="5"/>
        <v>96815284</v>
      </c>
      <c r="L29" s="78">
        <f t="shared" si="5"/>
        <v>86119149</v>
      </c>
      <c r="M29" s="78">
        <f t="shared" si="5"/>
        <v>0</v>
      </c>
      <c r="N29" s="78">
        <f t="shared" si="5"/>
        <v>0</v>
      </c>
      <c r="O29" s="78">
        <f t="shared" si="5"/>
        <v>0</v>
      </c>
      <c r="P29" s="78">
        <f t="shared" si="5"/>
        <v>905282</v>
      </c>
      <c r="Q29" s="78">
        <f t="shared" si="5"/>
        <v>0</v>
      </c>
      <c r="R29" s="78">
        <f t="shared" si="5"/>
        <v>0</v>
      </c>
      <c r="S29" s="78">
        <f t="shared" si="5"/>
        <v>348674430</v>
      </c>
      <c r="T29" s="78">
        <f t="shared" si="5"/>
        <v>235337282</v>
      </c>
      <c r="U29" s="78">
        <f t="shared" si="5"/>
        <v>2356539683</v>
      </c>
      <c r="V29" s="78">
        <f t="shared" si="5"/>
        <v>401993065</v>
      </c>
      <c r="W29" s="78">
        <f t="shared" si="5"/>
        <v>2758532748</v>
      </c>
    </row>
    <row r="30" spans="1:23" x14ac:dyDescent="0.2">
      <c r="A30" s="490" t="s">
        <v>349</v>
      </c>
      <c r="B30" s="491"/>
      <c r="C30" s="491"/>
      <c r="D30" s="491"/>
      <c r="E30" s="491"/>
      <c r="F30" s="491"/>
      <c r="G30" s="491"/>
      <c r="H30" s="491"/>
      <c r="I30" s="491"/>
      <c r="J30" s="491"/>
      <c r="K30" s="491"/>
      <c r="L30" s="491"/>
      <c r="M30" s="491"/>
      <c r="N30" s="491"/>
      <c r="O30" s="491"/>
      <c r="P30" s="491"/>
      <c r="Q30" s="491"/>
      <c r="R30" s="491"/>
      <c r="S30" s="491"/>
      <c r="T30" s="491"/>
      <c r="U30" s="491"/>
      <c r="V30" s="491"/>
      <c r="W30" s="491"/>
    </row>
    <row r="31" spans="1:23" ht="36.75" customHeight="1" x14ac:dyDescent="0.2">
      <c r="A31" s="492" t="s">
        <v>350</v>
      </c>
      <c r="B31" s="492"/>
      <c r="C31" s="492"/>
      <c r="D31" s="492"/>
      <c r="E31" s="492"/>
      <c r="F31" s="492"/>
      <c r="G31" s="9">
        <v>24</v>
      </c>
      <c r="H31" s="77">
        <f>SUM(H12:H20)</f>
        <v>0</v>
      </c>
      <c r="I31" s="77">
        <f t="shared" ref="I31:W31" si="6">SUM(I12:I20)</f>
        <v>0</v>
      </c>
      <c r="J31" s="77">
        <f t="shared" si="6"/>
        <v>0</v>
      </c>
      <c r="K31" s="77">
        <f t="shared" si="6"/>
        <v>0</v>
      </c>
      <c r="L31" s="77">
        <f t="shared" si="6"/>
        <v>0</v>
      </c>
      <c r="M31" s="77">
        <f t="shared" si="6"/>
        <v>0</v>
      </c>
      <c r="N31" s="77">
        <f t="shared" si="6"/>
        <v>0</v>
      </c>
      <c r="O31" s="77">
        <f t="shared" si="6"/>
        <v>0</v>
      </c>
      <c r="P31" s="77">
        <f t="shared" si="6"/>
        <v>271185</v>
      </c>
      <c r="Q31" s="77">
        <f t="shared" si="6"/>
        <v>0</v>
      </c>
      <c r="R31" s="77">
        <f t="shared" si="6"/>
        <v>0</v>
      </c>
      <c r="S31" s="77">
        <f t="shared" si="6"/>
        <v>0</v>
      </c>
      <c r="T31" s="77">
        <f t="shared" si="6"/>
        <v>0</v>
      </c>
      <c r="U31" s="77">
        <f t="shared" si="6"/>
        <v>271185</v>
      </c>
      <c r="V31" s="77">
        <f t="shared" si="6"/>
        <v>0</v>
      </c>
      <c r="W31" s="77">
        <f t="shared" si="6"/>
        <v>271185</v>
      </c>
    </row>
    <row r="32" spans="1:23" ht="31.5" customHeight="1" x14ac:dyDescent="0.2">
      <c r="A32" s="492" t="s">
        <v>351</v>
      </c>
      <c r="B32" s="492"/>
      <c r="C32" s="492"/>
      <c r="D32" s="492"/>
      <c r="E32" s="492"/>
      <c r="F32" s="492"/>
      <c r="G32" s="9">
        <v>25</v>
      </c>
      <c r="H32" s="77">
        <f>H11+H31</f>
        <v>0</v>
      </c>
      <c r="I32" s="77">
        <f t="shared" ref="I32:W32" si="7">I11+I31</f>
        <v>0</v>
      </c>
      <c r="J32" s="77">
        <f t="shared" si="7"/>
        <v>0</v>
      </c>
      <c r="K32" s="77">
        <f t="shared" si="7"/>
        <v>0</v>
      </c>
      <c r="L32" s="77">
        <f t="shared" si="7"/>
        <v>0</v>
      </c>
      <c r="M32" s="77">
        <f t="shared" si="7"/>
        <v>0</v>
      </c>
      <c r="N32" s="77">
        <f t="shared" si="7"/>
        <v>0</v>
      </c>
      <c r="O32" s="77">
        <f t="shared" si="7"/>
        <v>0</v>
      </c>
      <c r="P32" s="77">
        <f t="shared" si="7"/>
        <v>271185</v>
      </c>
      <c r="Q32" s="77">
        <f t="shared" si="7"/>
        <v>0</v>
      </c>
      <c r="R32" s="77">
        <f t="shared" si="7"/>
        <v>0</v>
      </c>
      <c r="S32" s="77">
        <f t="shared" si="7"/>
        <v>0</v>
      </c>
      <c r="T32" s="77">
        <f t="shared" si="7"/>
        <v>235337282</v>
      </c>
      <c r="U32" s="77">
        <f t="shared" si="7"/>
        <v>235608467</v>
      </c>
      <c r="V32" s="77">
        <f t="shared" si="7"/>
        <v>3850224</v>
      </c>
      <c r="W32" s="77">
        <f t="shared" si="7"/>
        <v>239458691</v>
      </c>
    </row>
    <row r="33" spans="1:23" ht="30.75" customHeight="1" x14ac:dyDescent="0.2">
      <c r="A33" s="493" t="s">
        <v>352</v>
      </c>
      <c r="B33" s="493"/>
      <c r="C33" s="493"/>
      <c r="D33" s="493"/>
      <c r="E33" s="493"/>
      <c r="F33" s="493"/>
      <c r="G33" s="10">
        <v>26</v>
      </c>
      <c r="H33" s="78">
        <f>SUM(H21:H28)</f>
        <v>0</v>
      </c>
      <c r="I33" s="78">
        <f t="shared" ref="I33:W33" si="8">SUM(I21:I28)</f>
        <v>1701377</v>
      </c>
      <c r="J33" s="78">
        <f t="shared" si="8"/>
        <v>0</v>
      </c>
      <c r="K33" s="78">
        <f t="shared" si="8"/>
        <v>52000000</v>
      </c>
      <c r="L33" s="78">
        <f t="shared" si="8"/>
        <v>50229529</v>
      </c>
      <c r="M33" s="78">
        <f t="shared" si="8"/>
        <v>0</v>
      </c>
      <c r="N33" s="78">
        <f t="shared" si="8"/>
        <v>-9529123</v>
      </c>
      <c r="O33" s="78">
        <f t="shared" si="8"/>
        <v>0</v>
      </c>
      <c r="P33" s="78">
        <f t="shared" si="8"/>
        <v>0</v>
      </c>
      <c r="Q33" s="78">
        <f t="shared" si="8"/>
        <v>0</v>
      </c>
      <c r="R33" s="78">
        <f t="shared" si="8"/>
        <v>0</v>
      </c>
      <c r="S33" s="78">
        <f t="shared" si="8"/>
        <v>85535537</v>
      </c>
      <c r="T33" s="78">
        <f t="shared" si="8"/>
        <v>-243596016</v>
      </c>
      <c r="U33" s="78">
        <f t="shared" si="8"/>
        <v>-164117754</v>
      </c>
      <c r="V33" s="78">
        <f t="shared" si="8"/>
        <v>167016901</v>
      </c>
      <c r="W33" s="78">
        <f t="shared" si="8"/>
        <v>2899147</v>
      </c>
    </row>
    <row r="34" spans="1:23" x14ac:dyDescent="0.2">
      <c r="A34" s="490" t="s">
        <v>353</v>
      </c>
      <c r="B34" s="494"/>
      <c r="C34" s="494"/>
      <c r="D34" s="494"/>
      <c r="E34" s="494"/>
      <c r="F34" s="494"/>
      <c r="G34" s="494"/>
      <c r="H34" s="494"/>
      <c r="I34" s="494"/>
      <c r="J34" s="494"/>
      <c r="K34" s="494"/>
      <c r="L34" s="494"/>
      <c r="M34" s="494"/>
      <c r="N34" s="494"/>
      <c r="O34" s="494"/>
      <c r="P34" s="494"/>
      <c r="Q34" s="494"/>
      <c r="R34" s="494"/>
      <c r="S34" s="494"/>
      <c r="T34" s="494"/>
      <c r="U34" s="494"/>
      <c r="V34" s="494"/>
      <c r="W34" s="494"/>
    </row>
    <row r="35" spans="1:23" x14ac:dyDescent="0.2">
      <c r="A35" s="488" t="s">
        <v>381</v>
      </c>
      <c r="B35" s="488"/>
      <c r="C35" s="488"/>
      <c r="D35" s="488"/>
      <c r="E35" s="488"/>
      <c r="F35" s="488"/>
      <c r="G35" s="8">
        <v>27</v>
      </c>
      <c r="H35" s="75">
        <f t="shared" ref="H35:S35" si="9">+H29</f>
        <v>1672021210</v>
      </c>
      <c r="I35" s="75">
        <f t="shared" si="9"/>
        <v>5304283</v>
      </c>
      <c r="J35" s="75">
        <f t="shared" si="9"/>
        <v>83601061</v>
      </c>
      <c r="K35" s="75">
        <f t="shared" si="9"/>
        <v>96815284</v>
      </c>
      <c r="L35" s="75">
        <f t="shared" si="9"/>
        <v>86119149</v>
      </c>
      <c r="M35" s="75">
        <f t="shared" si="9"/>
        <v>0</v>
      </c>
      <c r="N35" s="75">
        <f t="shared" si="9"/>
        <v>0</v>
      </c>
      <c r="O35" s="75">
        <f t="shared" si="9"/>
        <v>0</v>
      </c>
      <c r="P35" s="75">
        <f t="shared" si="9"/>
        <v>905282</v>
      </c>
      <c r="Q35" s="75">
        <f t="shared" si="9"/>
        <v>0</v>
      </c>
      <c r="R35" s="75">
        <f t="shared" si="9"/>
        <v>0</v>
      </c>
      <c r="S35" s="75">
        <f t="shared" si="9"/>
        <v>348674430</v>
      </c>
      <c r="T35" s="75">
        <f>+T29</f>
        <v>235337282</v>
      </c>
      <c r="U35" s="76">
        <f t="shared" ref="U35:U37" si="10">H35+I35+J35+K35-L35+M35+N35+O35+P35+Q35+R35+S35+T35</f>
        <v>2356539683</v>
      </c>
      <c r="V35" s="75">
        <v>231125940</v>
      </c>
      <c r="W35" s="76">
        <f t="shared" ref="W35:W37" si="11">U35+V35</f>
        <v>2587665623</v>
      </c>
    </row>
    <row r="36" spans="1:23" x14ac:dyDescent="0.2">
      <c r="A36" s="471" t="s">
        <v>329</v>
      </c>
      <c r="B36" s="471"/>
      <c r="C36" s="471"/>
      <c r="D36" s="471"/>
      <c r="E36" s="471"/>
      <c r="F36" s="471"/>
      <c r="G36" s="8">
        <v>28</v>
      </c>
      <c r="H36" s="75">
        <v>0</v>
      </c>
      <c r="I36" s="75">
        <v>0</v>
      </c>
      <c r="J36" s="75">
        <v>0</v>
      </c>
      <c r="K36" s="75">
        <v>0</v>
      </c>
      <c r="L36" s="75">
        <v>0</v>
      </c>
      <c r="M36" s="75">
        <v>0</v>
      </c>
      <c r="N36" s="75">
        <v>0</v>
      </c>
      <c r="O36" s="75">
        <v>0</v>
      </c>
      <c r="P36" s="75">
        <v>0</v>
      </c>
      <c r="Q36" s="75">
        <v>0</v>
      </c>
      <c r="R36" s="75">
        <v>0</v>
      </c>
      <c r="S36" s="75">
        <v>0</v>
      </c>
      <c r="T36" s="75">
        <v>0</v>
      </c>
      <c r="U36" s="76">
        <f t="shared" si="10"/>
        <v>0</v>
      </c>
      <c r="V36" s="75">
        <v>0</v>
      </c>
      <c r="W36" s="76">
        <f t="shared" si="11"/>
        <v>0</v>
      </c>
    </row>
    <row r="37" spans="1:23" x14ac:dyDescent="0.2">
      <c r="A37" s="471" t="s">
        <v>330</v>
      </c>
      <c r="B37" s="471"/>
      <c r="C37" s="471"/>
      <c r="D37" s="471"/>
      <c r="E37" s="471"/>
      <c r="F37" s="471"/>
      <c r="G37" s="8">
        <v>29</v>
      </c>
      <c r="H37" s="75">
        <v>0</v>
      </c>
      <c r="I37" s="75">
        <v>0</v>
      </c>
      <c r="J37" s="75">
        <v>0</v>
      </c>
      <c r="K37" s="75">
        <v>0</v>
      </c>
      <c r="L37" s="75">
        <v>0</v>
      </c>
      <c r="M37" s="75">
        <v>0</v>
      </c>
      <c r="N37" s="75">
        <v>0</v>
      </c>
      <c r="O37" s="75">
        <v>0</v>
      </c>
      <c r="P37" s="75">
        <v>0</v>
      </c>
      <c r="Q37" s="75">
        <v>0</v>
      </c>
      <c r="R37" s="75">
        <v>0</v>
      </c>
      <c r="S37" s="75">
        <v>0</v>
      </c>
      <c r="T37" s="75">
        <v>0</v>
      </c>
      <c r="U37" s="76">
        <f t="shared" si="10"/>
        <v>0</v>
      </c>
      <c r="V37" s="75">
        <v>0</v>
      </c>
      <c r="W37" s="76">
        <f t="shared" si="11"/>
        <v>0</v>
      </c>
    </row>
    <row r="38" spans="1:23" ht="25.5" customHeight="1" x14ac:dyDescent="0.2">
      <c r="A38" s="472" t="s">
        <v>382</v>
      </c>
      <c r="B38" s="472"/>
      <c r="C38" s="472"/>
      <c r="D38" s="472"/>
      <c r="E38" s="472"/>
      <c r="F38" s="472"/>
      <c r="G38" s="9">
        <v>30</v>
      </c>
      <c r="H38" s="77">
        <f>H35+H36+H37</f>
        <v>1672021210</v>
      </c>
      <c r="I38" s="77">
        <f t="shared" ref="I38:W38" si="12">I35+I36+I37</f>
        <v>5304283</v>
      </c>
      <c r="J38" s="77">
        <f t="shared" si="12"/>
        <v>83601061</v>
      </c>
      <c r="K38" s="77">
        <f t="shared" si="12"/>
        <v>96815284</v>
      </c>
      <c r="L38" s="77">
        <f t="shared" si="12"/>
        <v>86119149</v>
      </c>
      <c r="M38" s="77">
        <f t="shared" si="12"/>
        <v>0</v>
      </c>
      <c r="N38" s="77">
        <f t="shared" si="12"/>
        <v>0</v>
      </c>
      <c r="O38" s="77">
        <f t="shared" si="12"/>
        <v>0</v>
      </c>
      <c r="P38" s="77">
        <f t="shared" si="12"/>
        <v>905282</v>
      </c>
      <c r="Q38" s="77">
        <f t="shared" si="12"/>
        <v>0</v>
      </c>
      <c r="R38" s="77">
        <f t="shared" si="12"/>
        <v>0</v>
      </c>
      <c r="S38" s="77">
        <f t="shared" si="12"/>
        <v>348674430</v>
      </c>
      <c r="T38" s="77">
        <f t="shared" si="12"/>
        <v>235337282</v>
      </c>
      <c r="U38" s="77">
        <f t="shared" si="12"/>
        <v>2356539683</v>
      </c>
      <c r="V38" s="77">
        <f t="shared" si="12"/>
        <v>231125940</v>
      </c>
      <c r="W38" s="77">
        <f t="shared" si="12"/>
        <v>2587665623</v>
      </c>
    </row>
    <row r="39" spans="1:23" x14ac:dyDescent="0.2">
      <c r="A39" s="471" t="s">
        <v>331</v>
      </c>
      <c r="B39" s="471"/>
      <c r="C39" s="471"/>
      <c r="D39" s="471"/>
      <c r="E39" s="471"/>
      <c r="F39" s="471"/>
      <c r="G39" s="8">
        <v>31</v>
      </c>
      <c r="H39" s="79">
        <v>0</v>
      </c>
      <c r="I39" s="79">
        <v>0</v>
      </c>
      <c r="J39" s="79">
        <v>0</v>
      </c>
      <c r="K39" s="79">
        <v>0</v>
      </c>
      <c r="L39" s="79">
        <v>0</v>
      </c>
      <c r="M39" s="79">
        <v>0</v>
      </c>
      <c r="N39" s="79">
        <v>0</v>
      </c>
      <c r="O39" s="79">
        <v>0</v>
      </c>
      <c r="P39" s="79">
        <v>0</v>
      </c>
      <c r="Q39" s="79">
        <v>0</v>
      </c>
      <c r="R39" s="79">
        <v>0</v>
      </c>
      <c r="S39" s="79">
        <v>0</v>
      </c>
      <c r="T39" s="75">
        <v>284535940</v>
      </c>
      <c r="U39" s="76">
        <f t="shared" ref="U39:U56" si="13">H39+I39+J39+K39-L39+M39+N39+O39+P39+Q39+R39+S39+T39</f>
        <v>284535940</v>
      </c>
      <c r="V39" s="75">
        <v>21315740</v>
      </c>
      <c r="W39" s="76">
        <f t="shared" ref="W39:W56" si="14">U39+V39</f>
        <v>305851680</v>
      </c>
    </row>
    <row r="40" spans="1:23" x14ac:dyDescent="0.2">
      <c r="A40" s="471" t="s">
        <v>332</v>
      </c>
      <c r="B40" s="471"/>
      <c r="C40" s="471"/>
      <c r="D40" s="471"/>
      <c r="E40" s="471"/>
      <c r="F40" s="471"/>
      <c r="G40" s="8">
        <v>32</v>
      </c>
      <c r="H40" s="79">
        <v>0</v>
      </c>
      <c r="I40" s="79">
        <v>0</v>
      </c>
      <c r="J40" s="79">
        <v>0</v>
      </c>
      <c r="K40" s="79">
        <v>0</v>
      </c>
      <c r="L40" s="79">
        <v>0</v>
      </c>
      <c r="M40" s="79">
        <v>0</v>
      </c>
      <c r="N40" s="75">
        <v>0</v>
      </c>
      <c r="O40" s="79">
        <v>0</v>
      </c>
      <c r="P40" s="79">
        <v>0</v>
      </c>
      <c r="Q40" s="79">
        <v>0</v>
      </c>
      <c r="R40" s="79">
        <v>0</v>
      </c>
      <c r="S40" s="79">
        <v>0</v>
      </c>
      <c r="T40" s="79">
        <v>0</v>
      </c>
      <c r="U40" s="76">
        <f t="shared" si="13"/>
        <v>0</v>
      </c>
      <c r="V40" s="75">
        <v>0</v>
      </c>
      <c r="W40" s="76">
        <f t="shared" si="14"/>
        <v>0</v>
      </c>
    </row>
    <row r="41" spans="1:23" ht="27.2" customHeight="1" x14ac:dyDescent="0.2">
      <c r="A41" s="471" t="s">
        <v>354</v>
      </c>
      <c r="B41" s="471"/>
      <c r="C41" s="471"/>
      <c r="D41" s="471"/>
      <c r="E41" s="471"/>
      <c r="F41" s="471"/>
      <c r="G41" s="8">
        <v>33</v>
      </c>
      <c r="H41" s="79">
        <v>0</v>
      </c>
      <c r="I41" s="79">
        <v>0</v>
      </c>
      <c r="J41" s="79">
        <v>0</v>
      </c>
      <c r="K41" s="79">
        <v>0</v>
      </c>
      <c r="L41" s="79">
        <v>0</v>
      </c>
      <c r="M41" s="79">
        <v>0</v>
      </c>
      <c r="N41" s="79">
        <v>0</v>
      </c>
      <c r="O41" s="75">
        <v>0</v>
      </c>
      <c r="P41" s="79">
        <v>0</v>
      </c>
      <c r="Q41" s="79">
        <v>0</v>
      </c>
      <c r="R41" s="79">
        <v>0</v>
      </c>
      <c r="S41" s="75">
        <v>0</v>
      </c>
      <c r="T41" s="75">
        <v>0</v>
      </c>
      <c r="U41" s="76">
        <f t="shared" si="13"/>
        <v>0</v>
      </c>
      <c r="V41" s="75">
        <v>0</v>
      </c>
      <c r="W41" s="76">
        <f t="shared" si="14"/>
        <v>0</v>
      </c>
    </row>
    <row r="42" spans="1:23" ht="20.25" customHeight="1" x14ac:dyDescent="0.2">
      <c r="A42" s="471" t="s">
        <v>334</v>
      </c>
      <c r="B42" s="471"/>
      <c r="C42" s="471"/>
      <c r="D42" s="471"/>
      <c r="E42" s="471"/>
      <c r="F42" s="471"/>
      <c r="G42" s="8">
        <v>34</v>
      </c>
      <c r="H42" s="79">
        <v>0</v>
      </c>
      <c r="I42" s="79">
        <v>0</v>
      </c>
      <c r="J42" s="79">
        <v>0</v>
      </c>
      <c r="K42" s="79">
        <v>0</v>
      </c>
      <c r="L42" s="79">
        <v>0</v>
      </c>
      <c r="M42" s="79">
        <v>0</v>
      </c>
      <c r="N42" s="79">
        <v>0</v>
      </c>
      <c r="O42" s="79">
        <v>0</v>
      </c>
      <c r="P42" s="75">
        <v>-1060800</v>
      </c>
      <c r="Q42" s="79">
        <v>0</v>
      </c>
      <c r="R42" s="79">
        <v>0</v>
      </c>
      <c r="S42" s="75">
        <v>0</v>
      </c>
      <c r="T42" s="75">
        <v>0</v>
      </c>
      <c r="U42" s="76">
        <f t="shared" si="13"/>
        <v>-1060800</v>
      </c>
      <c r="V42" s="75">
        <v>0</v>
      </c>
      <c r="W42" s="76">
        <f t="shared" si="14"/>
        <v>-1060800</v>
      </c>
    </row>
    <row r="43" spans="1:23" ht="21" customHeight="1" x14ac:dyDescent="0.2">
      <c r="A43" s="471" t="s">
        <v>335</v>
      </c>
      <c r="B43" s="471"/>
      <c r="C43" s="471"/>
      <c r="D43" s="471"/>
      <c r="E43" s="471"/>
      <c r="F43" s="471"/>
      <c r="G43" s="8">
        <v>35</v>
      </c>
      <c r="H43" s="79">
        <v>0</v>
      </c>
      <c r="I43" s="79">
        <v>0</v>
      </c>
      <c r="J43" s="79">
        <v>0</v>
      </c>
      <c r="K43" s="79">
        <v>0</v>
      </c>
      <c r="L43" s="79">
        <v>0</v>
      </c>
      <c r="M43" s="79">
        <v>0</v>
      </c>
      <c r="N43" s="79">
        <v>0</v>
      </c>
      <c r="O43" s="79">
        <v>0</v>
      </c>
      <c r="P43" s="79">
        <v>0</v>
      </c>
      <c r="Q43" s="75">
        <v>0</v>
      </c>
      <c r="R43" s="79">
        <v>0</v>
      </c>
      <c r="S43" s="75">
        <v>0</v>
      </c>
      <c r="T43" s="75">
        <v>0</v>
      </c>
      <c r="U43" s="76">
        <f t="shared" si="13"/>
        <v>0</v>
      </c>
      <c r="V43" s="75">
        <v>0</v>
      </c>
      <c r="W43" s="76">
        <f t="shared" si="14"/>
        <v>0</v>
      </c>
    </row>
    <row r="44" spans="1:23" ht="29.25" customHeight="1" x14ac:dyDescent="0.2">
      <c r="A44" s="471" t="s">
        <v>336</v>
      </c>
      <c r="B44" s="471"/>
      <c r="C44" s="471"/>
      <c r="D44" s="471"/>
      <c r="E44" s="471"/>
      <c r="F44" s="471"/>
      <c r="G44" s="8">
        <v>36</v>
      </c>
      <c r="H44" s="79">
        <v>0</v>
      </c>
      <c r="I44" s="79">
        <v>0</v>
      </c>
      <c r="J44" s="79">
        <v>0</v>
      </c>
      <c r="K44" s="79">
        <v>0</v>
      </c>
      <c r="L44" s="79">
        <v>0</v>
      </c>
      <c r="M44" s="79">
        <v>0</v>
      </c>
      <c r="N44" s="79">
        <v>0</v>
      </c>
      <c r="O44" s="79">
        <v>0</v>
      </c>
      <c r="P44" s="79">
        <v>0</v>
      </c>
      <c r="Q44" s="79">
        <v>0</v>
      </c>
      <c r="R44" s="75">
        <v>0</v>
      </c>
      <c r="S44" s="75">
        <v>0</v>
      </c>
      <c r="T44" s="75">
        <v>0</v>
      </c>
      <c r="U44" s="76">
        <f t="shared" si="13"/>
        <v>0</v>
      </c>
      <c r="V44" s="75">
        <v>0</v>
      </c>
      <c r="W44" s="76">
        <f t="shared" si="14"/>
        <v>0</v>
      </c>
    </row>
    <row r="45" spans="1:23" ht="21" customHeight="1" x14ac:dyDescent="0.2">
      <c r="A45" s="471" t="s">
        <v>355</v>
      </c>
      <c r="B45" s="471"/>
      <c r="C45" s="471"/>
      <c r="D45" s="471"/>
      <c r="E45" s="471"/>
      <c r="F45" s="471"/>
      <c r="G45" s="8">
        <v>37</v>
      </c>
      <c r="H45" s="79">
        <v>0</v>
      </c>
      <c r="I45" s="79">
        <v>0</v>
      </c>
      <c r="J45" s="79">
        <v>0</v>
      </c>
      <c r="K45" s="79">
        <v>0</v>
      </c>
      <c r="L45" s="79">
        <v>0</v>
      </c>
      <c r="M45" s="79">
        <v>0</v>
      </c>
      <c r="N45" s="75">
        <v>0</v>
      </c>
      <c r="O45" s="75">
        <v>0</v>
      </c>
      <c r="P45" s="75">
        <v>0</v>
      </c>
      <c r="Q45" s="75">
        <v>0</v>
      </c>
      <c r="R45" s="75">
        <v>0</v>
      </c>
      <c r="S45" s="75">
        <v>0</v>
      </c>
      <c r="T45" s="75">
        <v>0</v>
      </c>
      <c r="U45" s="76">
        <f t="shared" si="13"/>
        <v>0</v>
      </c>
      <c r="V45" s="75">
        <v>0</v>
      </c>
      <c r="W45" s="76">
        <f t="shared" si="14"/>
        <v>0</v>
      </c>
    </row>
    <row r="46" spans="1:23" x14ac:dyDescent="0.2">
      <c r="A46" s="471" t="s">
        <v>338</v>
      </c>
      <c r="B46" s="471"/>
      <c r="C46" s="471"/>
      <c r="D46" s="471"/>
      <c r="E46" s="471"/>
      <c r="F46" s="471"/>
      <c r="G46" s="8">
        <v>38</v>
      </c>
      <c r="H46" s="79">
        <v>0</v>
      </c>
      <c r="I46" s="79">
        <v>0</v>
      </c>
      <c r="J46" s="79">
        <v>0</v>
      </c>
      <c r="K46" s="79">
        <v>0</v>
      </c>
      <c r="L46" s="79">
        <v>0</v>
      </c>
      <c r="M46" s="79">
        <v>0</v>
      </c>
      <c r="N46" s="75">
        <v>0</v>
      </c>
      <c r="O46" s="75">
        <v>0</v>
      </c>
      <c r="P46" s="75">
        <v>0</v>
      </c>
      <c r="Q46" s="75">
        <v>0</v>
      </c>
      <c r="R46" s="75">
        <v>0</v>
      </c>
      <c r="S46" s="75">
        <v>0</v>
      </c>
      <c r="T46" s="75">
        <v>0</v>
      </c>
      <c r="U46" s="76">
        <f t="shared" si="13"/>
        <v>0</v>
      </c>
      <c r="V46" s="75">
        <v>0</v>
      </c>
      <c r="W46" s="76">
        <f t="shared" si="14"/>
        <v>0</v>
      </c>
    </row>
    <row r="47" spans="1:23" x14ac:dyDescent="0.2">
      <c r="A47" s="471" t="s">
        <v>339</v>
      </c>
      <c r="B47" s="471"/>
      <c r="C47" s="471"/>
      <c r="D47" s="471"/>
      <c r="E47" s="471"/>
      <c r="F47" s="471"/>
      <c r="G47" s="8">
        <v>39</v>
      </c>
      <c r="H47" s="75">
        <v>0</v>
      </c>
      <c r="I47" s="75">
        <v>-487131</v>
      </c>
      <c r="J47" s="75">
        <v>0</v>
      </c>
      <c r="K47" s="75">
        <v>0</v>
      </c>
      <c r="L47" s="75">
        <v>0</v>
      </c>
      <c r="M47" s="75">
        <v>0</v>
      </c>
      <c r="N47" s="75">
        <v>0</v>
      </c>
      <c r="O47" s="75">
        <v>0</v>
      </c>
      <c r="P47" s="75">
        <v>0</v>
      </c>
      <c r="Q47" s="75">
        <v>0</v>
      </c>
      <c r="R47" s="75">
        <v>0</v>
      </c>
      <c r="S47" s="75">
        <v>487131</v>
      </c>
      <c r="T47" s="75">
        <v>0</v>
      </c>
      <c r="U47" s="76">
        <f t="shared" si="13"/>
        <v>0</v>
      </c>
      <c r="V47" s="75">
        <v>0</v>
      </c>
      <c r="W47" s="76">
        <f t="shared" si="14"/>
        <v>0</v>
      </c>
    </row>
    <row r="48" spans="1:23" x14ac:dyDescent="0.2">
      <c r="A48" s="471" t="s">
        <v>340</v>
      </c>
      <c r="B48" s="471"/>
      <c r="C48" s="471"/>
      <c r="D48" s="471"/>
      <c r="E48" s="471"/>
      <c r="F48" s="471"/>
      <c r="G48" s="8">
        <v>40</v>
      </c>
      <c r="H48" s="79">
        <v>0</v>
      </c>
      <c r="I48" s="79">
        <v>0</v>
      </c>
      <c r="J48" s="79">
        <v>0</v>
      </c>
      <c r="K48" s="79">
        <v>0</v>
      </c>
      <c r="L48" s="79">
        <v>0</v>
      </c>
      <c r="M48" s="79">
        <v>0</v>
      </c>
      <c r="N48" s="75">
        <v>0</v>
      </c>
      <c r="O48" s="75">
        <v>0</v>
      </c>
      <c r="P48" s="75">
        <f>216991+1</f>
        <v>216992</v>
      </c>
      <c r="Q48" s="75">
        <v>0</v>
      </c>
      <c r="R48" s="75">
        <v>0</v>
      </c>
      <c r="S48" s="75">
        <v>0</v>
      </c>
      <c r="T48" s="75">
        <v>0</v>
      </c>
      <c r="U48" s="76">
        <f t="shared" si="13"/>
        <v>216992</v>
      </c>
      <c r="V48" s="75">
        <v>0</v>
      </c>
      <c r="W48" s="76">
        <f t="shared" si="14"/>
        <v>216992</v>
      </c>
    </row>
    <row r="49" spans="1:23" ht="24" customHeight="1" x14ac:dyDescent="0.2">
      <c r="A49" s="471" t="s">
        <v>356</v>
      </c>
      <c r="B49" s="471"/>
      <c r="C49" s="471"/>
      <c r="D49" s="471"/>
      <c r="E49" s="471"/>
      <c r="F49" s="471"/>
      <c r="G49" s="8">
        <v>41</v>
      </c>
      <c r="H49" s="75">
        <v>0</v>
      </c>
      <c r="I49" s="75">
        <v>0</v>
      </c>
      <c r="J49" s="75">
        <v>0</v>
      </c>
      <c r="K49" s="75">
        <v>0</v>
      </c>
      <c r="L49" s="75">
        <v>0</v>
      </c>
      <c r="M49" s="75">
        <v>0</v>
      </c>
      <c r="N49" s="75">
        <v>0</v>
      </c>
      <c r="O49" s="75">
        <v>0</v>
      </c>
      <c r="P49" s="75">
        <v>0</v>
      </c>
      <c r="Q49" s="75">
        <v>0</v>
      </c>
      <c r="R49" s="75">
        <v>0</v>
      </c>
      <c r="S49" s="75">
        <v>0</v>
      </c>
      <c r="T49" s="75">
        <v>0</v>
      </c>
      <c r="U49" s="76">
        <f>H49+I49+J49+K49-L49+M49+N49+O49+P49+Q49+R49+S49+T49</f>
        <v>0</v>
      </c>
      <c r="V49" s="75">
        <v>0</v>
      </c>
      <c r="W49" s="76">
        <f t="shared" si="14"/>
        <v>0</v>
      </c>
    </row>
    <row r="50" spans="1:23" ht="26.25" customHeight="1" x14ac:dyDescent="0.2">
      <c r="A50" s="471" t="s">
        <v>342</v>
      </c>
      <c r="B50" s="471"/>
      <c r="C50" s="471"/>
      <c r="D50" s="471"/>
      <c r="E50" s="471"/>
      <c r="F50" s="471"/>
      <c r="G50" s="8">
        <v>42</v>
      </c>
      <c r="H50" s="75">
        <v>0</v>
      </c>
      <c r="I50" s="75">
        <v>0</v>
      </c>
      <c r="J50" s="75">
        <v>0</v>
      </c>
      <c r="K50" s="75">
        <v>0</v>
      </c>
      <c r="L50" s="75">
        <v>0</v>
      </c>
      <c r="M50" s="75">
        <v>0</v>
      </c>
      <c r="N50" s="75">
        <v>0</v>
      </c>
      <c r="O50" s="75">
        <v>0</v>
      </c>
      <c r="P50" s="75">
        <v>0</v>
      </c>
      <c r="Q50" s="75">
        <v>0</v>
      </c>
      <c r="R50" s="75">
        <v>0</v>
      </c>
      <c r="S50" s="75">
        <v>0</v>
      </c>
      <c r="T50" s="75">
        <v>0</v>
      </c>
      <c r="U50" s="76">
        <f t="shared" si="13"/>
        <v>0</v>
      </c>
      <c r="V50" s="75">
        <v>0</v>
      </c>
      <c r="W50" s="76">
        <f t="shared" si="14"/>
        <v>0</v>
      </c>
    </row>
    <row r="51" spans="1:23" ht="22.5" customHeight="1" x14ac:dyDescent="0.2">
      <c r="A51" s="471" t="s">
        <v>357</v>
      </c>
      <c r="B51" s="471"/>
      <c r="C51" s="471"/>
      <c r="D51" s="471"/>
      <c r="E51" s="471"/>
      <c r="F51" s="471"/>
      <c r="G51" s="8">
        <v>43</v>
      </c>
      <c r="H51" s="75">
        <v>0</v>
      </c>
      <c r="I51" s="75">
        <v>0</v>
      </c>
      <c r="J51" s="75">
        <v>0</v>
      </c>
      <c r="K51" s="75">
        <v>0</v>
      </c>
      <c r="L51" s="75">
        <v>0</v>
      </c>
      <c r="M51" s="75">
        <v>0</v>
      </c>
      <c r="N51" s="75">
        <v>0</v>
      </c>
      <c r="O51" s="75">
        <v>0</v>
      </c>
      <c r="P51" s="75">
        <v>0</v>
      </c>
      <c r="Q51" s="75">
        <v>0</v>
      </c>
      <c r="R51" s="75">
        <v>0</v>
      </c>
      <c r="S51" s="75">
        <v>0</v>
      </c>
      <c r="T51" s="75">
        <v>0</v>
      </c>
      <c r="U51" s="76">
        <f t="shared" si="13"/>
        <v>0</v>
      </c>
      <c r="V51" s="75">
        <v>0</v>
      </c>
      <c r="W51" s="76">
        <f t="shared" si="14"/>
        <v>0</v>
      </c>
    </row>
    <row r="52" spans="1:23" x14ac:dyDescent="0.2">
      <c r="A52" s="471" t="s">
        <v>344</v>
      </c>
      <c r="B52" s="471"/>
      <c r="C52" s="471"/>
      <c r="D52" s="471"/>
      <c r="E52" s="471"/>
      <c r="F52" s="471"/>
      <c r="G52" s="8">
        <v>44</v>
      </c>
      <c r="H52" s="75">
        <v>0</v>
      </c>
      <c r="I52" s="75">
        <v>0</v>
      </c>
      <c r="J52" s="75">
        <v>0</v>
      </c>
      <c r="K52" s="75">
        <v>0</v>
      </c>
      <c r="L52" s="75">
        <f>39396089+1</f>
        <v>39396090</v>
      </c>
      <c r="M52" s="75">
        <v>0</v>
      </c>
      <c r="N52" s="75">
        <v>0</v>
      </c>
      <c r="O52" s="75">
        <v>0</v>
      </c>
      <c r="P52" s="75">
        <v>0</v>
      </c>
      <c r="Q52" s="75">
        <v>0</v>
      </c>
      <c r="R52" s="75">
        <v>0</v>
      </c>
      <c r="S52" s="75">
        <v>0</v>
      </c>
      <c r="T52" s="75">
        <v>0</v>
      </c>
      <c r="U52" s="76">
        <f t="shared" si="13"/>
        <v>-39396090</v>
      </c>
      <c r="V52" s="75">
        <v>0</v>
      </c>
      <c r="W52" s="76">
        <f t="shared" si="14"/>
        <v>-39396090</v>
      </c>
    </row>
    <row r="53" spans="1:23" x14ac:dyDescent="0.2">
      <c r="A53" s="471" t="s">
        <v>345</v>
      </c>
      <c r="B53" s="471"/>
      <c r="C53" s="471"/>
      <c r="D53" s="471"/>
      <c r="E53" s="471"/>
      <c r="F53" s="471"/>
      <c r="G53" s="8">
        <v>45</v>
      </c>
      <c r="H53" s="75">
        <v>0</v>
      </c>
      <c r="I53" s="75">
        <v>406280</v>
      </c>
      <c r="J53" s="75">
        <v>0</v>
      </c>
      <c r="K53" s="75">
        <v>0</v>
      </c>
      <c r="L53" s="75">
        <v>-1096972</v>
      </c>
      <c r="M53" s="75">
        <v>0</v>
      </c>
      <c r="N53" s="75">
        <v>0</v>
      </c>
      <c r="O53" s="75">
        <v>0</v>
      </c>
      <c r="P53" s="75">
        <v>0</v>
      </c>
      <c r="Q53" s="75">
        <v>0</v>
      </c>
      <c r="R53" s="75">
        <v>0</v>
      </c>
      <c r="S53" s="75">
        <v>-122586614</v>
      </c>
      <c r="T53" s="75">
        <v>0</v>
      </c>
      <c r="U53" s="76">
        <f t="shared" si="13"/>
        <v>-121083362</v>
      </c>
      <c r="V53" s="75">
        <v>0</v>
      </c>
      <c r="W53" s="76">
        <f t="shared" si="14"/>
        <v>-121083362</v>
      </c>
    </row>
    <row r="54" spans="1:23" x14ac:dyDescent="0.2">
      <c r="A54" s="471" t="s">
        <v>346</v>
      </c>
      <c r="B54" s="471"/>
      <c r="C54" s="471"/>
      <c r="D54" s="471"/>
      <c r="E54" s="471"/>
      <c r="F54" s="471"/>
      <c r="G54" s="8">
        <v>46</v>
      </c>
      <c r="H54" s="75">
        <v>0</v>
      </c>
      <c r="I54" s="75">
        <v>0</v>
      </c>
      <c r="J54" s="75">
        <v>0</v>
      </c>
      <c r="K54" s="75">
        <v>0</v>
      </c>
      <c r="L54" s="75">
        <v>0</v>
      </c>
      <c r="M54" s="75">
        <v>0</v>
      </c>
      <c r="N54" s="75">
        <v>0</v>
      </c>
      <c r="O54" s="75">
        <v>0</v>
      </c>
      <c r="P54" s="75">
        <v>0</v>
      </c>
      <c r="Q54" s="75">
        <v>0</v>
      </c>
      <c r="R54" s="75">
        <v>0</v>
      </c>
      <c r="S54" s="75">
        <v>0</v>
      </c>
      <c r="T54" s="75">
        <v>0</v>
      </c>
      <c r="U54" s="76">
        <f t="shared" si="13"/>
        <v>0</v>
      </c>
      <c r="V54" s="75">
        <v>0</v>
      </c>
      <c r="W54" s="76">
        <f t="shared" si="14"/>
        <v>0</v>
      </c>
    </row>
    <row r="55" spans="1:23" x14ac:dyDescent="0.2">
      <c r="A55" s="471" t="s">
        <v>347</v>
      </c>
      <c r="B55" s="471"/>
      <c r="C55" s="471"/>
      <c r="D55" s="471"/>
      <c r="E55" s="471"/>
      <c r="F55" s="471"/>
      <c r="G55" s="8">
        <v>47</v>
      </c>
      <c r="H55" s="75">
        <v>0</v>
      </c>
      <c r="I55" s="75">
        <v>0</v>
      </c>
      <c r="J55" s="75">
        <v>0</v>
      </c>
      <c r="K55" s="75">
        <v>40000000</v>
      </c>
      <c r="L55" s="75">
        <v>0</v>
      </c>
      <c r="M55" s="75">
        <v>0</v>
      </c>
      <c r="N55" s="75">
        <v>0</v>
      </c>
      <c r="O55" s="75">
        <v>0</v>
      </c>
      <c r="P55" s="75">
        <v>0</v>
      </c>
      <c r="Q55" s="75">
        <v>0</v>
      </c>
      <c r="R55" s="75">
        <v>0</v>
      </c>
      <c r="S55" s="75">
        <v>203631465</v>
      </c>
      <c r="T55" s="57">
        <v>-235337282</v>
      </c>
      <c r="U55" s="76">
        <f t="shared" si="13"/>
        <v>8294183</v>
      </c>
      <c r="V55" s="75">
        <v>478581533</v>
      </c>
      <c r="W55" s="76">
        <f t="shared" si="14"/>
        <v>486875716</v>
      </c>
    </row>
    <row r="56" spans="1:23" x14ac:dyDescent="0.2">
      <c r="A56" s="471" t="s">
        <v>348</v>
      </c>
      <c r="B56" s="471"/>
      <c r="C56" s="471"/>
      <c r="D56" s="471"/>
      <c r="E56" s="471"/>
      <c r="F56" s="471"/>
      <c r="G56" s="8">
        <v>48</v>
      </c>
      <c r="H56" s="75">
        <v>0</v>
      </c>
      <c r="I56" s="75">
        <v>0</v>
      </c>
      <c r="J56" s="75">
        <v>0</v>
      </c>
      <c r="K56" s="75">
        <v>0</v>
      </c>
      <c r="L56" s="75">
        <v>0</v>
      </c>
      <c r="M56" s="75">
        <v>0</v>
      </c>
      <c r="N56" s="75">
        <v>0</v>
      </c>
      <c r="O56" s="75">
        <v>0</v>
      </c>
      <c r="P56" s="75">
        <v>0</v>
      </c>
      <c r="Q56" s="75">
        <v>0</v>
      </c>
      <c r="R56" s="75">
        <v>0</v>
      </c>
      <c r="S56" s="75">
        <v>0</v>
      </c>
      <c r="T56" s="75">
        <v>0</v>
      </c>
      <c r="U56" s="76">
        <f t="shared" si="13"/>
        <v>0</v>
      </c>
      <c r="V56" s="75">
        <v>0</v>
      </c>
      <c r="W56" s="76">
        <f t="shared" si="14"/>
        <v>0</v>
      </c>
    </row>
    <row r="57" spans="1:23" ht="24" customHeight="1" x14ac:dyDescent="0.2">
      <c r="A57" s="489" t="s">
        <v>383</v>
      </c>
      <c r="B57" s="489"/>
      <c r="C57" s="489"/>
      <c r="D57" s="489"/>
      <c r="E57" s="489"/>
      <c r="F57" s="489"/>
      <c r="G57" s="10">
        <v>49</v>
      </c>
      <c r="H57" s="78">
        <f>SUM(H38:H56)</f>
        <v>1672021210</v>
      </c>
      <c r="I57" s="78">
        <f t="shared" ref="I57:W57" si="15">SUM(I38:I56)</f>
        <v>5223432</v>
      </c>
      <c r="J57" s="78">
        <f t="shared" si="15"/>
        <v>83601061</v>
      </c>
      <c r="K57" s="78">
        <f t="shared" si="15"/>
        <v>136815284</v>
      </c>
      <c r="L57" s="78">
        <f t="shared" si="15"/>
        <v>124418267</v>
      </c>
      <c r="M57" s="78">
        <f t="shared" si="15"/>
        <v>0</v>
      </c>
      <c r="N57" s="78">
        <f t="shared" si="15"/>
        <v>0</v>
      </c>
      <c r="O57" s="78">
        <f t="shared" si="15"/>
        <v>0</v>
      </c>
      <c r="P57" s="78">
        <f t="shared" si="15"/>
        <v>61474</v>
      </c>
      <c r="Q57" s="78">
        <f t="shared" si="15"/>
        <v>0</v>
      </c>
      <c r="R57" s="78">
        <f t="shared" si="15"/>
        <v>0</v>
      </c>
      <c r="S57" s="78">
        <f t="shared" si="15"/>
        <v>430206412</v>
      </c>
      <c r="T57" s="78">
        <f t="shared" si="15"/>
        <v>284535940</v>
      </c>
      <c r="U57" s="78">
        <f t="shared" si="15"/>
        <v>2488046546</v>
      </c>
      <c r="V57" s="78">
        <f t="shared" si="15"/>
        <v>731023213</v>
      </c>
      <c r="W57" s="78">
        <f t="shared" si="15"/>
        <v>3219069759</v>
      </c>
    </row>
    <row r="58" spans="1:23" x14ac:dyDescent="0.2">
      <c r="A58" s="490" t="s">
        <v>349</v>
      </c>
      <c r="B58" s="491"/>
      <c r="C58" s="491"/>
      <c r="D58" s="491"/>
      <c r="E58" s="491"/>
      <c r="F58" s="491"/>
      <c r="G58" s="491"/>
      <c r="H58" s="491"/>
      <c r="I58" s="491"/>
      <c r="J58" s="491"/>
      <c r="K58" s="491"/>
      <c r="L58" s="491"/>
      <c r="M58" s="491"/>
      <c r="N58" s="491"/>
      <c r="O58" s="491"/>
      <c r="P58" s="491"/>
      <c r="Q58" s="491"/>
      <c r="R58" s="491"/>
      <c r="S58" s="491"/>
      <c r="T58" s="491"/>
      <c r="U58" s="491"/>
      <c r="V58" s="491"/>
      <c r="W58" s="491"/>
    </row>
    <row r="59" spans="1:23" ht="31.5" customHeight="1" x14ac:dyDescent="0.2">
      <c r="A59" s="492" t="s">
        <v>358</v>
      </c>
      <c r="B59" s="492"/>
      <c r="C59" s="492"/>
      <c r="D59" s="492"/>
      <c r="E59" s="492"/>
      <c r="F59" s="492"/>
      <c r="G59" s="9">
        <v>50</v>
      </c>
      <c r="H59" s="77">
        <f>SUM(H40:H48)</f>
        <v>0</v>
      </c>
      <c r="I59" s="77">
        <f t="shared" ref="I59:W59" si="16">SUM(I40:I48)</f>
        <v>-487131</v>
      </c>
      <c r="J59" s="77">
        <f t="shared" si="16"/>
        <v>0</v>
      </c>
      <c r="K59" s="77">
        <f t="shared" si="16"/>
        <v>0</v>
      </c>
      <c r="L59" s="77">
        <f t="shared" si="16"/>
        <v>0</v>
      </c>
      <c r="M59" s="77">
        <f t="shared" si="16"/>
        <v>0</v>
      </c>
      <c r="N59" s="77">
        <f t="shared" si="16"/>
        <v>0</v>
      </c>
      <c r="O59" s="77">
        <f t="shared" si="16"/>
        <v>0</v>
      </c>
      <c r="P59" s="77">
        <f t="shared" si="16"/>
        <v>-843808</v>
      </c>
      <c r="Q59" s="77">
        <f t="shared" si="16"/>
        <v>0</v>
      </c>
      <c r="R59" s="77">
        <f t="shared" si="16"/>
        <v>0</v>
      </c>
      <c r="S59" s="77">
        <f t="shared" si="16"/>
        <v>487131</v>
      </c>
      <c r="T59" s="77">
        <f t="shared" si="16"/>
        <v>0</v>
      </c>
      <c r="U59" s="77">
        <f t="shared" si="16"/>
        <v>-843808</v>
      </c>
      <c r="V59" s="77">
        <f t="shared" si="16"/>
        <v>0</v>
      </c>
      <c r="W59" s="77">
        <f t="shared" si="16"/>
        <v>-843808</v>
      </c>
    </row>
    <row r="60" spans="1:23" ht="27.75" customHeight="1" x14ac:dyDescent="0.2">
      <c r="A60" s="492" t="s">
        <v>359</v>
      </c>
      <c r="B60" s="492"/>
      <c r="C60" s="492"/>
      <c r="D60" s="492"/>
      <c r="E60" s="492"/>
      <c r="F60" s="492"/>
      <c r="G60" s="9">
        <v>51</v>
      </c>
      <c r="H60" s="77">
        <f>H39+H59</f>
        <v>0</v>
      </c>
      <c r="I60" s="77">
        <f t="shared" ref="I60:W60" si="17">I39+I59</f>
        <v>-487131</v>
      </c>
      <c r="J60" s="77">
        <f t="shared" si="17"/>
        <v>0</v>
      </c>
      <c r="K60" s="77">
        <f t="shared" si="17"/>
        <v>0</v>
      </c>
      <c r="L60" s="77">
        <f t="shared" si="17"/>
        <v>0</v>
      </c>
      <c r="M60" s="77">
        <f t="shared" si="17"/>
        <v>0</v>
      </c>
      <c r="N60" s="77">
        <f t="shared" si="17"/>
        <v>0</v>
      </c>
      <c r="O60" s="77">
        <f t="shared" si="17"/>
        <v>0</v>
      </c>
      <c r="P60" s="77">
        <f t="shared" si="17"/>
        <v>-843808</v>
      </c>
      <c r="Q60" s="77">
        <f t="shared" si="17"/>
        <v>0</v>
      </c>
      <c r="R60" s="77">
        <f t="shared" si="17"/>
        <v>0</v>
      </c>
      <c r="S60" s="77">
        <f t="shared" si="17"/>
        <v>487131</v>
      </c>
      <c r="T60" s="77">
        <f t="shared" si="17"/>
        <v>284535940</v>
      </c>
      <c r="U60" s="77">
        <f t="shared" si="17"/>
        <v>283692132</v>
      </c>
      <c r="V60" s="77">
        <f t="shared" si="17"/>
        <v>21315740</v>
      </c>
      <c r="W60" s="77">
        <f t="shared" si="17"/>
        <v>305007872</v>
      </c>
    </row>
    <row r="61" spans="1:23" ht="29.25" customHeight="1" x14ac:dyDescent="0.2">
      <c r="A61" s="493" t="s">
        <v>360</v>
      </c>
      <c r="B61" s="493"/>
      <c r="C61" s="493"/>
      <c r="D61" s="493"/>
      <c r="E61" s="493"/>
      <c r="F61" s="493"/>
      <c r="G61" s="10">
        <v>52</v>
      </c>
      <c r="H61" s="78">
        <f>SUM(H49:H56)</f>
        <v>0</v>
      </c>
      <c r="I61" s="78">
        <f t="shared" ref="I61:W61" si="18">SUM(I49:I56)</f>
        <v>406280</v>
      </c>
      <c r="J61" s="78">
        <f t="shared" si="18"/>
        <v>0</v>
      </c>
      <c r="K61" s="78">
        <f t="shared" si="18"/>
        <v>40000000</v>
      </c>
      <c r="L61" s="78">
        <f t="shared" si="18"/>
        <v>38299118</v>
      </c>
      <c r="M61" s="78">
        <f t="shared" si="18"/>
        <v>0</v>
      </c>
      <c r="N61" s="78">
        <f t="shared" si="18"/>
        <v>0</v>
      </c>
      <c r="O61" s="78">
        <f t="shared" si="18"/>
        <v>0</v>
      </c>
      <c r="P61" s="78">
        <f t="shared" si="18"/>
        <v>0</v>
      </c>
      <c r="Q61" s="78">
        <f t="shared" si="18"/>
        <v>0</v>
      </c>
      <c r="R61" s="78">
        <f t="shared" si="18"/>
        <v>0</v>
      </c>
      <c r="S61" s="78">
        <f t="shared" si="18"/>
        <v>81044851</v>
      </c>
      <c r="T61" s="78">
        <f t="shared" si="18"/>
        <v>-235337282</v>
      </c>
      <c r="U61" s="78">
        <f t="shared" si="18"/>
        <v>-152185269</v>
      </c>
      <c r="V61" s="78">
        <f t="shared" si="18"/>
        <v>478581533</v>
      </c>
      <c r="W61" s="78">
        <f t="shared" si="18"/>
        <v>326396264</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I28:J28 L27:L28 S24:T25 S28:T28 T26 I27">
    <cfRule type="cellIs" dxfId="21" priority="33" stopIfTrue="1" operator="notEqual">
      <formula>ROUND(I24,0)</formula>
    </cfRule>
  </conditionalFormatting>
  <conditionalFormatting sqref="H35:T35">
    <cfRule type="cellIs" dxfId="20" priority="29" stopIfTrue="1" operator="notEqual">
      <formula>ROUND(H35,0)</formula>
    </cfRule>
  </conditionalFormatting>
  <conditionalFormatting sqref="H53:K54 M53:T54 H55:T56 H52:T52">
    <cfRule type="cellIs" dxfId="19" priority="28" stopIfTrue="1" operator="notEqual">
      <formula>ROUND(H52,0)</formula>
    </cfRule>
  </conditionalFormatting>
  <conditionalFormatting sqref="L53:L54">
    <cfRule type="cellIs" dxfId="18" priority="27" stopIfTrue="1" operator="notEqual">
      <formula>ROUND(L53,0)</formula>
    </cfRule>
  </conditionalFormatting>
  <conditionalFormatting sqref="P42">
    <cfRule type="cellIs" dxfId="17" priority="26" stopIfTrue="1" operator="notEqual">
      <formula>ROUND(P42,0)</formula>
    </cfRule>
  </conditionalFormatting>
  <conditionalFormatting sqref="P48">
    <cfRule type="cellIs" dxfId="16" priority="25" stopIfTrue="1" operator="notEqual">
      <formula>ROUND(P48,0)</formula>
    </cfRule>
  </conditionalFormatting>
  <conditionalFormatting sqref="T39">
    <cfRule type="cellIs" dxfId="15" priority="24" stopIfTrue="1" operator="notEqual">
      <formula>ROUND(T39,0)</formula>
    </cfRule>
  </conditionalFormatting>
  <conditionalFormatting sqref="M7 O7:T7">
    <cfRule type="cellIs" dxfId="14" priority="22" stopIfTrue="1" operator="notEqual">
      <formula>ROUND(M7,0)</formula>
    </cfRule>
  </conditionalFormatting>
  <conditionalFormatting sqref="T27">
    <cfRule type="cellIs" dxfId="13" priority="21" stopIfTrue="1" operator="notEqual">
      <formula>ROUND(T27,0)</formula>
    </cfRule>
  </conditionalFormatting>
  <conditionalFormatting sqref="S26">
    <cfRule type="cellIs" dxfId="12" priority="20" stopIfTrue="1" operator="notEqual">
      <formula>ROUND(S26,0)</formula>
    </cfRule>
  </conditionalFormatting>
  <conditionalFormatting sqref="H7:L7">
    <cfRule type="cellIs" dxfId="11" priority="12" stopIfTrue="1" operator="notEqual">
      <formula>ROUND(H7,0)</formula>
    </cfRule>
  </conditionalFormatting>
  <conditionalFormatting sqref="N7">
    <cfRule type="cellIs" dxfId="10" priority="11" stopIfTrue="1" operator="notEqual">
      <formula>ROUND(N7,0)</formula>
    </cfRule>
  </conditionalFormatting>
  <conditionalFormatting sqref="T11">
    <cfRule type="cellIs" dxfId="9" priority="10" stopIfTrue="1" operator="notEqual">
      <formula>ROUND(T11,0)</formula>
    </cfRule>
  </conditionalFormatting>
  <conditionalFormatting sqref="P14">
    <cfRule type="cellIs" dxfId="8" priority="9" stopIfTrue="1" operator="notEqual">
      <formula>ROUND(P14,0)</formula>
    </cfRule>
  </conditionalFormatting>
  <conditionalFormatting sqref="P20">
    <cfRule type="cellIs" dxfId="7" priority="8" stopIfTrue="1" operator="notEqual">
      <formula>ROUND(P20,0)</formula>
    </cfRule>
  </conditionalFormatting>
  <conditionalFormatting sqref="N27">
    <cfRule type="cellIs" dxfId="6" priority="7" stopIfTrue="1" operator="notEqual">
      <formula>ROUND(N27,0)</formula>
    </cfRule>
  </conditionalFormatting>
  <conditionalFormatting sqref="L24">
    <cfRule type="cellIs" dxfId="5" priority="6" stopIfTrue="1" operator="notEqual">
      <formula>ROUND(L24,0)</formula>
    </cfRule>
  </conditionalFormatting>
  <conditionalFormatting sqref="L25:L26">
    <cfRule type="cellIs" dxfId="4" priority="5" stopIfTrue="1" operator="notEqual">
      <formula>ROUND(L25,0)</formula>
    </cfRule>
  </conditionalFormatting>
  <conditionalFormatting sqref="J27">
    <cfRule type="cellIs" dxfId="3" priority="4" stopIfTrue="1" operator="notEqual">
      <formula>ROUND(J27,0)</formula>
    </cfRule>
  </conditionalFormatting>
  <conditionalFormatting sqref="I26">
    <cfRule type="cellIs" dxfId="2" priority="3" stopIfTrue="1" operator="notEqual">
      <formula>ROUND(I26,0)</formula>
    </cfRule>
  </conditionalFormatting>
  <conditionalFormatting sqref="K27">
    <cfRule type="cellIs" dxfId="1" priority="2" stopIfTrue="1" operator="notEqual">
      <formula>ROUND(K27,0)</formula>
    </cfRule>
  </conditionalFormatting>
  <conditionalFormatting sqref="S27">
    <cfRule type="cellIs" dxfId="0" priority="1" stopIfTrue="1" operator="notEqual">
      <formula>ROUND(S27,0)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1"/>
  <sheetViews>
    <sheetView workbookViewId="0">
      <selection activeCell="I21" sqref="I21"/>
    </sheetView>
  </sheetViews>
  <sheetFormatPr defaultRowHeight="12.75" x14ac:dyDescent="0.2"/>
  <cols>
    <col min="1" max="1" width="36.5703125" customWidth="1"/>
    <col min="2" max="2" width="12.42578125" customWidth="1"/>
    <col min="3" max="3" width="15.85546875" customWidth="1"/>
    <col min="4" max="4" width="12.7109375" customWidth="1"/>
    <col min="5" max="5" width="12.42578125" customWidth="1"/>
    <col min="6" max="6" width="10.85546875" customWidth="1"/>
    <col min="7" max="7" width="64" customWidth="1"/>
  </cols>
  <sheetData>
    <row r="1" spans="1:10" ht="12.75" customHeight="1" x14ac:dyDescent="0.2">
      <c r="A1" s="502" t="s">
        <v>746</v>
      </c>
      <c r="B1" s="502"/>
      <c r="C1" s="502"/>
      <c r="D1" s="502"/>
      <c r="E1" s="502"/>
      <c r="F1" s="502"/>
      <c r="G1" s="502"/>
      <c r="H1" s="129"/>
      <c r="I1" s="129"/>
      <c r="J1" s="129"/>
    </row>
    <row r="2" spans="1:10" ht="12.75" customHeight="1" x14ac:dyDescent="0.2">
      <c r="A2" s="502"/>
      <c r="B2" s="502"/>
      <c r="C2" s="502"/>
      <c r="D2" s="502"/>
      <c r="E2" s="502"/>
      <c r="F2" s="502"/>
      <c r="G2" s="502"/>
      <c r="H2" s="129"/>
      <c r="I2" s="129"/>
      <c r="J2" s="129"/>
    </row>
    <row r="3" spans="1:10" ht="12.75" customHeight="1" x14ac:dyDescent="0.2">
      <c r="A3" s="502"/>
      <c r="B3" s="502"/>
      <c r="C3" s="502"/>
      <c r="D3" s="502"/>
      <c r="E3" s="502"/>
      <c r="F3" s="502"/>
      <c r="G3" s="502"/>
      <c r="H3" s="129"/>
      <c r="I3" s="129"/>
      <c r="J3" s="129"/>
    </row>
    <row r="4" spans="1:10" ht="12.75" customHeight="1" x14ac:dyDescent="0.2">
      <c r="A4" s="502"/>
      <c r="B4" s="502"/>
      <c r="C4" s="502"/>
      <c r="D4" s="502"/>
      <c r="E4" s="502"/>
      <c r="F4" s="502"/>
      <c r="G4" s="502"/>
      <c r="H4" s="129"/>
      <c r="I4" s="129"/>
      <c r="J4" s="129"/>
    </row>
    <row r="5" spans="1:10" ht="12.75" customHeight="1" x14ac:dyDescent="0.2">
      <c r="A5" s="502"/>
      <c r="B5" s="502"/>
      <c r="C5" s="502"/>
      <c r="D5" s="502"/>
      <c r="E5" s="502"/>
      <c r="F5" s="502"/>
      <c r="G5" s="502"/>
      <c r="H5" s="129"/>
      <c r="I5" s="129"/>
      <c r="J5" s="129"/>
    </row>
    <row r="6" spans="1:10" ht="12.75" customHeight="1" x14ac:dyDescent="0.2">
      <c r="A6" s="502"/>
      <c r="B6" s="502"/>
      <c r="C6" s="502"/>
      <c r="D6" s="502"/>
      <c r="E6" s="502"/>
      <c r="F6" s="502"/>
      <c r="G6" s="502"/>
      <c r="H6" s="129"/>
      <c r="I6" s="129"/>
      <c r="J6" s="129"/>
    </row>
    <row r="7" spans="1:10" ht="12.75" customHeight="1" x14ac:dyDescent="0.2">
      <c r="A7" s="502"/>
      <c r="B7" s="502"/>
      <c r="C7" s="502"/>
      <c r="D7" s="502"/>
      <c r="E7" s="502"/>
      <c r="F7" s="502"/>
      <c r="G7" s="502"/>
      <c r="H7" s="129"/>
      <c r="I7" s="129"/>
      <c r="J7" s="129"/>
    </row>
    <row r="8" spans="1:10" ht="12.75" customHeight="1" x14ac:dyDescent="0.2">
      <c r="A8" s="502"/>
      <c r="B8" s="502"/>
      <c r="C8" s="502"/>
      <c r="D8" s="502"/>
      <c r="E8" s="502"/>
      <c r="F8" s="502"/>
      <c r="G8" s="502"/>
      <c r="H8" s="129"/>
      <c r="I8" s="129"/>
      <c r="J8" s="129"/>
    </row>
    <row r="9" spans="1:10" ht="12.75" customHeight="1" x14ac:dyDescent="0.2">
      <c r="A9" s="502"/>
      <c r="B9" s="502"/>
      <c r="C9" s="502"/>
      <c r="D9" s="502"/>
      <c r="E9" s="502"/>
      <c r="F9" s="502"/>
      <c r="G9" s="502"/>
      <c r="H9" s="129"/>
      <c r="I9" s="129"/>
      <c r="J9" s="129"/>
    </row>
    <row r="10" spans="1:10" ht="12.75" customHeight="1" x14ac:dyDescent="0.2">
      <c r="A10" s="502"/>
      <c r="B10" s="502"/>
      <c r="C10" s="502"/>
      <c r="D10" s="502"/>
      <c r="E10" s="502"/>
      <c r="F10" s="502"/>
      <c r="G10" s="502"/>
      <c r="H10" s="129"/>
      <c r="I10" s="129"/>
      <c r="J10" s="129"/>
    </row>
    <row r="11" spans="1:10" ht="12.75" customHeight="1" x14ac:dyDescent="0.2">
      <c r="A11" s="502"/>
      <c r="B11" s="502"/>
      <c r="C11" s="502"/>
      <c r="D11" s="502"/>
      <c r="E11" s="502"/>
      <c r="F11" s="502"/>
      <c r="G11" s="502"/>
      <c r="H11" s="129"/>
      <c r="I11" s="129"/>
      <c r="J11" s="129"/>
    </row>
    <row r="12" spans="1:10" ht="12.75" customHeight="1" x14ac:dyDescent="0.2">
      <c r="A12" s="502"/>
      <c r="B12" s="502"/>
      <c r="C12" s="502"/>
      <c r="D12" s="502"/>
      <c r="E12" s="502"/>
      <c r="F12" s="502"/>
      <c r="G12" s="502"/>
      <c r="H12" s="129"/>
      <c r="I12" s="129"/>
      <c r="J12" s="129"/>
    </row>
    <row r="13" spans="1:10" ht="12.75" customHeight="1" x14ac:dyDescent="0.2">
      <c r="A13" s="502"/>
      <c r="B13" s="502"/>
      <c r="C13" s="502"/>
      <c r="D13" s="502"/>
      <c r="E13" s="502"/>
      <c r="F13" s="502"/>
      <c r="G13" s="502"/>
      <c r="H13" s="129"/>
      <c r="I13" s="129"/>
      <c r="J13" s="129"/>
    </row>
    <row r="14" spans="1:10" ht="12.75" customHeight="1" x14ac:dyDescent="0.2">
      <c r="A14" s="502"/>
      <c r="B14" s="502"/>
      <c r="C14" s="502"/>
      <c r="D14" s="502"/>
      <c r="E14" s="502"/>
      <c r="F14" s="502"/>
      <c r="G14" s="502"/>
      <c r="H14" s="129"/>
      <c r="I14" s="129"/>
      <c r="J14" s="129"/>
    </row>
    <row r="15" spans="1:10" ht="12.75" customHeight="1" x14ac:dyDescent="0.2">
      <c r="A15" s="502"/>
      <c r="B15" s="502"/>
      <c r="C15" s="502"/>
      <c r="D15" s="502"/>
      <c r="E15" s="502"/>
      <c r="F15" s="502"/>
      <c r="G15" s="502"/>
      <c r="H15" s="129"/>
      <c r="I15" s="129"/>
      <c r="J15" s="129"/>
    </row>
    <row r="16" spans="1:10" ht="12.75" customHeight="1" x14ac:dyDescent="0.2">
      <c r="A16" s="502"/>
      <c r="B16" s="502"/>
      <c r="C16" s="502"/>
      <c r="D16" s="502"/>
      <c r="E16" s="502"/>
      <c r="F16" s="502"/>
      <c r="G16" s="502"/>
      <c r="H16" s="129"/>
      <c r="I16" s="129"/>
      <c r="J16" s="129"/>
    </row>
    <row r="17" spans="1:10" ht="12.75" customHeight="1" x14ac:dyDescent="0.2">
      <c r="A17" s="502"/>
      <c r="B17" s="502"/>
      <c r="C17" s="502"/>
      <c r="D17" s="502"/>
      <c r="E17" s="502"/>
      <c r="F17" s="502"/>
      <c r="G17" s="502"/>
      <c r="H17" s="129"/>
      <c r="I17" s="129"/>
      <c r="J17" s="129"/>
    </row>
    <row r="18" spans="1:10" ht="12.75" customHeight="1" x14ac:dyDescent="0.2">
      <c r="A18" s="502"/>
      <c r="B18" s="502"/>
      <c r="C18" s="502"/>
      <c r="D18" s="502"/>
      <c r="E18" s="502"/>
      <c r="F18" s="502"/>
      <c r="G18" s="502"/>
      <c r="H18" s="129"/>
      <c r="I18" s="129"/>
      <c r="J18" s="129"/>
    </row>
    <row r="19" spans="1:10" ht="12.75" customHeight="1" x14ac:dyDescent="0.2">
      <c r="A19" s="502"/>
      <c r="B19" s="502"/>
      <c r="C19" s="502"/>
      <c r="D19" s="502"/>
      <c r="E19" s="502"/>
      <c r="F19" s="502"/>
      <c r="G19" s="502"/>
      <c r="H19" s="129"/>
      <c r="I19" s="129"/>
      <c r="J19" s="129"/>
    </row>
    <row r="20" spans="1:10" ht="12.75" customHeight="1" x14ac:dyDescent="0.2">
      <c r="A20" s="502"/>
      <c r="B20" s="502"/>
      <c r="C20" s="502"/>
      <c r="D20" s="502"/>
      <c r="E20" s="502"/>
      <c r="F20" s="502"/>
      <c r="G20" s="502"/>
      <c r="H20" s="129"/>
      <c r="I20" s="129"/>
      <c r="J20" s="129"/>
    </row>
    <row r="21" spans="1:10" ht="12.75" customHeight="1" x14ac:dyDescent="0.2">
      <c r="A21" s="502"/>
      <c r="B21" s="502"/>
      <c r="C21" s="502"/>
      <c r="D21" s="502"/>
      <c r="E21" s="502"/>
      <c r="F21" s="502"/>
      <c r="G21" s="502"/>
      <c r="H21" s="129"/>
      <c r="I21" s="129"/>
      <c r="J21" s="129"/>
    </row>
    <row r="22" spans="1:10" ht="12.75" customHeight="1" x14ac:dyDescent="0.2">
      <c r="A22" s="502"/>
      <c r="B22" s="502"/>
      <c r="C22" s="502"/>
      <c r="D22" s="502"/>
      <c r="E22" s="502"/>
      <c r="F22" s="502"/>
      <c r="G22" s="502"/>
      <c r="H22" s="129"/>
      <c r="I22" s="129"/>
      <c r="J22" s="129"/>
    </row>
    <row r="23" spans="1:10" ht="12.75" customHeight="1" x14ac:dyDescent="0.2">
      <c r="A23" s="502"/>
      <c r="B23" s="502"/>
      <c r="C23" s="502"/>
      <c r="D23" s="502"/>
      <c r="E23" s="502"/>
      <c r="F23" s="502"/>
      <c r="G23" s="502"/>
      <c r="H23" s="129"/>
      <c r="I23" s="129"/>
      <c r="J23" s="129"/>
    </row>
    <row r="24" spans="1:10" ht="12.75" customHeight="1" x14ac:dyDescent="0.2">
      <c r="A24" s="291" t="s">
        <v>745</v>
      </c>
      <c r="B24" s="292"/>
      <c r="C24" s="292"/>
      <c r="D24" s="292"/>
      <c r="E24" s="292"/>
      <c r="F24" s="292"/>
      <c r="G24" s="292"/>
      <c r="H24" s="129"/>
      <c r="I24" s="129"/>
      <c r="J24" s="129"/>
    </row>
    <row r="25" spans="1:10" ht="12.75" customHeight="1" x14ac:dyDescent="0.2">
      <c r="A25" s="291"/>
      <c r="B25" s="292"/>
      <c r="C25" s="292"/>
      <c r="D25" s="292"/>
      <c r="E25" s="292"/>
      <c r="F25" s="292"/>
      <c r="G25" s="292"/>
      <c r="H25" s="129"/>
      <c r="I25" s="129"/>
      <c r="J25" s="129"/>
    </row>
    <row r="26" spans="1:10" ht="12.75" customHeight="1" x14ac:dyDescent="0.2">
      <c r="A26" s="291"/>
      <c r="B26" s="292"/>
      <c r="C26" s="292"/>
      <c r="D26" s="292"/>
      <c r="E26" s="292"/>
      <c r="F26" s="292"/>
      <c r="G26" s="292"/>
      <c r="H26" s="129"/>
      <c r="I26" s="129"/>
      <c r="J26" s="129"/>
    </row>
    <row r="27" spans="1:10" ht="12.75" customHeight="1" x14ac:dyDescent="0.2">
      <c r="A27" s="292"/>
      <c r="B27" s="292"/>
      <c r="C27" s="292"/>
      <c r="D27" s="292"/>
      <c r="E27" s="292"/>
      <c r="F27" s="292"/>
      <c r="G27" s="292"/>
      <c r="H27" s="129"/>
      <c r="I27" s="129"/>
      <c r="J27" s="129"/>
    </row>
    <row r="28" spans="1:10" ht="15.75" x14ac:dyDescent="0.25">
      <c r="A28" s="190" t="s">
        <v>463</v>
      </c>
      <c r="B28" s="130"/>
      <c r="C28" s="130"/>
      <c r="D28" s="130"/>
      <c r="E28" s="131"/>
      <c r="F28" s="132"/>
      <c r="G28" s="132"/>
    </row>
    <row r="29" spans="1:10" x14ac:dyDescent="0.2">
      <c r="A29" s="133"/>
      <c r="B29" s="130"/>
      <c r="C29" s="130"/>
      <c r="D29" s="130"/>
      <c r="E29" s="131"/>
      <c r="F29" s="132"/>
      <c r="G29" s="132"/>
    </row>
    <row r="30" spans="1:10" x14ac:dyDescent="0.2">
      <c r="A30" s="504" t="s">
        <v>464</v>
      </c>
      <c r="B30" s="504"/>
      <c r="C30" s="504"/>
      <c r="D30" s="504"/>
      <c r="E30" s="504"/>
      <c r="F30" s="504"/>
      <c r="G30" s="504"/>
    </row>
    <row r="31" spans="1:10" ht="13.5" thickBot="1" x14ac:dyDescent="0.25">
      <c r="A31" s="134"/>
      <c r="B31" s="134"/>
      <c r="C31" s="134"/>
      <c r="D31" s="134"/>
      <c r="E31" s="134"/>
      <c r="F31" s="134"/>
      <c r="G31" s="134"/>
    </row>
    <row r="32" spans="1:10" ht="48" x14ac:dyDescent="0.2">
      <c r="A32" s="135" t="s">
        <v>465</v>
      </c>
      <c r="B32" s="136" t="s">
        <v>466</v>
      </c>
      <c r="C32" s="137" t="s">
        <v>467</v>
      </c>
      <c r="D32" s="137" t="s">
        <v>468</v>
      </c>
      <c r="E32" s="137" t="s">
        <v>469</v>
      </c>
      <c r="F32" s="137" t="s">
        <v>470</v>
      </c>
      <c r="G32" s="138" t="s">
        <v>471</v>
      </c>
    </row>
    <row r="33" spans="1:7" ht="36" x14ac:dyDescent="0.2">
      <c r="A33" s="139" t="s">
        <v>472</v>
      </c>
      <c r="B33" s="140" t="s">
        <v>473</v>
      </c>
      <c r="C33" s="141" t="s">
        <v>474</v>
      </c>
      <c r="D33" s="142">
        <v>5856396.29</v>
      </c>
      <c r="E33" s="142">
        <v>5856396</v>
      </c>
      <c r="F33" s="142">
        <v>-0.2900000000372529</v>
      </c>
      <c r="G33" s="143"/>
    </row>
    <row r="34" spans="1:7" x14ac:dyDescent="0.2">
      <c r="A34" s="144" t="s">
        <v>475</v>
      </c>
      <c r="B34" s="145" t="s">
        <v>476</v>
      </c>
      <c r="C34" s="146" t="s">
        <v>477</v>
      </c>
      <c r="D34" s="147">
        <v>56189</v>
      </c>
      <c r="E34" s="147">
        <v>56189</v>
      </c>
      <c r="F34" s="147">
        <v>0</v>
      </c>
      <c r="G34" s="148"/>
    </row>
    <row r="35" spans="1:7" ht="75.75" customHeight="1" x14ac:dyDescent="0.2">
      <c r="A35" s="149" t="s">
        <v>478</v>
      </c>
      <c r="B35" s="150" t="s">
        <v>479</v>
      </c>
      <c r="C35" s="151" t="s">
        <v>480</v>
      </c>
      <c r="D35" s="147">
        <v>5558203</v>
      </c>
      <c r="E35" s="147">
        <v>5558203</v>
      </c>
      <c r="F35" s="147">
        <v>0</v>
      </c>
      <c r="G35" s="152" t="s">
        <v>481</v>
      </c>
    </row>
    <row r="36" spans="1:7" ht="75.75" customHeight="1" x14ac:dyDescent="0.2">
      <c r="A36" s="149" t="s">
        <v>482</v>
      </c>
      <c r="B36" s="150" t="s">
        <v>483</v>
      </c>
      <c r="C36" s="151" t="s">
        <v>484</v>
      </c>
      <c r="D36" s="147">
        <v>48172</v>
      </c>
      <c r="E36" s="147">
        <v>48172</v>
      </c>
      <c r="F36" s="147">
        <v>0</v>
      </c>
      <c r="G36" s="152" t="s">
        <v>485</v>
      </c>
    </row>
    <row r="37" spans="1:7" x14ac:dyDescent="0.2">
      <c r="A37" s="144" t="s">
        <v>486</v>
      </c>
      <c r="B37" s="145" t="s">
        <v>487</v>
      </c>
      <c r="C37" s="151" t="s">
        <v>488</v>
      </c>
      <c r="D37" s="147">
        <v>0.28999999999999204</v>
      </c>
      <c r="E37" s="147">
        <v>0</v>
      </c>
      <c r="F37" s="147">
        <v>-0.28999999999999204</v>
      </c>
      <c r="G37" s="152"/>
    </row>
    <row r="38" spans="1:7" x14ac:dyDescent="0.2">
      <c r="A38" s="144" t="s">
        <v>489</v>
      </c>
      <c r="B38" s="145" t="s">
        <v>490</v>
      </c>
      <c r="C38" s="146" t="s">
        <v>491</v>
      </c>
      <c r="D38" s="147">
        <v>193832</v>
      </c>
      <c r="E38" s="147">
        <v>193832</v>
      </c>
      <c r="F38" s="147">
        <v>0</v>
      </c>
      <c r="G38" s="152"/>
    </row>
    <row r="39" spans="1:7" x14ac:dyDescent="0.2">
      <c r="A39" s="144"/>
      <c r="B39" s="153"/>
      <c r="C39" s="153"/>
      <c r="D39" s="154"/>
      <c r="E39" s="154"/>
      <c r="F39" s="155"/>
      <c r="G39" s="156"/>
    </row>
    <row r="40" spans="1:7" ht="60" x14ac:dyDescent="0.2">
      <c r="A40" s="161" t="s">
        <v>492</v>
      </c>
      <c r="B40" s="140" t="s">
        <v>493</v>
      </c>
      <c r="C40" s="141" t="s">
        <v>494</v>
      </c>
      <c r="D40" s="142">
        <f>SUM(D41:D44)</f>
        <v>618568</v>
      </c>
      <c r="E40" s="142">
        <f>SUM(E41:E44)</f>
        <v>618568</v>
      </c>
      <c r="F40" s="157">
        <f>+E40-D40</f>
        <v>0</v>
      </c>
      <c r="G40" s="191" t="s">
        <v>495</v>
      </c>
    </row>
    <row r="41" spans="1:7" x14ac:dyDescent="0.2">
      <c r="A41" s="144" t="s">
        <v>496</v>
      </c>
      <c r="B41" s="145" t="s">
        <v>497</v>
      </c>
      <c r="C41" s="146" t="s">
        <v>498</v>
      </c>
      <c r="D41" s="147">
        <v>25825</v>
      </c>
      <c r="E41" s="147">
        <v>25825</v>
      </c>
      <c r="F41" s="147">
        <f>+E41-D41</f>
        <v>0</v>
      </c>
      <c r="G41" s="158"/>
    </row>
    <row r="42" spans="1:7" ht="147.75" customHeight="1" x14ac:dyDescent="0.2">
      <c r="A42" s="149" t="s">
        <v>499</v>
      </c>
      <c r="B42" s="150" t="s">
        <v>500</v>
      </c>
      <c r="C42" s="151" t="s">
        <v>488</v>
      </c>
      <c r="D42" s="147">
        <v>41772</v>
      </c>
      <c r="E42" s="147">
        <v>41772</v>
      </c>
      <c r="F42" s="159">
        <f>+E42-D42</f>
        <v>0</v>
      </c>
      <c r="G42" s="152" t="s">
        <v>678</v>
      </c>
    </row>
    <row r="43" spans="1:7" ht="60" x14ac:dyDescent="0.2">
      <c r="A43" s="144" t="s">
        <v>501</v>
      </c>
      <c r="B43" s="145" t="s">
        <v>502</v>
      </c>
      <c r="C43" s="146" t="s">
        <v>503</v>
      </c>
      <c r="D43" s="147">
        <v>828</v>
      </c>
      <c r="E43" s="147">
        <v>828</v>
      </c>
      <c r="F43" s="147">
        <f>+E43-D43</f>
        <v>0</v>
      </c>
      <c r="G43" s="152" t="s">
        <v>504</v>
      </c>
    </row>
    <row r="44" spans="1:7" ht="59.45" customHeight="1" x14ac:dyDescent="0.2">
      <c r="A44" s="144" t="s">
        <v>505</v>
      </c>
      <c r="B44" s="145" t="s">
        <v>506</v>
      </c>
      <c r="C44" s="146" t="s">
        <v>507</v>
      </c>
      <c r="D44" s="147">
        <v>550143</v>
      </c>
      <c r="E44" s="147">
        <v>550143</v>
      </c>
      <c r="F44" s="147">
        <f>+E44-D44</f>
        <v>0</v>
      </c>
      <c r="G44" s="152" t="s">
        <v>508</v>
      </c>
    </row>
    <row r="45" spans="1:7" x14ac:dyDescent="0.2">
      <c r="A45" s="144"/>
      <c r="B45" s="153"/>
      <c r="C45" s="153"/>
      <c r="D45" s="154"/>
      <c r="E45" s="154"/>
      <c r="F45" s="155"/>
      <c r="G45" s="160"/>
    </row>
    <row r="46" spans="1:7" ht="108" x14ac:dyDescent="0.2">
      <c r="A46" s="161" t="s">
        <v>509</v>
      </c>
      <c r="B46" s="162" t="s">
        <v>510</v>
      </c>
      <c r="C46" s="141" t="s">
        <v>511</v>
      </c>
      <c r="D46" s="142">
        <v>20339</v>
      </c>
      <c r="E46" s="142">
        <v>20339</v>
      </c>
      <c r="F46" s="142">
        <f>+E46-D46</f>
        <v>0</v>
      </c>
      <c r="G46" s="191" t="s">
        <v>679</v>
      </c>
    </row>
    <row r="47" spans="1:7" ht="13.5" thickBot="1" x14ac:dyDescent="0.25">
      <c r="A47" s="163" t="s">
        <v>551</v>
      </c>
      <c r="B47" s="164"/>
      <c r="C47" s="165"/>
      <c r="D47" s="166">
        <f>+D33+D40+D46</f>
        <v>6495303.29</v>
      </c>
      <c r="E47" s="166">
        <f>+E33+E40+E46</f>
        <v>6495303</v>
      </c>
      <c r="F47" s="166">
        <f>+E47-D47</f>
        <v>-0.2900000000372529</v>
      </c>
      <c r="G47" s="167"/>
    </row>
    <row r="48" spans="1:7" ht="13.5" thickBot="1" x14ac:dyDescent="0.25">
      <c r="A48" s="168"/>
      <c r="B48" s="169"/>
      <c r="C48" s="170"/>
      <c r="D48" s="169"/>
      <c r="E48" s="170"/>
      <c r="F48" s="171"/>
      <c r="G48" s="172"/>
    </row>
    <row r="49" spans="1:7" ht="45.2" customHeight="1" x14ac:dyDescent="0.2">
      <c r="A49" s="173" t="s">
        <v>552</v>
      </c>
      <c r="B49" s="174" t="s">
        <v>512</v>
      </c>
      <c r="C49" s="175" t="s">
        <v>513</v>
      </c>
      <c r="D49" s="176">
        <v>3219070</v>
      </c>
      <c r="E49" s="177">
        <v>3219070</v>
      </c>
      <c r="F49" s="177">
        <f>+E49-D49</f>
        <v>0</v>
      </c>
      <c r="G49" s="178" t="s">
        <v>514</v>
      </c>
    </row>
    <row r="50" spans="1:7" x14ac:dyDescent="0.2">
      <c r="A50" s="144"/>
      <c r="B50" s="153"/>
      <c r="C50" s="153"/>
      <c r="D50" s="154"/>
      <c r="E50" s="154"/>
      <c r="F50" s="155"/>
      <c r="G50" s="160"/>
    </row>
    <row r="51" spans="1:7" ht="60" x14ac:dyDescent="0.2">
      <c r="A51" s="161" t="s">
        <v>553</v>
      </c>
      <c r="B51" s="162" t="s">
        <v>515</v>
      </c>
      <c r="C51" s="141" t="s">
        <v>516</v>
      </c>
      <c r="D51" s="142">
        <v>125530</v>
      </c>
      <c r="E51" s="142">
        <v>125530</v>
      </c>
      <c r="F51" s="142">
        <f>+E51-D51</f>
        <v>0</v>
      </c>
      <c r="G51" s="179" t="s">
        <v>517</v>
      </c>
    </row>
    <row r="52" spans="1:7" x14ac:dyDescent="0.2">
      <c r="A52" s="144"/>
      <c r="B52" s="153"/>
      <c r="C52" s="153"/>
      <c r="D52" s="154"/>
      <c r="E52" s="154"/>
      <c r="F52" s="155"/>
      <c r="G52" s="160"/>
    </row>
    <row r="53" spans="1:7" ht="63.75" customHeight="1" x14ac:dyDescent="0.2">
      <c r="A53" s="161" t="s">
        <v>518</v>
      </c>
      <c r="B53" s="162" t="s">
        <v>519</v>
      </c>
      <c r="C53" s="141" t="s">
        <v>520</v>
      </c>
      <c r="D53" s="142">
        <f>SUM(D54:D57)</f>
        <v>2546867</v>
      </c>
      <c r="E53" s="142">
        <f>SUM(E54:E57)</f>
        <v>2546867</v>
      </c>
      <c r="F53" s="142">
        <f>+E53-D53</f>
        <v>0</v>
      </c>
      <c r="G53" s="179" t="s">
        <v>744</v>
      </c>
    </row>
    <row r="54" spans="1:7" ht="61.5" customHeight="1" x14ac:dyDescent="0.2">
      <c r="A54" s="144" t="s">
        <v>521</v>
      </c>
      <c r="B54" s="145" t="s">
        <v>522</v>
      </c>
      <c r="C54" s="151" t="s">
        <v>523</v>
      </c>
      <c r="D54" s="147">
        <v>2446315</v>
      </c>
      <c r="E54" s="147">
        <v>2446315</v>
      </c>
      <c r="F54" s="147">
        <f>+E54-D54</f>
        <v>0</v>
      </c>
      <c r="G54" s="152" t="s">
        <v>524</v>
      </c>
    </row>
    <row r="55" spans="1:7" ht="122.25" customHeight="1" x14ac:dyDescent="0.2">
      <c r="A55" s="149" t="s">
        <v>525</v>
      </c>
      <c r="B55" s="145" t="s">
        <v>526</v>
      </c>
      <c r="C55" s="151" t="s">
        <v>527</v>
      </c>
      <c r="D55" s="147">
        <v>37506</v>
      </c>
      <c r="E55" s="147">
        <v>37506</v>
      </c>
      <c r="F55" s="147">
        <f>+E55-D55</f>
        <v>0</v>
      </c>
      <c r="G55" s="180" t="s">
        <v>737</v>
      </c>
    </row>
    <row r="56" spans="1:7" x14ac:dyDescent="0.2">
      <c r="A56" s="144" t="s">
        <v>528</v>
      </c>
      <c r="B56" s="145" t="s">
        <v>529</v>
      </c>
      <c r="C56" s="146" t="s">
        <v>491</v>
      </c>
      <c r="D56" s="159">
        <v>63046</v>
      </c>
      <c r="E56" s="159">
        <v>63046</v>
      </c>
      <c r="F56" s="159">
        <f>+E56-D56</f>
        <v>0</v>
      </c>
      <c r="G56" s="181"/>
    </row>
    <row r="57" spans="1:7" x14ac:dyDescent="0.2">
      <c r="A57" s="144" t="s">
        <v>530</v>
      </c>
      <c r="B57" s="145" t="s">
        <v>531</v>
      </c>
      <c r="C57" s="146" t="s">
        <v>532</v>
      </c>
      <c r="D57" s="147">
        <v>0</v>
      </c>
      <c r="E57" s="147">
        <v>0</v>
      </c>
      <c r="F57" s="147">
        <f>+E57-D57</f>
        <v>0</v>
      </c>
      <c r="G57" s="182"/>
    </row>
    <row r="58" spans="1:7" x14ac:dyDescent="0.2">
      <c r="A58" s="144"/>
      <c r="B58" s="153"/>
      <c r="C58" s="153"/>
      <c r="D58" s="154"/>
      <c r="E58" s="154"/>
      <c r="F58" s="155"/>
      <c r="G58" s="160"/>
    </row>
    <row r="59" spans="1:7" ht="60" x14ac:dyDescent="0.2">
      <c r="A59" s="161" t="s">
        <v>533</v>
      </c>
      <c r="B59" s="162" t="s">
        <v>534</v>
      </c>
      <c r="C59" s="141" t="s">
        <v>535</v>
      </c>
      <c r="D59" s="142">
        <f>SUM(D60:D65)</f>
        <v>526342</v>
      </c>
      <c r="E59" s="142">
        <f>SUM(E60:E65)</f>
        <v>526342</v>
      </c>
      <c r="F59" s="142">
        <f t="shared" ref="F59:F64" si="0">+E59-D59</f>
        <v>0</v>
      </c>
      <c r="G59" s="179" t="s">
        <v>738</v>
      </c>
    </row>
    <row r="60" spans="1:7" ht="60" x14ac:dyDescent="0.2">
      <c r="A60" s="149" t="s">
        <v>521</v>
      </c>
      <c r="B60" s="145" t="s">
        <v>536</v>
      </c>
      <c r="C60" s="146" t="s">
        <v>523</v>
      </c>
      <c r="D60" s="147">
        <v>288017</v>
      </c>
      <c r="E60" s="147">
        <v>288017</v>
      </c>
      <c r="F60" s="147">
        <f>+E60-D60</f>
        <v>0</v>
      </c>
      <c r="G60" s="152" t="s">
        <v>739</v>
      </c>
    </row>
    <row r="61" spans="1:7" ht="156" x14ac:dyDescent="0.2">
      <c r="A61" s="149" t="s">
        <v>537</v>
      </c>
      <c r="B61" s="150" t="s">
        <v>538</v>
      </c>
      <c r="C61" s="151" t="s">
        <v>532</v>
      </c>
      <c r="D61" s="147">
        <v>38364</v>
      </c>
      <c r="E61" s="147">
        <v>38364</v>
      </c>
      <c r="F61" s="147">
        <f>+D61-E61</f>
        <v>0</v>
      </c>
      <c r="G61" s="152" t="s">
        <v>680</v>
      </c>
    </row>
    <row r="62" spans="1:7" ht="168" x14ac:dyDescent="0.2">
      <c r="A62" s="149" t="s">
        <v>539</v>
      </c>
      <c r="B62" s="150" t="s">
        <v>540</v>
      </c>
      <c r="C62" s="151" t="s">
        <v>532</v>
      </c>
      <c r="D62" s="147">
        <v>145746</v>
      </c>
      <c r="E62" s="147">
        <v>145746</v>
      </c>
      <c r="F62" s="147">
        <f t="shared" si="0"/>
        <v>0</v>
      </c>
      <c r="G62" s="152" t="s">
        <v>681</v>
      </c>
    </row>
    <row r="63" spans="1:7" ht="156" x14ac:dyDescent="0.2">
      <c r="A63" s="183" t="s">
        <v>541</v>
      </c>
      <c r="B63" s="150" t="s">
        <v>542</v>
      </c>
      <c r="C63" s="151" t="s">
        <v>532</v>
      </c>
      <c r="D63" s="147">
        <v>29133</v>
      </c>
      <c r="E63" s="147">
        <v>29133</v>
      </c>
      <c r="F63" s="147">
        <f t="shared" si="0"/>
        <v>0</v>
      </c>
      <c r="G63" s="152" t="s">
        <v>682</v>
      </c>
    </row>
    <row r="64" spans="1:7" ht="168" x14ac:dyDescent="0.2">
      <c r="A64" s="149" t="s">
        <v>543</v>
      </c>
      <c r="B64" s="150" t="s">
        <v>544</v>
      </c>
      <c r="C64" s="151" t="s">
        <v>532</v>
      </c>
      <c r="D64" s="147">
        <v>12309</v>
      </c>
      <c r="E64" s="147">
        <v>12309</v>
      </c>
      <c r="F64" s="147">
        <f t="shared" si="0"/>
        <v>0</v>
      </c>
      <c r="G64" s="184" t="s">
        <v>683</v>
      </c>
    </row>
    <row r="65" spans="1:7" ht="228" x14ac:dyDescent="0.2">
      <c r="A65" s="149" t="s">
        <v>545</v>
      </c>
      <c r="B65" s="150" t="s">
        <v>546</v>
      </c>
      <c r="C65" s="151" t="s">
        <v>547</v>
      </c>
      <c r="D65" s="147">
        <v>12773</v>
      </c>
      <c r="E65" s="147">
        <v>12773</v>
      </c>
      <c r="F65" s="159">
        <f>+E65-D65</f>
        <v>0</v>
      </c>
      <c r="G65" s="184" t="s">
        <v>740</v>
      </c>
    </row>
    <row r="66" spans="1:7" x14ac:dyDescent="0.2">
      <c r="A66" s="144"/>
      <c r="B66" s="153"/>
      <c r="C66" s="153"/>
      <c r="D66" s="154"/>
      <c r="E66" s="154"/>
      <c r="F66" s="155"/>
      <c r="G66" s="160"/>
    </row>
    <row r="67" spans="1:7" ht="264" x14ac:dyDescent="0.2">
      <c r="A67" s="161" t="s">
        <v>548</v>
      </c>
      <c r="B67" s="162" t="s">
        <v>549</v>
      </c>
      <c r="C67" s="141" t="s">
        <v>550</v>
      </c>
      <c r="D67" s="142">
        <v>77495</v>
      </c>
      <c r="E67" s="142">
        <v>77495</v>
      </c>
      <c r="F67" s="142">
        <f>+E67-D67</f>
        <v>0</v>
      </c>
      <c r="G67" s="179" t="s">
        <v>684</v>
      </c>
    </row>
    <row r="68" spans="1:7" ht="13.5" thickBot="1" x14ac:dyDescent="0.25">
      <c r="A68" s="185" t="s">
        <v>554</v>
      </c>
      <c r="B68" s="186"/>
      <c r="C68" s="187"/>
      <c r="D68" s="188">
        <f>+D49+D51+D53+D59+D67-1</f>
        <v>6495303</v>
      </c>
      <c r="E68" s="188">
        <f>+E49+E51+E53+E59+E67-1</f>
        <v>6495303</v>
      </c>
      <c r="F68" s="188">
        <f>+E68-D68</f>
        <v>0</v>
      </c>
      <c r="G68" s="189"/>
    </row>
    <row r="69" spans="1:7" x14ac:dyDescent="0.2">
      <c r="A69" s="289"/>
      <c r="B69" s="289"/>
      <c r="C69" s="289"/>
      <c r="D69" s="289"/>
      <c r="E69" s="289"/>
      <c r="F69" s="289"/>
      <c r="G69" s="289"/>
    </row>
    <row r="70" spans="1:7" x14ac:dyDescent="0.2">
      <c r="A70" s="289"/>
      <c r="B70" s="289"/>
      <c r="C70" s="289"/>
      <c r="D70" s="289"/>
      <c r="E70" s="289"/>
      <c r="F70" s="289"/>
      <c r="G70" s="289"/>
    </row>
    <row r="71" spans="1:7" x14ac:dyDescent="0.2">
      <c r="A71" s="289"/>
      <c r="B71" s="289"/>
      <c r="C71" s="289"/>
      <c r="D71" s="289"/>
      <c r="E71" s="289"/>
      <c r="F71" s="289"/>
      <c r="G71" s="289"/>
    </row>
    <row r="72" spans="1:7" ht="15.75" x14ac:dyDescent="0.25">
      <c r="A72" s="190" t="s">
        <v>555</v>
      </c>
      <c r="B72" s="192"/>
      <c r="C72" s="193"/>
      <c r="D72" s="194"/>
      <c r="E72" s="194"/>
      <c r="F72" s="131"/>
      <c r="G72" s="131"/>
    </row>
    <row r="73" spans="1:7" x14ac:dyDescent="0.2">
      <c r="A73" s="133"/>
      <c r="B73" s="192"/>
      <c r="C73" s="193"/>
      <c r="D73" s="194"/>
      <c r="E73" s="131"/>
      <c r="F73" s="131"/>
      <c r="G73" s="131"/>
    </row>
    <row r="74" spans="1:7" x14ac:dyDescent="0.2">
      <c r="A74" s="503" t="s">
        <v>464</v>
      </c>
      <c r="B74" s="503"/>
      <c r="C74" s="503"/>
      <c r="D74" s="503"/>
      <c r="E74" s="503"/>
      <c r="F74" s="503"/>
      <c r="G74" s="503"/>
    </row>
    <row r="75" spans="1:7" ht="13.5" thickBot="1" x14ac:dyDescent="0.25">
      <c r="A75" s="195"/>
      <c r="B75" s="196"/>
      <c r="C75" s="197"/>
      <c r="D75" s="198"/>
      <c r="E75" s="198"/>
      <c r="F75" s="199"/>
      <c r="G75" s="200"/>
    </row>
    <row r="76" spans="1:7" ht="48.75" thickBot="1" x14ac:dyDescent="0.25">
      <c r="A76" s="201" t="s">
        <v>556</v>
      </c>
      <c r="B76" s="202" t="s">
        <v>557</v>
      </c>
      <c r="C76" s="203" t="s">
        <v>558</v>
      </c>
      <c r="D76" s="203" t="s">
        <v>468</v>
      </c>
      <c r="E76" s="203" t="s">
        <v>469</v>
      </c>
      <c r="F76" s="204" t="s">
        <v>470</v>
      </c>
      <c r="G76" s="205" t="s">
        <v>471</v>
      </c>
    </row>
    <row r="77" spans="1:7" ht="24" x14ac:dyDescent="0.2">
      <c r="A77" s="206" t="s">
        <v>559</v>
      </c>
      <c r="B77" s="207" t="s">
        <v>560</v>
      </c>
      <c r="C77" s="208"/>
      <c r="D77" s="209">
        <f>+D78+D79</f>
        <v>2207679</v>
      </c>
      <c r="E77" s="209">
        <f>+E78+E79</f>
        <v>2207679</v>
      </c>
      <c r="F77" s="209">
        <f>+E77-D77</f>
        <v>0</v>
      </c>
      <c r="G77" s="210"/>
    </row>
    <row r="78" spans="1:7" ht="36" x14ac:dyDescent="0.2">
      <c r="A78" s="213" t="s">
        <v>561</v>
      </c>
      <c r="B78" s="151" t="s">
        <v>562</v>
      </c>
      <c r="C78" s="151" t="s">
        <v>362</v>
      </c>
      <c r="D78" s="147">
        <v>2139320</v>
      </c>
      <c r="E78" s="147">
        <v>2139320</v>
      </c>
      <c r="F78" s="147">
        <f>+E78-D78</f>
        <v>0</v>
      </c>
      <c r="G78" s="212"/>
    </row>
    <row r="79" spans="1:7" ht="240" x14ac:dyDescent="0.2">
      <c r="A79" s="213" t="s">
        <v>563</v>
      </c>
      <c r="B79" s="151" t="s">
        <v>564</v>
      </c>
      <c r="C79" s="151" t="s">
        <v>565</v>
      </c>
      <c r="D79" s="147">
        <v>68359</v>
      </c>
      <c r="E79" s="159">
        <v>68359</v>
      </c>
      <c r="F79" s="147">
        <f>+E79-D79</f>
        <v>0</v>
      </c>
      <c r="G79" s="180" t="s">
        <v>685</v>
      </c>
    </row>
    <row r="80" spans="1:7" x14ac:dyDescent="0.2">
      <c r="A80" s="214"/>
      <c r="B80" s="153"/>
      <c r="C80" s="215"/>
      <c r="D80" s="154"/>
      <c r="E80" s="154"/>
      <c r="F80" s="155"/>
      <c r="G80" s="216"/>
    </row>
    <row r="81" spans="1:7" ht="84" x14ac:dyDescent="0.2">
      <c r="A81" s="217" t="s">
        <v>566</v>
      </c>
      <c r="B81" s="218" t="s">
        <v>567</v>
      </c>
      <c r="C81" s="141"/>
      <c r="D81" s="142">
        <f>SUM(D82:D88)</f>
        <v>1913824</v>
      </c>
      <c r="E81" s="142">
        <f>SUM(E82:E88)</f>
        <v>1913824</v>
      </c>
      <c r="F81" s="142">
        <f t="shared" ref="F81:F87" si="1">+E81-D81</f>
        <v>0</v>
      </c>
      <c r="G81" s="219" t="s">
        <v>568</v>
      </c>
    </row>
    <row r="82" spans="1:7" ht="36" x14ac:dyDescent="0.2">
      <c r="A82" s="211" t="s">
        <v>569</v>
      </c>
      <c r="B82" s="151" t="s">
        <v>570</v>
      </c>
      <c r="C82" s="151" t="s">
        <v>364</v>
      </c>
      <c r="D82" s="147">
        <v>609248</v>
      </c>
      <c r="E82" s="147">
        <v>609248</v>
      </c>
      <c r="F82" s="147">
        <f t="shared" si="1"/>
        <v>0</v>
      </c>
      <c r="G82" s="180" t="s">
        <v>571</v>
      </c>
    </row>
    <row r="83" spans="1:7" ht="108" x14ac:dyDescent="0.2">
      <c r="A83" s="213" t="s">
        <v>572</v>
      </c>
      <c r="B83" s="146" t="s">
        <v>573</v>
      </c>
      <c r="C83" s="151" t="s">
        <v>574</v>
      </c>
      <c r="D83" s="147">
        <v>583409</v>
      </c>
      <c r="E83" s="147">
        <v>583409</v>
      </c>
      <c r="F83" s="147">
        <f t="shared" si="1"/>
        <v>0</v>
      </c>
      <c r="G83" s="180" t="s">
        <v>575</v>
      </c>
    </row>
    <row r="84" spans="1:7" x14ac:dyDescent="0.2">
      <c r="A84" s="213" t="s">
        <v>576</v>
      </c>
      <c r="B84" s="146" t="s">
        <v>577</v>
      </c>
      <c r="C84" s="151" t="s">
        <v>578</v>
      </c>
      <c r="D84" s="147">
        <v>474514</v>
      </c>
      <c r="E84" s="147">
        <v>474514</v>
      </c>
      <c r="F84" s="147">
        <f t="shared" si="1"/>
        <v>0</v>
      </c>
      <c r="G84" s="220"/>
    </row>
    <row r="85" spans="1:7" ht="204" x14ac:dyDescent="0.2">
      <c r="A85" s="213" t="s">
        <v>579</v>
      </c>
      <c r="B85" s="146" t="s">
        <v>580</v>
      </c>
      <c r="C85" s="151" t="s">
        <v>581</v>
      </c>
      <c r="D85" s="147">
        <v>197392</v>
      </c>
      <c r="E85" s="159">
        <v>197392</v>
      </c>
      <c r="F85" s="147">
        <f>+E85-D85</f>
        <v>0</v>
      </c>
      <c r="G85" s="180" t="s">
        <v>706</v>
      </c>
    </row>
    <row r="86" spans="1:7" ht="108" x14ac:dyDescent="0.2">
      <c r="A86" s="213" t="s">
        <v>582</v>
      </c>
      <c r="B86" s="146" t="s">
        <v>583</v>
      </c>
      <c r="C86" s="151" t="s">
        <v>584</v>
      </c>
      <c r="D86" s="147">
        <v>588</v>
      </c>
      <c r="E86" s="147">
        <v>588</v>
      </c>
      <c r="F86" s="147">
        <f t="shared" si="1"/>
        <v>0</v>
      </c>
      <c r="G86" s="180" t="s">
        <v>686</v>
      </c>
    </row>
    <row r="87" spans="1:7" ht="156" x14ac:dyDescent="0.2">
      <c r="A87" s="213" t="s">
        <v>585</v>
      </c>
      <c r="B87" s="146" t="s">
        <v>586</v>
      </c>
      <c r="C87" s="151" t="s">
        <v>581</v>
      </c>
      <c r="D87" s="147">
        <v>8828</v>
      </c>
      <c r="E87" s="147">
        <v>8828</v>
      </c>
      <c r="F87" s="147">
        <f t="shared" si="1"/>
        <v>0</v>
      </c>
      <c r="G87" s="180" t="s">
        <v>688</v>
      </c>
    </row>
    <row r="88" spans="1:7" ht="108" x14ac:dyDescent="0.2">
      <c r="A88" s="211" t="s">
        <v>587</v>
      </c>
      <c r="B88" s="146" t="s">
        <v>588</v>
      </c>
      <c r="C88" s="151" t="s">
        <v>584</v>
      </c>
      <c r="D88" s="147">
        <v>39845</v>
      </c>
      <c r="E88" s="147">
        <v>39845</v>
      </c>
      <c r="F88" s="147">
        <f>+E88-D88</f>
        <v>0</v>
      </c>
      <c r="G88" s="180" t="s">
        <v>687</v>
      </c>
    </row>
    <row r="89" spans="1:7" x14ac:dyDescent="0.2">
      <c r="A89" s="214"/>
      <c r="B89" s="153"/>
      <c r="C89" s="215"/>
      <c r="D89" s="154"/>
      <c r="E89" s="154"/>
      <c r="F89" s="155"/>
      <c r="G89" s="216"/>
    </row>
    <row r="90" spans="1:7" ht="144" x14ac:dyDescent="0.2">
      <c r="A90" s="217" t="s">
        <v>589</v>
      </c>
      <c r="B90" s="218" t="s">
        <v>590</v>
      </c>
      <c r="C90" s="141" t="s">
        <v>591</v>
      </c>
      <c r="D90" s="142">
        <v>10673</v>
      </c>
      <c r="E90" s="142">
        <v>10673</v>
      </c>
      <c r="F90" s="142">
        <f>+E90-D90</f>
        <v>0</v>
      </c>
      <c r="G90" s="219" t="s">
        <v>689</v>
      </c>
    </row>
    <row r="91" spans="1:7" x14ac:dyDescent="0.2">
      <c r="A91" s="214"/>
      <c r="B91" s="153"/>
      <c r="C91" s="215"/>
      <c r="D91" s="154"/>
      <c r="E91" s="154"/>
      <c r="F91" s="154"/>
      <c r="G91" s="216"/>
    </row>
    <row r="92" spans="1:7" ht="132" x14ac:dyDescent="0.2">
      <c r="A92" s="217" t="s">
        <v>592</v>
      </c>
      <c r="B92" s="218" t="s">
        <v>593</v>
      </c>
      <c r="C92" s="141" t="s">
        <v>591</v>
      </c>
      <c r="D92" s="142">
        <v>72531</v>
      </c>
      <c r="E92" s="142">
        <v>72531</v>
      </c>
      <c r="F92" s="142">
        <f t="shared" ref="F92" si="2">+E92-D92</f>
        <v>0</v>
      </c>
      <c r="G92" s="219" t="s">
        <v>690</v>
      </c>
    </row>
    <row r="93" spans="1:7" x14ac:dyDescent="0.2">
      <c r="A93" s="214"/>
      <c r="B93" s="153"/>
      <c r="C93" s="215"/>
      <c r="D93" s="154"/>
      <c r="E93" s="154"/>
      <c r="F93" s="155"/>
      <c r="G93" s="216"/>
    </row>
    <row r="94" spans="1:7" ht="36" x14ac:dyDescent="0.2">
      <c r="A94" s="221" t="s">
        <v>594</v>
      </c>
      <c r="B94" s="218" t="s">
        <v>595</v>
      </c>
      <c r="C94" s="141" t="s">
        <v>596</v>
      </c>
      <c r="D94" s="142">
        <v>476</v>
      </c>
      <c r="E94" s="142">
        <v>476</v>
      </c>
      <c r="F94" s="142">
        <f>+E94-D94</f>
        <v>0</v>
      </c>
      <c r="G94" s="219" t="s">
        <v>597</v>
      </c>
    </row>
    <row r="95" spans="1:7" x14ac:dyDescent="0.2">
      <c r="A95" s="222"/>
      <c r="B95" s="153"/>
      <c r="C95" s="215"/>
      <c r="D95" s="223"/>
      <c r="E95" s="223"/>
      <c r="F95" s="224"/>
      <c r="G95" s="225"/>
    </row>
    <row r="96" spans="1:7" x14ac:dyDescent="0.2">
      <c r="A96" s="217" t="s">
        <v>598</v>
      </c>
      <c r="B96" s="218" t="s">
        <v>599</v>
      </c>
      <c r="C96" s="141"/>
      <c r="D96" s="142">
        <f>+D90+D77+D94</f>
        <v>2218828</v>
      </c>
      <c r="E96" s="142">
        <f>+E90+E77+E94</f>
        <v>2218828</v>
      </c>
      <c r="F96" s="142">
        <f>+E96-D96</f>
        <v>0</v>
      </c>
      <c r="G96" s="226"/>
    </row>
    <row r="97" spans="1:7" x14ac:dyDescent="0.2">
      <c r="A97" s="222"/>
      <c r="B97" s="153"/>
      <c r="C97" s="215"/>
      <c r="D97" s="223"/>
      <c r="E97" s="223"/>
      <c r="F97" s="224"/>
      <c r="G97" s="225"/>
    </row>
    <row r="98" spans="1:7" x14ac:dyDescent="0.2">
      <c r="A98" s="217" t="s">
        <v>600</v>
      </c>
      <c r="B98" s="218" t="s">
        <v>601</v>
      </c>
      <c r="C98" s="141"/>
      <c r="D98" s="142">
        <f>+D92+D81+1</f>
        <v>1986356</v>
      </c>
      <c r="E98" s="142">
        <f>+E92+E81+1</f>
        <v>1986356</v>
      </c>
      <c r="F98" s="142">
        <f>+E98-D98</f>
        <v>0</v>
      </c>
      <c r="G98" s="226"/>
    </row>
    <row r="99" spans="1:7" x14ac:dyDescent="0.2">
      <c r="A99" s="214"/>
      <c r="B99" s="153"/>
      <c r="C99" s="215"/>
      <c r="D99" s="154"/>
      <c r="E99" s="154"/>
      <c r="F99" s="155"/>
      <c r="G99" s="216"/>
    </row>
    <row r="100" spans="1:7" ht="24" x14ac:dyDescent="0.2">
      <c r="A100" s="221" t="s">
        <v>602</v>
      </c>
      <c r="B100" s="218" t="s">
        <v>603</v>
      </c>
      <c r="C100" s="141"/>
      <c r="D100" s="142">
        <f>+D96-D98</f>
        <v>232472</v>
      </c>
      <c r="E100" s="142">
        <f>+E96-E98</f>
        <v>232472</v>
      </c>
      <c r="F100" s="142">
        <f>+E100-D100</f>
        <v>0</v>
      </c>
      <c r="G100" s="227"/>
    </row>
    <row r="101" spans="1:7" x14ac:dyDescent="0.2">
      <c r="A101" s="214"/>
      <c r="B101" s="153"/>
      <c r="C101" s="215"/>
      <c r="D101" s="154"/>
      <c r="E101" s="154"/>
      <c r="F101" s="155"/>
      <c r="G101" s="216"/>
    </row>
    <row r="102" spans="1:7" x14ac:dyDescent="0.2">
      <c r="A102" s="217" t="s">
        <v>604</v>
      </c>
      <c r="B102" s="218" t="s">
        <v>605</v>
      </c>
      <c r="C102" s="141"/>
      <c r="D102" s="142">
        <v>-73380</v>
      </c>
      <c r="E102" s="142">
        <v>-73380</v>
      </c>
      <c r="F102" s="142">
        <f>+E102-D102</f>
        <v>0</v>
      </c>
      <c r="G102" s="227"/>
    </row>
    <row r="103" spans="1:7" x14ac:dyDescent="0.2">
      <c r="A103" s="214"/>
      <c r="B103" s="153"/>
      <c r="C103" s="215"/>
      <c r="D103" s="154"/>
      <c r="E103" s="154"/>
      <c r="F103" s="155"/>
      <c r="G103" s="216"/>
    </row>
    <row r="104" spans="1:7" ht="13.5" thickBot="1" x14ac:dyDescent="0.25">
      <c r="A104" s="228" t="s">
        <v>606</v>
      </c>
      <c r="B104" s="229" t="s">
        <v>607</v>
      </c>
      <c r="C104" s="230"/>
      <c r="D104" s="231">
        <f>+D100-D102</f>
        <v>305852</v>
      </c>
      <c r="E104" s="231">
        <f>+E100-E102</f>
        <v>305852</v>
      </c>
      <c r="F104" s="231">
        <f>+E104-D104</f>
        <v>0</v>
      </c>
      <c r="G104" s="232"/>
    </row>
    <row r="105" spans="1:7" x14ac:dyDescent="0.2">
      <c r="A105" s="289"/>
      <c r="B105" s="289"/>
      <c r="C105" s="289"/>
      <c r="D105" s="289"/>
      <c r="E105" s="289"/>
      <c r="F105" s="289"/>
      <c r="G105" s="289"/>
    </row>
    <row r="106" spans="1:7" x14ac:dyDescent="0.2">
      <c r="A106" s="289"/>
      <c r="B106" s="289"/>
      <c r="C106" s="289"/>
      <c r="D106" s="289"/>
      <c r="E106" s="289"/>
      <c r="F106" s="289"/>
      <c r="G106" s="289"/>
    </row>
    <row r="107" spans="1:7" x14ac:dyDescent="0.2">
      <c r="A107" s="289"/>
      <c r="B107" s="289"/>
      <c r="C107" s="289"/>
      <c r="D107" s="289"/>
      <c r="E107" s="289"/>
      <c r="F107" s="289"/>
      <c r="G107" s="289"/>
    </row>
    <row r="108" spans="1:7" ht="15.75" x14ac:dyDescent="0.25">
      <c r="A108" s="190" t="s">
        <v>608</v>
      </c>
      <c r="B108" s="130"/>
      <c r="C108" s="130"/>
      <c r="D108" s="130"/>
      <c r="E108" s="131"/>
      <c r="F108" s="132"/>
      <c r="G108" s="132"/>
    </row>
    <row r="109" spans="1:7" x14ac:dyDescent="0.2">
      <c r="A109" s="133"/>
      <c r="B109" s="130"/>
      <c r="C109" s="130"/>
      <c r="D109" s="130"/>
      <c r="E109" s="131"/>
      <c r="F109" s="132"/>
      <c r="G109" s="132"/>
    </row>
    <row r="110" spans="1:7" x14ac:dyDescent="0.2">
      <c r="A110" s="504" t="s">
        <v>464</v>
      </c>
      <c r="B110" s="504"/>
      <c r="C110" s="504"/>
      <c r="D110" s="504"/>
      <c r="E110" s="504"/>
      <c r="F110" s="504"/>
      <c r="G110" s="504"/>
    </row>
    <row r="111" spans="1:7" ht="13.5" thickBot="1" x14ac:dyDescent="0.25">
      <c r="A111" s="134"/>
      <c r="B111" s="134"/>
      <c r="C111" s="134"/>
      <c r="D111" s="134"/>
      <c r="E111" s="134"/>
      <c r="F111" s="134"/>
      <c r="G111" s="134"/>
    </row>
    <row r="112" spans="1:7" ht="48" x14ac:dyDescent="0.2">
      <c r="A112" s="233" t="s">
        <v>609</v>
      </c>
      <c r="B112" s="203" t="s">
        <v>466</v>
      </c>
      <c r="C112" s="203" t="s">
        <v>467</v>
      </c>
      <c r="D112" s="203" t="s">
        <v>610</v>
      </c>
      <c r="E112" s="203" t="s">
        <v>469</v>
      </c>
      <c r="F112" s="203" t="s">
        <v>470</v>
      </c>
      <c r="G112" s="234" t="s">
        <v>471</v>
      </c>
    </row>
    <row r="113" spans="1:7" ht="24" x14ac:dyDescent="0.2">
      <c r="A113" s="217" t="s">
        <v>472</v>
      </c>
      <c r="B113" s="218" t="s">
        <v>473</v>
      </c>
      <c r="C113" s="141" t="s">
        <v>611</v>
      </c>
      <c r="D113" s="142">
        <v>5310859</v>
      </c>
      <c r="E113" s="142">
        <v>5310859</v>
      </c>
      <c r="F113" s="142">
        <v>0</v>
      </c>
      <c r="G113" s="227"/>
    </row>
    <row r="114" spans="1:7" x14ac:dyDescent="0.2">
      <c r="A114" s="211" t="s">
        <v>475</v>
      </c>
      <c r="B114" s="146" t="s">
        <v>476</v>
      </c>
      <c r="C114" s="146" t="s">
        <v>477</v>
      </c>
      <c r="D114" s="147">
        <v>53727</v>
      </c>
      <c r="E114" s="147">
        <v>53727</v>
      </c>
      <c r="F114" s="147">
        <v>0</v>
      </c>
      <c r="G114" s="235"/>
    </row>
    <row r="115" spans="1:7" ht="48" x14ac:dyDescent="0.2">
      <c r="A115" s="213" t="s">
        <v>478</v>
      </c>
      <c r="B115" s="151" t="s">
        <v>479</v>
      </c>
      <c r="C115" s="151" t="s">
        <v>612</v>
      </c>
      <c r="D115" s="147">
        <v>5111237</v>
      </c>
      <c r="E115" s="147">
        <v>5111237</v>
      </c>
      <c r="F115" s="147">
        <v>0</v>
      </c>
      <c r="G115" s="180" t="s">
        <v>613</v>
      </c>
    </row>
    <row r="116" spans="1:7" ht="48" x14ac:dyDescent="0.2">
      <c r="A116" s="213" t="s">
        <v>482</v>
      </c>
      <c r="B116" s="151" t="s">
        <v>483</v>
      </c>
      <c r="C116" s="151" t="s">
        <v>614</v>
      </c>
      <c r="D116" s="147">
        <v>20189</v>
      </c>
      <c r="E116" s="147">
        <v>20189</v>
      </c>
      <c r="F116" s="147">
        <v>0</v>
      </c>
      <c r="G116" s="180" t="s">
        <v>615</v>
      </c>
    </row>
    <row r="117" spans="1:7" x14ac:dyDescent="0.2">
      <c r="A117" s="211" t="s">
        <v>486</v>
      </c>
      <c r="B117" s="146" t="s">
        <v>487</v>
      </c>
      <c r="C117" s="151" t="s">
        <v>488</v>
      </c>
      <c r="D117" s="147">
        <v>0</v>
      </c>
      <c r="E117" s="147">
        <v>0</v>
      </c>
      <c r="F117" s="147">
        <v>0</v>
      </c>
      <c r="G117" s="180"/>
    </row>
    <row r="118" spans="1:7" x14ac:dyDescent="0.2">
      <c r="A118" s="211" t="s">
        <v>489</v>
      </c>
      <c r="B118" s="146" t="s">
        <v>490</v>
      </c>
      <c r="C118" s="146" t="s">
        <v>491</v>
      </c>
      <c r="D118" s="147">
        <v>125706</v>
      </c>
      <c r="E118" s="147">
        <v>125706</v>
      </c>
      <c r="F118" s="147">
        <v>0</v>
      </c>
      <c r="G118" s="180"/>
    </row>
    <row r="119" spans="1:7" x14ac:dyDescent="0.2">
      <c r="A119" s="214"/>
      <c r="B119" s="153"/>
      <c r="C119" s="153"/>
      <c r="D119" s="154"/>
      <c r="E119" s="154"/>
      <c r="F119" s="155"/>
      <c r="G119" s="236"/>
    </row>
    <row r="120" spans="1:7" ht="60" x14ac:dyDescent="0.2">
      <c r="A120" s="217" t="s">
        <v>492</v>
      </c>
      <c r="B120" s="218" t="s">
        <v>493</v>
      </c>
      <c r="C120" s="141" t="s">
        <v>616</v>
      </c>
      <c r="D120" s="142">
        <v>332777</v>
      </c>
      <c r="E120" s="142">
        <v>332777</v>
      </c>
      <c r="F120" s="142">
        <v>0</v>
      </c>
      <c r="G120" s="240" t="s">
        <v>741</v>
      </c>
    </row>
    <row r="121" spans="1:7" x14ac:dyDescent="0.2">
      <c r="A121" s="211" t="s">
        <v>496</v>
      </c>
      <c r="B121" s="146" t="s">
        <v>497</v>
      </c>
      <c r="C121" s="146" t="s">
        <v>498</v>
      </c>
      <c r="D121" s="147">
        <v>25447</v>
      </c>
      <c r="E121" s="147">
        <v>25447</v>
      </c>
      <c r="F121" s="147">
        <v>0</v>
      </c>
      <c r="G121" s="238"/>
    </row>
    <row r="122" spans="1:7" ht="144" x14ac:dyDescent="0.2">
      <c r="A122" s="213" t="s">
        <v>499</v>
      </c>
      <c r="B122" s="151" t="s">
        <v>500</v>
      </c>
      <c r="C122" s="151" t="s">
        <v>488</v>
      </c>
      <c r="D122" s="147">
        <v>45047</v>
      </c>
      <c r="E122" s="159">
        <v>45047</v>
      </c>
      <c r="F122" s="159">
        <v>0</v>
      </c>
      <c r="G122" s="239" t="s">
        <v>691</v>
      </c>
    </row>
    <row r="123" spans="1:7" ht="36" x14ac:dyDescent="0.2">
      <c r="A123" s="211" t="s">
        <v>501</v>
      </c>
      <c r="B123" s="146" t="s">
        <v>502</v>
      </c>
      <c r="C123" s="146" t="s">
        <v>617</v>
      </c>
      <c r="D123" s="147">
        <v>441</v>
      </c>
      <c r="E123" s="147">
        <v>441</v>
      </c>
      <c r="F123" s="147">
        <v>0</v>
      </c>
      <c r="G123" s="180" t="s">
        <v>618</v>
      </c>
    </row>
    <row r="124" spans="1:7" ht="36" x14ac:dyDescent="0.2">
      <c r="A124" s="211" t="s">
        <v>505</v>
      </c>
      <c r="B124" s="146" t="s">
        <v>506</v>
      </c>
      <c r="C124" s="146" t="s">
        <v>619</v>
      </c>
      <c r="D124" s="147">
        <v>261842</v>
      </c>
      <c r="E124" s="147">
        <v>261842</v>
      </c>
      <c r="F124" s="147">
        <v>0</v>
      </c>
      <c r="G124" s="180" t="s">
        <v>620</v>
      </c>
    </row>
    <row r="125" spans="1:7" x14ac:dyDescent="0.2">
      <c r="A125" s="214"/>
      <c r="B125" s="153"/>
      <c r="C125" s="153"/>
      <c r="D125" s="154"/>
      <c r="E125" s="154"/>
      <c r="F125" s="155"/>
      <c r="G125" s="236"/>
    </row>
    <row r="126" spans="1:7" ht="108" x14ac:dyDescent="0.2">
      <c r="A126" s="221" t="s">
        <v>509</v>
      </c>
      <c r="B126" s="141" t="s">
        <v>510</v>
      </c>
      <c r="C126" s="141" t="s">
        <v>488</v>
      </c>
      <c r="D126" s="142">
        <v>25309</v>
      </c>
      <c r="E126" s="142">
        <v>25309</v>
      </c>
      <c r="F126" s="142">
        <v>0</v>
      </c>
      <c r="G126" s="240" t="s">
        <v>692</v>
      </c>
    </row>
    <row r="127" spans="1:7" ht="13.5" thickBot="1" x14ac:dyDescent="0.25">
      <c r="A127" s="241" t="s">
        <v>551</v>
      </c>
      <c r="B127" s="165"/>
      <c r="C127" s="165"/>
      <c r="D127" s="166">
        <v>5668945</v>
      </c>
      <c r="E127" s="166">
        <v>5668945</v>
      </c>
      <c r="F127" s="166">
        <v>0</v>
      </c>
      <c r="G127" s="242"/>
    </row>
    <row r="128" spans="1:7" ht="13.5" thickBot="1" x14ac:dyDescent="0.25">
      <c r="A128" s="243"/>
      <c r="B128" s="170"/>
      <c r="C128" s="170"/>
      <c r="D128" s="244"/>
      <c r="E128" s="244"/>
      <c r="F128" s="171"/>
      <c r="G128" s="243"/>
    </row>
    <row r="129" spans="1:7" ht="36" x14ac:dyDescent="0.2">
      <c r="A129" s="245" t="s">
        <v>552</v>
      </c>
      <c r="B129" s="175" t="s">
        <v>512</v>
      </c>
      <c r="C129" s="175" t="s">
        <v>513</v>
      </c>
      <c r="D129" s="177">
        <v>2758533</v>
      </c>
      <c r="E129" s="177">
        <v>2758533</v>
      </c>
      <c r="F129" s="177">
        <v>0</v>
      </c>
      <c r="G129" s="237" t="s">
        <v>621</v>
      </c>
    </row>
    <row r="130" spans="1:7" ht="13.5" thickBot="1" x14ac:dyDescent="0.25">
      <c r="A130" s="214"/>
      <c r="B130" s="153"/>
      <c r="C130" s="153"/>
      <c r="D130" s="154"/>
      <c r="E130" s="154"/>
      <c r="F130" s="155"/>
      <c r="G130" s="236"/>
    </row>
    <row r="131" spans="1:7" ht="60" x14ac:dyDescent="0.2">
      <c r="A131" s="221" t="s">
        <v>553</v>
      </c>
      <c r="B131" s="141" t="s">
        <v>515</v>
      </c>
      <c r="C131" s="141" t="s">
        <v>516</v>
      </c>
      <c r="D131" s="142">
        <v>127788</v>
      </c>
      <c r="E131" s="142">
        <v>127788</v>
      </c>
      <c r="F131" s="142">
        <v>0</v>
      </c>
      <c r="G131" s="237" t="s">
        <v>622</v>
      </c>
    </row>
    <row r="132" spans="1:7" x14ac:dyDescent="0.2">
      <c r="A132" s="214"/>
      <c r="B132" s="153"/>
      <c r="C132" s="153"/>
      <c r="D132" s="154"/>
      <c r="E132" s="154"/>
      <c r="F132" s="155"/>
      <c r="G132" s="236"/>
    </row>
    <row r="133" spans="1:7" ht="60" x14ac:dyDescent="0.2">
      <c r="A133" s="221" t="s">
        <v>518</v>
      </c>
      <c r="B133" s="141" t="s">
        <v>519</v>
      </c>
      <c r="C133" s="141" t="s">
        <v>623</v>
      </c>
      <c r="D133" s="142">
        <v>2281608</v>
      </c>
      <c r="E133" s="142">
        <v>2281608</v>
      </c>
      <c r="F133" s="142">
        <v>0</v>
      </c>
      <c r="G133" s="240" t="s">
        <v>624</v>
      </c>
    </row>
    <row r="134" spans="1:7" ht="60" x14ac:dyDescent="0.2">
      <c r="A134" s="211" t="s">
        <v>521</v>
      </c>
      <c r="B134" s="146" t="s">
        <v>522</v>
      </c>
      <c r="C134" s="151" t="s">
        <v>523</v>
      </c>
      <c r="D134" s="147">
        <v>2207885</v>
      </c>
      <c r="E134" s="147">
        <v>2207885</v>
      </c>
      <c r="F134" s="147">
        <v>0</v>
      </c>
      <c r="G134" s="180" t="s">
        <v>625</v>
      </c>
    </row>
    <row r="135" spans="1:7" ht="84" x14ac:dyDescent="0.2">
      <c r="A135" s="213" t="s">
        <v>525</v>
      </c>
      <c r="B135" s="146" t="s">
        <v>526</v>
      </c>
      <c r="C135" s="151" t="s">
        <v>626</v>
      </c>
      <c r="D135" s="159">
        <v>5162</v>
      </c>
      <c r="E135" s="159">
        <v>5162</v>
      </c>
      <c r="F135" s="159">
        <v>0</v>
      </c>
      <c r="G135" s="180" t="s">
        <v>693</v>
      </c>
    </row>
    <row r="136" spans="1:7" x14ac:dyDescent="0.2">
      <c r="A136" s="211" t="s">
        <v>528</v>
      </c>
      <c r="B136" s="146" t="s">
        <v>529</v>
      </c>
      <c r="C136" s="146" t="s">
        <v>491</v>
      </c>
      <c r="D136" s="147">
        <v>68561</v>
      </c>
      <c r="E136" s="147">
        <v>68561</v>
      </c>
      <c r="F136" s="147">
        <v>0</v>
      </c>
      <c r="G136" s="212"/>
    </row>
    <row r="137" spans="1:7" x14ac:dyDescent="0.2">
      <c r="A137" s="211" t="s">
        <v>530</v>
      </c>
      <c r="B137" s="146" t="s">
        <v>531</v>
      </c>
      <c r="C137" s="146" t="s">
        <v>532</v>
      </c>
      <c r="D137" s="147">
        <v>0</v>
      </c>
      <c r="E137" s="147">
        <v>0</v>
      </c>
      <c r="F137" s="147">
        <v>0</v>
      </c>
      <c r="G137" s="246"/>
    </row>
    <row r="138" spans="1:7" x14ac:dyDescent="0.2">
      <c r="A138" s="214"/>
      <c r="B138" s="153"/>
      <c r="C138" s="153"/>
      <c r="D138" s="154"/>
      <c r="E138" s="154"/>
      <c r="F138" s="155"/>
      <c r="G138" s="236"/>
    </row>
    <row r="139" spans="1:7" ht="60" x14ac:dyDescent="0.2">
      <c r="A139" s="221" t="s">
        <v>533</v>
      </c>
      <c r="B139" s="141" t="s">
        <v>534</v>
      </c>
      <c r="C139" s="141" t="s">
        <v>627</v>
      </c>
      <c r="D139" s="142">
        <v>424603</v>
      </c>
      <c r="E139" s="142">
        <v>424603</v>
      </c>
      <c r="F139" s="142">
        <v>0</v>
      </c>
      <c r="G139" s="240" t="s">
        <v>628</v>
      </c>
    </row>
    <row r="140" spans="1:7" ht="60" x14ac:dyDescent="0.2">
      <c r="A140" s="247" t="s">
        <v>521</v>
      </c>
      <c r="B140" s="146" t="s">
        <v>536</v>
      </c>
      <c r="C140" s="146" t="s">
        <v>523</v>
      </c>
      <c r="D140" s="248">
        <v>227247</v>
      </c>
      <c r="E140" s="147">
        <v>227247</v>
      </c>
      <c r="F140" s="248">
        <v>0</v>
      </c>
      <c r="G140" s="180" t="s">
        <v>742</v>
      </c>
    </row>
    <row r="141" spans="1:7" ht="156" x14ac:dyDescent="0.2">
      <c r="A141" s="249" t="s">
        <v>537</v>
      </c>
      <c r="B141" s="151" t="s">
        <v>538</v>
      </c>
      <c r="C141" s="151" t="s">
        <v>532</v>
      </c>
      <c r="D141" s="147">
        <v>38933</v>
      </c>
      <c r="E141" s="147">
        <v>38933</v>
      </c>
      <c r="F141" s="147">
        <v>0</v>
      </c>
      <c r="G141" s="180" t="s">
        <v>694</v>
      </c>
    </row>
    <row r="142" spans="1:7" ht="168" x14ac:dyDescent="0.2">
      <c r="A142" s="249" t="s">
        <v>539</v>
      </c>
      <c r="B142" s="151" t="s">
        <v>540</v>
      </c>
      <c r="C142" s="151" t="s">
        <v>532</v>
      </c>
      <c r="D142" s="147">
        <v>112890</v>
      </c>
      <c r="E142" s="147">
        <v>112890</v>
      </c>
      <c r="F142" s="147">
        <v>0</v>
      </c>
      <c r="G142" s="239" t="s">
        <v>695</v>
      </c>
    </row>
    <row r="143" spans="1:7" ht="156" x14ac:dyDescent="0.2">
      <c r="A143" s="249" t="s">
        <v>541</v>
      </c>
      <c r="B143" s="151" t="s">
        <v>542</v>
      </c>
      <c r="C143" s="151" t="s">
        <v>532</v>
      </c>
      <c r="D143" s="147">
        <v>28375</v>
      </c>
      <c r="E143" s="147">
        <v>28375</v>
      </c>
      <c r="F143" s="147">
        <v>0</v>
      </c>
      <c r="G143" s="239" t="s">
        <v>743</v>
      </c>
    </row>
    <row r="144" spans="1:7" ht="180" x14ac:dyDescent="0.2">
      <c r="A144" s="213" t="s">
        <v>543</v>
      </c>
      <c r="B144" s="151" t="s">
        <v>544</v>
      </c>
      <c r="C144" s="151" t="s">
        <v>532</v>
      </c>
      <c r="D144" s="147">
        <v>11769</v>
      </c>
      <c r="E144" s="147">
        <v>11769</v>
      </c>
      <c r="F144" s="147">
        <v>0</v>
      </c>
      <c r="G144" s="239" t="s">
        <v>696</v>
      </c>
    </row>
    <row r="145" spans="1:7" ht="216" x14ac:dyDescent="0.2">
      <c r="A145" s="213" t="s">
        <v>545</v>
      </c>
      <c r="B145" s="151" t="s">
        <v>546</v>
      </c>
      <c r="C145" s="151" t="s">
        <v>629</v>
      </c>
      <c r="D145" s="159">
        <v>5389</v>
      </c>
      <c r="E145" s="159">
        <v>5389</v>
      </c>
      <c r="F145" s="159">
        <v>0</v>
      </c>
      <c r="G145" s="239" t="s">
        <v>697</v>
      </c>
    </row>
    <row r="146" spans="1:7" x14ac:dyDescent="0.2">
      <c r="A146" s="214"/>
      <c r="B146" s="153"/>
      <c r="C146" s="153"/>
      <c r="D146" s="154"/>
      <c r="E146" s="154"/>
      <c r="F146" s="155"/>
      <c r="G146" s="236"/>
    </row>
    <row r="147" spans="1:7" ht="264" x14ac:dyDescent="0.2">
      <c r="A147" s="221" t="s">
        <v>548</v>
      </c>
      <c r="B147" s="141" t="s">
        <v>549</v>
      </c>
      <c r="C147" s="141" t="s">
        <v>550</v>
      </c>
      <c r="D147" s="142">
        <v>76413</v>
      </c>
      <c r="E147" s="142">
        <v>76413</v>
      </c>
      <c r="F147" s="142">
        <v>0</v>
      </c>
      <c r="G147" s="240" t="s">
        <v>698</v>
      </c>
    </row>
    <row r="148" spans="1:7" ht="13.5" thickBot="1" x14ac:dyDescent="0.25">
      <c r="A148" s="241" t="s">
        <v>554</v>
      </c>
      <c r="B148" s="165"/>
      <c r="C148" s="165"/>
      <c r="D148" s="166">
        <v>5668945</v>
      </c>
      <c r="E148" s="166">
        <v>5668945</v>
      </c>
      <c r="F148" s="166">
        <v>0</v>
      </c>
      <c r="G148" s="242"/>
    </row>
    <row r="149" spans="1:7" x14ac:dyDescent="0.2">
      <c r="A149" s="289"/>
      <c r="B149" s="289"/>
      <c r="C149" s="289"/>
      <c r="D149" s="289"/>
      <c r="E149" s="289"/>
      <c r="F149" s="289"/>
      <c r="G149" s="289"/>
    </row>
    <row r="150" spans="1:7" x14ac:dyDescent="0.2">
      <c r="A150" s="289"/>
      <c r="B150" s="289"/>
      <c r="C150" s="289"/>
      <c r="D150" s="289"/>
      <c r="E150" s="289"/>
      <c r="F150" s="289"/>
      <c r="G150" s="289"/>
    </row>
    <row r="151" spans="1:7" x14ac:dyDescent="0.2">
      <c r="A151" s="289"/>
      <c r="B151" s="289"/>
      <c r="C151" s="289"/>
      <c r="D151" s="289"/>
      <c r="E151" s="289"/>
      <c r="F151" s="289"/>
      <c r="G151" s="289"/>
    </row>
    <row r="152" spans="1:7" ht="38.25" customHeight="1" x14ac:dyDescent="0.2">
      <c r="A152" s="505" t="s">
        <v>630</v>
      </c>
      <c r="B152" s="505"/>
      <c r="C152" s="505"/>
      <c r="D152" s="505"/>
      <c r="E152" s="505"/>
      <c r="F152" s="505"/>
      <c r="G152" s="505"/>
    </row>
    <row r="153" spans="1:7" x14ac:dyDescent="0.2">
      <c r="A153" s="133"/>
      <c r="B153" s="192"/>
      <c r="C153" s="193"/>
      <c r="D153" s="194"/>
      <c r="E153" s="131"/>
      <c r="F153" s="131"/>
      <c r="G153" s="131"/>
    </row>
    <row r="154" spans="1:7" x14ac:dyDescent="0.2">
      <c r="A154" s="503" t="s">
        <v>464</v>
      </c>
      <c r="B154" s="503"/>
      <c r="C154" s="503"/>
      <c r="D154" s="503"/>
      <c r="E154" s="503"/>
      <c r="F154" s="503"/>
      <c r="G154" s="503"/>
    </row>
    <row r="155" spans="1:7" ht="13.5" thickBot="1" x14ac:dyDescent="0.25">
      <c r="A155" s="195"/>
      <c r="B155" s="196"/>
      <c r="C155" s="197"/>
      <c r="D155" s="198"/>
      <c r="E155" s="198"/>
      <c r="F155" s="199"/>
      <c r="G155" s="200"/>
    </row>
    <row r="156" spans="1:7" ht="48.75" thickBot="1" x14ac:dyDescent="0.25">
      <c r="A156" s="201" t="s">
        <v>631</v>
      </c>
      <c r="B156" s="202" t="s">
        <v>557</v>
      </c>
      <c r="C156" s="203" t="s">
        <v>558</v>
      </c>
      <c r="D156" s="203" t="s">
        <v>610</v>
      </c>
      <c r="E156" s="203" t="s">
        <v>469</v>
      </c>
      <c r="F156" s="204" t="s">
        <v>470</v>
      </c>
      <c r="G156" s="205" t="s">
        <v>471</v>
      </c>
    </row>
    <row r="157" spans="1:7" ht="24" x14ac:dyDescent="0.2">
      <c r="A157" s="206" t="s">
        <v>559</v>
      </c>
      <c r="B157" s="207" t="s">
        <v>560</v>
      </c>
      <c r="C157" s="208"/>
      <c r="D157" s="209">
        <v>1982741</v>
      </c>
      <c r="E157" s="209">
        <v>1982741</v>
      </c>
      <c r="F157" s="209">
        <v>0</v>
      </c>
      <c r="G157" s="210"/>
    </row>
    <row r="158" spans="1:7" ht="36" x14ac:dyDescent="0.2">
      <c r="A158" s="213" t="s">
        <v>561</v>
      </c>
      <c r="B158" s="151" t="s">
        <v>562</v>
      </c>
      <c r="C158" s="151" t="s">
        <v>362</v>
      </c>
      <c r="D158" s="147">
        <v>1961414</v>
      </c>
      <c r="E158" s="147">
        <v>1961414</v>
      </c>
      <c r="F158" s="147">
        <v>0</v>
      </c>
      <c r="G158" s="212"/>
    </row>
    <row r="159" spans="1:7" ht="336" x14ac:dyDescent="0.2">
      <c r="A159" s="213" t="s">
        <v>563</v>
      </c>
      <c r="B159" s="151" t="s">
        <v>564</v>
      </c>
      <c r="C159" s="151" t="s">
        <v>632</v>
      </c>
      <c r="D159" s="147">
        <v>21327</v>
      </c>
      <c r="E159" s="159">
        <v>21327</v>
      </c>
      <c r="F159" s="147">
        <v>0</v>
      </c>
      <c r="G159" s="180" t="s">
        <v>699</v>
      </c>
    </row>
    <row r="160" spans="1:7" x14ac:dyDescent="0.2">
      <c r="A160" s="214"/>
      <c r="B160" s="153"/>
      <c r="C160" s="215"/>
      <c r="D160" s="154"/>
      <c r="E160" s="154"/>
      <c r="F160" s="155"/>
      <c r="G160" s="216"/>
    </row>
    <row r="161" spans="1:7" ht="96" x14ac:dyDescent="0.2">
      <c r="A161" s="217" t="s">
        <v>566</v>
      </c>
      <c r="B161" s="218" t="s">
        <v>567</v>
      </c>
      <c r="C161" s="141"/>
      <c r="D161" s="142">
        <v>1700488</v>
      </c>
      <c r="E161" s="142">
        <v>1700488</v>
      </c>
      <c r="F161" s="142">
        <v>0</v>
      </c>
      <c r="G161" s="219" t="s">
        <v>633</v>
      </c>
    </row>
    <row r="162" spans="1:7" ht="36" x14ac:dyDescent="0.2">
      <c r="A162" s="211" t="s">
        <v>569</v>
      </c>
      <c r="B162" s="151" t="s">
        <v>570</v>
      </c>
      <c r="C162" s="151" t="s">
        <v>364</v>
      </c>
      <c r="D162" s="147">
        <v>551753</v>
      </c>
      <c r="E162" s="147">
        <v>551753</v>
      </c>
      <c r="F162" s="147">
        <v>0</v>
      </c>
      <c r="G162" s="180" t="s">
        <v>634</v>
      </c>
    </row>
    <row r="163" spans="1:7" ht="108" x14ac:dyDescent="0.2">
      <c r="A163" s="213" t="s">
        <v>572</v>
      </c>
      <c r="B163" s="146" t="s">
        <v>573</v>
      </c>
      <c r="C163" s="151" t="s">
        <v>574</v>
      </c>
      <c r="D163" s="147">
        <v>541614</v>
      </c>
      <c r="E163" s="147">
        <v>541614</v>
      </c>
      <c r="F163" s="147">
        <v>0</v>
      </c>
      <c r="G163" s="180" t="s">
        <v>635</v>
      </c>
    </row>
    <row r="164" spans="1:7" x14ac:dyDescent="0.2">
      <c r="A164" s="213" t="s">
        <v>576</v>
      </c>
      <c r="B164" s="146" t="s">
        <v>577</v>
      </c>
      <c r="C164" s="151" t="s">
        <v>636</v>
      </c>
      <c r="D164" s="147">
        <v>410522</v>
      </c>
      <c r="E164" s="147">
        <v>410522</v>
      </c>
      <c r="F164" s="147">
        <v>0</v>
      </c>
      <c r="G164" s="220"/>
    </row>
    <row r="165" spans="1:7" ht="228" x14ac:dyDescent="0.2">
      <c r="A165" s="213" t="s">
        <v>579</v>
      </c>
      <c r="B165" s="146" t="s">
        <v>580</v>
      </c>
      <c r="C165" s="151" t="s">
        <v>581</v>
      </c>
      <c r="D165" s="147">
        <v>174094</v>
      </c>
      <c r="E165" s="159">
        <v>174094</v>
      </c>
      <c r="F165" s="159">
        <v>0</v>
      </c>
      <c r="G165" s="180" t="s">
        <v>700</v>
      </c>
    </row>
    <row r="166" spans="1:7" ht="132" x14ac:dyDescent="0.2">
      <c r="A166" s="213" t="s">
        <v>582</v>
      </c>
      <c r="B166" s="146" t="s">
        <v>583</v>
      </c>
      <c r="C166" s="151" t="s">
        <v>584</v>
      </c>
      <c r="D166" s="147">
        <v>385</v>
      </c>
      <c r="E166" s="147">
        <v>385</v>
      </c>
      <c r="F166" s="147">
        <v>0</v>
      </c>
      <c r="G166" s="180" t="s">
        <v>701</v>
      </c>
    </row>
    <row r="167" spans="1:7" ht="180" x14ac:dyDescent="0.2">
      <c r="A167" s="213" t="s">
        <v>585</v>
      </c>
      <c r="B167" s="146" t="s">
        <v>586</v>
      </c>
      <c r="C167" s="151" t="s">
        <v>581</v>
      </c>
      <c r="D167" s="147">
        <v>7126</v>
      </c>
      <c r="E167" s="147">
        <v>7126</v>
      </c>
      <c r="F167" s="147">
        <v>0</v>
      </c>
      <c r="G167" s="180" t="s">
        <v>702</v>
      </c>
    </row>
    <row r="168" spans="1:7" ht="132" x14ac:dyDescent="0.2">
      <c r="A168" s="211" t="s">
        <v>587</v>
      </c>
      <c r="B168" s="146" t="s">
        <v>588</v>
      </c>
      <c r="C168" s="151" t="s">
        <v>584</v>
      </c>
      <c r="D168" s="147">
        <v>14994</v>
      </c>
      <c r="E168" s="147">
        <v>14994</v>
      </c>
      <c r="F168" s="147">
        <v>0</v>
      </c>
      <c r="G168" s="180" t="s">
        <v>703</v>
      </c>
    </row>
    <row r="169" spans="1:7" x14ac:dyDescent="0.2">
      <c r="A169" s="214"/>
      <c r="B169" s="153"/>
      <c r="C169" s="215"/>
      <c r="D169" s="154"/>
      <c r="E169" s="154"/>
      <c r="F169" s="155"/>
      <c r="G169" s="216"/>
    </row>
    <row r="170" spans="1:7" ht="204" x14ac:dyDescent="0.2">
      <c r="A170" s="217" t="s">
        <v>589</v>
      </c>
      <c r="B170" s="218" t="s">
        <v>590</v>
      </c>
      <c r="C170" s="141" t="s">
        <v>707</v>
      </c>
      <c r="D170" s="142">
        <v>33377</v>
      </c>
      <c r="E170" s="142">
        <v>33377</v>
      </c>
      <c r="F170" s="142">
        <v>0</v>
      </c>
      <c r="G170" s="219" t="s">
        <v>704</v>
      </c>
    </row>
    <row r="171" spans="1:7" x14ac:dyDescent="0.2">
      <c r="A171" s="214"/>
      <c r="B171" s="153"/>
      <c r="C171" s="215"/>
      <c r="D171" s="154"/>
      <c r="E171" s="154"/>
      <c r="F171" s="154"/>
      <c r="G171" s="216"/>
    </row>
    <row r="172" spans="1:7" ht="216" x14ac:dyDescent="0.2">
      <c r="A172" s="217" t="s">
        <v>592</v>
      </c>
      <c r="B172" s="218" t="s">
        <v>593</v>
      </c>
      <c r="C172" s="141" t="s">
        <v>637</v>
      </c>
      <c r="D172" s="142">
        <v>57420</v>
      </c>
      <c r="E172" s="142">
        <v>57420</v>
      </c>
      <c r="F172" s="142">
        <v>0</v>
      </c>
      <c r="G172" s="219" t="s">
        <v>705</v>
      </c>
    </row>
    <row r="173" spans="1:7" x14ac:dyDescent="0.2">
      <c r="A173" s="214"/>
      <c r="B173" s="153"/>
      <c r="C173" s="215"/>
      <c r="D173" s="154"/>
      <c r="E173" s="154"/>
      <c r="F173" s="155"/>
      <c r="G173" s="216"/>
    </row>
    <row r="174" spans="1:7" ht="24" x14ac:dyDescent="0.2">
      <c r="A174" s="221" t="s">
        <v>638</v>
      </c>
      <c r="B174" s="218" t="s">
        <v>639</v>
      </c>
      <c r="C174" s="141"/>
      <c r="D174" s="142">
        <v>128</v>
      </c>
      <c r="E174" s="142">
        <v>128</v>
      </c>
      <c r="F174" s="142">
        <v>0</v>
      </c>
      <c r="G174" s="219" t="s">
        <v>640</v>
      </c>
    </row>
    <row r="175" spans="1:7" x14ac:dyDescent="0.2">
      <c r="A175" s="214"/>
      <c r="B175" s="153"/>
      <c r="C175" s="215"/>
      <c r="D175" s="154"/>
      <c r="E175" s="154"/>
      <c r="F175" s="155"/>
      <c r="G175" s="216"/>
    </row>
    <row r="176" spans="1:7" x14ac:dyDescent="0.2">
      <c r="A176" s="217" t="s">
        <v>641</v>
      </c>
      <c r="B176" s="218" t="s">
        <v>599</v>
      </c>
      <c r="C176" s="141"/>
      <c r="D176" s="142">
        <v>2016118</v>
      </c>
      <c r="E176" s="142">
        <v>2016118</v>
      </c>
      <c r="F176" s="142">
        <v>0</v>
      </c>
      <c r="G176" s="226"/>
    </row>
    <row r="177" spans="1:7" x14ac:dyDescent="0.2">
      <c r="A177" s="222"/>
      <c r="B177" s="153"/>
      <c r="C177" s="215"/>
      <c r="D177" s="223"/>
      <c r="E177" s="223"/>
      <c r="F177" s="224"/>
      <c r="G177" s="225"/>
    </row>
    <row r="178" spans="1:7" x14ac:dyDescent="0.2">
      <c r="A178" s="217" t="s">
        <v>642</v>
      </c>
      <c r="B178" s="218" t="s">
        <v>601</v>
      </c>
      <c r="C178" s="141"/>
      <c r="D178" s="142">
        <v>1758036</v>
      </c>
      <c r="E178" s="142">
        <v>1758036</v>
      </c>
      <c r="F178" s="142">
        <v>0</v>
      </c>
      <c r="G178" s="226"/>
    </row>
    <row r="179" spans="1:7" x14ac:dyDescent="0.2">
      <c r="A179" s="214"/>
      <c r="B179" s="153"/>
      <c r="C179" s="215"/>
      <c r="D179" s="154"/>
      <c r="E179" s="154"/>
      <c r="F179" s="155"/>
      <c r="G179" s="216"/>
    </row>
    <row r="180" spans="1:7" ht="24" x14ac:dyDescent="0.2">
      <c r="A180" s="221" t="s">
        <v>602</v>
      </c>
      <c r="B180" s="218" t="s">
        <v>603</v>
      </c>
      <c r="C180" s="141"/>
      <c r="D180" s="142">
        <v>258082</v>
      </c>
      <c r="E180" s="142">
        <v>258082</v>
      </c>
      <c r="F180" s="142">
        <v>0</v>
      </c>
      <c r="G180" s="227"/>
    </row>
    <row r="181" spans="1:7" x14ac:dyDescent="0.2">
      <c r="A181" s="214"/>
      <c r="B181" s="153"/>
      <c r="C181" s="215"/>
      <c r="D181" s="154"/>
      <c r="E181" s="154"/>
      <c r="F181" s="155"/>
      <c r="G181" s="216"/>
    </row>
    <row r="182" spans="1:7" x14ac:dyDescent="0.2">
      <c r="A182" s="217" t="s">
        <v>604</v>
      </c>
      <c r="B182" s="218" t="s">
        <v>605</v>
      </c>
      <c r="C182" s="141"/>
      <c r="D182" s="142">
        <v>18894</v>
      </c>
      <c r="E182" s="142">
        <v>18894</v>
      </c>
      <c r="F182" s="142">
        <v>0</v>
      </c>
      <c r="G182" s="227"/>
    </row>
    <row r="183" spans="1:7" x14ac:dyDescent="0.2">
      <c r="A183" s="214"/>
      <c r="B183" s="153"/>
      <c r="C183" s="215"/>
      <c r="D183" s="154"/>
      <c r="E183" s="154"/>
      <c r="F183" s="155"/>
      <c r="G183" s="216"/>
    </row>
    <row r="184" spans="1:7" ht="13.5" thickBot="1" x14ac:dyDescent="0.25">
      <c r="A184" s="228" t="s">
        <v>606</v>
      </c>
      <c r="B184" s="229" t="s">
        <v>607</v>
      </c>
      <c r="C184" s="230"/>
      <c r="D184" s="231">
        <v>239188</v>
      </c>
      <c r="E184" s="231">
        <v>239188</v>
      </c>
      <c r="F184" s="231">
        <v>0</v>
      </c>
      <c r="G184" s="232"/>
    </row>
    <row r="185" spans="1:7" x14ac:dyDescent="0.2">
      <c r="A185" s="289"/>
      <c r="B185" s="289"/>
      <c r="C185" s="289"/>
      <c r="D185" s="289"/>
      <c r="E185" s="289"/>
      <c r="F185" s="289"/>
      <c r="G185" s="289"/>
    </row>
    <row r="186" spans="1:7" x14ac:dyDescent="0.2">
      <c r="A186" s="289"/>
      <c r="B186" s="289"/>
      <c r="C186" s="289"/>
      <c r="D186" s="289"/>
      <c r="E186" s="289"/>
      <c r="F186" s="289"/>
      <c r="G186" s="289"/>
    </row>
    <row r="187" spans="1:7" x14ac:dyDescent="0.2">
      <c r="A187" s="289"/>
      <c r="B187" s="289"/>
      <c r="C187" s="289"/>
      <c r="D187" s="289"/>
      <c r="E187" s="289"/>
      <c r="F187" s="289"/>
      <c r="G187" s="289"/>
    </row>
    <row r="188" spans="1:7" ht="15.75" x14ac:dyDescent="0.25">
      <c r="A188" s="190" t="s">
        <v>643</v>
      </c>
      <c r="B188" s="133"/>
      <c r="C188" s="192"/>
      <c r="D188" s="194"/>
      <c r="E188" s="194"/>
      <c r="F188" s="131"/>
      <c r="G188" s="131"/>
    </row>
    <row r="189" spans="1:7" x14ac:dyDescent="0.2">
      <c r="A189" s="133"/>
      <c r="B189" s="133"/>
      <c r="C189" s="192"/>
      <c r="D189" s="194"/>
      <c r="E189" s="194"/>
      <c r="F189" s="131"/>
      <c r="G189" s="131"/>
    </row>
    <row r="190" spans="1:7" x14ac:dyDescent="0.2">
      <c r="A190" s="501" t="s">
        <v>464</v>
      </c>
      <c r="B190" s="501"/>
      <c r="C190" s="501"/>
      <c r="D190" s="501"/>
      <c r="E190" s="501"/>
      <c r="F190" s="501"/>
      <c r="G190" s="501"/>
    </row>
    <row r="191" spans="1:7" ht="13.5" thickBot="1" x14ac:dyDescent="0.25">
      <c r="A191" s="195"/>
      <c r="B191" s="195"/>
      <c r="C191" s="196"/>
      <c r="D191" s="198"/>
      <c r="E191" s="198"/>
      <c r="F191" s="199"/>
      <c r="G191" s="200"/>
    </row>
    <row r="192" spans="1:7" ht="36.75" thickBot="1" x14ac:dyDescent="0.25">
      <c r="A192" s="250" t="s">
        <v>644</v>
      </c>
      <c r="B192" s="251"/>
      <c r="C192" s="252" t="s">
        <v>645</v>
      </c>
      <c r="D192" s="253" t="s">
        <v>646</v>
      </c>
      <c r="E192" s="253" t="s">
        <v>647</v>
      </c>
      <c r="F192" s="253" t="s">
        <v>470</v>
      </c>
      <c r="G192" s="254" t="s">
        <v>471</v>
      </c>
    </row>
    <row r="193" spans="1:7" ht="24" x14ac:dyDescent="0.2">
      <c r="A193" s="255" t="s">
        <v>648</v>
      </c>
      <c r="B193" s="256"/>
      <c r="C193" s="175" t="s">
        <v>473</v>
      </c>
      <c r="D193" s="177">
        <f>SUM(D194:D198)</f>
        <v>5310891.29</v>
      </c>
      <c r="E193" s="177">
        <f>SUM(E194:E198)</f>
        <v>5310859</v>
      </c>
      <c r="F193" s="177">
        <f>+E193-D193</f>
        <v>-32.290000000037253</v>
      </c>
      <c r="G193" s="257"/>
    </row>
    <row r="194" spans="1:7" x14ac:dyDescent="0.2">
      <c r="A194" s="495" t="s">
        <v>475</v>
      </c>
      <c r="B194" s="496"/>
      <c r="C194" s="151" t="s">
        <v>476</v>
      </c>
      <c r="D194" s="147">
        <v>53727</v>
      </c>
      <c r="E194" s="147">
        <v>53727</v>
      </c>
      <c r="F194" s="147">
        <f t="shared" ref="F194:F198" si="3">+E194-D194</f>
        <v>0</v>
      </c>
      <c r="G194" s="235"/>
    </row>
    <row r="195" spans="1:7" x14ac:dyDescent="0.2">
      <c r="A195" s="497" t="s">
        <v>478</v>
      </c>
      <c r="B195" s="498"/>
      <c r="C195" s="151" t="s">
        <v>479</v>
      </c>
      <c r="D195" s="147">
        <v>5111237</v>
      </c>
      <c r="E195" s="147">
        <v>5111237</v>
      </c>
      <c r="F195" s="147">
        <f t="shared" si="3"/>
        <v>0</v>
      </c>
      <c r="G195" s="235"/>
    </row>
    <row r="196" spans="1:7" ht="48" x14ac:dyDescent="0.2">
      <c r="A196" s="497" t="s">
        <v>482</v>
      </c>
      <c r="B196" s="498"/>
      <c r="C196" s="146" t="s">
        <v>483</v>
      </c>
      <c r="D196" s="147">
        <v>20074</v>
      </c>
      <c r="E196" s="147">
        <v>20189</v>
      </c>
      <c r="F196" s="147">
        <f t="shared" si="3"/>
        <v>115</v>
      </c>
      <c r="G196" s="180" t="s">
        <v>649</v>
      </c>
    </row>
    <row r="197" spans="1:7" ht="24" x14ac:dyDescent="0.2">
      <c r="A197" s="495" t="s">
        <v>486</v>
      </c>
      <c r="B197" s="496"/>
      <c r="C197" s="146" t="s">
        <v>487</v>
      </c>
      <c r="D197" s="147">
        <v>147.29</v>
      </c>
      <c r="E197" s="147">
        <v>0</v>
      </c>
      <c r="F197" s="147">
        <f t="shared" si="3"/>
        <v>-147.29</v>
      </c>
      <c r="G197" s="180" t="s">
        <v>650</v>
      </c>
    </row>
    <row r="198" spans="1:7" x14ac:dyDescent="0.2">
      <c r="A198" s="495" t="s">
        <v>489</v>
      </c>
      <c r="B198" s="496"/>
      <c r="C198" s="146" t="s">
        <v>490</v>
      </c>
      <c r="D198" s="147">
        <v>125706</v>
      </c>
      <c r="E198" s="147">
        <v>125706</v>
      </c>
      <c r="F198" s="147">
        <f t="shared" si="3"/>
        <v>0</v>
      </c>
      <c r="G198" s="235"/>
    </row>
    <row r="199" spans="1:7" x14ac:dyDescent="0.2">
      <c r="A199" s="214"/>
      <c r="B199" s="258"/>
      <c r="C199" s="153"/>
      <c r="D199" s="154"/>
      <c r="E199" s="154"/>
      <c r="F199" s="155"/>
      <c r="G199" s="216"/>
    </row>
    <row r="200" spans="1:7" x14ac:dyDescent="0.2">
      <c r="A200" s="217" t="s">
        <v>492</v>
      </c>
      <c r="B200" s="259"/>
      <c r="C200" s="218" t="s">
        <v>493</v>
      </c>
      <c r="D200" s="142">
        <f>SUM(D201:D204)+1</f>
        <v>332776</v>
      </c>
      <c r="E200" s="142">
        <f>SUM(E201:E204)</f>
        <v>332777</v>
      </c>
      <c r="F200" s="142">
        <f t="shared" ref="F200:F204" si="4">+E200-D200</f>
        <v>1</v>
      </c>
      <c r="G200" s="227"/>
    </row>
    <row r="201" spans="1:7" x14ac:dyDescent="0.2">
      <c r="A201" s="495" t="s">
        <v>496</v>
      </c>
      <c r="B201" s="496"/>
      <c r="C201" s="151" t="s">
        <v>497</v>
      </c>
      <c r="D201" s="147">
        <v>25447</v>
      </c>
      <c r="E201" s="147">
        <v>25447</v>
      </c>
      <c r="F201" s="147">
        <f t="shared" si="4"/>
        <v>0</v>
      </c>
      <c r="G201" s="235"/>
    </row>
    <row r="202" spans="1:7" ht="48" x14ac:dyDescent="0.2">
      <c r="A202" s="497" t="s">
        <v>499</v>
      </c>
      <c r="B202" s="498"/>
      <c r="C202" s="146" t="s">
        <v>500</v>
      </c>
      <c r="D202" s="147">
        <v>45442</v>
      </c>
      <c r="E202" s="147">
        <v>45047</v>
      </c>
      <c r="F202" s="147">
        <f>+E202-D202</f>
        <v>-395</v>
      </c>
      <c r="G202" s="180" t="s">
        <v>651</v>
      </c>
    </row>
    <row r="203" spans="1:7" ht="48" x14ac:dyDescent="0.2">
      <c r="A203" s="495" t="s">
        <v>652</v>
      </c>
      <c r="B203" s="496"/>
      <c r="C203" s="146" t="s">
        <v>502</v>
      </c>
      <c r="D203" s="147">
        <v>44</v>
      </c>
      <c r="E203" s="147">
        <v>441</v>
      </c>
      <c r="F203" s="147">
        <f t="shared" si="4"/>
        <v>397</v>
      </c>
      <c r="G203" s="180" t="s">
        <v>653</v>
      </c>
    </row>
    <row r="204" spans="1:7" x14ac:dyDescent="0.2">
      <c r="A204" s="495" t="s">
        <v>505</v>
      </c>
      <c r="B204" s="496"/>
      <c r="C204" s="146" t="s">
        <v>506</v>
      </c>
      <c r="D204" s="147">
        <v>261842</v>
      </c>
      <c r="E204" s="147">
        <v>261842</v>
      </c>
      <c r="F204" s="147">
        <f t="shared" si="4"/>
        <v>0</v>
      </c>
      <c r="G204" s="235"/>
    </row>
    <row r="205" spans="1:7" x14ac:dyDescent="0.2">
      <c r="A205" s="214"/>
      <c r="B205" s="258"/>
      <c r="C205" s="153"/>
      <c r="D205" s="154"/>
      <c r="E205" s="154"/>
      <c r="F205" s="155"/>
      <c r="G205" s="216"/>
    </row>
    <row r="206" spans="1:7" ht="24" x14ac:dyDescent="0.2">
      <c r="A206" s="217" t="s">
        <v>509</v>
      </c>
      <c r="B206" s="259"/>
      <c r="C206" s="218" t="s">
        <v>510</v>
      </c>
      <c r="D206" s="142">
        <v>25278</v>
      </c>
      <c r="E206" s="142">
        <v>25309</v>
      </c>
      <c r="F206" s="142">
        <f t="shared" ref="F206" si="5">+E206-D206</f>
        <v>31</v>
      </c>
      <c r="G206" s="219" t="s">
        <v>654</v>
      </c>
    </row>
    <row r="207" spans="1:7" ht="13.5" thickBot="1" x14ac:dyDescent="0.25">
      <c r="A207" s="499" t="s">
        <v>551</v>
      </c>
      <c r="B207" s="500"/>
      <c r="C207" s="260"/>
      <c r="D207" s="261">
        <f>+D193+D200+D206</f>
        <v>5668945.29</v>
      </c>
      <c r="E207" s="261">
        <f>+E193+E200+E206</f>
        <v>5668945</v>
      </c>
      <c r="F207" s="261">
        <f>+E207-D207</f>
        <v>-0.2900000000372529</v>
      </c>
      <c r="G207" s="262"/>
    </row>
    <row r="208" spans="1:7" ht="13.5" thickBot="1" x14ac:dyDescent="0.25">
      <c r="A208" s="263"/>
      <c r="B208" s="264"/>
      <c r="C208" s="265"/>
      <c r="D208" s="266"/>
      <c r="E208" s="266"/>
      <c r="F208" s="267"/>
      <c r="G208" s="268"/>
    </row>
    <row r="209" spans="1:7" x14ac:dyDescent="0.2">
      <c r="A209" s="508" t="s">
        <v>552</v>
      </c>
      <c r="B209" s="509"/>
      <c r="C209" s="175" t="s">
        <v>512</v>
      </c>
      <c r="D209" s="177">
        <v>2758533</v>
      </c>
      <c r="E209" s="177">
        <v>2758533</v>
      </c>
      <c r="F209" s="177">
        <f>+E209-D209</f>
        <v>0</v>
      </c>
      <c r="G209" s="257"/>
    </row>
    <row r="210" spans="1:7" x14ac:dyDescent="0.2">
      <c r="A210" s="510"/>
      <c r="B210" s="511"/>
      <c r="C210" s="269"/>
      <c r="D210" s="147"/>
      <c r="E210" s="147"/>
      <c r="F210" s="270"/>
      <c r="G210" s="235"/>
    </row>
    <row r="211" spans="1:7" ht="48" x14ac:dyDescent="0.2">
      <c r="A211" s="506" t="s">
        <v>553</v>
      </c>
      <c r="B211" s="507"/>
      <c r="C211" s="218" t="s">
        <v>515</v>
      </c>
      <c r="D211" s="142">
        <v>77312</v>
      </c>
      <c r="E211" s="142">
        <v>127788</v>
      </c>
      <c r="F211" s="142">
        <f>+E211-D211</f>
        <v>50476</v>
      </c>
      <c r="G211" s="219" t="s">
        <v>655</v>
      </c>
    </row>
    <row r="212" spans="1:7" x14ac:dyDescent="0.2">
      <c r="A212" s="510"/>
      <c r="B212" s="511"/>
      <c r="C212" s="269"/>
      <c r="D212" s="147"/>
      <c r="E212" s="147"/>
      <c r="F212" s="270"/>
      <c r="G212" s="235"/>
    </row>
    <row r="213" spans="1:7" x14ac:dyDescent="0.2">
      <c r="A213" s="506" t="s">
        <v>708</v>
      </c>
      <c r="B213" s="507"/>
      <c r="C213" s="218" t="s">
        <v>519</v>
      </c>
      <c r="D213" s="142">
        <f>SUM(D214:D217)</f>
        <v>2284143</v>
      </c>
      <c r="E213" s="142">
        <f>SUM(E214:E217)</f>
        <v>2281608</v>
      </c>
      <c r="F213" s="142">
        <f t="shared" ref="F213:F217" si="6">+E213-D213</f>
        <v>-2535</v>
      </c>
      <c r="G213" s="227"/>
    </row>
    <row r="214" spans="1:7" ht="24" customHeight="1" x14ac:dyDescent="0.2">
      <c r="A214" s="497" t="s">
        <v>521</v>
      </c>
      <c r="B214" s="498"/>
      <c r="C214" s="146" t="s">
        <v>522</v>
      </c>
      <c r="D214" s="147">
        <v>2207885</v>
      </c>
      <c r="E214" s="147">
        <v>2207885</v>
      </c>
      <c r="F214" s="147">
        <f t="shared" si="6"/>
        <v>0</v>
      </c>
      <c r="G214" s="235"/>
    </row>
    <row r="215" spans="1:7" ht="36" x14ac:dyDescent="0.2">
      <c r="A215" s="495" t="s">
        <v>525</v>
      </c>
      <c r="B215" s="496"/>
      <c r="C215" s="146" t="s">
        <v>526</v>
      </c>
      <c r="D215" s="147">
        <v>7616</v>
      </c>
      <c r="E215" s="147">
        <v>5162</v>
      </c>
      <c r="F215" s="147">
        <f t="shared" si="6"/>
        <v>-2454</v>
      </c>
      <c r="G215" s="180" t="s">
        <v>656</v>
      </c>
    </row>
    <row r="216" spans="1:7" x14ac:dyDescent="0.2">
      <c r="A216" s="495" t="s">
        <v>528</v>
      </c>
      <c r="B216" s="496"/>
      <c r="C216" s="146" t="s">
        <v>529</v>
      </c>
      <c r="D216" s="147">
        <v>68561</v>
      </c>
      <c r="E216" s="147">
        <v>68561</v>
      </c>
      <c r="F216" s="147">
        <f t="shared" si="6"/>
        <v>0</v>
      </c>
      <c r="G216" s="235"/>
    </row>
    <row r="217" spans="1:7" ht="36" x14ac:dyDescent="0.2">
      <c r="A217" s="495" t="s">
        <v>657</v>
      </c>
      <c r="B217" s="496"/>
      <c r="C217" s="146" t="s">
        <v>531</v>
      </c>
      <c r="D217" s="147">
        <v>81</v>
      </c>
      <c r="E217" s="147">
        <v>0</v>
      </c>
      <c r="F217" s="147">
        <f t="shared" si="6"/>
        <v>-81</v>
      </c>
      <c r="G217" s="180" t="s">
        <v>658</v>
      </c>
    </row>
    <row r="218" spans="1:7" x14ac:dyDescent="0.2">
      <c r="A218" s="214"/>
      <c r="B218" s="258"/>
      <c r="C218" s="153"/>
      <c r="D218" s="154"/>
      <c r="E218" s="154"/>
      <c r="F218" s="155"/>
      <c r="G218" s="216"/>
    </row>
    <row r="219" spans="1:7" x14ac:dyDescent="0.2">
      <c r="A219" s="217" t="s">
        <v>533</v>
      </c>
      <c r="B219" s="259"/>
      <c r="C219" s="218" t="s">
        <v>534</v>
      </c>
      <c r="D219" s="142">
        <f>SUM(D220:D225)</f>
        <v>425783</v>
      </c>
      <c r="E219" s="142">
        <f>SUM(E220:E225)</f>
        <v>424603</v>
      </c>
      <c r="F219" s="142">
        <f t="shared" ref="F219:F227" si="7">+E219-D219</f>
        <v>-1180</v>
      </c>
      <c r="G219" s="227"/>
    </row>
    <row r="220" spans="1:7" ht="36" x14ac:dyDescent="0.2">
      <c r="A220" s="497" t="s">
        <v>521</v>
      </c>
      <c r="B220" s="498"/>
      <c r="C220" s="146" t="s">
        <v>536</v>
      </c>
      <c r="D220" s="147">
        <v>227314</v>
      </c>
      <c r="E220" s="147">
        <v>227247</v>
      </c>
      <c r="F220" s="147">
        <f t="shared" si="7"/>
        <v>-67</v>
      </c>
      <c r="G220" s="180" t="s">
        <v>659</v>
      </c>
    </row>
    <row r="221" spans="1:7" x14ac:dyDescent="0.2">
      <c r="A221" s="495" t="s">
        <v>537</v>
      </c>
      <c r="B221" s="496"/>
      <c r="C221" s="151" t="s">
        <v>538</v>
      </c>
      <c r="D221" s="147">
        <v>38933</v>
      </c>
      <c r="E221" s="147">
        <v>38933</v>
      </c>
      <c r="F221" s="147">
        <f t="shared" si="7"/>
        <v>0</v>
      </c>
      <c r="G221" s="235"/>
    </row>
    <row r="222" spans="1:7" ht="60" x14ac:dyDescent="0.2">
      <c r="A222" s="497" t="s">
        <v>530</v>
      </c>
      <c r="B222" s="498"/>
      <c r="C222" s="151" t="s">
        <v>540</v>
      </c>
      <c r="D222" s="147">
        <v>116693</v>
      </c>
      <c r="E222" s="147">
        <v>112890</v>
      </c>
      <c r="F222" s="147">
        <f t="shared" si="7"/>
        <v>-3803</v>
      </c>
      <c r="G222" s="180" t="s">
        <v>660</v>
      </c>
    </row>
    <row r="223" spans="1:7" ht="60" x14ac:dyDescent="0.2">
      <c r="A223" s="495" t="s">
        <v>541</v>
      </c>
      <c r="B223" s="496"/>
      <c r="C223" s="151" t="s">
        <v>542</v>
      </c>
      <c r="D223" s="147">
        <v>28396</v>
      </c>
      <c r="E223" s="147">
        <v>28375</v>
      </c>
      <c r="F223" s="147">
        <f t="shared" si="7"/>
        <v>-21</v>
      </c>
      <c r="G223" s="180" t="s">
        <v>661</v>
      </c>
    </row>
    <row r="224" spans="1:7" ht="36" x14ac:dyDescent="0.2">
      <c r="A224" s="495" t="s">
        <v>543</v>
      </c>
      <c r="B224" s="496"/>
      <c r="C224" s="151" t="s">
        <v>544</v>
      </c>
      <c r="D224" s="147">
        <v>11757</v>
      </c>
      <c r="E224" s="147">
        <v>11769</v>
      </c>
      <c r="F224" s="147">
        <f t="shared" si="7"/>
        <v>12</v>
      </c>
      <c r="G224" s="180" t="s">
        <v>662</v>
      </c>
    </row>
    <row r="225" spans="1:7" ht="84" x14ac:dyDescent="0.2">
      <c r="A225" s="497" t="s">
        <v>545</v>
      </c>
      <c r="B225" s="498"/>
      <c r="C225" s="151" t="s">
        <v>546</v>
      </c>
      <c r="D225" s="147">
        <v>2690</v>
      </c>
      <c r="E225" s="147">
        <v>5389</v>
      </c>
      <c r="F225" s="147">
        <f t="shared" si="7"/>
        <v>2699</v>
      </c>
      <c r="G225" s="180" t="s">
        <v>663</v>
      </c>
    </row>
    <row r="226" spans="1:7" x14ac:dyDescent="0.2">
      <c r="A226" s="214"/>
      <c r="B226" s="258"/>
      <c r="C226" s="153"/>
      <c r="D226" s="154"/>
      <c r="E226" s="154"/>
      <c r="F226" s="155"/>
      <c r="G226" s="216"/>
    </row>
    <row r="227" spans="1:7" ht="132" x14ac:dyDescent="0.2">
      <c r="A227" s="512" t="s">
        <v>548</v>
      </c>
      <c r="B227" s="513"/>
      <c r="C227" s="141" t="s">
        <v>549</v>
      </c>
      <c r="D227" s="142">
        <v>123173</v>
      </c>
      <c r="E227" s="142">
        <v>76413</v>
      </c>
      <c r="F227" s="142">
        <f t="shared" si="7"/>
        <v>-46760</v>
      </c>
      <c r="G227" s="219" t="s">
        <v>664</v>
      </c>
    </row>
    <row r="228" spans="1:7" ht="13.5" thickBot="1" x14ac:dyDescent="0.25">
      <c r="A228" s="499" t="s">
        <v>554</v>
      </c>
      <c r="B228" s="500"/>
      <c r="C228" s="260"/>
      <c r="D228" s="261">
        <f>+D209+D211+D213+D219+D227+1</f>
        <v>5668945</v>
      </c>
      <c r="E228" s="261">
        <f>+E209+E211+E213+E219+E227</f>
        <v>5668945</v>
      </c>
      <c r="F228" s="261">
        <f>+E228-D228</f>
        <v>0</v>
      </c>
      <c r="G228" s="262"/>
    </row>
    <row r="229" spans="1:7" x14ac:dyDescent="0.2">
      <c r="A229" s="289"/>
      <c r="B229" s="289"/>
      <c r="C229" s="289"/>
      <c r="D229" s="289"/>
      <c r="E229" s="289"/>
      <c r="F229" s="289"/>
      <c r="G229" s="289"/>
    </row>
    <row r="230" spans="1:7" x14ac:dyDescent="0.2">
      <c r="A230" s="289"/>
      <c r="B230" s="289"/>
      <c r="C230" s="289"/>
      <c r="D230" s="289"/>
      <c r="E230" s="289"/>
      <c r="F230" s="289"/>
      <c r="G230" s="289"/>
    </row>
    <row r="231" spans="1:7" x14ac:dyDescent="0.2">
      <c r="A231" s="289"/>
      <c r="B231" s="289"/>
      <c r="C231" s="289"/>
      <c r="D231" s="289"/>
      <c r="E231" s="289"/>
      <c r="F231" s="289"/>
      <c r="G231" s="289"/>
    </row>
    <row r="232" spans="1:7" ht="15.75" x14ac:dyDescent="0.25">
      <c r="A232" s="190" t="s">
        <v>665</v>
      </c>
      <c r="B232" s="133"/>
      <c r="C232" s="192"/>
      <c r="D232" s="194"/>
      <c r="E232" s="194"/>
      <c r="F232" s="131"/>
      <c r="G232" s="131"/>
    </row>
    <row r="233" spans="1:7" x14ac:dyDescent="0.2">
      <c r="A233" s="133"/>
      <c r="B233" s="133"/>
      <c r="C233" s="192"/>
      <c r="D233" s="194"/>
      <c r="E233" s="194"/>
      <c r="F233" s="131"/>
      <c r="G233" s="131"/>
    </row>
    <row r="234" spans="1:7" x14ac:dyDescent="0.2">
      <c r="A234" s="503" t="s">
        <v>464</v>
      </c>
      <c r="B234" s="503"/>
      <c r="C234" s="503"/>
      <c r="D234" s="503"/>
      <c r="E234" s="503"/>
      <c r="F234" s="503"/>
      <c r="G234" s="503"/>
    </row>
    <row r="235" spans="1:7" ht="13.5" thickBot="1" x14ac:dyDescent="0.25">
      <c r="A235" s="195"/>
      <c r="B235" s="195"/>
      <c r="C235" s="196"/>
      <c r="D235" s="198"/>
      <c r="E235" s="198"/>
      <c r="F235" s="199"/>
      <c r="G235" s="200"/>
    </row>
    <row r="236" spans="1:7" ht="36.75" thickBot="1" x14ac:dyDescent="0.25">
      <c r="A236" s="201" t="s">
        <v>631</v>
      </c>
      <c r="B236" s="271"/>
      <c r="C236" s="272" t="s">
        <v>645</v>
      </c>
      <c r="D236" s="204" t="s">
        <v>646</v>
      </c>
      <c r="E236" s="204" t="s">
        <v>647</v>
      </c>
      <c r="F236" s="204" t="s">
        <v>470</v>
      </c>
      <c r="G236" s="205" t="s">
        <v>471</v>
      </c>
    </row>
    <row r="237" spans="1:7" ht="24" x14ac:dyDescent="0.2">
      <c r="A237" s="206" t="s">
        <v>666</v>
      </c>
      <c r="B237" s="273"/>
      <c r="C237" s="207" t="s">
        <v>560</v>
      </c>
      <c r="D237" s="209">
        <f>SUM(D238:D239)</f>
        <v>1990985</v>
      </c>
      <c r="E237" s="209">
        <f>SUM(E238:E239)</f>
        <v>1982741</v>
      </c>
      <c r="F237" s="209">
        <f>+E237-D237</f>
        <v>-8244</v>
      </c>
      <c r="G237" s="210"/>
    </row>
    <row r="238" spans="1:7" x14ac:dyDescent="0.2">
      <c r="A238" s="495" t="s">
        <v>667</v>
      </c>
      <c r="B238" s="496"/>
      <c r="C238" s="151" t="s">
        <v>668</v>
      </c>
      <c r="D238" s="147">
        <v>1961414</v>
      </c>
      <c r="E238" s="147">
        <v>1961414</v>
      </c>
      <c r="F238" s="147">
        <f>+E238-D238</f>
        <v>0</v>
      </c>
      <c r="G238" s="235"/>
    </row>
    <row r="239" spans="1:7" ht="96" x14ac:dyDescent="0.2">
      <c r="A239" s="497" t="s">
        <v>563</v>
      </c>
      <c r="B239" s="498"/>
      <c r="C239" s="151" t="s">
        <v>564</v>
      </c>
      <c r="D239" s="147">
        <v>29571</v>
      </c>
      <c r="E239" s="147">
        <v>21327</v>
      </c>
      <c r="F239" s="147">
        <f>+E239-D239</f>
        <v>-8244</v>
      </c>
      <c r="G239" s="180" t="s">
        <v>669</v>
      </c>
    </row>
    <row r="240" spans="1:7" x14ac:dyDescent="0.2">
      <c r="A240" s="214"/>
      <c r="B240" s="258"/>
      <c r="C240" s="153"/>
      <c r="D240" s="154"/>
      <c r="E240" s="154"/>
      <c r="F240" s="155"/>
      <c r="G240" s="216"/>
    </row>
    <row r="241" spans="1:7" x14ac:dyDescent="0.2">
      <c r="A241" s="217" t="s">
        <v>566</v>
      </c>
      <c r="B241" s="259"/>
      <c r="C241" s="218" t="s">
        <v>567</v>
      </c>
      <c r="D241" s="142">
        <f>SUM(D242:D248)</f>
        <v>1707437</v>
      </c>
      <c r="E241" s="142">
        <f>SUM(E242:E248)</f>
        <v>1700488</v>
      </c>
      <c r="F241" s="142">
        <f t="shared" ref="F241:F248" si="8">+E241-D241</f>
        <v>-6949</v>
      </c>
      <c r="G241" s="227"/>
    </row>
    <row r="242" spans="1:7" ht="48" x14ac:dyDescent="0.2">
      <c r="A242" s="495" t="s">
        <v>569</v>
      </c>
      <c r="B242" s="496"/>
      <c r="C242" s="151" t="s">
        <v>570</v>
      </c>
      <c r="D242" s="147">
        <v>552089</v>
      </c>
      <c r="E242" s="147">
        <v>551753</v>
      </c>
      <c r="F242" s="147">
        <f t="shared" si="8"/>
        <v>-336</v>
      </c>
      <c r="G242" s="274" t="s">
        <v>670</v>
      </c>
    </row>
    <row r="243" spans="1:7" ht="24" x14ac:dyDescent="0.2">
      <c r="A243" s="497" t="s">
        <v>572</v>
      </c>
      <c r="B243" s="498"/>
      <c r="C243" s="146" t="s">
        <v>573</v>
      </c>
      <c r="D243" s="147">
        <v>541715</v>
      </c>
      <c r="E243" s="147">
        <v>541614</v>
      </c>
      <c r="F243" s="147">
        <f t="shared" si="8"/>
        <v>-101</v>
      </c>
      <c r="G243" s="180" t="s">
        <v>671</v>
      </c>
    </row>
    <row r="244" spans="1:7" x14ac:dyDescent="0.2">
      <c r="A244" s="497" t="s">
        <v>576</v>
      </c>
      <c r="B244" s="498"/>
      <c r="C244" s="146" t="s">
        <v>577</v>
      </c>
      <c r="D244" s="147">
        <v>410522</v>
      </c>
      <c r="E244" s="147">
        <v>410522</v>
      </c>
      <c r="F244" s="147">
        <f t="shared" si="8"/>
        <v>0</v>
      </c>
      <c r="G244" s="180"/>
    </row>
    <row r="245" spans="1:7" ht="108" x14ac:dyDescent="0.2">
      <c r="A245" s="497" t="s">
        <v>579</v>
      </c>
      <c r="B245" s="498"/>
      <c r="C245" s="146" t="s">
        <v>580</v>
      </c>
      <c r="D245" s="147">
        <v>174687</v>
      </c>
      <c r="E245" s="147">
        <v>174094</v>
      </c>
      <c r="F245" s="147">
        <f t="shared" si="8"/>
        <v>-593</v>
      </c>
      <c r="G245" s="239" t="s">
        <v>672</v>
      </c>
    </row>
    <row r="246" spans="1:7" x14ac:dyDescent="0.2">
      <c r="A246" s="495" t="s">
        <v>582</v>
      </c>
      <c r="B246" s="496"/>
      <c r="C246" s="146" t="s">
        <v>583</v>
      </c>
      <c r="D246" s="147">
        <v>385</v>
      </c>
      <c r="E246" s="147">
        <v>385</v>
      </c>
      <c r="F246" s="147">
        <f t="shared" si="8"/>
        <v>0</v>
      </c>
      <c r="G246" s="180"/>
    </row>
    <row r="247" spans="1:7" x14ac:dyDescent="0.2">
      <c r="A247" s="495" t="s">
        <v>585</v>
      </c>
      <c r="B247" s="496"/>
      <c r="C247" s="146" t="s">
        <v>586</v>
      </c>
      <c r="D247" s="147">
        <v>7126</v>
      </c>
      <c r="E247" s="147">
        <v>7126</v>
      </c>
      <c r="F247" s="147">
        <f t="shared" si="8"/>
        <v>0</v>
      </c>
      <c r="G247" s="235"/>
    </row>
    <row r="248" spans="1:7" ht="48" x14ac:dyDescent="0.2">
      <c r="A248" s="495" t="s">
        <v>587</v>
      </c>
      <c r="B248" s="496"/>
      <c r="C248" s="146" t="s">
        <v>588</v>
      </c>
      <c r="D248" s="147">
        <v>20913</v>
      </c>
      <c r="E248" s="147">
        <v>14994</v>
      </c>
      <c r="F248" s="147">
        <f t="shared" si="8"/>
        <v>-5919</v>
      </c>
      <c r="G248" s="180" t="s">
        <v>673</v>
      </c>
    </row>
    <row r="249" spans="1:7" x14ac:dyDescent="0.2">
      <c r="A249" s="214"/>
      <c r="B249" s="258"/>
      <c r="C249" s="153"/>
      <c r="D249" s="154"/>
      <c r="E249" s="154"/>
      <c r="F249" s="155"/>
      <c r="G249" s="216"/>
    </row>
    <row r="250" spans="1:7" ht="96" x14ac:dyDescent="0.2">
      <c r="A250" s="506" t="s">
        <v>589</v>
      </c>
      <c r="B250" s="507"/>
      <c r="C250" s="218" t="s">
        <v>590</v>
      </c>
      <c r="D250" s="142">
        <v>56790</v>
      </c>
      <c r="E250" s="142">
        <v>33377</v>
      </c>
      <c r="F250" s="142">
        <f>+E250-D250</f>
        <v>-23413</v>
      </c>
      <c r="G250" s="219" t="s">
        <v>674</v>
      </c>
    </row>
    <row r="251" spans="1:7" x14ac:dyDescent="0.2">
      <c r="A251" s="214"/>
      <c r="B251" s="258"/>
      <c r="C251" s="153"/>
      <c r="D251" s="154"/>
      <c r="E251" s="154"/>
      <c r="F251" s="155"/>
      <c r="G251" s="216"/>
    </row>
    <row r="252" spans="1:7" ht="120" x14ac:dyDescent="0.2">
      <c r="A252" s="506" t="s">
        <v>592</v>
      </c>
      <c r="B252" s="507"/>
      <c r="C252" s="218" t="s">
        <v>593</v>
      </c>
      <c r="D252" s="142">
        <v>82255</v>
      </c>
      <c r="E252" s="142">
        <v>57420</v>
      </c>
      <c r="F252" s="142">
        <f>+E252-D252</f>
        <v>-24835</v>
      </c>
      <c r="G252" s="219" t="s">
        <v>675</v>
      </c>
    </row>
    <row r="253" spans="1:7" x14ac:dyDescent="0.2">
      <c r="A253" s="214"/>
      <c r="B253" s="258"/>
      <c r="C253" s="153"/>
      <c r="D253" s="154"/>
      <c r="E253" s="154"/>
      <c r="F253" s="155"/>
      <c r="G253" s="216"/>
    </row>
    <row r="254" spans="1:7" ht="36" x14ac:dyDescent="0.2">
      <c r="A254" s="217" t="s">
        <v>638</v>
      </c>
      <c r="B254" s="259"/>
      <c r="C254" s="218" t="s">
        <v>639</v>
      </c>
      <c r="D254" s="142">
        <v>0</v>
      </c>
      <c r="E254" s="142">
        <v>128</v>
      </c>
      <c r="F254" s="142">
        <f>+D254-E254</f>
        <v>-128</v>
      </c>
      <c r="G254" s="219" t="s">
        <v>676</v>
      </c>
    </row>
    <row r="255" spans="1:7" x14ac:dyDescent="0.2">
      <c r="A255" s="222"/>
      <c r="B255" s="275"/>
      <c r="C255" s="153"/>
      <c r="D255" s="223"/>
      <c r="E255" s="223"/>
      <c r="F255" s="224"/>
      <c r="G255" s="276"/>
    </row>
    <row r="256" spans="1:7" ht="24" x14ac:dyDescent="0.2">
      <c r="A256" s="506" t="s">
        <v>641</v>
      </c>
      <c r="B256" s="507"/>
      <c r="C256" s="218" t="s">
        <v>599</v>
      </c>
      <c r="D256" s="142">
        <f>+D237+D250</f>
        <v>2047775</v>
      </c>
      <c r="E256" s="142">
        <f>+E237+E250</f>
        <v>2016118</v>
      </c>
      <c r="F256" s="142">
        <f>+E256-D256</f>
        <v>-31657</v>
      </c>
      <c r="G256" s="219" t="s">
        <v>677</v>
      </c>
    </row>
    <row r="257" spans="1:7" x14ac:dyDescent="0.2">
      <c r="A257" s="222"/>
      <c r="B257" s="275"/>
      <c r="C257" s="153"/>
      <c r="D257" s="223"/>
      <c r="E257" s="223"/>
      <c r="F257" s="224"/>
      <c r="G257" s="276"/>
    </row>
    <row r="258" spans="1:7" ht="24" x14ac:dyDescent="0.2">
      <c r="A258" s="506" t="s">
        <v>642</v>
      </c>
      <c r="B258" s="507"/>
      <c r="C258" s="218" t="s">
        <v>601</v>
      </c>
      <c r="D258" s="142">
        <f>+D241+D252+D254+1</f>
        <v>1789693</v>
      </c>
      <c r="E258" s="142">
        <f>+E241+E252+E254</f>
        <v>1758036</v>
      </c>
      <c r="F258" s="142">
        <f>+E258-D258</f>
        <v>-31657</v>
      </c>
      <c r="G258" s="219" t="s">
        <v>677</v>
      </c>
    </row>
    <row r="259" spans="1:7" x14ac:dyDescent="0.2">
      <c r="A259" s="214"/>
      <c r="B259" s="258"/>
      <c r="C259" s="153"/>
      <c r="D259" s="154"/>
      <c r="E259" s="154"/>
      <c r="F259" s="155"/>
      <c r="G259" s="216"/>
    </row>
    <row r="260" spans="1:7" x14ac:dyDescent="0.2">
      <c r="A260" s="217" t="s">
        <v>602</v>
      </c>
      <c r="B260" s="259"/>
      <c r="C260" s="218" t="s">
        <v>603</v>
      </c>
      <c r="D260" s="142">
        <f>+D256-D258</f>
        <v>258082</v>
      </c>
      <c r="E260" s="142">
        <f>+E256-E258</f>
        <v>258082</v>
      </c>
      <c r="F260" s="142">
        <f>+E260-D260</f>
        <v>0</v>
      </c>
      <c r="G260" s="227"/>
    </row>
    <row r="261" spans="1:7" x14ac:dyDescent="0.2">
      <c r="A261" s="214"/>
      <c r="B261" s="258"/>
      <c r="C261" s="153"/>
      <c r="D261" s="154"/>
      <c r="E261" s="154"/>
      <c r="F261" s="155"/>
      <c r="G261" s="216"/>
    </row>
    <row r="262" spans="1:7" x14ac:dyDescent="0.2">
      <c r="A262" s="506" t="s">
        <v>604</v>
      </c>
      <c r="B262" s="507"/>
      <c r="C262" s="218" t="s">
        <v>605</v>
      </c>
      <c r="D262" s="142">
        <v>18894</v>
      </c>
      <c r="E262" s="142">
        <v>18894</v>
      </c>
      <c r="F262" s="142">
        <f>+E262-D262</f>
        <v>0</v>
      </c>
      <c r="G262" s="227"/>
    </row>
    <row r="263" spans="1:7" x14ac:dyDescent="0.2">
      <c r="A263" s="214"/>
      <c r="B263" s="258"/>
      <c r="C263" s="153"/>
      <c r="D263" s="154"/>
      <c r="E263" s="154"/>
      <c r="F263" s="155"/>
      <c r="G263" s="216"/>
    </row>
    <row r="264" spans="1:7" ht="13.5" thickBot="1" x14ac:dyDescent="0.25">
      <c r="A264" s="514" t="s">
        <v>606</v>
      </c>
      <c r="B264" s="515"/>
      <c r="C264" s="229" t="s">
        <v>607</v>
      </c>
      <c r="D264" s="231">
        <f>+D260-D262</f>
        <v>239188</v>
      </c>
      <c r="E264" s="231">
        <f>+E260-E262</f>
        <v>239188</v>
      </c>
      <c r="F264" s="231">
        <f>+E264-D264</f>
        <v>0</v>
      </c>
      <c r="G264" s="232"/>
    </row>
    <row r="265" spans="1:7" x14ac:dyDescent="0.2">
      <c r="A265" s="289"/>
      <c r="B265" s="289"/>
      <c r="C265" s="289"/>
      <c r="D265" s="289"/>
      <c r="E265" s="289"/>
      <c r="F265" s="289"/>
      <c r="G265" s="289"/>
    </row>
    <row r="266" spans="1:7" x14ac:dyDescent="0.2">
      <c r="A266" s="289"/>
      <c r="B266" s="289"/>
      <c r="C266" s="289"/>
      <c r="D266" s="289"/>
      <c r="E266" s="289"/>
      <c r="F266" s="289"/>
      <c r="G266" s="289"/>
    </row>
    <row r="267" spans="1:7" x14ac:dyDescent="0.2">
      <c r="A267" s="289"/>
      <c r="B267" s="289"/>
      <c r="C267" s="289"/>
      <c r="D267" s="289"/>
      <c r="E267" s="289"/>
      <c r="F267" s="289"/>
      <c r="G267" s="289"/>
    </row>
    <row r="268" spans="1:7" ht="15.75" x14ac:dyDescent="0.25">
      <c r="A268" s="516" t="s">
        <v>721</v>
      </c>
      <c r="B268" s="516"/>
      <c r="C268" s="516"/>
      <c r="D268" s="516"/>
      <c r="E268" s="516"/>
      <c r="F268" s="516"/>
      <c r="G268" s="516"/>
    </row>
    <row r="269" spans="1:7" x14ac:dyDescent="0.2">
      <c r="A269" s="289"/>
      <c r="B269" s="289"/>
      <c r="C269" s="289"/>
      <c r="D269" s="289"/>
      <c r="E269" s="289"/>
      <c r="F269" s="289"/>
      <c r="G269" s="289"/>
    </row>
    <row r="270" spans="1:7" x14ac:dyDescent="0.2">
      <c r="A270" s="503" t="s">
        <v>464</v>
      </c>
      <c r="B270" s="503"/>
      <c r="C270" s="503"/>
      <c r="D270" s="503"/>
      <c r="E270" s="503"/>
      <c r="F270" s="503"/>
      <c r="G270" s="503"/>
    </row>
    <row r="271" spans="1:7" ht="13.5" thickBot="1" x14ac:dyDescent="0.25">
      <c r="A271" s="289"/>
      <c r="B271" s="289"/>
      <c r="C271" s="289"/>
      <c r="D271" s="289"/>
      <c r="E271" s="289"/>
      <c r="F271" s="289"/>
      <c r="G271" s="289"/>
    </row>
    <row r="272" spans="1:7" ht="48.75" thickBot="1" x14ac:dyDescent="0.25">
      <c r="A272" s="277" t="s">
        <v>719</v>
      </c>
      <c r="B272" s="203" t="s">
        <v>466</v>
      </c>
      <c r="C272" s="203" t="s">
        <v>467</v>
      </c>
      <c r="D272" s="203" t="s">
        <v>468</v>
      </c>
      <c r="E272" s="203" t="s">
        <v>469</v>
      </c>
      <c r="F272" s="203" t="s">
        <v>470</v>
      </c>
      <c r="G272" s="234" t="s">
        <v>471</v>
      </c>
    </row>
    <row r="273" spans="1:7" ht="60" x14ac:dyDescent="0.2">
      <c r="A273" s="278" t="s">
        <v>710</v>
      </c>
      <c r="B273" s="140" t="s">
        <v>483</v>
      </c>
      <c r="C273" s="218"/>
      <c r="D273" s="142">
        <v>784914</v>
      </c>
      <c r="E273" s="142">
        <v>784914</v>
      </c>
      <c r="F273" s="142">
        <f>+E273-D273</f>
        <v>0</v>
      </c>
      <c r="G273" s="279" t="s">
        <v>724</v>
      </c>
    </row>
    <row r="275" spans="1:7" ht="36" x14ac:dyDescent="0.2">
      <c r="A275" s="278" t="s">
        <v>711</v>
      </c>
      <c r="B275" s="140" t="s">
        <v>712</v>
      </c>
      <c r="C275" s="218"/>
      <c r="D275" s="142">
        <v>-943427</v>
      </c>
      <c r="E275" s="142">
        <v>-943427</v>
      </c>
      <c r="F275" s="142">
        <f>+E275-D275</f>
        <v>0</v>
      </c>
      <c r="G275" s="219" t="s">
        <v>725</v>
      </c>
    </row>
    <row r="277" spans="1:7" ht="48" x14ac:dyDescent="0.2">
      <c r="A277" s="278" t="s">
        <v>713</v>
      </c>
      <c r="B277" s="140" t="s">
        <v>500</v>
      </c>
      <c r="C277" s="218"/>
      <c r="D277" s="142">
        <v>446814</v>
      </c>
      <c r="E277" s="142">
        <v>446814</v>
      </c>
      <c r="F277" s="142">
        <f>+E277-D277</f>
        <v>0</v>
      </c>
      <c r="G277" s="219" t="s">
        <v>726</v>
      </c>
    </row>
    <row r="279" spans="1:7" ht="24" x14ac:dyDescent="0.2">
      <c r="A279" s="278" t="s">
        <v>714</v>
      </c>
      <c r="B279" s="140" t="s">
        <v>715</v>
      </c>
      <c r="C279" s="218"/>
      <c r="D279" s="142">
        <f>+D273+D275+D277</f>
        <v>288301</v>
      </c>
      <c r="E279" s="142">
        <f>+E273+E275+E277</f>
        <v>288301</v>
      </c>
      <c r="F279" s="142">
        <f>+E279-D279</f>
        <v>0</v>
      </c>
      <c r="G279" s="227"/>
    </row>
    <row r="281" spans="1:7" ht="24" x14ac:dyDescent="0.2">
      <c r="A281" s="278" t="s">
        <v>264</v>
      </c>
      <c r="B281" s="140" t="s">
        <v>716</v>
      </c>
      <c r="C281" s="218"/>
      <c r="D281" s="142">
        <v>261842</v>
      </c>
      <c r="E281" s="142">
        <v>261842</v>
      </c>
      <c r="F281" s="142">
        <f>+E281-D281</f>
        <v>0</v>
      </c>
      <c r="G281" s="227"/>
    </row>
    <row r="283" spans="1:7" ht="24.75" thickBot="1" x14ac:dyDescent="0.25">
      <c r="A283" s="280" t="s">
        <v>717</v>
      </c>
      <c r="B283" s="281" t="s">
        <v>718</v>
      </c>
      <c r="C283" s="281"/>
      <c r="D283" s="282">
        <f>+D279+D281</f>
        <v>550143</v>
      </c>
      <c r="E283" s="282">
        <f>+E279+E281</f>
        <v>550143</v>
      </c>
      <c r="F283" s="282">
        <f>+E283-D283</f>
        <v>0</v>
      </c>
      <c r="G283" s="232"/>
    </row>
    <row r="284" spans="1:7" x14ac:dyDescent="0.2">
      <c r="A284" s="289"/>
      <c r="B284" s="289"/>
      <c r="C284" s="289"/>
      <c r="D284" s="289"/>
      <c r="E284" s="289"/>
      <c r="F284" s="289"/>
      <c r="G284" s="289"/>
    </row>
    <row r="285" spans="1:7" x14ac:dyDescent="0.2">
      <c r="A285" s="289"/>
      <c r="B285" s="289"/>
      <c r="C285" s="289"/>
      <c r="D285" s="289"/>
      <c r="E285" s="289"/>
      <c r="F285" s="289"/>
      <c r="G285" s="289"/>
    </row>
    <row r="286" spans="1:7" x14ac:dyDescent="0.2">
      <c r="A286" s="289"/>
      <c r="B286" s="289"/>
      <c r="C286" s="289"/>
      <c r="D286" s="289"/>
      <c r="E286" s="289"/>
      <c r="F286" s="289"/>
      <c r="G286" s="289"/>
    </row>
    <row r="287" spans="1:7" ht="15.75" x14ac:dyDescent="0.25">
      <c r="A287" s="516" t="s">
        <v>720</v>
      </c>
      <c r="B287" s="516"/>
      <c r="C287" s="516"/>
      <c r="D287" s="516"/>
      <c r="E287" s="516"/>
      <c r="F287" s="516"/>
      <c r="G287" s="516"/>
    </row>
    <row r="288" spans="1:7" x14ac:dyDescent="0.2">
      <c r="A288" s="289"/>
      <c r="B288" s="289"/>
      <c r="C288" s="289"/>
      <c r="D288" s="289"/>
      <c r="E288" s="289"/>
      <c r="F288" s="289"/>
      <c r="G288" s="289"/>
    </row>
    <row r="289" spans="1:7" x14ac:dyDescent="0.2">
      <c r="A289" s="503" t="s">
        <v>464</v>
      </c>
      <c r="B289" s="503"/>
      <c r="C289" s="503"/>
      <c r="D289" s="503"/>
      <c r="E289" s="503"/>
      <c r="F289" s="503"/>
      <c r="G289" s="503"/>
    </row>
    <row r="290" spans="1:7" ht="13.5" thickBot="1" x14ac:dyDescent="0.25">
      <c r="A290" s="289"/>
      <c r="B290" s="289"/>
      <c r="C290" s="289"/>
      <c r="D290" s="289"/>
      <c r="E290" s="289"/>
      <c r="F290" s="289"/>
      <c r="G290" s="289"/>
    </row>
    <row r="291" spans="1:7" ht="48.75" thickBot="1" x14ac:dyDescent="0.25">
      <c r="A291" s="277" t="s">
        <v>709</v>
      </c>
      <c r="B291" s="203" t="s">
        <v>466</v>
      </c>
      <c r="C291" s="203" t="s">
        <v>467</v>
      </c>
      <c r="D291" s="203" t="s">
        <v>468</v>
      </c>
      <c r="E291" s="203" t="s">
        <v>469</v>
      </c>
      <c r="F291" s="203" t="s">
        <v>470</v>
      </c>
      <c r="G291" s="234" t="s">
        <v>471</v>
      </c>
    </row>
    <row r="292" spans="1:7" ht="60" x14ac:dyDescent="0.2">
      <c r="A292" s="278" t="s">
        <v>710</v>
      </c>
      <c r="B292" s="140" t="s">
        <v>483</v>
      </c>
      <c r="C292" s="218"/>
      <c r="D292" s="142">
        <v>640684</v>
      </c>
      <c r="E292" s="142">
        <v>640684</v>
      </c>
      <c r="F292" s="142">
        <f>+E292-D292</f>
        <v>0</v>
      </c>
      <c r="G292" s="279" t="s">
        <v>722</v>
      </c>
    </row>
    <row r="294" spans="1:7" ht="36" x14ac:dyDescent="0.2">
      <c r="A294" s="278" t="s">
        <v>711</v>
      </c>
      <c r="B294" s="140" t="s">
        <v>712</v>
      </c>
      <c r="C294" s="218"/>
      <c r="D294" s="142">
        <v>-894448</v>
      </c>
      <c r="E294" s="142">
        <v>-894448</v>
      </c>
      <c r="F294" s="142">
        <f>+E294-D294</f>
        <v>0</v>
      </c>
      <c r="G294" s="219" t="s">
        <v>723</v>
      </c>
    </row>
    <row r="296" spans="1:7" ht="48" x14ac:dyDescent="0.2">
      <c r="A296" s="278" t="s">
        <v>713</v>
      </c>
      <c r="B296" s="140" t="s">
        <v>500</v>
      </c>
      <c r="C296" s="218"/>
      <c r="D296" s="142">
        <v>227769</v>
      </c>
      <c r="E296" s="142">
        <v>227769</v>
      </c>
      <c r="F296" s="142">
        <f>+E296-D296</f>
        <v>0</v>
      </c>
      <c r="G296" s="219" t="s">
        <v>736</v>
      </c>
    </row>
    <row r="298" spans="1:7" ht="24" x14ac:dyDescent="0.2">
      <c r="A298" s="278" t="s">
        <v>714</v>
      </c>
      <c r="B298" s="140" t="s">
        <v>715</v>
      </c>
      <c r="C298" s="218"/>
      <c r="D298" s="142">
        <f>+D292+D294+D296</f>
        <v>-25995</v>
      </c>
      <c r="E298" s="142">
        <f>+E292+E294+E296</f>
        <v>-25995</v>
      </c>
      <c r="F298" s="142">
        <f>+E298-D298</f>
        <v>0</v>
      </c>
      <c r="G298" s="227"/>
    </row>
    <row r="300" spans="1:7" ht="24" x14ac:dyDescent="0.2">
      <c r="A300" s="278" t="s">
        <v>264</v>
      </c>
      <c r="B300" s="140" t="s">
        <v>716</v>
      </c>
      <c r="C300" s="218"/>
      <c r="D300" s="142">
        <v>287837</v>
      </c>
      <c r="E300" s="142">
        <v>287837</v>
      </c>
      <c r="F300" s="142">
        <f>+E300-D300</f>
        <v>0</v>
      </c>
      <c r="G300" s="227"/>
    </row>
    <row r="302" spans="1:7" ht="24.75" thickBot="1" x14ac:dyDescent="0.25">
      <c r="A302" s="280" t="s">
        <v>717</v>
      </c>
      <c r="B302" s="281" t="s">
        <v>718</v>
      </c>
      <c r="C302" s="281"/>
      <c r="D302" s="282">
        <f>+D298+D300</f>
        <v>261842</v>
      </c>
      <c r="E302" s="282">
        <f>+E298+E300</f>
        <v>261842</v>
      </c>
      <c r="F302" s="282">
        <f>+E302-D302</f>
        <v>0</v>
      </c>
      <c r="G302" s="232"/>
    </row>
    <row r="303" spans="1:7" x14ac:dyDescent="0.2">
      <c r="A303" s="289"/>
      <c r="B303" s="289"/>
      <c r="C303" s="289"/>
      <c r="D303" s="289"/>
      <c r="E303" s="289"/>
      <c r="F303" s="289"/>
      <c r="G303" s="289"/>
    </row>
    <row r="304" spans="1:7" x14ac:dyDescent="0.2">
      <c r="A304" s="289"/>
      <c r="B304" s="289"/>
      <c r="C304" s="289"/>
      <c r="D304" s="289"/>
      <c r="E304" s="289"/>
      <c r="F304" s="289"/>
      <c r="G304" s="289"/>
    </row>
    <row r="305" spans="1:7" x14ac:dyDescent="0.2">
      <c r="A305" s="289"/>
      <c r="B305" s="289"/>
      <c r="C305" s="289"/>
      <c r="D305" s="289"/>
      <c r="E305" s="290"/>
      <c r="F305" s="289"/>
      <c r="G305" s="289"/>
    </row>
    <row r="306" spans="1:7" ht="15.75" x14ac:dyDescent="0.25">
      <c r="A306" s="516" t="s">
        <v>731</v>
      </c>
      <c r="B306" s="516"/>
      <c r="C306" s="516"/>
      <c r="D306" s="516"/>
      <c r="E306" s="516"/>
      <c r="F306" s="516"/>
      <c r="G306" s="516"/>
    </row>
    <row r="307" spans="1:7" x14ac:dyDescent="0.2">
      <c r="A307" s="289"/>
      <c r="B307" s="289"/>
      <c r="C307" s="289"/>
      <c r="D307" s="289"/>
      <c r="E307" s="289"/>
      <c r="F307" s="289"/>
      <c r="G307" s="289"/>
    </row>
    <row r="308" spans="1:7" x14ac:dyDescent="0.2">
      <c r="A308" s="503" t="s">
        <v>464</v>
      </c>
      <c r="B308" s="503"/>
      <c r="C308" s="503"/>
      <c r="D308" s="503"/>
      <c r="E308" s="503"/>
      <c r="F308" s="503"/>
      <c r="G308" s="503"/>
    </row>
    <row r="309" spans="1:7" ht="13.5" thickBot="1" x14ac:dyDescent="0.25">
      <c r="A309" s="289"/>
      <c r="B309" s="289"/>
      <c r="C309" s="289"/>
      <c r="D309" s="289"/>
      <c r="E309" s="289"/>
      <c r="F309" s="289"/>
      <c r="G309" s="289"/>
    </row>
    <row r="310" spans="1:7" ht="48" x14ac:dyDescent="0.2">
      <c r="A310" s="277" t="s">
        <v>729</v>
      </c>
      <c r="B310" s="203" t="s">
        <v>466</v>
      </c>
      <c r="C310" s="203" t="s">
        <v>467</v>
      </c>
      <c r="D310" s="203" t="s">
        <v>468</v>
      </c>
      <c r="E310" s="203" t="s">
        <v>469</v>
      </c>
      <c r="F310" s="203" t="s">
        <v>470</v>
      </c>
      <c r="G310" s="234" t="s">
        <v>471</v>
      </c>
    </row>
    <row r="311" spans="1:7" ht="216.75" thickBot="1" x14ac:dyDescent="0.25">
      <c r="A311" s="283" t="s">
        <v>728</v>
      </c>
      <c r="B311" s="284" t="s">
        <v>512</v>
      </c>
      <c r="C311" s="285" t="s">
        <v>732</v>
      </c>
      <c r="D311" s="286">
        <v>3219070</v>
      </c>
      <c r="E311" s="286">
        <v>3219070</v>
      </c>
      <c r="F311" s="286">
        <f>E311-D311</f>
        <v>0</v>
      </c>
      <c r="G311" s="283" t="s">
        <v>735</v>
      </c>
    </row>
    <row r="312" spans="1:7" x14ac:dyDescent="0.2">
      <c r="A312" s="289"/>
      <c r="B312" s="289"/>
      <c r="C312" s="289"/>
      <c r="D312" s="289"/>
      <c r="E312" s="289"/>
      <c r="F312" s="289"/>
      <c r="G312" s="289"/>
    </row>
    <row r="313" spans="1:7" x14ac:dyDescent="0.2">
      <c r="A313" s="289"/>
      <c r="B313" s="289"/>
      <c r="C313" s="289"/>
      <c r="D313" s="289"/>
      <c r="E313" s="289"/>
      <c r="F313" s="289"/>
      <c r="G313" s="289"/>
    </row>
    <row r="314" spans="1:7" x14ac:dyDescent="0.2">
      <c r="A314" s="289"/>
      <c r="B314" s="289"/>
      <c r="C314" s="289"/>
      <c r="D314" s="289"/>
      <c r="E314" s="289"/>
      <c r="F314" s="289"/>
      <c r="G314" s="289"/>
    </row>
    <row r="315" spans="1:7" ht="15.75" x14ac:dyDescent="0.25">
      <c r="A315" s="516" t="s">
        <v>730</v>
      </c>
      <c r="B315" s="516"/>
      <c r="C315" s="516"/>
      <c r="D315" s="516"/>
      <c r="E315" s="516"/>
      <c r="F315" s="516"/>
      <c r="G315" s="516"/>
    </row>
    <row r="316" spans="1:7" x14ac:dyDescent="0.2">
      <c r="A316" s="289"/>
      <c r="B316" s="289"/>
      <c r="C316" s="289"/>
      <c r="D316" s="289"/>
      <c r="E316" s="289"/>
      <c r="F316" s="289"/>
      <c r="G316" s="289"/>
    </row>
    <row r="317" spans="1:7" x14ac:dyDescent="0.2">
      <c r="A317" s="503" t="s">
        <v>464</v>
      </c>
      <c r="B317" s="503"/>
      <c r="C317" s="503"/>
      <c r="D317" s="503"/>
      <c r="E317" s="503"/>
      <c r="F317" s="503"/>
      <c r="G317" s="503"/>
    </row>
    <row r="318" spans="1:7" ht="13.5" thickBot="1" x14ac:dyDescent="0.25">
      <c r="A318" s="289"/>
      <c r="B318" s="289"/>
      <c r="C318" s="289"/>
      <c r="D318" s="289"/>
      <c r="E318" s="289"/>
      <c r="F318" s="289"/>
      <c r="G318" s="289"/>
    </row>
    <row r="319" spans="1:7" ht="48" x14ac:dyDescent="0.2">
      <c r="A319" s="277" t="s">
        <v>727</v>
      </c>
      <c r="B319" s="203" t="s">
        <v>466</v>
      </c>
      <c r="C319" s="203" t="s">
        <v>467</v>
      </c>
      <c r="D319" s="203" t="s">
        <v>468</v>
      </c>
      <c r="E319" s="203" t="s">
        <v>469</v>
      </c>
      <c r="F319" s="203" t="s">
        <v>470</v>
      </c>
      <c r="G319" s="234" t="s">
        <v>471</v>
      </c>
    </row>
    <row r="320" spans="1:7" ht="202.35" customHeight="1" thickBot="1" x14ac:dyDescent="0.25">
      <c r="A320" s="283" t="s">
        <v>728</v>
      </c>
      <c r="B320" s="284" t="s">
        <v>512</v>
      </c>
      <c r="C320" s="285" t="s">
        <v>732</v>
      </c>
      <c r="D320" s="286">
        <v>2758533</v>
      </c>
      <c r="E320" s="286">
        <v>2758533</v>
      </c>
      <c r="F320" s="286">
        <f>E320-D320</f>
        <v>0</v>
      </c>
      <c r="G320" s="283" t="s">
        <v>734</v>
      </c>
    </row>
    <row r="321" spans="2:2" x14ac:dyDescent="0.2">
      <c r="B321" s="287"/>
    </row>
  </sheetData>
  <mergeCells count="58">
    <mergeCell ref="A315:G315"/>
    <mergeCell ref="A317:G317"/>
    <mergeCell ref="A306:G306"/>
    <mergeCell ref="A308:G308"/>
    <mergeCell ref="A243:B243"/>
    <mergeCell ref="A287:G287"/>
    <mergeCell ref="A289:G289"/>
    <mergeCell ref="A268:G268"/>
    <mergeCell ref="A270:G270"/>
    <mergeCell ref="A242:B242"/>
    <mergeCell ref="A252:B252"/>
    <mergeCell ref="A250:B250"/>
    <mergeCell ref="A264:B264"/>
    <mergeCell ref="A262:B262"/>
    <mergeCell ref="A258:B258"/>
    <mergeCell ref="A256:B256"/>
    <mergeCell ref="A248:B248"/>
    <mergeCell ref="A247:B247"/>
    <mergeCell ref="A246:B246"/>
    <mergeCell ref="A245:B245"/>
    <mergeCell ref="A244:B244"/>
    <mergeCell ref="A220:B220"/>
    <mergeCell ref="A227:B227"/>
    <mergeCell ref="A234:G234"/>
    <mergeCell ref="A239:B239"/>
    <mergeCell ref="A238:B238"/>
    <mergeCell ref="A225:B225"/>
    <mergeCell ref="A224:B224"/>
    <mergeCell ref="A223:B223"/>
    <mergeCell ref="A222:B222"/>
    <mergeCell ref="A221:B221"/>
    <mergeCell ref="A228:B228"/>
    <mergeCell ref="A211:B211"/>
    <mergeCell ref="A209:B209"/>
    <mergeCell ref="A213:B213"/>
    <mergeCell ref="A216:B216"/>
    <mergeCell ref="A217:B217"/>
    <mergeCell ref="A215:B215"/>
    <mergeCell ref="A214:B214"/>
    <mergeCell ref="A210:B210"/>
    <mergeCell ref="A212:B212"/>
    <mergeCell ref="A1:G23"/>
    <mergeCell ref="A74:G74"/>
    <mergeCell ref="A110:G110"/>
    <mergeCell ref="A152:G152"/>
    <mergeCell ref="A154:G154"/>
    <mergeCell ref="A30:G30"/>
    <mergeCell ref="A190:G190"/>
    <mergeCell ref="A198:B198"/>
    <mergeCell ref="A197:B197"/>
    <mergeCell ref="A196:B196"/>
    <mergeCell ref="A195:B195"/>
    <mergeCell ref="A194:B194"/>
    <mergeCell ref="A204:B204"/>
    <mergeCell ref="A203:B203"/>
    <mergeCell ref="A202:B202"/>
    <mergeCell ref="A201:B201"/>
    <mergeCell ref="A207:B207"/>
  </mergeCells>
  <pageMargins left="0.7" right="0.7" top="0.75" bottom="0.75" header="0.3" footer="0.3"/>
  <pageSetup paperSize="9" scale="54" fitToHeight="0" orientation="portrait" r:id="rId1"/>
  <ignoredErrors>
    <ignoredError sqref="B292:B302"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663f23294a7284a02196a96e0a156716">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01be0c1df9053bab5e56b7a7e12f7252"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F0A44207-9EA7-4555-95FA-F30F7ED3C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elements/1.1/"/>
    <ds:schemaRef ds:uri="http://schemas.openxmlformats.org/package/2006/metadata/core-properties"/>
    <ds:schemaRef ds:uri="http://purl.org/dc/dcmitype/"/>
    <ds:schemaRef ds:uri="http://schemas.microsoft.com/office/infopath/2007/PartnerControls"/>
    <ds:schemaRef ds:uri="22baa3bd-a2fa-4ea9-9ebb-3a9c6a55952b"/>
    <ds:schemaRef ds:uri="http://schemas.microsoft.com/office/2006/documentManagement/types"/>
    <ds:schemaRef ds:uri="d8745bc5-821e-4205-946a-621c2da728c8"/>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Vlatka Kocijan</cp:lastModifiedBy>
  <cp:lastPrinted>2020-02-24T11:28:39Z</cp:lastPrinted>
  <dcterms:created xsi:type="dcterms:W3CDTF">2008-10-17T11:51:54Z</dcterms:created>
  <dcterms:modified xsi:type="dcterms:W3CDTF">2020-02-28T12:10:33Z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