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General info" sheetId="1" r:id="rId1"/>
    <sheet name="Balance sheet" sheetId="2" r:id="rId2"/>
    <sheet name="Income statement" sheetId="3" r:id="rId3"/>
    <sheet name="CF_I" sheetId="4" r:id="rId4"/>
    <sheet name="NT_D" sheetId="5" r:id="rId5"/>
    <sheet name="SCE" sheetId="8" r:id="rId6"/>
    <sheet name="Notes"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0" i="7" l="1"/>
  <c r="F309" i="7"/>
  <c r="F270" i="7" l="1"/>
  <c r="E268" i="7"/>
  <c r="E272" i="7" s="1"/>
  <c r="D268" i="7"/>
  <c r="D272" i="7" s="1"/>
  <c r="F266" i="7"/>
  <c r="F264" i="7"/>
  <c r="F262" i="7"/>
  <c r="F289" i="7"/>
  <c r="E287" i="7"/>
  <c r="D287" i="7"/>
  <c r="D291" i="7" s="1"/>
  <c r="F285" i="7"/>
  <c r="F283" i="7"/>
  <c r="F281" i="7"/>
  <c r="F287" i="7" l="1"/>
  <c r="F268" i="7"/>
  <c r="F272" i="7"/>
  <c r="E291" i="7"/>
  <c r="F291" i="7" s="1"/>
  <c r="F251" i="7" l="1"/>
  <c r="F243" i="7"/>
  <c r="F241" i="7"/>
  <c r="F239" i="7"/>
  <c r="F238" i="7"/>
  <c r="F237" i="7"/>
  <c r="F236" i="7"/>
  <c r="F235" i="7"/>
  <c r="F234" i="7"/>
  <c r="F233" i="7"/>
  <c r="E232" i="7"/>
  <c r="E247" i="7" s="1"/>
  <c r="D232" i="7"/>
  <c r="D247" i="7" s="1"/>
  <c r="F230" i="7"/>
  <c r="F229" i="7"/>
  <c r="E228" i="7"/>
  <c r="E245" i="7" s="1"/>
  <c r="D228" i="7"/>
  <c r="D245" i="7" s="1"/>
  <c r="E218" i="7"/>
  <c r="F218" i="7" s="1"/>
  <c r="F217" i="7"/>
  <c r="E216" i="7"/>
  <c r="F216" i="7" s="1"/>
  <c r="F215" i="7"/>
  <c r="F214" i="7"/>
  <c r="E213" i="7"/>
  <c r="F213" i="7" s="1"/>
  <c r="F212" i="7"/>
  <c r="F211" i="7"/>
  <c r="D210" i="7"/>
  <c r="F208" i="7"/>
  <c r="F207" i="7"/>
  <c r="F206" i="7"/>
  <c r="E205" i="7"/>
  <c r="D205" i="7"/>
  <c r="D219" i="7" s="1"/>
  <c r="F203" i="7"/>
  <c r="F201" i="7"/>
  <c r="E198" i="7"/>
  <c r="D198" i="7"/>
  <c r="F196" i="7"/>
  <c r="E195" i="7"/>
  <c r="F195" i="7" s="1"/>
  <c r="E194" i="7"/>
  <c r="F194" i="7" s="1"/>
  <c r="F193" i="7"/>
  <c r="D192" i="7"/>
  <c r="F190" i="7"/>
  <c r="E189" i="7"/>
  <c r="F189" i="7" s="1"/>
  <c r="E188" i="7"/>
  <c r="F188" i="7" s="1"/>
  <c r="F187" i="7"/>
  <c r="F186" i="7"/>
  <c r="D185" i="7"/>
  <c r="F174" i="7"/>
  <c r="D170" i="7"/>
  <c r="D168" i="7"/>
  <c r="F141" i="7"/>
  <c r="F139" i="7"/>
  <c r="F138" i="7"/>
  <c r="F137" i="7"/>
  <c r="D136" i="7"/>
  <c r="F136" i="7" s="1"/>
  <c r="F135" i="7"/>
  <c r="F134" i="7"/>
  <c r="E133" i="7"/>
  <c r="D133" i="7"/>
  <c r="F131" i="7"/>
  <c r="F130" i="7"/>
  <c r="F129" i="7"/>
  <c r="E128" i="7"/>
  <c r="D128" i="7"/>
  <c r="F126" i="7"/>
  <c r="F124" i="7"/>
  <c r="D121" i="7"/>
  <c r="F119" i="7"/>
  <c r="D118" i="7"/>
  <c r="F118" i="7" s="1"/>
  <c r="F117" i="7"/>
  <c r="F116" i="7"/>
  <c r="E115" i="7"/>
  <c r="D115" i="7"/>
  <c r="F113" i="7"/>
  <c r="F112" i="7"/>
  <c r="D111" i="7"/>
  <c r="D108" i="7" s="1"/>
  <c r="F110" i="7"/>
  <c r="F109" i="7"/>
  <c r="E108" i="7"/>
  <c r="F97" i="7"/>
  <c r="F89" i="7"/>
  <c r="F87" i="7"/>
  <c r="F85" i="7"/>
  <c r="F84" i="7"/>
  <c r="F83" i="7"/>
  <c r="F82" i="7"/>
  <c r="E81" i="7"/>
  <c r="E80" i="7"/>
  <c r="F80" i="7" s="1"/>
  <c r="F79" i="7"/>
  <c r="D78" i="7"/>
  <c r="D93" i="7" s="1"/>
  <c r="F76" i="7"/>
  <c r="E75" i="7"/>
  <c r="E74" i="7" s="1"/>
  <c r="D74" i="7"/>
  <c r="D91" i="7" s="1"/>
  <c r="F64" i="7"/>
  <c r="F62" i="7"/>
  <c r="E61" i="7"/>
  <c r="F61" i="7" s="1"/>
  <c r="F60" i="7"/>
  <c r="F59" i="7"/>
  <c r="F58" i="7"/>
  <c r="E57" i="7"/>
  <c r="E56" i="7" s="1"/>
  <c r="D56" i="7"/>
  <c r="F54" i="7"/>
  <c r="F53" i="7"/>
  <c r="E52" i="7"/>
  <c r="E51" i="7" s="1"/>
  <c r="D51" i="7"/>
  <c r="E49" i="7"/>
  <c r="F49" i="7" s="1"/>
  <c r="F47" i="7"/>
  <c r="E44" i="7"/>
  <c r="F44" i="7" s="1"/>
  <c r="E42" i="7"/>
  <c r="F42" i="7" s="1"/>
  <c r="F41" i="7"/>
  <c r="E40" i="7"/>
  <c r="F40" i="7" s="1"/>
  <c r="E39" i="7"/>
  <c r="F39" i="7" s="1"/>
  <c r="D38" i="7"/>
  <c r="F36" i="7"/>
  <c r="F35" i="7"/>
  <c r="F34" i="7"/>
  <c r="E33" i="7"/>
  <c r="F33" i="7" s="1"/>
  <c r="F32" i="7"/>
  <c r="D31" i="7"/>
  <c r="F133" i="7" l="1"/>
  <c r="E185" i="7"/>
  <c r="F185" i="7" s="1"/>
  <c r="F205" i="7"/>
  <c r="F228" i="7"/>
  <c r="F247" i="7"/>
  <c r="E210" i="7"/>
  <c r="F210" i="7" s="1"/>
  <c r="D142" i="7"/>
  <c r="D199" i="7"/>
  <c r="D249" i="7"/>
  <c r="D253" i="7" s="1"/>
  <c r="E31" i="7"/>
  <c r="F31" i="7" s="1"/>
  <c r="D122" i="7"/>
  <c r="F115" i="7"/>
  <c r="E78" i="7"/>
  <c r="F78" i="7" s="1"/>
  <c r="E142" i="7"/>
  <c r="F198" i="7"/>
  <c r="E249" i="7"/>
  <c r="F232" i="7"/>
  <c r="F245" i="7"/>
  <c r="E192" i="7"/>
  <c r="F192" i="7" s="1"/>
  <c r="E170" i="7"/>
  <c r="F170" i="7" s="1"/>
  <c r="D172" i="7"/>
  <c r="D176" i="7" s="1"/>
  <c r="D95" i="7"/>
  <c r="D99" i="7" s="1"/>
  <c r="F56" i="7"/>
  <c r="F75" i="7"/>
  <c r="D65" i="7"/>
  <c r="F51" i="7"/>
  <c r="D45" i="7"/>
  <c r="F108" i="7"/>
  <c r="F111" i="7"/>
  <c r="E121" i="7"/>
  <c r="F121" i="7" s="1"/>
  <c r="F128" i="7"/>
  <c r="F74" i="7"/>
  <c r="E91" i="7"/>
  <c r="E93" i="7"/>
  <c r="F93" i="7" s="1"/>
  <c r="F81" i="7"/>
  <c r="E38" i="7"/>
  <c r="F38" i="7" s="1"/>
  <c r="F57" i="7"/>
  <c r="F52" i="7"/>
  <c r="E65" i="7"/>
  <c r="F142" i="7" l="1"/>
  <c r="E219" i="7"/>
  <c r="F219" i="7" s="1"/>
  <c r="F249" i="7"/>
  <c r="E253" i="7"/>
  <c r="F253" i="7" s="1"/>
  <c r="E199" i="7"/>
  <c r="F199" i="7" s="1"/>
  <c r="E168" i="7"/>
  <c r="F65" i="7"/>
  <c r="E122" i="7"/>
  <c r="F122" i="7" s="1"/>
  <c r="E95" i="7"/>
  <c r="F91" i="7"/>
  <c r="E45" i="7"/>
  <c r="F45" i="7" s="1"/>
  <c r="E172" i="7" l="1"/>
  <c r="F168" i="7"/>
  <c r="E99" i="7"/>
  <c r="F99" i="7" s="1"/>
  <c r="F95" i="7"/>
  <c r="F172" i="7" l="1"/>
  <c r="E176" i="7"/>
  <c r="F176" i="7" s="1"/>
  <c r="T35" i="8" l="1"/>
  <c r="S35" i="8"/>
  <c r="R35" i="8"/>
  <c r="Q35" i="8"/>
  <c r="P35" i="8"/>
  <c r="O35" i="8"/>
  <c r="N35" i="8"/>
  <c r="M35" i="8"/>
  <c r="L35" i="8"/>
  <c r="K35" i="8"/>
  <c r="J35" i="8"/>
  <c r="I35" i="8"/>
  <c r="H35" i="8"/>
  <c r="H88" i="3"/>
  <c r="H85" i="3"/>
  <c r="V61" i="8" l="1"/>
  <c r="T61" i="8"/>
  <c r="S61" i="8"/>
  <c r="R61" i="8"/>
  <c r="Q61" i="8"/>
  <c r="P61" i="8"/>
  <c r="O61" i="8"/>
  <c r="N61" i="8"/>
  <c r="M61" i="8"/>
  <c r="L61" i="8"/>
  <c r="K61" i="8"/>
  <c r="J61" i="8"/>
  <c r="I61" i="8"/>
  <c r="H61" i="8"/>
  <c r="S60" i="8"/>
  <c r="V59" i="8"/>
  <c r="V60" i="8" s="1"/>
  <c r="T59" i="8"/>
  <c r="T60" i="8" s="1"/>
  <c r="S59" i="8"/>
  <c r="R59" i="8"/>
  <c r="R60" i="8" s="1"/>
  <c r="Q59" i="8"/>
  <c r="Q60" i="8" s="1"/>
  <c r="P59" i="8"/>
  <c r="P60" i="8" s="1"/>
  <c r="O59" i="8"/>
  <c r="O60" i="8" s="1"/>
  <c r="N59" i="8"/>
  <c r="N60" i="8" s="1"/>
  <c r="M59" i="8"/>
  <c r="M60" i="8" s="1"/>
  <c r="L59" i="8"/>
  <c r="L60" i="8" s="1"/>
  <c r="K59" i="8"/>
  <c r="K60" i="8" s="1"/>
  <c r="J59" i="8"/>
  <c r="J60" i="8" s="1"/>
  <c r="I59" i="8"/>
  <c r="I60" i="8" s="1"/>
  <c r="H59" i="8"/>
  <c r="H60" i="8" s="1"/>
  <c r="U56" i="8"/>
  <c r="W56" i="8" s="1"/>
  <c r="U55" i="8"/>
  <c r="W55" i="8" s="1"/>
  <c r="U54" i="8"/>
  <c r="W54" i="8" s="1"/>
  <c r="U53" i="8"/>
  <c r="W53" i="8" s="1"/>
  <c r="U52" i="8"/>
  <c r="W52" i="8" s="1"/>
  <c r="U51" i="8"/>
  <c r="W51" i="8" s="1"/>
  <c r="U50" i="8"/>
  <c r="W50" i="8" s="1"/>
  <c r="U49" i="8"/>
  <c r="U48" i="8"/>
  <c r="W48" i="8" s="1"/>
  <c r="U47" i="8"/>
  <c r="W47" i="8" s="1"/>
  <c r="U46" i="8"/>
  <c r="W46" i="8" s="1"/>
  <c r="U45" i="8"/>
  <c r="W45" i="8" s="1"/>
  <c r="U44" i="8"/>
  <c r="W44" i="8" s="1"/>
  <c r="U43" i="8"/>
  <c r="W43" i="8" s="1"/>
  <c r="U42" i="8"/>
  <c r="W42" i="8" s="1"/>
  <c r="U41" i="8"/>
  <c r="U40" i="8"/>
  <c r="W40" i="8" s="1"/>
  <c r="U39" i="8"/>
  <c r="V38" i="8"/>
  <c r="V57" i="8" s="1"/>
  <c r="U37" i="8"/>
  <c r="W37" i="8" s="1"/>
  <c r="U36" i="8"/>
  <c r="W36" i="8" s="1"/>
  <c r="V33" i="8"/>
  <c r="T33" i="8"/>
  <c r="S33" i="8"/>
  <c r="R33" i="8"/>
  <c r="Q33" i="8"/>
  <c r="P33" i="8"/>
  <c r="O33" i="8"/>
  <c r="N33" i="8"/>
  <c r="M33" i="8"/>
  <c r="L33" i="8"/>
  <c r="K33" i="8"/>
  <c r="J33" i="8"/>
  <c r="I33" i="8"/>
  <c r="H33" i="8"/>
  <c r="V31" i="8"/>
  <c r="V32" i="8" s="1"/>
  <c r="T31" i="8"/>
  <c r="T32" i="8" s="1"/>
  <c r="S31" i="8"/>
  <c r="S32" i="8" s="1"/>
  <c r="R31" i="8"/>
  <c r="R32" i="8" s="1"/>
  <c r="Q31" i="8"/>
  <c r="Q32" i="8" s="1"/>
  <c r="P31" i="8"/>
  <c r="P32" i="8" s="1"/>
  <c r="O31" i="8"/>
  <c r="O32" i="8" s="1"/>
  <c r="N31" i="8"/>
  <c r="N32" i="8" s="1"/>
  <c r="M31" i="8"/>
  <c r="M32" i="8" s="1"/>
  <c r="L31" i="8"/>
  <c r="L32" i="8" s="1"/>
  <c r="K31" i="8"/>
  <c r="K32" i="8" s="1"/>
  <c r="J31" i="8"/>
  <c r="J32" i="8" s="1"/>
  <c r="I31" i="8"/>
  <c r="I32" i="8" s="1"/>
  <c r="H31" i="8"/>
  <c r="H32" i="8" s="1"/>
  <c r="U28" i="8"/>
  <c r="W28" i="8" s="1"/>
  <c r="U27" i="8"/>
  <c r="W27" i="8" s="1"/>
  <c r="U26" i="8"/>
  <c r="W26" i="8" s="1"/>
  <c r="U25" i="8"/>
  <c r="W25" i="8" s="1"/>
  <c r="U24" i="8"/>
  <c r="W24" i="8" s="1"/>
  <c r="U23" i="8"/>
  <c r="W23" i="8" s="1"/>
  <c r="U22" i="8"/>
  <c r="W22" i="8" s="1"/>
  <c r="U21" i="8"/>
  <c r="U20" i="8"/>
  <c r="W20" i="8" s="1"/>
  <c r="U19" i="8"/>
  <c r="W19" i="8" s="1"/>
  <c r="U18" i="8"/>
  <c r="W18" i="8" s="1"/>
  <c r="U17" i="8"/>
  <c r="W17" i="8" s="1"/>
  <c r="U16" i="8"/>
  <c r="W16" i="8" s="1"/>
  <c r="U15" i="8"/>
  <c r="W15" i="8" s="1"/>
  <c r="U14" i="8"/>
  <c r="W14" i="8" s="1"/>
  <c r="U13" i="8"/>
  <c r="W13" i="8" s="1"/>
  <c r="U12" i="8"/>
  <c r="U11" i="8"/>
  <c r="V10" i="8"/>
  <c r="V29" i="8" s="1"/>
  <c r="T10" i="8"/>
  <c r="T29" i="8" s="1"/>
  <c r="T38" i="8" s="1"/>
  <c r="T57" i="8" s="1"/>
  <c r="S10" i="8"/>
  <c r="S29" i="8" s="1"/>
  <c r="S38" i="8" s="1"/>
  <c r="S57" i="8" s="1"/>
  <c r="R10" i="8"/>
  <c r="R29" i="8" s="1"/>
  <c r="R38" i="8" s="1"/>
  <c r="R57" i="8" s="1"/>
  <c r="Q10" i="8"/>
  <c r="Q29" i="8" s="1"/>
  <c r="Q38" i="8" s="1"/>
  <c r="Q57" i="8" s="1"/>
  <c r="P10" i="8"/>
  <c r="P29" i="8" s="1"/>
  <c r="P38" i="8" s="1"/>
  <c r="P57" i="8" s="1"/>
  <c r="O10" i="8"/>
  <c r="O29" i="8" s="1"/>
  <c r="O38" i="8" s="1"/>
  <c r="O57" i="8" s="1"/>
  <c r="N10" i="8"/>
  <c r="N29" i="8" s="1"/>
  <c r="N38" i="8" s="1"/>
  <c r="N57" i="8" s="1"/>
  <c r="M10" i="8"/>
  <c r="M29" i="8" s="1"/>
  <c r="M38" i="8" s="1"/>
  <c r="M57" i="8" s="1"/>
  <c r="L10" i="8"/>
  <c r="L29" i="8" s="1"/>
  <c r="L38" i="8" s="1"/>
  <c r="L57" i="8" s="1"/>
  <c r="K10" i="8"/>
  <c r="K29" i="8" s="1"/>
  <c r="K38" i="8" s="1"/>
  <c r="K57" i="8" s="1"/>
  <c r="J10" i="8"/>
  <c r="J29" i="8" s="1"/>
  <c r="J38" i="8" s="1"/>
  <c r="J57" i="8" s="1"/>
  <c r="I10" i="8"/>
  <c r="I29" i="8" s="1"/>
  <c r="I38" i="8" s="1"/>
  <c r="I57" i="8" s="1"/>
  <c r="H10" i="8"/>
  <c r="H29" i="8" s="1"/>
  <c r="U9" i="8"/>
  <c r="W9" i="8" s="1"/>
  <c r="U8" i="8"/>
  <c r="W8" i="8" s="1"/>
  <c r="U7" i="8"/>
  <c r="U61" i="8" l="1"/>
  <c r="U59" i="8"/>
  <c r="U60" i="8" s="1"/>
  <c r="U33" i="8"/>
  <c r="U10" i="8"/>
  <c r="U29" i="8" s="1"/>
  <c r="W7" i="8"/>
  <c r="W10" i="8" s="1"/>
  <c r="U35" i="8"/>
  <c r="H38" i="8"/>
  <c r="H57" i="8" s="1"/>
  <c r="U31" i="8"/>
  <c r="U32" i="8" s="1"/>
  <c r="W12" i="8"/>
  <c r="W31" i="8" s="1"/>
  <c r="W39" i="8"/>
  <c r="W41" i="8"/>
  <c r="W59" i="8" s="1"/>
  <c r="W49" i="8"/>
  <c r="W61" i="8" s="1"/>
  <c r="W11" i="8"/>
  <c r="W21" i="8"/>
  <c r="W33" i="8" s="1"/>
  <c r="W32" i="8" l="1"/>
  <c r="W60" i="8"/>
  <c r="U38" i="8"/>
  <c r="U57" i="8" s="1"/>
  <c r="W35" i="8"/>
  <c r="W38" i="8" s="1"/>
  <c r="W57" i="8" s="1"/>
  <c r="W29" i="8"/>
  <c r="I46" i="5" l="1"/>
  <c r="H46" i="5"/>
  <c r="I40" i="5"/>
  <c r="H40" i="5"/>
  <c r="I33" i="5"/>
  <c r="H33" i="5"/>
  <c r="I27" i="5"/>
  <c r="H27" i="5"/>
  <c r="I16" i="5"/>
  <c r="I19" i="5" s="1"/>
  <c r="H16" i="5"/>
  <c r="H19" i="5" s="1"/>
  <c r="I54" i="4"/>
  <c r="H54" i="4"/>
  <c r="I48" i="4"/>
  <c r="H48" i="4"/>
  <c r="I41" i="4"/>
  <c r="H41" i="4"/>
  <c r="I35" i="4"/>
  <c r="H35" i="4"/>
  <c r="I19" i="4"/>
  <c r="H19" i="4"/>
  <c r="I9" i="4"/>
  <c r="I18" i="4" s="1"/>
  <c r="H9" i="4"/>
  <c r="H18" i="4" s="1"/>
  <c r="I102" i="3"/>
  <c r="H102" i="3"/>
  <c r="I89" i="3"/>
  <c r="I99" i="3" s="1"/>
  <c r="H89" i="3"/>
  <c r="H99" i="3" s="1"/>
  <c r="I69" i="3"/>
  <c r="H69" i="3"/>
  <c r="I47" i="3"/>
  <c r="H47" i="3"/>
  <c r="I36" i="3"/>
  <c r="H36" i="3"/>
  <c r="I28" i="3"/>
  <c r="H28" i="3"/>
  <c r="I25" i="3"/>
  <c r="H25" i="3"/>
  <c r="I19" i="3"/>
  <c r="H19" i="3"/>
  <c r="I15" i="3"/>
  <c r="H15" i="3"/>
  <c r="I7" i="3"/>
  <c r="H7" i="3"/>
  <c r="I115" i="2"/>
  <c r="H115" i="2"/>
  <c r="I103" i="2"/>
  <c r="H103" i="2"/>
  <c r="I96" i="2"/>
  <c r="H96" i="2"/>
  <c r="I92" i="2"/>
  <c r="H92" i="2"/>
  <c r="I89" i="2"/>
  <c r="H89" i="2"/>
  <c r="I85" i="2"/>
  <c r="H85" i="2"/>
  <c r="I78" i="2"/>
  <c r="H78" i="2"/>
  <c r="I60" i="2"/>
  <c r="H60" i="2"/>
  <c r="I53" i="2"/>
  <c r="H53" i="2"/>
  <c r="I45" i="2"/>
  <c r="H45" i="2"/>
  <c r="I38" i="2"/>
  <c r="H38" i="2"/>
  <c r="I27" i="2"/>
  <c r="H27" i="2"/>
  <c r="I17" i="2"/>
  <c r="H17" i="2"/>
  <c r="I10" i="2"/>
  <c r="H10" i="2"/>
  <c r="I44" i="2" l="1"/>
  <c r="H13" i="3"/>
  <c r="H60" i="3" s="1"/>
  <c r="I13" i="3"/>
  <c r="I60" i="3" s="1"/>
  <c r="I24" i="4"/>
  <c r="I27" i="4" s="1"/>
  <c r="H24" i="4"/>
  <c r="H27" i="4" s="1"/>
  <c r="H47" i="5"/>
  <c r="I47" i="5"/>
  <c r="I34" i="5"/>
  <c r="H34" i="5"/>
  <c r="H49" i="5" s="1"/>
  <c r="H51" i="5" s="1"/>
  <c r="I55" i="4"/>
  <c r="H55" i="4"/>
  <c r="I42" i="4"/>
  <c r="H42" i="4"/>
  <c r="I59" i="3"/>
  <c r="H59" i="3"/>
  <c r="H75" i="2"/>
  <c r="H131" i="2" s="1"/>
  <c r="I75" i="2"/>
  <c r="I131" i="2" s="1"/>
  <c r="H44" i="2"/>
  <c r="H9" i="2"/>
  <c r="I9" i="2"/>
  <c r="I72" i="2" s="1"/>
  <c r="H72" i="2" l="1"/>
  <c r="I49" i="5"/>
  <c r="I51" i="5" s="1"/>
  <c r="I57" i="4"/>
  <c r="I59" i="4" s="1"/>
  <c r="H57" i="4"/>
  <c r="H59" i="4" s="1"/>
  <c r="I61" i="3"/>
  <c r="I66" i="3" s="1"/>
  <c r="H63" i="3"/>
  <c r="I63" i="3"/>
  <c r="H62" i="3"/>
  <c r="I62" i="3"/>
  <c r="H61" i="3"/>
  <c r="H66" i="3" s="1"/>
  <c r="H84" i="3" s="1"/>
  <c r="H100" i="3" s="1"/>
  <c r="I85" i="3" l="1"/>
  <c r="I84" i="3" s="1"/>
  <c r="I65" i="3"/>
  <c r="I67" i="3"/>
  <c r="H65" i="3"/>
  <c r="H67" i="3"/>
  <c r="I88" i="3" l="1"/>
  <c r="I100" i="3" s="1"/>
</calcChain>
</file>

<file path=xl/sharedStrings.xml><?xml version="1.0" encoding="utf-8"?>
<sst xmlns="http://schemas.openxmlformats.org/spreadsheetml/2006/main" count="1058" uniqueCount="705">
  <si>
    <t>LEI:</t>
  </si>
  <si>
    <t>529900DUWS1DGNEK4C68</t>
  </si>
  <si>
    <t>30577</t>
  </si>
  <si>
    <t>Valamar Riviera d.d.</t>
  </si>
  <si>
    <t>Poreč</t>
  </si>
  <si>
    <t>Stancija Kaligari 1</t>
  </si>
  <si>
    <t>uprava@riviera.hr</t>
  </si>
  <si>
    <t>www.valamar-riviera.com</t>
  </si>
  <si>
    <t>KN</t>
  </si>
  <si>
    <t>KD</t>
  </si>
  <si>
    <t>RD</t>
  </si>
  <si>
    <t>RN</t>
  </si>
  <si>
    <t>MB:</t>
  </si>
  <si>
    <t>Da</t>
  </si>
  <si>
    <t>Ne</t>
  </si>
  <si>
    <t>Sopta Anka</t>
  </si>
  <si>
    <t>052 408 188</t>
  </si>
  <si>
    <t>anka.sopta@riviera.hr</t>
  </si>
  <si>
    <t>Ernst &amp; Young d.o.o.</t>
  </si>
  <si>
    <t>Berislav Horvat</t>
  </si>
  <si>
    <t>u kunama</t>
  </si>
  <si>
    <t>Naziv pozicije</t>
  </si>
  <si>
    <t>Isto razdoblje prethodne godine</t>
  </si>
  <si>
    <t>Tekuće razdoblje</t>
  </si>
  <si>
    <r>
      <t xml:space="preserve">AOP
</t>
    </r>
    <r>
      <rPr>
        <b/>
        <sz val="8"/>
        <rFont val="Arial"/>
        <family val="2"/>
        <charset val="238"/>
      </rPr>
      <t>oznaka</t>
    </r>
  </si>
  <si>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</si>
  <si>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</si>
  <si>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</si>
  <si>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</si>
  <si>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</si>
  <si>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</si>
  <si>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</si>
  <si>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u razdoblju __.__.____ do __.__.____</t>
  </si>
  <si>
    <t>Obveznik: ____________________________________________________________________</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</si>
  <si>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</si>
  <si>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</si>
  <si>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</si>
  <si>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</si>
  <si>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</si>
  <si>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</si>
  <si>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</si>
  <si>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</si>
  <si>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</si>
  <si>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</si>
  <si>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</si>
  <si>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</si>
  <si>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</si>
  <si>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</si>
  <si>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</si>
  <si>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</si>
  <si>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</si>
  <si>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</si>
  <si>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</si>
  <si>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</si>
  <si>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</si>
  <si>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</si>
  <si>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</si>
  <si>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</si>
  <si>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</si>
  <si>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</si>
  <si>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</si>
  <si>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</si>
  <si>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</si>
  <si>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</si>
  <si>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</si>
  <si>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</si>
  <si>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</si>
  <si>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</si>
  <si>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</si>
  <si>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</si>
  <si>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</si>
  <si>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</si>
  <si>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</si>
  <si>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</si>
  <si>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</si>
  <si>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</si>
  <si>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</si>
  <si>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5</t>
  </si>
  <si>
    <t>6</t>
  </si>
  <si>
    <t>7</t>
  </si>
  <si>
    <t>8</t>
  </si>
  <si>
    <t>9</t>
  </si>
  <si>
    <t>10</t>
  </si>
  <si>
    <t>11</t>
  </si>
  <si>
    <t>12</t>
  </si>
  <si>
    <t>13</t>
  </si>
  <si>
    <t>14</t>
  </si>
  <si>
    <t>15</t>
  </si>
  <si>
    <t>17</t>
  </si>
  <si>
    <t>18 (16+17)</t>
  </si>
  <si>
    <t>GENERAL INFORMATION FOR THE ISSUER</t>
  </si>
  <si>
    <t>Reporting period:</t>
  </si>
  <si>
    <t>to</t>
  </si>
  <si>
    <t>Year:</t>
  </si>
  <si>
    <t>Annual Business Financial Statement</t>
  </si>
  <si>
    <t>Tax number (MB):</t>
  </si>
  <si>
    <t xml:space="preserve">Issuer's Home Member state code: </t>
  </si>
  <si>
    <t>Company registration number (MBS):</t>
  </si>
  <si>
    <t>Personal identification number (OIB):</t>
  </si>
  <si>
    <t xml:space="preserve">Institution code: </t>
  </si>
  <si>
    <t>Issuing company:</t>
  </si>
  <si>
    <t>Street and house number:</t>
  </si>
  <si>
    <t>E-mail address:</t>
  </si>
  <si>
    <t>Internet address</t>
  </si>
  <si>
    <t>Number of employees:</t>
  </si>
  <si>
    <t>(period end)</t>
  </si>
  <si>
    <t>Consolidated report:</t>
  </si>
  <si>
    <t xml:space="preserve">          (KN-non consolidated/KD-consolidated)</t>
  </si>
  <si>
    <t xml:space="preserve">Audited report:   </t>
  </si>
  <si>
    <t>(RN-non audited/RD-audited)</t>
  </si>
  <si>
    <t>Companies of the consolidation subject (according to IFRS):</t>
  </si>
  <si>
    <t>Seat:</t>
  </si>
  <si>
    <t>Bookkeeping service:</t>
  </si>
  <si>
    <t xml:space="preserve">    (Yes/No)</t>
  </si>
  <si>
    <t>(bookkeeping service company name)</t>
  </si>
  <si>
    <t>Contact person:</t>
  </si>
  <si>
    <t>(only surname and name)</t>
  </si>
  <si>
    <t>Telephone:</t>
  </si>
  <si>
    <t>Auditing company:</t>
  </si>
  <si>
    <t>(the name of the company)</t>
  </si>
  <si>
    <t>Certified auditor:</t>
  </si>
  <si>
    <t>(name and surname)</t>
  </si>
  <si>
    <t>BALANCE SHEET</t>
  </si>
  <si>
    <t>in HRK</t>
  </si>
  <si>
    <t>Taxpayer: Valamar Riviera d.d.</t>
  </si>
  <si>
    <t>Item</t>
  </si>
  <si>
    <t>ADP
code</t>
  </si>
  <si>
    <t>Preceding year</t>
  </si>
  <si>
    <t>Current year</t>
  </si>
  <si>
    <t>A) SUBSCRIBED CAPITAL UNPAID</t>
  </si>
  <si>
    <t>B) NON CURRENT ASSETS (ADP 003+010+020+031+036)</t>
  </si>
  <si>
    <t>I. INTANGIBLE ASSETS (ADP 004 to 009)</t>
  </si>
  <si>
    <t>1. Research and Development expenditure</t>
  </si>
  <si>
    <t>2. Patents, licences, royalties, trademarks and service marks, software and similar rights</t>
  </si>
  <si>
    <t>3. Goodwill</t>
  </si>
  <si>
    <t>4. Prepayments for intangible assets</t>
  </si>
  <si>
    <t xml:space="preserve">5. Intangible assets under construction </t>
  </si>
  <si>
    <t>6. Other intangible assets</t>
  </si>
  <si>
    <t>II. TANGIBLE ASSETS (ADP 011 to 019)</t>
  </si>
  <si>
    <t>1. Land</t>
  </si>
  <si>
    <t>2. Property</t>
  </si>
  <si>
    <t>3. Plants and equipment</t>
  </si>
  <si>
    <t>4. Tools, plants and vehicles</t>
  </si>
  <si>
    <t>5. Biological asset</t>
  </si>
  <si>
    <t>6. Prepayments for tangible assets</t>
  </si>
  <si>
    <t>7. Assets under construction</t>
  </si>
  <si>
    <t>8. Other tangible assets</t>
  </si>
  <si>
    <t>9. Investments property</t>
  </si>
  <si>
    <t>III. NON-CURRENT FINANCIAL ASSETS (ADP 021 to 030)</t>
  </si>
  <si>
    <t>1. Stakes (shares) in undertakings in a Group</t>
  </si>
  <si>
    <t>2. Investments in other securities of undertakings in a Group</t>
  </si>
  <si>
    <t>3. Loans, deposits etc given to undertakings in a Group</t>
  </si>
  <si>
    <t>4. Stakes (shares) in undertakings with participating interest</t>
  </si>
  <si>
    <t>5. Investments in other securities of undertakings with participating interest</t>
  </si>
  <si>
    <t>6. Loans, deposits etc given to undertakings with participating interest</t>
  </si>
  <si>
    <t>7. Investments in securities</t>
  </si>
  <si>
    <t>8. Given loans, deposits and similar</t>
  </si>
  <si>
    <t>9. Other investments accounted for using the equity method</t>
  </si>
  <si>
    <t>10. Other non-current financial assets</t>
  </si>
  <si>
    <t>IV. TRADE RECEIVABLES (ADP 032 to 035)</t>
  </si>
  <si>
    <t>1. Receivables from undertakings in a Group</t>
  </si>
  <si>
    <t>2. Receivables from undertakings with participating interests</t>
  </si>
  <si>
    <t>3. Trade receivables</t>
  </si>
  <si>
    <t>4. Other receivables</t>
  </si>
  <si>
    <t>V. DEFERRED TAX ASSETS</t>
  </si>
  <si>
    <t>C) CURENT ASSETS (ADP 038+046+053+063)</t>
  </si>
  <si>
    <t>I. INVENTORIES (ADP 039 to 045)</t>
  </si>
  <si>
    <t>1. Raw materials and consumables</t>
  </si>
  <si>
    <t>2. Work in progress</t>
  </si>
  <si>
    <t>3. Finished products</t>
  </si>
  <si>
    <t>4. Merchandise</t>
  </si>
  <si>
    <t>5. Prepayments for inventories</t>
  </si>
  <si>
    <t>6. Other available-for-sale assets</t>
  </si>
  <si>
    <t>7. Biological asset</t>
  </si>
  <si>
    <t>II. RECEIVABLES (ADP 047 to 052)</t>
  </si>
  <si>
    <t>2. Receivables from undertakings with participating interest</t>
  </si>
  <si>
    <t>4. Receivables form employees and members of the undertaking</t>
  </si>
  <si>
    <t>5. Receivables from Government and other institutions</t>
  </si>
  <si>
    <t>6. Other receivables</t>
  </si>
  <si>
    <t>III. CURRENT FINANCIAL ASSETS (ADP 054 to 062)</t>
  </si>
  <si>
    <t>9. Other financial assets</t>
  </si>
  <si>
    <t>IV. CASH AND CASH EQUIVALENTS</t>
  </si>
  <si>
    <t>D) PREPAYMENTS AND ACCRUED INCOME</t>
  </si>
  <si>
    <t>E) TOTAL ASSETS (ADP 001+002+037+064)</t>
  </si>
  <si>
    <t>F) OFF-BALANCE SHEET ITEMS</t>
  </si>
  <si>
    <t>LIABILITIES</t>
  </si>
  <si>
    <t>A) CAPITAL AND RESERVES (ADP 068 to 070+076+077+081+084+087)</t>
  </si>
  <si>
    <t>I. SHARE CAPITAL</t>
  </si>
  <si>
    <t>II. CAPITAL RESERVES</t>
  </si>
  <si>
    <t>III. RESERVES FROM PROFIT (ADP 071+072-073+074+075)</t>
  </si>
  <si>
    <t>1. Legal reserves</t>
  </si>
  <si>
    <t>2. Reserves for own shares</t>
  </si>
  <si>
    <t>3. Own stocks and shares (deductible items)</t>
  </si>
  <si>
    <t>4. Statutory reserves</t>
  </si>
  <si>
    <t>5. Other reserves</t>
  </si>
  <si>
    <t>IV. REVALUATION RESERVES</t>
  </si>
  <si>
    <t>V. FAIR VALUE RESERVES (ADP 078 to 080)</t>
  </si>
  <si>
    <t>1. Fair value of financial assets available for sale</t>
  </si>
  <si>
    <t>2. Efficient portion of cash flow hedge</t>
  </si>
  <si>
    <t>3. Efficient portion of  foreign net investment hedge</t>
  </si>
  <si>
    <t>VI. RETAINED EARNINGS OR LOSS CARRIED FORWARD (ADP 082-083)</t>
  </si>
  <si>
    <t>1. Retained earnings</t>
  </si>
  <si>
    <t>2. Loss carried forward</t>
  </si>
  <si>
    <t>VII. PROFIT OR LOSS FOR THE FINANCIAL YEAR (ADP 085-086)</t>
  </si>
  <si>
    <t>1. Profit for the financial year</t>
  </si>
  <si>
    <t>2. Loss for the financial year</t>
  </si>
  <si>
    <t>VIII. MINORITY INTEREST</t>
  </si>
  <si>
    <t>B) PROVISIONS (ADP 089 to 094)</t>
  </si>
  <si>
    <t>1. Provisions for pensions, severance pay and similar libabilities</t>
  </si>
  <si>
    <t>2. Provisions for tax obligations</t>
  </si>
  <si>
    <t>3. Provisions for litigations in progress</t>
  </si>
  <si>
    <t>4. Provisions for renewal of natural resources</t>
  </si>
  <si>
    <t>5. Provision for costs within warranty period</t>
  </si>
  <si>
    <t>6. Other provisions</t>
  </si>
  <si>
    <t>C) NON-CURRENT LIABILITIES (ADP 096 to 106)</t>
  </si>
  <si>
    <t>1. Liabilites to related parties</t>
  </si>
  <si>
    <t>2. Liabilities for loans, deposits etc of undertakings in a Group</t>
  </si>
  <si>
    <t>3. Liabilities to undertakings with participating interest</t>
  </si>
  <si>
    <t>4. Liabilities for loans, deposits etc of undertakings with participating interest</t>
  </si>
  <si>
    <t>5. Liabilities for loans, deposits and other</t>
  </si>
  <si>
    <t>6. Liabilities to banks and other financial institutions</t>
  </si>
  <si>
    <t>7. Liabilities for advance payments</t>
  </si>
  <si>
    <t>8. Trade payables</t>
  </si>
  <si>
    <t>9. Amounts payable for securities</t>
  </si>
  <si>
    <t>10. Other non-current liabilities</t>
  </si>
  <si>
    <t>11. Deffered tax</t>
  </si>
  <si>
    <t>D) CURRENT LIABILITIES (ADP 108 to 121)</t>
  </si>
  <si>
    <t>1. Liabilities to undertakings in a Group</t>
  </si>
  <si>
    <t xml:space="preserve">4. Liabilities for loans, deposits etc of undertakings with participating interest  </t>
  </si>
  <si>
    <t>7. Amounts payable for prepayment</t>
  </si>
  <si>
    <t>9. Liabilities upon loan stocks</t>
  </si>
  <si>
    <t>10. Liabilities to emloyees</t>
  </si>
  <si>
    <t>11. Taxes, contributions and similar liabilities</t>
  </si>
  <si>
    <t>12. Liabilities arising from share in the result</t>
  </si>
  <si>
    <t>13. Liabilities arising from non-current assets held for sale</t>
  </si>
  <si>
    <t>14. Other current liabilities</t>
  </si>
  <si>
    <t>E) ACCRUED EXPENSES AND DEFERRED INCOME</t>
  </si>
  <si>
    <t>F) TOTAL LIABILITIES (ADP 067+088+095+107+122)</t>
  </si>
  <si>
    <t>G) OFF-BALANCE SHEET ITEMS</t>
  </si>
  <si>
    <t>INCOME STATEMENT</t>
  </si>
  <si>
    <t>ADP code</t>
  </si>
  <si>
    <t>Preceding period</t>
  </si>
  <si>
    <t>I. OPERATING INCOME (ADP 126+127+128+129+130)</t>
  </si>
  <si>
    <t>1. Revenues from sales with undertakings in a Group</t>
  </si>
  <si>
    <t>2. Sales revenues (outside the Group)</t>
  </si>
  <si>
    <t>3. Revenues from use of own products, goods and services</t>
  </si>
  <si>
    <t>4. Other operating revenues with undertakings in a Group</t>
  </si>
  <si>
    <t>5. Other operating revenues (outside the Group)</t>
  </si>
  <si>
    <t>II. OPERATING EXPENSES (ADP 132+133+137+141+142+143+146+153)</t>
  </si>
  <si>
    <t>1. Changes in inventories of finished products and work in progress</t>
  </si>
  <si>
    <t>2. Material costs (ADP 134 to 136)</t>
  </si>
  <si>
    <t>a) Cost of raw materials &amp; consumables</t>
  </si>
  <si>
    <t>b) Cost of goods sold</t>
  </si>
  <si>
    <t>c) Other costs</t>
  </si>
  <si>
    <t>3. Staff costs (ADP 138 to 140)</t>
  </si>
  <si>
    <t>a) Net salaries</t>
  </si>
  <si>
    <t>b) Employee income tax</t>
  </si>
  <si>
    <t>c) Tax on payroll</t>
  </si>
  <si>
    <t>4. Depreciation and amortisation</t>
  </si>
  <si>
    <t>5. Other expenditures</t>
  </si>
  <si>
    <t>6. Value adjustment (ADP 144+145)</t>
  </si>
  <si>
    <t>a) non-current assets (without financial assets)</t>
  </si>
  <si>
    <t>b) current asssets (without financial assets)</t>
  </si>
  <si>
    <t>7. Provisions (ADP 147 to 152)</t>
  </si>
  <si>
    <t>a) Provision for pensions, severance payments and other employment benefits</t>
  </si>
  <si>
    <t>b) Provisions for tax liabilities</t>
  </si>
  <si>
    <t>c) Provisions for litigations in progress</t>
  </si>
  <si>
    <t>d) Provisions for renewal of natural resources</t>
  </si>
  <si>
    <t>e) Provision for costs within warranty period</t>
  </si>
  <si>
    <t>f) Other provisions</t>
  </si>
  <si>
    <t>8. Other operating expenses</t>
  </si>
  <si>
    <t>III. FINANCIAL INCOME (ADP 155 to 164)</t>
  </si>
  <si>
    <t xml:space="preserve">1. Income from stakes (shares) in undertakings in a Group </t>
  </si>
  <si>
    <t xml:space="preserve">2. Income from stakes (shares) in undertakings with participating interest </t>
  </si>
  <si>
    <t xml:space="preserve">3. Income from other non-current financial investments and loans to undertakings in a Group </t>
  </si>
  <si>
    <t>4. Other interest income from undertakings in a Group</t>
  </si>
  <si>
    <t>5. Foreign exchange differences and other financial income from undertakings in a Group</t>
  </si>
  <si>
    <t>6. Income from other non-current financial investments and loans</t>
  </si>
  <si>
    <t>7. Other interest income</t>
  </si>
  <si>
    <t>8. Foreign exchange differences and other financial income</t>
  </si>
  <si>
    <t>9. Unrealized gains (income) from the financial assets</t>
  </si>
  <si>
    <t>10. Other financial income</t>
  </si>
  <si>
    <t>IV. FINANCIAL COSTS (ADP 166 to 172)</t>
  </si>
  <si>
    <t>1. Interest expenses and similar expenses with undertakings in a Group</t>
  </si>
  <si>
    <t>2. Foreign exchange differences and other expenses with undertakings in a Group</t>
  </si>
  <si>
    <t>3. Interest expenses and similar</t>
  </si>
  <si>
    <t>4. Foreign exchange differences and other expenses</t>
  </si>
  <si>
    <t>5. Unrealized loss (expenses) from the financial assets</t>
  </si>
  <si>
    <t>6. Value adjustment expense on financial assets (net)</t>
  </si>
  <si>
    <t>7. Other financial expenses</t>
  </si>
  <si>
    <t>V. SHARE OF PROFIT FROM UNDERTAKINGS WITH PARTICIPATING INTEREST</t>
  </si>
  <si>
    <t>VI. SHARE OF PROFIT FROM JOINT VENTURES</t>
  </si>
  <si>
    <t>VII. SHARE OF LOSS FROM UNDERTAKINGS WITH PARTICIPATING INTEREST</t>
  </si>
  <si>
    <t>VIII. SHARE OF LOSS FROM JOINT VENTURES</t>
  </si>
  <si>
    <t>IX. TOTAL INCOME (ADP 125+154+173+174)</t>
  </si>
  <si>
    <t>X. TOTAL EXPENSES (ADP 131+165+175+176)</t>
  </si>
  <si>
    <t>XI. PROFIT OR LOSS BEFORE TAX (ADP 177-178)</t>
  </si>
  <si>
    <t>1. Profit before tax (ADP 177-178)</t>
  </si>
  <si>
    <t>2. Loss before tax (ADP 178-177)</t>
  </si>
  <si>
    <t>XII. INCOME TAX EXPENSE</t>
  </si>
  <si>
    <t>XIII. PROFIT OR LOSS FOR THE PERIOD (ADP 179-182)</t>
  </si>
  <si>
    <t>1. Profit for the period (ADP 179-182)</t>
  </si>
  <si>
    <t>2. Loss for the period (ADP 182-179)</t>
  </si>
  <si>
    <t>PROFIT OR LOSS FROM DISCONTINUED OPERATIONS (applicable for entities which use IFRS and have discontinued operations)</t>
  </si>
  <si>
    <t>XIV. PROFIT OR LOSS FROM DISCONTINUED OPERATIONS BEFORE TAX (ADP 187-188)</t>
  </si>
  <si>
    <t>1. Profit before tax from discontinued operations</t>
  </si>
  <si>
    <t>2. Loss before tax from discontinued operations</t>
  </si>
  <si>
    <t>XV. INCOME TAX EXPENSE FROM DISCONTINUED OPERATIONS</t>
  </si>
  <si>
    <t>1. Profit for the period from discontinued operations (ADP 186-189)</t>
  </si>
  <si>
    <t>2. Loss for the period from discontinued operations (ADP 189-186)</t>
  </si>
  <si>
    <t>TOTAL PROFIT OR LOSS FOR THE PERIOD (applicable for entities which use IFRS and have discontinued operations)</t>
  </si>
  <si>
    <t>XVI. PROFIT OR LOSS BEFORE TAX (ADP 179+186)</t>
  </si>
  <si>
    <t>1. Profit before tax (ADP 192)</t>
  </si>
  <si>
    <t>2. Loss before tax (ADP 192)</t>
  </si>
  <si>
    <t>XVII. INCOME TAX EXPENSE (ADP 182+189)</t>
  </si>
  <si>
    <t>XVIII. PROFIT OR LOSS FOR THE PERIOD (ADP 192-195)</t>
  </si>
  <si>
    <t>1. Profit for the period (ADP 192-195)</t>
  </si>
  <si>
    <t>2. Loss for the period (ADP 195-192)</t>
  </si>
  <si>
    <t>APPENDIX TO THE INCOME STATEMENT (to be completed by entities submitting consolidated financial statements)</t>
  </si>
  <si>
    <t>XIX. PROFIT OR LOSS FOR THE PERIOD (ADP 200+201)</t>
  </si>
  <si>
    <t>1. Attributable to parent company's shareholders</t>
  </si>
  <si>
    <t>2. Attributable to non-controlling interests</t>
  </si>
  <si>
    <t>STATEMENT OF OTHER COMPREHENSIVE INCOME (to be completed by entities subject to IFRS)</t>
  </si>
  <si>
    <t xml:space="preserve">I. PROFIT OR LOSS FOR THE PERIOD </t>
  </si>
  <si>
    <t>II. OTHER COMPREHENSIVE INCOME/LOSS BEFORE TAX (ADP 204 to 211)</t>
  </si>
  <si>
    <t>1. Exchange differences arising from foreign operations</t>
  </si>
  <si>
    <t xml:space="preserve">2. Revaluation of non-current assets and intangible assets    </t>
  </si>
  <si>
    <t xml:space="preserve">3. Gains or loss available for sale investments </t>
  </si>
  <si>
    <t xml:space="preserve">4. Gains or loss on net movement on cash flow hedges </t>
  </si>
  <si>
    <t>5. Gains or loss on net investments hedge</t>
  </si>
  <si>
    <t xml:space="preserve">6. Share of the other comprehensive income/loss of associates </t>
  </si>
  <si>
    <t>7. Acturial gain/loss on post employment benefit obligations</t>
  </si>
  <si>
    <t>8. Other changes in capital (minorities)</t>
  </si>
  <si>
    <t xml:space="preserve">III. TAX ON OTHER COMPREHENSIVE INCOME OF THE PERIOD  </t>
  </si>
  <si>
    <t>IV. NET OTHER COMPREHENSIVE INCOME OR LOSS FOR THE YEAR (ADP 203-212)</t>
  </si>
  <si>
    <t>V. TOTAL COMPREHENSIVE INCOME/LOSS FOR THE PERIOD (ADP 202+213)</t>
  </si>
  <si>
    <t>VI. TOTAL COMPREHENSIVE INCOME/LOSS FOR THE PERIOD (ADP 216+217)</t>
  </si>
  <si>
    <t>CASH FLOW STATEMENT - INDIRECT METHOD</t>
  </si>
  <si>
    <t>Current period</t>
  </si>
  <si>
    <t>CASH FLOW FROM OPERATING ACTIVITIES</t>
  </si>
  <si>
    <t>1. Profit before taxes</t>
  </si>
  <si>
    <t>2. Adjustments (ADP 003 to 010):</t>
  </si>
  <si>
    <t>a) Depreciation and amortisation</t>
  </si>
  <si>
    <t>b) Profit and loss from sales and value adjustments of non-current tangible and intangible assets</t>
  </si>
  <si>
    <t>c) Profit and loss from sales and unrealised profit and loss and value adjustments of financial assets</t>
  </si>
  <si>
    <t>d) Income from interest and dividends</t>
  </si>
  <si>
    <t>e) Interest expenses</t>
  </si>
  <si>
    <t>f) Provisions</t>
  </si>
  <si>
    <t>g) Foreign exchange differences (unrealized)</t>
  </si>
  <si>
    <t>h) Other adjustments for non-cash transactions and unrealized profit and loss</t>
  </si>
  <si>
    <t>I. Increase or decrease of cash flow before changes in working capital (ADP 001+002)</t>
  </si>
  <si>
    <t>3. Changes in working capital (ADP 013 to 016)</t>
  </si>
  <si>
    <t>a) Increase or decrease of current liabilities</t>
  </si>
  <si>
    <t>b) Increase or decrease of current receivables</t>
  </si>
  <si>
    <t xml:space="preserve">c) Increase or decrease of inventories </t>
  </si>
  <si>
    <t>d) Other increase or decrease of working capital</t>
  </si>
  <si>
    <t>II. Cash from operating activities (ADP 011+012)</t>
  </si>
  <si>
    <t xml:space="preserve">4. Interest </t>
  </si>
  <si>
    <t>5. Income tax paid</t>
  </si>
  <si>
    <t>A) NET CASH FLOW FROM OPERATING ACTIVITIES (ADP 017 to 019)</t>
  </si>
  <si>
    <t>CASH FLOW FROM INVESTMENT ACTIVITIES</t>
  </si>
  <si>
    <t>1. Proceeds from sale of non-current assets</t>
  </si>
  <si>
    <t>2. Proceeds from selling financial instruments</t>
  </si>
  <si>
    <t>3. Proceeds from interest rates</t>
  </si>
  <si>
    <t>4. Proceeds from dividends</t>
  </si>
  <si>
    <t xml:space="preserve">5. Proceeds from repayment of given loans and savings </t>
  </si>
  <si>
    <t>6. Other proceeds from investment activities</t>
  </si>
  <si>
    <t>III. Total cash proceeds from investment activities (AOP 021 to 026)</t>
  </si>
  <si>
    <t>1. Purchase of non-current tangible and intangible assets</t>
  </si>
  <si>
    <t>2. Purchase of financial instruments</t>
  </si>
  <si>
    <t>3. Loans and deposits for the period</t>
  </si>
  <si>
    <t xml:space="preserve">4. Acquisition of subsidiary, net of acquired cash </t>
  </si>
  <si>
    <t>5. Other payments from investment activities</t>
  </si>
  <si>
    <t>IV. Total cash payments from investment activities (ADP 028 to 032)</t>
  </si>
  <si>
    <t>B) NET INCREASE OF CASH FLOW FROM INVESTMENT ACTIVITIES (ADP 027+033)</t>
  </si>
  <si>
    <t>CASH FLOW FROM FINANCIAL ACTIVITIES</t>
  </si>
  <si>
    <t>1. Proceeds from increase of subscribed capital</t>
  </si>
  <si>
    <t>2. Proceeds from issuing equity-based and debt-based financial instruments</t>
  </si>
  <si>
    <t>3. Proceeds from loan principal, loans and other borrowings</t>
  </si>
  <si>
    <t>4. Other proceeds from financial activities</t>
  </si>
  <si>
    <t>V. Total proceeds from financial activities (ADP 035 to 038)</t>
  </si>
  <si>
    <t>1. Repayment of loan principals, loans and other borrowings and debt-based financial instruments</t>
  </si>
  <si>
    <t>2. Dividends paid</t>
  </si>
  <si>
    <t>3. Payment of finance lease liabilities</t>
  </si>
  <si>
    <t>4. Re-purchase of treasury shares and decrease in subscribed share capital</t>
  </si>
  <si>
    <t>5. Other payments from financial activities</t>
  </si>
  <si>
    <t>VI. Total cash payments from financing activities (ADP 040 to 044)</t>
  </si>
  <si>
    <t>C) NET CASH FLOW FROM FINANCIAL ACTIVITIES (ADP 039+045)</t>
  </si>
  <si>
    <t>1. Cash and cash equivalents-unrealized foreign exchange differences</t>
  </si>
  <si>
    <t>D) NET INCREASE OR DECREASE OF CASH FLOW (ADP 020+034+046+047)</t>
  </si>
  <si>
    <t>E) CASH AND CASH EQUIVALENTS AT THE BEGINNING OF THE PERIOD</t>
  </si>
  <si>
    <t>F) CASH AND CASH EQUIVALENTS AT THE END OF THE PERIOD (ADP 048+049)</t>
  </si>
  <si>
    <t>STATEMENT OF CHANGES IN EQUITY</t>
  </si>
  <si>
    <t>from</t>
  </si>
  <si>
    <t>Description</t>
  </si>
  <si>
    <t>Distributable to majority owners</t>
  </si>
  <si>
    <t>Subscribed Share capital</t>
  </si>
  <si>
    <t>Capital reserves</t>
  </si>
  <si>
    <t>Legal reserves</t>
  </si>
  <si>
    <t>Reserves for own shares</t>
  </si>
  <si>
    <t>Treasury shares and shares (deductible item)</t>
  </si>
  <si>
    <t>Statutory reserves</t>
  </si>
  <si>
    <t>Other reserves</t>
  </si>
  <si>
    <t>Revaluation reserves</t>
  </si>
  <si>
    <t>Fair value of financial assets available for sale</t>
  </si>
  <si>
    <t>Efficient portion of cash flow hedge</t>
  </si>
  <si>
    <t>Efficient portion of foreign net investment hedge</t>
  </si>
  <si>
    <t>Retained earnings/ loss carried forward</t>
  </si>
  <si>
    <t>Net profit/ loss for the period</t>
  </si>
  <si>
    <t>Total distributable to majority owners</t>
  </si>
  <si>
    <t>16 (3 do 6-7+8 do 15)</t>
  </si>
  <si>
    <t>Previous period</t>
  </si>
  <si>
    <t>2. Changes in accounting policies</t>
  </si>
  <si>
    <t>3. Error correction</t>
  </si>
  <si>
    <t>4. Balance at 1 January of the previous period (ADP 01 to 03)</t>
  </si>
  <si>
    <t>5. Profit/loss for the period</t>
  </si>
  <si>
    <t>6. Foreign currency translation differences-foreign operations</t>
  </si>
  <si>
    <t>7. Changes in revaluation reserves of non-current tangible and intangible assets</t>
  </si>
  <si>
    <t>8. Profit or loss from re-evaluation of finacial assets held for sale</t>
  </si>
  <si>
    <t>9. Profit or loss form cash flow hedge</t>
  </si>
  <si>
    <t>10. Profit or loss from foreign net investment hedge</t>
  </si>
  <si>
    <t xml:space="preserve">11. Share in other comprehensive income/loss from undertakings with participating interest </t>
  </si>
  <si>
    <t>12. Actuarial gains/losses from defined benefit plans</t>
  </si>
  <si>
    <t>13. Other changes in capital (minorities)</t>
  </si>
  <si>
    <t>14. Taxation of transactions recognized directly in equity</t>
  </si>
  <si>
    <t xml:space="preserve">15. Increase/decrease of subscribed share capital (except by reinvested profit and in pre-bankruptcy settlement)
      </t>
  </si>
  <si>
    <t>18. Repurchase of own shares/stakes</t>
  </si>
  <si>
    <t xml:space="preserve">19. Share in profit/dividend payout </t>
  </si>
  <si>
    <t xml:space="preserve">20. Other distribution to majority owners </t>
  </si>
  <si>
    <t>21. Transfer to reserves according to annual plan</t>
  </si>
  <si>
    <t>22. Increase in reserves in pre-bankruptcy settlement</t>
  </si>
  <si>
    <t>23. Balance at 31 Decemeber of previous period (ADP 04 to 22)</t>
  </si>
  <si>
    <t>ADDITION TO STATEMENT OF CHANGES IN EQUITY (only for IFRS adopters)</t>
  </si>
  <si>
    <t>I. OTHER COMPREHENSIVE INCOME OF THE PREVIOUS PERIOD NET OF TAX (ADP 06 to 14)</t>
  </si>
  <si>
    <t>II. COMPREHENSIVE INCOME OR LOSS FOR THE PREVIOUS PERIOD (ADP 05+24)</t>
  </si>
  <si>
    <t>III. TRANSACTIONS WITH OWNERS IN THE PREVIOUS PERIOD, RECOGNIZED DIRECTLY IN EQUITY (ADP 15 to 22)</t>
  </si>
  <si>
    <t xml:space="preserve">Current period </t>
  </si>
  <si>
    <t>1. Balance at 1 January of current period</t>
  </si>
  <si>
    <t>4. Balance at 1 January of current period (ADP 27 to 29)</t>
  </si>
  <si>
    <t>15. Increase/decrease of subscribed share capital (except by reinvested profit and in pre-bankruptcy settlement)</t>
  </si>
  <si>
    <t>23. Balance on the last day of the reporting period of the current business year (AOP 30 do 48)</t>
  </si>
  <si>
    <t>I. OTHER COMPREHENSIVE INCOME OF THE CURRENT PERIOD, NET OF TAX (ADP 32 to 40)</t>
  </si>
  <si>
    <t>II. COMPREHENSIVE INCOME OR LOSS FOR THE CURRENT PERIOD (ADP 31+50)</t>
  </si>
  <si>
    <t>III. TRANSACTIONS WITH OWNERS IN THE CURRENT PERIOD, RECOGNIZED DIRECTLY IN EQUITY (ADP 41 to 48)</t>
  </si>
  <si>
    <t>HR</t>
  </si>
  <si>
    <t>Postal code and place:</t>
  </si>
  <si>
    <t>APPENDIX TO THE STATEMENT OF COMPREHENSIVE INCOME (to be completed by entities submitting consolidated financial statements)</t>
  </si>
  <si>
    <t>1. Balance at 1 January of the previous period</t>
  </si>
  <si>
    <t>16. Increase of subscribed share capital by profit reinvestment</t>
  </si>
  <si>
    <t>17. Increase of subscribed share capital in pre-bankruptcy settlement</t>
  </si>
  <si>
    <t xml:space="preserve">16. Increase of subscribed share capital by profit reinvestment </t>
  </si>
  <si>
    <t>for 01.01.2019 to 31.12.2019</t>
  </si>
  <si>
    <t>as at 31.12.2019</t>
  </si>
  <si>
    <t>Summary of adjustments of GFI-POD balance sheet and unconsolidated balance sheet from Audited report for 2019</t>
  </si>
  <si>
    <t>COMPANY</t>
  </si>
  <si>
    <t>GFI-POD BALANCE SHEET
as at 31 December 2019
(in thousands of HRK)</t>
  </si>
  <si>
    <t>GFI-POD
ADP code</t>
  </si>
  <si>
    <t>AUDITED REPORT
Note</t>
  </si>
  <si>
    <t>Reclassified
GFI-POD</t>
  </si>
  <si>
    <t xml:space="preserve">Difference </t>
  </si>
  <si>
    <t>Explanation</t>
  </si>
  <si>
    <t>002</t>
  </si>
  <si>
    <t>14+15+16+
17+part of 18b+
20+part of 21+25+part of 30</t>
  </si>
  <si>
    <t xml:space="preserve">  I. Intangible assets</t>
  </si>
  <si>
    <t>003</t>
  </si>
  <si>
    <t>16</t>
  </si>
  <si>
    <t xml:space="preserve">  II. Tangible assets</t>
  </si>
  <si>
    <t>010</t>
  </si>
  <si>
    <t>14+15+30</t>
  </si>
  <si>
    <t>GFI-POD item "Tangible assets" (ADP 010; HRK 4,247,237 thous.) is in Audited report presented under items "Property, plant and equipment" (Note 14 in comparable amount of HRK 4,224,948 thous.), "Investment property" (Note 15 in comparable amount of HRK 6,449 thous.), and "Right-of-use assets" (Note 30 in comparable amount of HRK 15,839 thous).</t>
  </si>
  <si>
    <t xml:space="preserve">  III. Non-current financial assets</t>
  </si>
  <si>
    <t>020</t>
  </si>
  <si>
    <t>17+part of 18b+20+part of 21</t>
  </si>
  <si>
    <t>GFI-POD item "Financial assets" (ADP 020; HRK 774,968 thous.) is in Audited report presented under items "Investment in subsidiaries" (Note 17 in comparable amount of  727,328 thous.), "Investment in associated entity" (Note 118b in comparable amount of  HRK 47,192 thous.), Financial assets" (Note 20 in comparable amount of HRK 335 thous.) and in the non-current part of item "Loans and deposits" (Note 21 in comparable amount of HRK 113 thous.).</t>
  </si>
  <si>
    <t xml:space="preserve">  IV. Trade receivables</t>
  </si>
  <si>
    <t>031</t>
  </si>
  <si>
    <t>Part of 23</t>
  </si>
  <si>
    <t xml:space="preserve">  V. Deferred tax assets</t>
  </si>
  <si>
    <t>036</t>
  </si>
  <si>
    <t>25</t>
  </si>
  <si>
    <t>CURRENT ASSETS (ADP 038+046+053+063)</t>
  </si>
  <si>
    <t>037</t>
  </si>
  <si>
    <t>Part of 21+22+
part of 23+part of 24+26</t>
  </si>
  <si>
    <t xml:space="preserve">  I. Inventories</t>
  </si>
  <si>
    <t>038</t>
  </si>
  <si>
    <t>22</t>
  </si>
  <si>
    <t xml:space="preserve">  II. Receivables</t>
  </si>
  <si>
    <t>046</t>
  </si>
  <si>
    <t xml:space="preserve">  III. Current financial assets</t>
  </si>
  <si>
    <t>053</t>
  </si>
  <si>
    <t>Part of 21+part of 24</t>
  </si>
  <si>
    <t>GFI-POD item "Financial assets" (ADP 053; HRK 671 thous.) is in Audited report presented under item "Loans and deposits" - current part (Note 21 in comparable amount of HRK 531 thous.), and "Financial assets" (Note 24 "Derivative financial instruments" in comparable amount of HRK 140 thous.)</t>
  </si>
  <si>
    <t xml:space="preserve">  IV. Cash and cash equivalents</t>
  </si>
  <si>
    <t>063</t>
  </si>
  <si>
    <t>26</t>
  </si>
  <si>
    <t>GFI-POD item "Cash and cash equivalents" (ADP 063; HRK 247,849 thous.) is in Audited report presented under item "Cash and cash equivalents" (Note 26 in comparable amount of HRK 247,849 thous.).</t>
  </si>
  <si>
    <t>PREPAYMENTS AND ACCRUED INCOME</t>
  </si>
  <si>
    <t>064</t>
  </si>
  <si>
    <t>TOTAL ASSETS</t>
  </si>
  <si>
    <t>CAPITAL AND RESERVES</t>
  </si>
  <si>
    <t>067</t>
  </si>
  <si>
    <t>27+28</t>
  </si>
  <si>
    <t>PROVISIONS</t>
  </si>
  <si>
    <t>088</t>
  </si>
  <si>
    <t>Part of 32 + part of 31</t>
  </si>
  <si>
    <t>NON-CURRENT LIABILITIES (ADP 101+105+106)</t>
  </si>
  <si>
    <t>095</t>
  </si>
  <si>
    <t>Part of 24+25+
part of 29+part of 30+ part of 31 + part of 39</t>
  </si>
  <si>
    <t xml:space="preserve">  I. Liabilities to banks and other financial institutions</t>
  </si>
  <si>
    <t>101</t>
  </si>
  <si>
    <t>Part of 29</t>
  </si>
  <si>
    <t>GFI-POD item "Liabilities to banks and other financial institutions" (ADP 101; HRK 2,146,746 thous.) is in Audited report presented under non-current part of item "Borrowings" (Note 29 in comparable amount of HRK 2,146,746 thous.).</t>
  </si>
  <si>
    <t xml:space="preserve">  II. Other non-current liabilities</t>
  </si>
  <si>
    <t>105</t>
  </si>
  <si>
    <t>Part of 24+
     part of 30 + part of 39</t>
  </si>
  <si>
    <t xml:space="preserve">  III. Deferred tax liabilities</t>
  </si>
  <si>
    <t>106</t>
  </si>
  <si>
    <t>CURRENT LIABILITIES (ADP 108+113+114+115+117+118+119+121)</t>
  </si>
  <si>
    <t>107</t>
  </si>
  <si>
    <t>113</t>
  </si>
  <si>
    <r>
      <t>GFI-POD item "Liabilities to banks and other financial institutions" (ADP 113</t>
    </r>
    <r>
      <rPr>
        <sz val="9"/>
        <rFont val="Arial"/>
        <family val="2"/>
        <charset val="238"/>
      </rPr>
      <t>; HRK 257,434 thous.) is in Audited report presented under current part of item "Borrowings" (Note 29; "Bank borrowings" in comparable amount of HRK 257,434 thous.).</t>
    </r>
  </si>
  <si>
    <t xml:space="preserve">  II. Amounts payable for prepayment</t>
  </si>
  <si>
    <t>114</t>
  </si>
  <si>
    <t>Part of 31</t>
  </si>
  <si>
    <t xml:space="preserve">  III. Trade payables and liabilities to undertakings in a Group</t>
  </si>
  <si>
    <t>108 and 115</t>
  </si>
  <si>
    <t xml:space="preserve">  IV. Liabilities to employees</t>
  </si>
  <si>
    <t>117</t>
  </si>
  <si>
    <t xml:space="preserve">  V. Taxes, contributions and similar liabilities</t>
  </si>
  <si>
    <t>118</t>
  </si>
  <si>
    <t xml:space="preserve">  VI. Liabilities arising from share in the result and other current liabilities</t>
  </si>
  <si>
    <t>119 and 121</t>
  </si>
  <si>
    <t>Part of 24 + part of 30 + 
part of 31</t>
  </si>
  <si>
    <t>ACCRUED EXPENSES AND DEFERRED INCOME</t>
  </si>
  <si>
    <t>122</t>
  </si>
  <si>
    <t>Part of 31+
part of 32</t>
  </si>
  <si>
    <t>TOTAL LIABILITIES</t>
  </si>
  <si>
    <t>Summary of adjustments of GFI-POD reclassified income statement and unconsolidated income of comprehensive income from Audited report for 2019</t>
  </si>
  <si>
    <t>GFI-POD INCOME STATEMENT
for the period from 1 January 2019 to 31 December 2019
(in thousands of HRK)</t>
  </si>
  <si>
    <t>125</t>
  </si>
  <si>
    <t xml:space="preserve">  I. Revenues from sales with undertakings in a Group and sales revenues (outside the Group)</t>
  </si>
  <si>
    <t>126+127</t>
  </si>
  <si>
    <t xml:space="preserve">  II. Revenues from use of own products, goods and services, other operating revenues with undertakings in a Group and other operating revenues (outside the Group)</t>
  </si>
  <si>
    <t>128+129+130</t>
  </si>
  <si>
    <t>Part of 6+
part of 9+
part of 10</t>
  </si>
  <si>
    <t>131</t>
  </si>
  <si>
    <t xml:space="preserve">  I. Material costs</t>
  </si>
  <si>
    <t>133</t>
  </si>
  <si>
    <t>GFI-POD item "Material costs" (ADP 133; HRK 540,847 thous.) is in Audited report presented under item "Cost of materials and services" (Note 7 in comparable amount of HRK 540,847 thous.).</t>
  </si>
  <si>
    <t xml:space="preserve">  II. Staff costs</t>
  </si>
  <si>
    <t>137</t>
  </si>
  <si>
    <t>Part of 8</t>
  </si>
  <si>
    <t xml:space="preserve">  III. Depreciation and amortisation</t>
  </si>
  <si>
    <t>141</t>
  </si>
  <si>
    <t>14+15+16+30</t>
  </si>
  <si>
    <t xml:space="preserve">  IV. Other expenditures</t>
  </si>
  <si>
    <t>142</t>
  </si>
  <si>
    <t>Part of 8+
part of 9</t>
  </si>
  <si>
    <t xml:space="preserve">  V. Value adjustment</t>
  </si>
  <si>
    <t>143</t>
  </si>
  <si>
    <t>Part of 9</t>
  </si>
  <si>
    <t xml:space="preserve">  VI. Provisions</t>
  </si>
  <si>
    <t>146</t>
  </si>
  <si>
    <t xml:space="preserve">  VIII. Other operating expenses</t>
  </si>
  <si>
    <t>153</t>
  </si>
  <si>
    <t>FINANCIAL INCOME</t>
  </si>
  <si>
    <t>154</t>
  </si>
  <si>
    <t>FINANCIAL COSTS</t>
  </si>
  <si>
    <t>165</t>
  </si>
  <si>
    <t>Part of 10+
part of 11</t>
  </si>
  <si>
    <t>TOTAL INCOME (ADP 125+154)</t>
  </si>
  <si>
    <t>177</t>
  </si>
  <si>
    <t>TOTAL COSTS (ADP 131+165)</t>
  </si>
  <si>
    <t>178</t>
  </si>
  <si>
    <t>PROFIT OR LOSS BEFORE TAX (ADP 177-178)</t>
  </si>
  <si>
    <t>179</t>
  </si>
  <si>
    <t>INCOME TAX EXPENSE</t>
  </si>
  <si>
    <t>182</t>
  </si>
  <si>
    <t>PROFIT OR LOSS FOR THE PERIOD (ADP 179-182)</t>
  </si>
  <si>
    <t>184</t>
  </si>
  <si>
    <t>Summary of adjustments of GFI-POD reclassified balance sheet and balance sheet from Audited Report for 2018</t>
  </si>
  <si>
    <t>GFI-POD BALANCE SHEET
as at 31 December 2018
(in thousands of HRK)</t>
  </si>
  <si>
    <t>14+15+16+17+
20+part of 21+25</t>
  </si>
  <si>
    <t>14+15</t>
  </si>
  <si>
    <t>GFI-POD item "Tangible assets" (ADP 010; HRK 3,956,425 thous.) is in Audited report presented under items "Property, plant and equipment" (Note 14 in comparable amount of HRK 3,946,785 thous.) and "Investment property" (Note 15 in comparable amount of HRK 9,640 thous.).</t>
  </si>
  <si>
    <t>17+20+21</t>
  </si>
  <si>
    <t>Part of 21+22+
part of 23+26</t>
  </si>
  <si>
    <t>Part of 21</t>
  </si>
  <si>
    <t>GFI-POD item "Financial assets" (ADP 053; HRK 393 thous.) is in Audited report presented under item "Loans and deposits" - current part (Note 21 in comparable amount of HRK 393 thous.).</t>
  </si>
  <si>
    <t>GFI-POD item "Cash and cash equivalents" (ADP 063; HRK 168,533 thous.) is in Audited report presented under item "Cash and cash equivalents" (Note 26 in comparable amount of HRK 168,533 thous.).</t>
  </si>
  <si>
    <t>GFI-POD item "Provisions" (ADP 088; HRK 84,454 thous.) is in Audited report presented under non-current liabilities in item "Provisions" (Note 32 in comparable amount of HRK 35,699 thous.) and non-current liabilities under item "Concession fee" (Note 31 in comparable amount of HRK 48,755 thous).</t>
  </si>
  <si>
    <t>Part of 24+25+
part of 29</t>
  </si>
  <si>
    <t>GFI-POD item "Liabilities to banks and other financial institutions" (ADP 101; HRK 1,978,758 thous.) is in Audited report presented under non-current part of item "Borrowings" (Note 29 in comparable amount of HRK 1,978,758 thous.).</t>
  </si>
  <si>
    <t>Part of 24</t>
  </si>
  <si>
    <t>Part of 24+29+
part of 31</t>
  </si>
  <si>
    <r>
      <t>GFI-POD item</t>
    </r>
    <r>
      <rPr>
        <sz val="9"/>
        <rFont val="Arial"/>
        <family val="2"/>
        <charset val="238"/>
      </rPr>
      <t xml:space="preserve"> "Liabilities to banks and other financial institutions" (ADP 113; HRK 203,359 thous.) is in Audited report presented under current part of item "Borrowings" (Note 29; "Bank borrowings"</t>
    </r>
    <r>
      <rPr>
        <sz val="9"/>
        <color theme="1"/>
        <rFont val="Arial"/>
        <family val="2"/>
        <charset val="238"/>
      </rPr>
      <t xml:space="preserve"> in comparable amount of</t>
    </r>
    <r>
      <rPr>
        <sz val="9"/>
        <rFont val="Arial"/>
        <family val="2"/>
        <charset val="238"/>
      </rPr>
      <t xml:space="preserve"> HRK 203,359 thous.).</t>
    </r>
  </si>
  <si>
    <t>Part of 24 + part of 31</t>
  </si>
  <si>
    <t>Summary of adjustments of GFI-POD reclassified income statement and unconsolidated income of comprehensive income from Audited report for 2018</t>
  </si>
  <si>
    <t>GFI-POD INCOME STATEMENT
for the period from 1 January 2018 to 31 December 2018
(in thousands of HRK)</t>
  </si>
  <si>
    <t>GFI-POD item "Material costs" (ADP 133; HRK 501,403 thous.) is in Audited report presented under item "Cost of materials and services" (Note 7 in comparable amount of HRK 501,403 thous.).</t>
  </si>
  <si>
    <t>14+15+16</t>
  </si>
  <si>
    <t>Summary of adjustments of GFI-POD balance sheet for 2018</t>
  </si>
  <si>
    <t>BALANCE SHEET
as at 31 December 2018
(in thousands of HRK)</t>
  </si>
  <si>
    <t>GFI-POD
published</t>
  </si>
  <si>
    <t>GFI-POD
reclassified</t>
  </si>
  <si>
    <t>Difference</t>
  </si>
  <si>
    <t>NON CURRENT ASSETS (ADP 003+010+020+031+036)</t>
  </si>
  <si>
    <t>HRK 147 thous. is reclassified from item "Non-current trade receivables" (ADP 031) to item "Non-current financial assets" (ADP 020).</t>
  </si>
  <si>
    <t>HRK 365 thous. is reclassified from item "Current receivables" (ADP 046) to item "Current financial assets" (ADP 053).</t>
  </si>
  <si>
    <t>HRK 650 thous. Is reclassified from item "Current receivables" (ADP 046) to item "Other current liabilities" (ADP 121).</t>
  </si>
  <si>
    <t>HRK 48,755 thous. represents reclassified non-current part of liability for concession fee for tourist land from item "Accrued expenses and deferred income" (ADP 122) to item "Other provisions" (ADP 094).</t>
  </si>
  <si>
    <t>Summary of adjustments of GFI-POD income statement for 2018</t>
  </si>
  <si>
    <t>HRK 1,793 thous. represents presenting of income/costs from sales of assets and income/costs from provision release included in the item "Other operating revenues (outside the Group)" (ADP 130) according to the net methodology.
Comment: Previously presented under gross methodology with counter items of "Other expenditures" (ADP 142), "Other operating expenses" (ADP 153) and "Financial costs" (ADP 165).</t>
  </si>
  <si>
    <t>HRK 1,012 thous. represents presenting of income/costs from provision release included in item "Other expenditures" (ADP 142) according to the net methodology.
Comment: Previously presented under gross methodology with counter item "Other operating revenue (outside the Group)" (ADP 130).</t>
  </si>
  <si>
    <t>HRK 220 thous. represents presenting of income/costs from sales of assets included in item "Other operating expenses" (ADP 153) according to the net methodology.
Comment: Previously presented under gross methodology with counter item "Other operating revenue (outside the Group)" (ADP 130).</t>
  </si>
  <si>
    <t>Part of 6+
part of 10</t>
  </si>
  <si>
    <t>Part of 6+
part of 10+
part of 11</t>
  </si>
  <si>
    <t>HRK 21,736 thous. represents presenting items according to net methodology "Foreign exchange differences and other financial income" (ADP 162; HRK 17,040 thous.) and "Unrealized gains (income) from the financial assets" (ADP 163; HRK 4,696 thous.).
Comment: Previously presented under gross methodology with counter items "Foreign exchange differences and other financial income from undertakings in a Group" (ADP 159) and "Unrealized loss (expenses) from the financial assets" (ADP 170).</t>
  </si>
  <si>
    <t>HRK 22,298 thous. represents presenting items according to net methodology "Foreign exchange differences and other expenses" (ADP 169; HRK 17,040 thous.), "Unrealized loss (expenses) from the financial assets" (ADP 170; HRK 4,696 thous.) income from provision release included in item "Other financial expenses" (ADP 172; HRK 562 thous.).
Comment: Previously presented under gross methodology with counter items "Foreign exchange differences and other financial income" (ADP 162), "Unrealized gains (income) from the financial assets" (ADP 163) and "Other operating revenues (outside the Group)" (ADP 130).</t>
  </si>
  <si>
    <t>HRK 650 thous. is reclassified from item "Current receivables" (ADP 046) to item "Other current liabilities" (ADP 121).</t>
  </si>
  <si>
    <t>HRK 2,454 thous. represents reclassified current part of liability to hedge interest rate for non-current loans from item "Other non-current liabilities" (ADP 105) to item "Other current liabilities" (ADP 121).</t>
  </si>
  <si>
    <t>GFI-POD item "Financial assets" (ADP 020; HRK 636,006 thous.) is in Audited report presented under items "Investment in subsidiaries" (Note 17 in comparable amount of HRK 616,201 thous.), "Financial assets" (Note 20 in comparable amount of HRK 4,100 thous.) and in the non-current part of item "Loans and deposits" (Note 21 in comparable amount of HRK 15,706 thous.).</t>
  </si>
  <si>
    <t>OPERATING EXPENSES (ADP 133+137+141+142+143+146+153)</t>
  </si>
  <si>
    <t>NON-CURRENT ASSETS (ADP 003+010+020+036)</t>
  </si>
  <si>
    <t>Due to a different presentation, but for the purpose of comparability of GFI-POD and Audited report it is necessary to jointly view GFI-POD items "Current assets" (ADP 037; HRK 299,370 thous.) and "Prepayments and accrued income" (ADP 064; HRK 17,875 thous.) in relation to item "Current assets" of Audited report (HRK 317,245 thous.).</t>
  </si>
  <si>
    <t>GFI-POD item "Capital and reserves" (ADP 067; HRK 2,690,444 thous.) is in Audited report presented under item "Share capital" (Notes 27 and 28 in comparable amount of HRK 2,690,444 thous.).</t>
  </si>
  <si>
    <t>GFI-POD item "Provisions" (ADP 088; HRK 99,092 thous.) is in Audited report presented under non-current liabilities in item "Provisions" (Note 32 in comparable amount of HRK 42,638 thous.) and non-current liabilities under item "Concession fee" (Note 31 in comparable amount of HRK 56,453 thous).</t>
  </si>
  <si>
    <t>Due to a different presentation, but for the purpose of comparability of GFI-POD and Audited report it is necessary to jointly view GFI-POD items "Current assets" (ADP 037; HRK 228,780 thous.) and "Prepayments and accrued income" (ADP 064; HRK 24,218 thous.) in relation to item "Current assets" of Audited report (HRK 252,998 thous.).</t>
  </si>
  <si>
    <t>GFI-POD item "Capital and reserves" (ADP 067; HRK 2,474,761 thous.) is in Audited report presented under item "Share capital" (Notes 27 and 28 in comparable amount of HRK 2,474,761 thous.).</t>
  </si>
  <si>
    <t>Due to a different presentation, but for the purpose of comparability of GFI-POD and Audited report it is necessary to jointly view GFI-POD items "Non-current liabilities" (ADP 095; HRK 1,999,147 thous.) and "Provisions" (ADP 088; HRK 84,454 thous.) in relation to item "Non-current liabilities" of Audited report (HRK 2,083,601 thous.).</t>
  </si>
  <si>
    <t>Due to a different presentation, but for the purpose of comparability of GFI-POD and Audited report it is necessary to jointly view GFI-POD items "Current liabilities" (ADP 107; HRK 377,392 thous.) and "Accrued expenses and deferred income" (ADP 122; HRK 62,504 thous.) in relation to item "Current liabilities" of Audited report (HRK 439,896 thous.).</t>
  </si>
  <si>
    <t>Due to a different presentation, but for the purpose of comparability of GFI-POD and Audited report it is necessary to jointly view GFI-POD items "Staff costs" (ADP 137; HRK 487,757 thous.), "Other expenditures" (ADP 142; HRK 158,197 thous.), "Value adjustment" (ADP 143; HRK 297 thous.), "Provisions" (ADP 146; 5,979 thous.) and "Other operating expenses" (ADP 153; HRK 12,470 thous.) in relation to items "Staff costs" (Note 8; HRK 560,837 thous.) and "Other operating expenses" (Note 9; HRK 103,863 thous., without the item "Collection of receivables previously written-off" in the amount of HRK -341 thous.) of Audited report.</t>
  </si>
  <si>
    <t>Part of 24+29 + part of 30 + part of 31</t>
  </si>
  <si>
    <t>OPERATING INCOME (ADP 126+127+128+129+130)</t>
  </si>
  <si>
    <t xml:space="preserve">
GFI-POD</t>
  </si>
  <si>
    <t>034</t>
  </si>
  <si>
    <t>048</t>
  </si>
  <si>
    <t>049</t>
  </si>
  <si>
    <t>050</t>
  </si>
  <si>
    <t>AUDITED REPORT
Note</t>
  </si>
  <si>
    <t>Audited report</t>
  </si>
  <si>
    <t>A) NET CASH FLOW FROM OPERATING ACTIVITIES</t>
  </si>
  <si>
    <t>GFI-POD CASH FLOW STATEMENT
for the period from 1 January 2018 to  31 December 2018
(in thousands of HRK)</t>
  </si>
  <si>
    <t>Summary of adjustments of GFI-POD cash flow statement and unconsolidated cash flow statement from Audited report for 2018</t>
  </si>
  <si>
    <t>B) NET INCREASE OF CASH FLOW FROM INVESTMENT ACTIVITIES</t>
  </si>
  <si>
    <t>C) NET CASH FLOW FROM FINANCIAL ACTIVITIES</t>
  </si>
  <si>
    <t>D) NET INCREASE OR DECREASE OF CASH FLOW (AOP 020+034+046)</t>
  </si>
  <si>
    <t>F) CASH AND CASH EQUIVALENTS AT THE END OF THE PERIOD (AOP 048+049)</t>
  </si>
  <si>
    <t>Summary of adjustments of GFI-POD cash flow statement and unconsolidated cash flow statement from Audited report for 2019</t>
  </si>
  <si>
    <t>GFI-POD item "Net cash flow from operating activities" (ADP 020; HRK 691,141 thous.) is in Audited report presented in items "Net cash inflow from operating activities" in comparable amount of HRK 740,731 thous. and item "Interest paid" (Net cash inflow from financing activities) in the amount of HRK -49,590 thous.</t>
  </si>
  <si>
    <t>GFI-POD item "Net cash flow from operating activities" (ADP 020; HRK 578,037 thous.) is in Audited report presented in items "Net cash inflow from operating activities" in comparable amount of HRK 620,702 thous. and item "Interest paid" (Net cash inflow from financing activities) in the amount of HRK -42,657 thous.</t>
  </si>
  <si>
    <t>GFI-POD item "Net cash flow from financing activities" (AOP 046; HRK 48,212 thous.) is in Audited report presented in item "Net cash inflow from financing activities" in comparable amount of HRK -1,378 thous. increased for the item "Interest paid" in the amount of HRK 49,590 thous.</t>
  </si>
  <si>
    <t xml:space="preserve">Summary of adjustments of GFI-POD statement of changes in equity and unconsolidated statement of changes in shareholder's equity from Audited report for 2018 </t>
  </si>
  <si>
    <t>GFI-POD STATEMENT OF CHANGES IN EQUITY
for the period from 1 January 2018 to  31 December 2018
(in thousands of HRK)</t>
  </si>
  <si>
    <t xml:space="preserve">Summary of adjustments of GFI-POD statement of changes in equity and unconsolidated statement of changes in shareholder's equity from Audited report for 2019 </t>
  </si>
  <si>
    <t>CAPITAL AND RESERVES (ADP 068 to 070+076+077+081+084+087)</t>
  </si>
  <si>
    <t>GFI-POD STATEMENT OF CHANGES IN EQUITY
for the period from 1 January 2019 to  31 December 2019
(in thousands of HRK)</t>
  </si>
  <si>
    <t>GFI-POD CASH FLOW STATEMENT
for the period from 1 January 2019 to  31 December 2019
(in thousands of HRK)</t>
  </si>
  <si>
    <t>GFI-POD item "Net cash inflow from financing activities" (AOP 046; HRK 135,956 thous.) is in Audited report presented in item "Net cash inflow from financing activities" in comparable amount of HRK 93,292 thous. increased for the item "Interest paid" in the amount of HRK 42,657 thous.</t>
  </si>
  <si>
    <t>GFI-POD item "Capital and reserves" (ADP 067; HRK 2,474,761 thous.) is in Audited report presented in items "Share capital" (Note 27 in comparable amount of HRK 1,672,021 thous.), "Treasury shares" (Note 27 comparable amount of HRK -86,119 thous.), "Capital reserves" (Note 28 in comparable amount of HRK 5,304 thous.), "Fair value reserves" (Note 28 in comparable amount of HRK 905 thous.), "Legal reserves" (Note 28 in comparable amount of  HRK 83,601 thous.), "Other reserves" (Note 28 in comparable amount of HRK 135,334 thous.) and "Retained earnings" (Note 28 in comparable amount of  HRK 663,714 thous.). Comment: To be fully compliant, the following items should be viewed as follows: the "Other reserves" item of Audited report (Note 28; HRK 135,334 thous.) matches the GFI POD item "Reserves for own shares" (ADP 072; HRK 96,815 thous.) and part of GFI POD item "Retained earnings" (ADP 081; HRK 38,519 thous.). The "Retained earnings" item of Audited report (Note 28; HRK 663,714 thous.) matches the sum of GFI POD items  "Profit for the financial year" (ADP 084; HRK 239,279 thous.) and part of "Retained earnings" (ADP 081; HRK 424,435 thous.).</t>
  </si>
  <si>
    <r>
      <t>HRK 365 thous. is reclassified from item "Current receivables" (ADP 046) to item "Current financial assets" (ADP 053).
HRK 650 thous. is reclassified from item "Current receivables" (ADP 046) to item</t>
    </r>
    <r>
      <rPr>
        <sz val="9"/>
        <rFont val="Arial"/>
        <family val="2"/>
        <charset val="238"/>
      </rPr>
      <t xml:space="preserve"> "Other current liabilities" (ADP 121).</t>
    </r>
  </si>
  <si>
    <t>HRK 23,529 thous. represents presenting of certain items according to the net methodology (previously explained in detail).</t>
  </si>
  <si>
    <t>GFI-POD items "Liabilities to undertakings in a Group" (ADP 108; HRK 218 thous.) and "Trade payables" (ADP 115; HRK 127,478 thous.) is in Audited report presented under current part of item "Trade and other payables" (Note 31; "Trade payables" HRK 127,455 thous., "Trade payables – related parties" HRK 241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t>
  </si>
  <si>
    <t>GFI-POD items "Liabilities to employees" (ADP 117; HRK 24,837 thous.) is in Audited report presented under current part of item  "Trade and other payables" (Note 31; "Liabilities to employees" in comparable amount HRK 24,837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t>
  </si>
  <si>
    <r>
      <t>GFI-POD item "Amounts payable for prepayment" (ADP 114; HRK 31,610 thous.) is in Audited report presented under current part of item "Trade and other payables" (Note 31; "Advances received" in comparable amount of</t>
    </r>
    <r>
      <rPr>
        <sz val="9"/>
        <rFont val="Arial"/>
        <family val="2"/>
        <charset val="238"/>
      </rPr>
      <t xml:space="preserve"> </t>
    </r>
    <r>
      <rPr>
        <sz val="9"/>
        <color theme="1"/>
        <rFont val="Arial"/>
        <family val="2"/>
        <charset val="238"/>
      </rPr>
      <t>HRK 31,610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t>
    </r>
  </si>
  <si>
    <t>GFI-POD item "Net cash outflow from investment activities" (AOP 034; HRK -660,037 thous.) is in Audited report presented in item "Net cash outflow from investment activities" in comparable amount of HRK -660,037 thous.</t>
  </si>
  <si>
    <t>GFI-POD item "Net cash outflow from investment activities" (AOP 034; HRK -782,861 thous.) is in Audited report presented in item "Net cash outflow from investment activities" in comparable amount of HRK -782,861 thous.</t>
  </si>
  <si>
    <t>GFI-POD item "Receivables" (ADP 046; HRK 28,465 thous.) is in Audited report presented under items "Trade and other receivables" (Note 23; "Trade receivables – net" HRK 15,897 thous., "VAT receivable" HRK 9,616 thous., "Advances to suppliers" HRK 1,115 thous., "Receivables from employees" HRK 911 thous., "Receivables from state institutions" HRK 508 thous., and "Income tax receivable" HRK 417 thous.).
Comment: The total amount of item "Trade and other receivables" in Audited report  (Note 23) is HRK 46,339 thous. and is presented in items "Receivables" (ADP 046; HRK 28,465 thous.) and "Prepayments and accrued income" (ADP 064; HRK 17,875 thous.).</t>
  </si>
  <si>
    <r>
      <t>GFI-POD item "Accrued expenses and deferred income" (ADP 122; HRK 52,099 thous.) is in Audited report presented under items "Trade and other payables" (Note 31; "Interest payable" HRK 1,758 thous., current part of item "Concession fees payable"</t>
    </r>
    <r>
      <rPr>
        <b/>
        <sz val="9"/>
        <color rgb="FF00B0F0"/>
        <rFont val="Arial"/>
        <family val="2"/>
        <charset val="238"/>
      </rPr>
      <t xml:space="preserve"> </t>
    </r>
    <r>
      <rPr>
        <b/>
        <sz val="9"/>
        <color rgb="FF333399"/>
        <rFont val="Arial"/>
        <family val="2"/>
        <charset val="238"/>
      </rPr>
      <t>HRK 2,982 thous., "Liabilities for calculated vacation and redistribution hours" HRK 20,320 thous., "Accrued VAT liabilities in unrealized income" HRK 378 thous., "Liabilities for calculated costs" HRK 8,933 thous.)and current part of items "Provisions" (Note 32; current part of item "Termination benefits and jubilee awards" HRK 164 thous. and "Bonuses" HRK 17,563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 The total current amount of item "Provisions" in Audited report (Note 32) is HRK 17,727 thous. and is presented in item "Accrued expenses and deferred income" (ADP 122: HRK 17,727 thous.).</t>
    </r>
  </si>
  <si>
    <t>GFI-POD item "Staff costs" (ADP 137; HRK 506,080 thous.) is in Audited report presented under item "Staff costs" (Note 8; "Net salaries"  HRK 313,347 thous., "Pension contributions"  HRK 89,062 thous., "Health insurance contributions" HRK 67,940 thous., "Other (contributions and taxes)" HRK 35,731 thous.).
Comment: The total amount of item "Staff costs" in Audited report (Note 8) is HRK 594,133 thous. and is presented in "Staff costs" (ADP 137; HRK 506,080 thous.), "Other expenditures" (ADP 142; HRK 83,371 thous.) and "Provisions" (ADP 146; HRK 4,683 thous.).</t>
  </si>
  <si>
    <t>GFI-POD item "Value adjustment" (ADP 143; HRK 544 thous.) is in Audited report presented under item "Other operating expenses" (Note 9; "Impairment of assets " in comparable amount of HRK 544 thous.).
Comment: The total amount of item "Other operating expenses" in Audited report (Note 9) is HRK 125,649 thous. and is presented in items "Other expenditures" (ADP 142; HRK 90,978 thous.), "Value adjustment" (ADP 143; HRK 544 thous.), "Provisions" (ADP 146; HRK 3,553 thous.) and "Other operating expenses" (ADP 153; HRK 30,575 thous.).</t>
  </si>
  <si>
    <t>GFI-POD item "Provisions" (ADP 146; HRK 8,236 thous.) is in Audited report presented under items "Staff costs" (Note 8; "Provisions for termination benefits and jubilee awards" HRK 4,683 thous.) and "Other operating expenses" (Note 9; "Provisions" HRK 3,553 thous.).
Comment: The total amount of item "Staff costs" in Audited report (Note 8) is HRK 594,133 thous. and is presented in "Staff costs" (ADP 137; HRK 506,080 thous.), "Other expenditures" (ADP 142; HRK 83,371 thous.) and "Provisions" (ADP 146; HRK 4,683 thous.). The total amount of item "Other operating expenses" in Audited report (Note 9) is HRK 125,649 thous. and is presented in items "Other expenditures" (ADP 142; HRK 90,978 thous.), "Value adjustment" (ADP 143; HRK 544 thous.), "Provisions" (ADP 146; HRK 3,553 thous.) and "Other operating expenses" (ADP 153; HRK 30,575 thous.).</t>
  </si>
  <si>
    <t>GFI-POD item "Other operating expenses" (ADP 153; HRK 30,575 thous.) is in Audited report presented under items "Other operating expenses" (Note 9; "Write-off of property, plant and equipment" HRK 23,237 thous., "Other operating expenses" HRK 7,338 thous.).
Comment: The total amount of item "Other operating expenses" in Audited report (Note 9) is HRK 125,649 thous. and is presented in items "Other expenditures" (ADP 142; HRK 90,978 thous.), "Value adjustment" (ADP 143; HRK 544 thous.), "Provisions" (ADP 146; HRK 3,553 thous.) and "Other operating expenses" (ADP 153; HRK 30,575 thous.).</t>
  </si>
  <si>
    <t>GFI-POD item "Financial income" (ADP 154; HRK 18,970 thous.) is in Audited report presented under items "Financial income/(loss) - net" in part of financial income (Note 11; "Interest income" HRK 517 thous., "Net foreign exchange gains/(losses) - other" HRK 3,626 thous., "Realised net gains/(losses) from changes in value of forwards and interest rate swaps" HRK 1,359 thous., "Net gains from financial assets sold" HRK 1,431 thous., "Income from cassa sconto" HRK 2,934 thous., "Dividend income" HRK 8,790 thous., and other financial income HRK 312 thous.).
Comment: The total amount of item "Finance income/(expense) - net" in Audited report (Note 11) is HRK 48,014 thous. and is presented in items "Financial income" (ADP 154; HRK 18,970 thous.) and "Financial costs" (ADP 165; HRK 66,984 thous.).</t>
  </si>
  <si>
    <t>GFI-POD item "Financial costs" (ADP 165; HRK 66,984 thous.) is in Audited report presented under item "Finance income/(expense) - net" in part of financial expenses (Note 11; "Interest expense" HRK 51,568 thous., "Net foreign exchange gains from financing activities" HRK 4,623 thous., "Changes in fair value of forwards and interest rate swaps" HRK 10,651 thous. and "Change of value of financial assets" HRK 142 thous.).
Comment: The total amount of item "Finance income/(expense) - net" in Audited report (Note 11) is HRK 48,014 thous. and is presented in items "Financial income" (ADP 154; HRK 18,970 thous.) and "Financial costs" (ADP 165; HRK 66,984 thous.).</t>
  </si>
  <si>
    <r>
      <t xml:space="preserve">GFI-POD item "Receivables" (ADP 046; HRK 36,954 thous.) is in Audited report presented under items "Trade and other receivables" (Note 23; "Trade receivables – net" HRK 31,611 thous., "VAT receivable" HRK 2,596 thous., "Advances to suppliers" HRK 544 thous., "Receivables from employees" HRK 1,367 thous., "Receivables from state institutions" HRK 320 thous., "Other current receivables" HRK 507 thous.) and "Income tax receivable" (in comparable amount of HRK 9 thous. - presented in balance sheet as a single item).
Comment: The total amount of item "Trade and other receivables" in Audited report (Note </t>
    </r>
    <r>
      <rPr>
        <sz val="9"/>
        <rFont val="Arial"/>
        <family val="2"/>
        <charset val="238"/>
      </rPr>
      <t>23</t>
    </r>
    <r>
      <rPr>
        <sz val="9"/>
        <color theme="1"/>
        <rFont val="Arial"/>
        <family val="2"/>
        <charset val="238"/>
      </rPr>
      <t>) is HRK 61,163 thous. and is presented in items "Receivables" (ADP 046; HRK 36,945 thous.) and "Prepayments and accrued income" (ADP 064; HRK 24,218 thous.).</t>
    </r>
  </si>
  <si>
    <t>GFI-POD item "Prepayments and accrued income" (ADP 065; HRK 24,218 thous.) is in Audited report presented under items "Trade and other receivables" (Note 23; "Accrued income" HRK 4,851 thous., "Interest receivables" HRK 65 thous., "Prepaid expenses" HRK 19,302 thous.).
Comment: The total amount of item "Trade and other receivables" in Audited report (Note 23) is HRK 61,163 thous. and is presented in items "Receivables" (ADP 046; HRK 36,945 thous.) and "Prepayments and accrued income" (ADP 064; HRK 24,218 thous.).</t>
  </si>
  <si>
    <r>
      <t>GFI-POD item "Other non-current liabilities" (ADP 105; HRK 5,162 thous</t>
    </r>
    <r>
      <rPr>
        <sz val="9"/>
        <color rgb="FFFF0000"/>
        <rFont val="Arial"/>
        <family val="2"/>
        <charset val="238"/>
      </rPr>
      <t>.</t>
    </r>
    <r>
      <rPr>
        <sz val="9"/>
        <color theme="1"/>
        <rFont val="Arial"/>
        <family val="2"/>
        <charset val="238"/>
      </rPr>
      <t>) is in Audited report presented under non-current part of item "Derivative financial instruments" (Note 24 in comparable amount of HRK 5,162 thous.).
Comment: The total amount of item "Derivative financial instruments" in Audited report (Note 24) is 7,616 thous. and is presented in "Other non-current liabilities" (ADP 105; HRK 5,162 thous.) and "Other current liabilities" (ADP 121; HRK 2,454 thous.).</t>
    </r>
  </si>
  <si>
    <t>GFI-POD items "Liabilities to undertakings in a Group" (ADP 108; HRK 196 thous.) and "Trade payables" (ADP 115; HRK 102,715 thous.) is in Audited report presented under current part of item "Trade and other payables" (Note 31; "Trade payables" HRK 102,607 thous., "Trade payables – related parties" HRK 304 thous.).
Comment: The total current amount of item "Trade and other payables" in Audited report (Note 31) is HRK 207,841 thous. and is presented in items "Amounts payable for prepayment" (ADP 114; HRK 34,735 thous.), "Trade payables and liabilities to undertakings in a Group" (ADP 108 and 115; HRK 102,911 thous.), "Liabilities to employees" (ADP 117; HRK 22,823 thous.), "Taxes, contributions and similar liabilities" (ADP 118; HRK 9,465 thous.), "Liabilities arising from share in the result" (ADP 119; HRK 9 thous.), "Other current liabilities" (ADP 121; HRK 1,635 thous.) and "Accrued expenses and deferred income" (ADP 122; HRK 36,263 thous.).</t>
  </si>
  <si>
    <t>GFI-POD items "Liabilities to employees" (ADP 117; HRK 22,823 thous.) is in Audited report presented under current part of item  "Trade and other payables" (Note 31; "Liabilities to employees" in comparable amount HRK 22,823 thous.).
Comment: The total current amount of item "Trade and other payables" in Audited report (Note 31) is HRK 207,841 thous. and is presented in items "Amounts payable for prepayment" (ADP 114; HRK 34,735 thous.), "Trade payables and liabilities to undertakings in a Group" (ADP 108 and 115; HRK 102,911 thous.), "Liabilities to employees" (ADP 117; HRK 22,823 thous.), "Taxes, contributions and similar liabilities" (ADP 118; HRK 9,465 thous.), "Liabilities arising from share in the result" (ADP 119; HRK 9 thous.), "Other current liabilities" (ADP 121; HRK 1,635 thous.) and "Accrued expenses and deferred income" (ADP 122; HRK 36,263 thous.).</t>
  </si>
  <si>
    <t>GFI-POD item "Taxes, contributions and similar liabilities" (ADP 118; HRK 9,465 thous.) is in Audited report presented under current part of item "Trade and other payables" (Note 31; "Liabilities for taxes and contributions and similar charges" in comparable amount of HRK 9,465 thous.).
Comment: The total current amount of item "Trade and other payables" in Audited report (Note 31) is HRK 207,841 thous. and is presented in items "Amounts payable for prepayment" (ADP 114; HRK 34,735 thous.), "Trade payables and liabilities to undertakings in a Group" (ADP 108 and 115; HRK 102,911 thous.), "Liabilities to employees" (ADP 117; HRK 22,823 thous.), "Taxes, contributions and similar liabilities" (ADP 118; HRK 9,465 thous.), "Liabilities arising from share in the result" (ADP 119; HRK 9 thous.), "Other current liabilities" (ADP 121; HRK 1,635 thous.) and "Accrued expenses and deferred income" (ADP 122; HRK 36,263 thous.).</t>
  </si>
  <si>
    <t>GFI-POD item "Liabilities arising from share in the result" (ADP 119; HRK 9 thous.) and "Other current liabilities" (ADP 121; HRK 4,090 thous.) is in Audited report presented under current part of items "Trade and other payables" (Note 31; "Liabilities for dividend" HRK 9 thous., "Other liabilities" HRK 1,635 thous.) and "Derivative financial instruments" (Note 24 in comparable amount of HRK 2,454 thous.).
Comment: The total current amount of item "Trade and other payables" in Audited report (Note 31) is HRK 207,841 thous. and is presented in items "Amounts payable for prepayment" (ADP 114; HRK 34,735 thous.), "Trade payables and liabilities to undertakings in a Group" (ADP 108 and 115; HRK 102,911 thous.), "Liabilities to employees" (ADP 117; HRK 22,823 thous.), "Taxes, contributions and similar liabilities" (ADP 118; HRK 9,465 thous.), "Liabilities arising from share in the result" (ADP 119; HRK 9 thous.), "Other current liabilities" (ADP 121; HRK 1,635 thous.) and "Accrued expenses and deferred income" (ADP 122; HRK 36,263 thous.). The total current part of item "Derivative financial instruments" in Audited report (Note 24) is HRK 2,454 thous. and is presented in item "Other current liabilities" (ADP 121; HRK 2,454 thous.).</t>
  </si>
  <si>
    <r>
      <t>GFI-POD item "Accrued expenses and deferred income" (ADP 122; HRK 62,504 thous.)  is in Audited report presented under items "Trade and other payables" (Note 31; "Interest payable" HRK 2,044 thous., current part of item "Concession fees payable"</t>
    </r>
    <r>
      <rPr>
        <b/>
        <sz val="9"/>
        <color rgb="FF00B0F0"/>
        <rFont val="Arial"/>
        <family val="2"/>
        <charset val="238"/>
      </rPr>
      <t xml:space="preserve"> </t>
    </r>
    <r>
      <rPr>
        <b/>
        <sz val="9"/>
        <color rgb="FF333399"/>
        <rFont val="Arial"/>
        <family val="2"/>
        <charset val="238"/>
      </rPr>
      <t>HRK 2,762 thous., "Liabilities for calculated vacation and redistribution hours" HRK 19,958 thous., "Accrued VAT liabilities in unrealized income" HRK 573 thous., "Liabilities for calculated costs" HRK 10,926 thous.) and current part of items "Provisions" (Note 32; current part of item "Termination benefits and jubilee awards" HRK 404 thous. and "Bonuses" HRK 25,838 thous.).
Comment: The total current amount of item "Trade and other payables" in Audited report (Note 31) is HRK 207,841 thous. and is presented in items "Amounts payable for prepayment" (ADP 114; HRK 34,735 thous.), "Trade payables and liabilities to undertakings in a Group" (ADP 108 and 115; HRK 102,911 thous.), "Liabilities to employees" (ADP 117; HRK 22,823 thous.), "Taxes, contributions and similar liabilities" (ADP 118; HRK 9,465 thous.), "Liabilities arising from share in the result" (ADP 119; HRK 9 thous.), "Other current liabilities" (ADP 121; HRK 1,635 thous.) and "Accrued expenses and deferred income" (ADP 122; HRK 36,263 thous.). The total current amount of item "Provisions" in Audited report (Note 32) is HRK 26,242 thous. and is presented in item "Accrued expenses and deferred income" (ADP 122; HRK 26,242 thous.).</t>
    </r>
  </si>
  <si>
    <r>
      <t>GFI-POD items "Revenues from use of own products, goods and services" (ADP 128; HRK 329 thous.), "Other operating revenues with undertakings in a Group" (ADP 129; HRK 53 thous.) and "Other operating revenues (outside the Group)" (ADP 130; HRK 17,914 thous.) are in Audited report presented under items "Other income" (Note 6; "Income from donations and other" HRK 2.538 thous., "Income from provision release" HRK 974 thous., "Reimbursed costs" HRK 1.480 thous., "Income from insurance and legal claims" HRK 1,251 thous., "Income from own consumption" HRK 329 thous., "Other income" HRK 7,928 thous.), "Other gains/(losses) - net" (Note 10; "Net gains on sale of property, plant and equipment"</t>
    </r>
    <r>
      <rPr>
        <sz val="9"/>
        <color rgb="FFFF0000"/>
        <rFont val="Arial"/>
        <family val="2"/>
        <charset val="238"/>
      </rPr>
      <t xml:space="preserve"> </t>
    </r>
    <r>
      <rPr>
        <sz val="9"/>
        <color theme="1"/>
        <rFont val="Arial"/>
        <family val="2"/>
        <charset val="238"/>
      </rPr>
      <t>HRK 3,455 thous.) and "Other operating expenses" in part of collection of receivables previously written-off (Note 9; "Collection of receivables previously written-off"  HRK 341 thous.).
Comment: The total amount of item "Other income" in Audited report (Note 6) is HRK 24,712 thous. and is presented in items "Revenues from use of own products, goods and services, other operating revenues with undertakings in a Group and other operating revenues (outside the Group)" (ADP 128, 129 and 130; HRK 14,500 thous.) and "Financial income" (ADP 154; HRK 10,212 thous.). The total amount of item "Other operating expenses" in Audited report (Note 9) is HRK 103,522 thous. and is presented in items "Revenues from use of own products, goods and services, other operating revenues with undertakings in a Group and other operating revenues (outside the Group)" (ADP 128, 129 and 130; HRK -341 thous.), "Other expenditures" (ADP 142; HRK 89,056 thous.), "Value adjustment" (ADP 143; HRK 297 thous.), "Provisions" (ADP 146; HRK 2,039 thous.) and "Other operating expenses" (ADP 153; HRK 12,471 thous.). The total amount of item  "Other gains/(losses) - net" in Audited report (Note 10) is HRK -3,821 thous. and is presented in items "Revenues from use of own products, goods and services, other operating revenues with undertakings in a Group and other operating revenues (outside the Group)" (ADP 128, 129 and 130; HRK 3,455 thous.), "Financial income" (ADP 154; HRK 226 thous.) and "Financial costs" (ADP 165; HRK -7,502 thous.).</t>
    </r>
  </si>
  <si>
    <t>GFI-POD item "Staff costs" (ADP 137; HRK 487,757 thous.) is in Audited report presented under item "Staff costs" (Note 8; "Net salaries" HRK 297,438 thous., "Pension contributions" HRK 83,908 thous., "Health insurance contributions" HRK 67.621 thous., "Other (contributions and taxes)" HRK 38,790 thous.).
Comment: The total amount of item "Staff costs" in Audited report (Note 8) is HRK 560,837 thousand and is presented in "Staff costs" (ADP 137; HRK 487,757 thous.), "Other expenditures" (ADP 142; HRK 69,141 thous.) and "Provisions" (ADP 146; HRK 3,939 thous.).</t>
  </si>
  <si>
    <t>GFI-POD item "Other expenditures" (ADP 142; HRK 158,197 thous.) is in Audited report presented under items "Staff costs" (Note 8; "Termination benefits" HRK 580 thous., "Other staff costs" HRK 68,561 thous.) and "Other operating expenses" (Note 9; "Municipal charges, concessions and other" HRK 50,773 thous., "Professional services" HRK 21,012 thous., "Entertainment" HRK 7,168 thous. HRK, "Insurance premiums" HRK 6,061 thous., "Bank charges" HRK 2,853 thous., "Subscription to magazines and other administrative expenses" HRK 1,189 thous.).
Comment: The total amount of item "Staff costs" in Audited report (Note 8) is HRK 560,837 thousand and is presented in "Staff costs" (ADP 137; HRK 487,757 thous.), "Other expenditures" (ADP 142; HRK 69,141 thous.) and "Provisions" (ADP 146; HRK 3,939 thous.). Total amount of item "Other operating expenses" of Audited report (Note 9) amounts to HRK 103,522 thous. The total amount of item "Other operating expenses" in Audited report (Note 9) is HRK 103,522 thous. and is presented in items "Revenues from use of own products, goods and services, other operating revenues with undertakings in a Group and other operating revenues (outside the Group)" (ADP 128, 129 and 130; HRK -341 thous.), "Other expenditures" (ADP 142; HRK 89,056 thous.), "Value adjustment" (ADP 143; HRK 297 thous.), "Provisions" (ADP 146; HRK 2,039 thous.) and "Other operating expenses" (ADP 153; HRK 12,471 thous.).</t>
  </si>
  <si>
    <t>GFI-POD item "Value adjustment" (ADP 143; HRK 297 thous.) is in Audited report presented under item "Other operating expenses" (Note 9; "Impairment of assets " in comparable amount of HRK 297 thous.).
Comment: The total amount of item "Other operating expenses" in Audited report (Note 9) is HRK 103,522 thous. and is presented in items "Revenues from use of own products, goods and services, other operating revenues with undertakings in a Group and other operating revenues (outside the Group)" (ADP 128, 129 and 130; HRK -341 thous.), "Other expenditures" (ADP 142; HRK 89,056 thous.), "Value adjustment" (ADP 143; HRK 297 thous.), "Provisions" (ADP 146; HRK 2,039 thous.) and "Other operating expenses" (ADP 153; HRK 12,471 thous.).</t>
  </si>
  <si>
    <t>GFI-POD item "Other operating expenses" (ADP 153; HRK 12,470 thous.) is in Audited report presented under items "Other operating expenses" (Note 9; "Write-off of property, plant and equipment" HRK 7,903 thous., "Other operating expenses" HRK 4,568 thous.).
Comment: The total amount of item "Other operating expenses" in Audited report (Note 9) is HRK 103,522 thous. and is presented in items "Revenues from use of own products, goods and services, other operating revenues with undertakings in a Group and other operating revenues (outside the Group)" (ADP 128, 129 and 130; HRK -341 thous.), "Other expenditures" (ADP 142; HRK 89,056 thous.), "Value adjustment" (ADP 143; HRK 297 thous.), "Provisions" (ADP 146; HRK 2,039 thous.) and "Other operating expenses" (ADP 153; HRK 12,471 thous.).</t>
  </si>
  <si>
    <t>GFI-POD item "Provisions" (ADP 146; HRK 5,979 thous.) is in Audited report presented under items "Staff costs" (Note 8; "Provisions for termination benefits and jubilee awards" HRK 3,939 thous.) and "Other operating expenses" (Note 9; "Provisions for legal proceedings" HRK 2,039 thous.).
Comment: The total amount of item "Staff costs" in Audited report (Note 8) is HRK 560,837 thousand and is presented in "Staff costs" (ADP 137; HRK 487,757 thous.), "Other expenditures" (ADP 142; HRK 69,141 thous.) and "Provisions" (ADP 146; HRK 3,939 thous.). The total amount of item "Other operating expenses" in Audited report (Note 9) is HRK 103,522 thous. The total amount of item "Other operating expenses" in Audited report (Note 9) is HRK 103,522 thous. and is presented in items "Revenues from use of own products, goods and services, other operating revenues with undertakings in a Group and other operating revenues (outside the Group)" (ADP 128, 129 and 130; HRK -341 thous.), "Other expenditures" (ADP 142; HRK 89,056 thous.), "Value adjustment" (ADP 143; HRK 297 thous.), "Provisions" (ADP 146; HRK 2,039 thous.) and "Other operating expenses" (ADP 153; HRK 12,471 thous.).</t>
  </si>
  <si>
    <t>GFI-POD item "Financial income" (ADP 154; HRK 37,818 thous.) is in Audited report presented under items "Other income" (Note 6; "Income from cassa sconto" HRK 3,795 thous., "Dividend income" HRK 6,153 thous., "Other financial gains" HRK 264 thous.), "Other gains/(losses) - net" (Note 10; "Net foreign exchange gains/(losses) - other" HRK 226 thous.) and "Finance income/(expense) - net" in part of financial income (Note 11; "Interest income" HRK 205 thous., "Net foreign exchange gains from financing activities" HRK 27,175 thous.).
Comment: The total amount of item "Other income" in Audited report (Note 6) is HRK 24,712 thous. and is presented in items "Revenues from use of own products, goods and services, other operating revenues with undertakings in a Group and other operating revenues (outside the Group)" (ADP 128, 129 and 130; HRK 14,500 thous.) and "Financial income" (ADP 154; HRK 10,212 thous.).  The total amount of item "Other gains/(losses) - net" in Audited report (Note 10) is HRK -3,821 thous. and is presented in items "Revenues from use of own products, goods and services, other operating revenues with undertakings in a Group and other operating revenues (outside the Group)" (ADP 128, 129 and 130; HRK 3,455 thous.), "Financial income" (ADP 154; HRK 226 thous.) and "Financial costs" (ADP 165; HRK -7,502 thous.). The total amount of item "Finance income/(expense) - net" in Audited report (Note 11) is HRK 18,833 thous. and is presented in items "Financial income" (ADP 154; HRK 27,380 thous.) and "Financial costs" (ADP 165; HRK 46,213 thous.).</t>
  </si>
  <si>
    <t>GFI-POD item "Financial costs" (ADP 165; HRK 53,715 thous.) is in Audited report presented under items "Other gains/(losses) - net" (Note 10; "Changes in fair value of forwards and interest rate swaps" HRK 3,687 thous., "Realised net gains/(losses) from changes in value of forwards and interest rate swaps" HRK 2,375 thous., "Net loss from share sold" HRK 1,440 thous.) and "Finance income/(expense) - net" in part of financial expenses (Note 11; "Interest expense" HRK 46,213 thous.).
Comment: The total amount of item  "Other gains/(losses) - net" in Audited report (Note 10) is HRK -3,821 thous. and is presented in items "Revenues from use of own products, goods and services, other operating revenues with undertakings in a Group and other operating revenues (outside the Group)" (ADP 128, 129 and 130; HRK 3,455 thous.), "Financial income" (ADP 154; HRK 226 thous.) and "Financial costs" (ADP 165; HRK -7,502 thous.). The total amount of item "Finance income/(expense) - net" in Audited report (Note 11) is HRK 18,833 thous. and is presented in items "Financial income" (ADP 154; HRK 27,380 thous.) and "Financial costs" (ADP 165; HRK 46,213 thous.).</t>
  </si>
  <si>
    <t>HRK 2,454 thous. represents reclassified current part of liability to hedge interest rate for non-current loans from item "Other non-current liabilities" (ADP 105) to item "Other current liabilities" (ADP 121).
HRK 650 thous. is reclassified from item "Current receivables" (ADP 046) to item "Other current liabilities" (ADP 121).</t>
  </si>
  <si>
    <t>GFI-POD item "Taxes, contributions and similar liabilities" (ADP 118; HRK 10,114 thous.) is in Audited report presented under current part of item "Trade and other payables" (Note 30; "Liabilities for taxes and contributions and similar charges" in comparable amount of HRK 10,114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t>
  </si>
  <si>
    <r>
      <t>GFI-POD items "Revenues from use of own products, goods and services" (ADP 128; HRK 218 thous.), "Other operating revenues with undertakings in a Group" (ADP 129; HRK 122,524 thous.) and "Other operating revenues (outside the Group)" (ADP 130; HRK 58,002 thous.) are in Audited report presented under items "Other income" (Note 6; "Income from donations and other" HRK 2,917 thous., "Income from provision release" HRK 566 thous., "Reimbursed costs" HRK 2,234 thous., "Income from insurance and legal claims" HRK 3,310 thous., "Income from own consumption" HRK 218 thous., "Other income" HRK 10,186 thous.), and "Other gains/(losses) - net" (Note 10; "Net gains on sale of property, plant and equipment"</t>
    </r>
    <r>
      <rPr>
        <sz val="9"/>
        <color rgb="FFFF0000"/>
        <rFont val="Arial"/>
        <family val="2"/>
        <charset val="238"/>
      </rPr>
      <t xml:space="preserve"> </t>
    </r>
    <r>
      <rPr>
        <sz val="9"/>
        <color theme="1"/>
        <rFont val="Arial"/>
        <family val="2"/>
        <charset val="238"/>
      </rPr>
      <t xml:space="preserve">HRK 161,314 thous.).
Comment: The total amount of item "Other income" in Audited report (Note 6) is </t>
    </r>
    <r>
      <rPr>
        <sz val="9"/>
        <rFont val="Arial"/>
        <family val="2"/>
        <charset val="238"/>
      </rPr>
      <t>HRK 19,431</t>
    </r>
    <r>
      <rPr>
        <sz val="9"/>
        <color theme="1"/>
        <rFont val="Arial"/>
        <family val="2"/>
        <charset val="238"/>
      </rPr>
      <t xml:space="preserve"> thous. and is presented in items "Revenues from use of own products, goods and services, other operating revenues with undertakings in a Group and other operating revenues (outside the Group)" (ADP 128, 129 and 130; HRK 19,431 thous.). The total amount of item  "Other gains/(losses) - net" in Audited report (Note 10) is -161,314 thous. and is presented in item "Revenues from use of own products, goods and services, other operating revenues with undertakings in a Group and other operating revenues (outside the Group)" (ADP 128, 129 and 130, HRK 161,314 thous.).</t>
    </r>
  </si>
  <si>
    <t>GFI-POD item "Prepayments and accrued income" (ADP 064; HRK 17,875 thous.) is in Audited report presented under items "Trade and other receivables" (Note 23; "Accrued income" HRK 3,034 thous., "Interest receivables" HRK 24 thous., "Prepaid expenses" HRK 14,816 thous.).
Comment: The total amount of item "Trade and other receivables" in Audited report (Note 23) is HRK 46,339 thous. and is presented in items "Receivables" (ADP 046; HRK 28,465 thous.) and "Prepayments and accrued income" (ADP 064; HRK 17,875 thous.).</t>
  </si>
  <si>
    <t>Due to a different presentation, but for the purpose of comparability of GFI-POD and Audited report it is necessary to jointly view GFI-POD items "Non-current liabilities" (ADP 095; HRK 2,199,023 thous.) and "Provisions" (ADP 088; HRK 99,092 thous.) in relation to item "Non-current liabilities" of Audited report (HRK 2,298,116 thous.).</t>
  </si>
  <si>
    <r>
      <t xml:space="preserve">GFI-POD item "Other non-current liabilities" (ADP 105; HRK 38.087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11,023 thous.), "Lease liabilities" (Note 30 in comparable amount of HRK 8,770 thous.) and Note 39 in comparable amount of HRK 18,294 thous. 
Comment: The total amount of item "Derivative financial instruments" in Audited report (Note 24) is 17,048 thous. and is presented in items "Other non-current liabilities" (ADP 105; HRK 11,023 thous.) and "Other current liabilities" (ADP 121; HRK 6,025 thous.).</t>
    </r>
  </si>
  <si>
    <t>Due to a different presentation, but for the purpose of comparability of GFI-POD and Audited report it is necessary to jointly view GFI-POD items "Current liabilities" (ADP 107; HRK 463,253 thous.) and "Accrued expenses and deferred income" (ADP 122; HRK 52,099 thous.) in relation to item "Current liabilities" of Audited report (HRK 515,352 thous.).</t>
  </si>
  <si>
    <t>GFI-POD item "Liabilities arising from share in the result" (ADP 119; HRK 9 thous.) and "Other current liabilities" (ADP 121; HRK 11,553 thous.) is in Audited report presented under current part of items "Trade and other payables" (Note 31; "Liabilities for dividend" HRK 9 thous., "Other liabilities" HRK 1,939 thous.), "Derivative financial instruments" (Note 24 in comparable amount of HRK 6,025 thous.) and "Lease liabilities" (Note 30 in comparable amount of HRK 3,589 thous.). 
Comment: The total current amount of item "Trade and other payables" in Audited report (Note 31) is HRK 230,578 thous. and is presented in items "Amounts payable for prepayment" (ADP 114; HRK 31,610 thous.), "Trade payables and liabilities to undertakings in a Group" (ADP 108 and 115; HRK 127,696 thous.), "Liabilities to employees" (ADP 117; HRK 24,837 thous.), "Taxes, contributions and similar liabilities" (ADP 118; HRK 10,114 thous.), "Liabilities arising from share in the result" (ADP 119; HRK 9 thous.), "Other current liabilities" (ADP 121; HRK 1,939 thous.) and "Accrued expenses and deferred income" (ADP 122; HRK 34,371 thous.). The total amount of item "Derivative financial instruments" in Audited report (Note 24) is 17,048 thous. and is presented in items "Other non-current liabilities" (ADP 105; HRK 11,023 thous.) and "Other current liabilities" (ADP 121; HRK 6,025 thous.).</t>
  </si>
  <si>
    <t>Due to a different presentation, but for the purpose of comparability of GFI-POD and Audited report it is necessary to jointly view GFI-POD items "Staff costs" (ADP 137; HRK 506,080 thous.), "Other expenditures" (ADP 142; HRK 174,348 thous.), "Value adjustment" (ADP 143; HRK 544 thous.), "Provisions" (ADP 146; 8,236 thous.) and "Other operating expenses" (ADP 153; HRK 30,575 thous.) in relation to items "Staff costs" (Note 8; HRK 594,133 thous.) and "Other operating expenses" (Note 9; HRK 125,649 thous.) of Audited report.</t>
  </si>
  <si>
    <t>GFI-POD item "Other expenditures" (ADP 142; HRK 174,348 thous.) is in Audited report presented under items "Staff costs" (Note 8; "Termination benefits" HRK 515 thous., "Other staff costs" HRK 82.856 thous.) and "Other operating expenses" (Note 9; "Municipal charges, concessions and other" HRK 53,613 thous., "Professional services" HRK 18,915 thous., "Entertainment" HRK 7,813 thous. HRK, "Insurance premiums" HRK 6,343 thous., "Bank charges" HRK 2,325 thous., "Subscription to magazines and other administrative expenses" HRK 1,968 thous.).
Comment: The total amount of item "Staff costs" in Audited report (Note 8) is HRK 594,133 thous. and is presented in "Staff costs" (ADP 137; HRK 506,080 thous.), "Other expenditures" (ADP 142; HRK 83,371 thous.) and "Provisions" (ADP 146; HRK 4,683 thous.). The total amount of item "Other operating expenses" in Audited report (Note 9) is HRK 125,649 thous. and is presented in items "Other expenditures" (ADP 142; HRK 90,978 thous.), "Value adjustment" (ADP 143; HRK 544 thous.), "Provisions" (ADP 146; HRK 3,553 thous.) and "Other operating expenses" (ADP 153; HRK 30,575 thous.).</t>
  </si>
  <si>
    <r>
      <t>GFI-POD item "Amounts payable for prepayment" (ADP 114; HRK 34,735 thous.) is in Audited report presented under current part of item "Trade and other payables" (Note</t>
    </r>
    <r>
      <rPr>
        <sz val="9"/>
        <rFont val="Arial"/>
        <family val="2"/>
        <charset val="238"/>
      </rPr>
      <t xml:space="preserve"> 31; "Advances received" in comparable amount of </t>
    </r>
    <r>
      <rPr>
        <sz val="9"/>
        <color theme="1"/>
        <rFont val="Arial"/>
        <family val="2"/>
        <charset val="238"/>
      </rPr>
      <t>HRK 34,735 thous.). 
Comment: The total current amount of item "Trade and other payables" in Audited report (Note 31) is HRK 207,841 thous. and is presented in items "Amounts payable for prepayment" (ADP 114; HRK 34,735 thous.), "Trade payables and liabilities to undertakings in a Group" (ADP 108 and 115; HRK 102,911 thous.), "Liabilities to employees" (ADP 117; HRK 22,823 thous.), "Taxes, contributions and similar liabilities" (ADP 118; HRK 9,465 thous.), "Liabilities arising from share in the result" (ADP 119; HRK 9 thous.), "Other current liabilities" (ADP 121; HRK 1,635 thous.) and "Accrued expenses and deferred income" (ADP 122; HRK 36,263 thous.).</t>
    </r>
  </si>
  <si>
    <t>GFI-POD item "Capital and reserves" (ADP 067; HRK 2,690,444 thous.) is in Audited report presented in items "Share capital" (Note 27 in comparable amount of HRK 1,672,021 thous.), "Treasury shares" (Note 27 comparable amount of HRK -124,418 thous.), "Capital reserves" (Note 28 in comparable amount of HRK 5,711 thous.), "Fair value reserves" (Note 28 in comparable amount of HRK 61thous.), "Legal reserves" (Note 28 in comparable amount of  HRK 83,601 thous.), "Other reserves" (Note 28 in comparable amount of HRK 175,334 thous.) and "Retained earnings" (Note 28 in comparable amount of  HRK 878,134 thous.). Comment: To be fully compliant, the following items should be viewed as follows: the "Other reserves" item of Audited report (Note 28; HRK 175,334 thous.) matches the GFI POD item "Reserves for own shares" (ADP 072; HRK 136,815 thous.) and part of GFI POD item "Retained earnings" (ADP 081; HRK 38,519 thous.). The "Retained earnings" item of Audited report (Note 28; HRK 878,134 thous.) matches the sum of GFI POD items  "Profit for the financial year" (ADP 084; HRK 377,007 thous.) and part of "Retained earnings" (ADP 081; HRK 501,127 thous.).</t>
  </si>
  <si>
    <t>Company Valamar Riviera d.d. below presents comparison tables of items in GFI POD financial statements and audited Notes for 2018 and 2019.</t>
  </si>
  <si>
    <t xml:space="preserve">                   NOTES TO THE ANNUAL FINANCIAL STATEMENTS (AFS)
Issuer name:  Valamar Riviera d.d. 
OIB:   36201212847
Reporting period: 01.01.2019. to 31.12.2019.
Notes to the financial statements are prepared in accordance with the International Financial Reporting Standards (hereinafter: IFRS) in a way that they need to:
a) provide information on the basis for the preparation of financial statements and certain accounting policies applied in accordance with International Accounting Standard 1 (IAS 1),
b) disclose information to IFRSs that is not presented in the statement of financial position, statement of comprehensive income, statement of cash flow  and statement of changes in shareholder's equity,
c) provide additional information that is not presented in the statement of financial position, statement of comprehensive income, statement of cash flow  and statement of changes in shareholder's equity, but is important for understanding any of them.
Detailed information on financial statements are available in PDF document „Annual report 2019“ which has been simultaneously published with this document on HANFA (Croatian Financial Services Supervisory Agency), Zagreb Stock Exchange and Issuers web pages. 
Detailed information on the preparation of financial statements and certain accounting policies are available in PDF document „Annual report 2019“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</si>
</sst>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1"/>
      <color theme="1"/>
      <name val="Calibri"/>
      <family val="2"/>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9"/>
      <color indexed="62"/>
      <name val="Arial"/>
      <family val="2"/>
      <charset val="238"/>
    </font>
    <font>
      <sz val="9"/>
      <color indexed="12"/>
      <name val="Arial"/>
      <family val="2"/>
      <charset val="238"/>
    </font>
    <font>
      <b/>
      <sz val="9"/>
      <color indexed="18"/>
      <name val="Arial"/>
      <family val="2"/>
      <charset val="238"/>
    </font>
    <font>
      <sz val="9"/>
      <color indexed="18"/>
      <name val="Arial"/>
      <family val="2"/>
      <charset val="238"/>
    </font>
    <font>
      <sz val="8"/>
      <name val="Arial"/>
      <family val="2"/>
      <charset val="238"/>
    </font>
    <font>
      <i/>
      <sz val="9"/>
      <name val="Arial"/>
      <family val="2"/>
      <charset val="238"/>
    </font>
    <font>
      <b/>
      <sz val="8"/>
      <color indexed="9"/>
      <name val="Arial"/>
      <family val="2"/>
      <charset val="238"/>
    </font>
    <font>
      <b/>
      <sz val="7"/>
      <color indexed="9"/>
      <name val="Arial"/>
      <family val="2"/>
      <charset val="238"/>
    </font>
    <font>
      <sz val="8"/>
      <color indexed="12"/>
      <name val="Arial"/>
      <family val="2"/>
      <charset val="238"/>
    </font>
    <font>
      <sz val="10"/>
      <color indexed="8"/>
      <name val="Arial"/>
      <family val="2"/>
      <charset val="238"/>
    </font>
    <font>
      <sz val="9"/>
      <color theme="1"/>
      <name val="Arial"/>
      <family val="2"/>
      <charset val="238"/>
    </font>
    <font>
      <sz val="10"/>
      <color theme="1"/>
      <name val="Arial"/>
      <family val="2"/>
      <charset val="238"/>
    </font>
    <font>
      <b/>
      <sz val="9"/>
      <color indexed="9"/>
      <name val="Arial"/>
      <family val="2"/>
      <charset val="238"/>
    </font>
    <font>
      <b/>
      <sz val="9"/>
      <color theme="1"/>
      <name val="Arial"/>
      <family val="2"/>
      <charset val="238"/>
    </font>
    <font>
      <sz val="9"/>
      <color rgb="FFFF0000"/>
      <name val="Arial"/>
      <family val="2"/>
      <charset val="238"/>
    </font>
    <font>
      <sz val="9"/>
      <color rgb="FF0070C0"/>
      <name val="Arial"/>
      <family val="2"/>
      <charset val="238"/>
    </font>
    <font>
      <b/>
      <sz val="9"/>
      <color rgb="FF333399"/>
      <name val="Arial"/>
      <family val="2"/>
      <charset val="238"/>
    </font>
    <font>
      <sz val="9"/>
      <color rgb="FF333399"/>
      <name val="Arial"/>
      <family val="2"/>
      <charset val="238"/>
    </font>
    <font>
      <b/>
      <sz val="9"/>
      <color rgb="FF00B0F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sz val="10"/>
      <color rgb="FFFF0000"/>
      <name val="Arial"/>
      <family val="2"/>
      <charset val="238"/>
    </font>
    <font>
      <sz val="11"/>
      <color rgb="FFFF0000"/>
      <name val="Calibri"/>
      <family val="2"/>
      <scheme val="minor"/>
    </font>
  </fonts>
  <fills count="18">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lightUp">
        <fgColor indexed="22"/>
      </patternFill>
    </fill>
    <fill>
      <patternFill patternType="solid">
        <fgColor theme="0"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249977111117893"/>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top style="thin">
        <color indexed="22"/>
      </top>
      <bottom style="thin">
        <color indexed="22"/>
      </bottom>
      <diagonal/>
    </border>
    <border>
      <left/>
      <right style="thin">
        <color indexed="8"/>
      </right>
      <top style="thin">
        <color indexed="22"/>
      </top>
      <bottom style="thin">
        <color indexed="22"/>
      </bottom>
      <diagonal/>
    </border>
    <border>
      <left style="thin">
        <color indexed="8"/>
      </left>
      <right/>
      <top style="thin">
        <color indexed="22"/>
      </top>
      <bottom style="thin">
        <color indexed="8"/>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medium">
        <color theme="1"/>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medium">
        <color theme="1"/>
      </left>
      <right style="thin">
        <color theme="0" tint="-0.34998626667073579"/>
      </right>
      <top style="medium">
        <color theme="1"/>
      </top>
      <bottom style="medium">
        <color theme="1"/>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1"/>
      </top>
      <bottom style="thin">
        <color indexed="22"/>
      </bottom>
      <diagonal/>
    </border>
    <border>
      <left/>
      <right/>
      <top style="medium">
        <color theme="1"/>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0" tint="-0.34998626667073579"/>
      </right>
      <top style="medium">
        <color theme="1"/>
      </top>
      <bottom style="thin">
        <color theme="0" tint="-0.34998626667073579"/>
      </bottom>
      <diagonal/>
    </border>
    <border>
      <left style="medium">
        <color theme="1"/>
      </left>
      <right/>
      <top style="medium">
        <color theme="1"/>
      </top>
      <bottom style="thin">
        <color theme="0" tint="-0.34998626667073579"/>
      </bottom>
      <diagonal/>
    </border>
    <border>
      <left style="medium">
        <color theme="1"/>
      </left>
      <right/>
      <top style="thin">
        <color theme="0" tint="-0.34998626667073579"/>
      </top>
      <bottom style="medium">
        <color theme="1"/>
      </bottom>
      <diagonal/>
    </border>
    <border>
      <left/>
      <right style="thin">
        <color theme="0" tint="-0.34998626667073579"/>
      </right>
      <top style="medium">
        <color theme="1"/>
      </top>
      <bottom style="medium">
        <color theme="0" tint="-0.34998626667073579"/>
      </bottom>
      <diagonal/>
    </border>
    <border>
      <left/>
      <right/>
      <top style="medium">
        <color theme="0" tint="-0.34998626667073579"/>
      </top>
      <bottom style="thin">
        <color theme="0" tint="-0.34998626667073579"/>
      </bottom>
      <diagonal/>
    </border>
    <border>
      <left style="medium">
        <color theme="1"/>
      </left>
      <right/>
      <top style="medium">
        <color theme="1"/>
      </top>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indexed="64"/>
      </left>
      <right style="thin">
        <color indexed="64"/>
      </right>
      <top style="thin">
        <color indexed="22"/>
      </top>
      <bottom style="medium">
        <color indexed="64"/>
      </bottom>
      <diagonal/>
    </border>
  </borders>
  <cellStyleXfs count="5">
    <xf numFmtId="0" fontId="0" fillId="0" borderId="0"/>
    <xf numFmtId="0" fontId="17" fillId="0" borderId="0"/>
    <xf numFmtId="0" fontId="28" fillId="0" borderId="0">
      <alignment vertical="top"/>
    </xf>
    <xf numFmtId="0" fontId="28" fillId="0" borderId="0">
      <alignment vertical="top"/>
    </xf>
    <xf numFmtId="0" fontId="17" fillId="0" borderId="0"/>
  </cellStyleXfs>
  <cellXfs count="493">
    <xf numFmtId="0" fontId="0" fillId="0" borderId="0" xfId="0"/>
    <xf numFmtId="0" fontId="2" fillId="2" borderId="2" xfId="0" applyFont="1" applyFill="1" applyBorder="1"/>
    <xf numFmtId="0" fontId="0" fillId="2" borderId="3" xfId="0" applyFill="1" applyBorder="1"/>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vertical="center"/>
    </xf>
    <xf numFmtId="0" fontId="4" fillId="2" borderId="4" xfId="0" applyFont="1" applyFill="1" applyBorder="1" applyAlignment="1">
      <alignment vertical="center" wrapText="1"/>
    </xf>
    <xf numFmtId="0" fontId="4" fillId="2" borderId="0" xfId="0" applyFont="1" applyFill="1" applyBorder="1" applyAlignment="1">
      <alignment horizontal="right" vertical="center" wrapText="1"/>
    </xf>
    <xf numFmtId="0" fontId="4" fillId="2" borderId="0" xfId="0" applyFont="1" applyFill="1" applyBorder="1" applyAlignment="1">
      <alignment vertical="center" wrapText="1"/>
    </xf>
    <xf numFmtId="1" fontId="4" fillId="3" borderId="9" xfId="0" applyNumberFormat="1" applyFont="1" applyFill="1" applyBorder="1" applyAlignment="1" applyProtection="1">
      <alignment horizontal="center" vertical="center"/>
      <protection locked="0"/>
    </xf>
    <xf numFmtId="14" fontId="4" fillId="4" borderId="0" xfId="0" applyNumberFormat="1" applyFont="1" applyFill="1" applyBorder="1" applyAlignment="1" applyProtection="1">
      <alignment horizontal="center" vertical="center"/>
      <protection locked="0"/>
    </xf>
    <xf numFmtId="0" fontId="5" fillId="2" borderId="5" xfId="0" applyFont="1" applyFill="1" applyBorder="1" applyAlignment="1">
      <alignment vertical="center"/>
    </xf>
    <xf numFmtId="14" fontId="4" fillId="5" borderId="0" xfId="0" applyNumberFormat="1" applyFont="1" applyFill="1" applyBorder="1" applyAlignment="1" applyProtection="1">
      <alignment horizontal="center" vertical="center"/>
      <protection locked="0"/>
    </xf>
    <xf numFmtId="0" fontId="0" fillId="2" borderId="5" xfId="0" applyFill="1" applyBorder="1"/>
    <xf numFmtId="0" fontId="7" fillId="2" borderId="4" xfId="0" applyFont="1" applyFill="1" applyBorder="1"/>
    <xf numFmtId="0" fontId="7" fillId="2" borderId="0" xfId="0" applyFont="1" applyFill="1" applyBorder="1"/>
    <xf numFmtId="0" fontId="7" fillId="2" borderId="0" xfId="0" applyFont="1" applyFill="1" applyBorder="1" applyAlignment="1">
      <alignment vertical="center"/>
    </xf>
    <xf numFmtId="0" fontId="7" fillId="2" borderId="5" xfId="0" applyFont="1" applyFill="1" applyBorder="1" applyAlignment="1">
      <alignment vertical="center"/>
    </xf>
    <xf numFmtId="0" fontId="7" fillId="2" borderId="4" xfId="0" applyFont="1" applyFill="1" applyBorder="1" applyAlignment="1">
      <alignment wrapText="1"/>
    </xf>
    <xf numFmtId="0" fontId="7" fillId="2" borderId="5" xfId="0" applyFont="1" applyFill="1" applyBorder="1" applyAlignment="1">
      <alignment wrapText="1"/>
    </xf>
    <xf numFmtId="0" fontId="7" fillId="2" borderId="0" xfId="0" applyFont="1" applyFill="1" applyBorder="1" applyAlignment="1">
      <alignment wrapText="1"/>
    </xf>
    <xf numFmtId="0" fontId="7" fillId="2" borderId="5" xfId="0" applyFont="1" applyFill="1" applyBorder="1"/>
    <xf numFmtId="0" fontId="5" fillId="2" borderId="0" xfId="0" applyFont="1" applyFill="1" applyBorder="1" applyAlignment="1">
      <alignment horizontal="right" vertical="center" wrapText="1"/>
    </xf>
    <xf numFmtId="0" fontId="8" fillId="2" borderId="5" xfId="0" applyFont="1" applyFill="1" applyBorder="1" applyAlignment="1">
      <alignment vertical="center"/>
    </xf>
    <xf numFmtId="0" fontId="8" fillId="2" borderId="0" xfId="0" applyFont="1" applyFill="1" applyBorder="1" applyAlignment="1">
      <alignment vertical="center"/>
    </xf>
    <xf numFmtId="0" fontId="7" fillId="2" borderId="0" xfId="0" applyFont="1" applyFill="1" applyBorder="1" applyAlignment="1">
      <alignment vertical="top"/>
    </xf>
    <xf numFmtId="0" fontId="4" fillId="3" borderId="9" xfId="0" applyFont="1" applyFill="1" applyBorder="1" applyAlignment="1" applyProtection="1">
      <alignment horizontal="center" vertical="center"/>
      <protection locked="0"/>
    </xf>
    <xf numFmtId="0" fontId="4" fillId="2" borderId="0" xfId="0" applyFont="1" applyFill="1" applyBorder="1" applyAlignment="1">
      <alignment vertical="center"/>
    </xf>
    <xf numFmtId="49" fontId="4" fillId="3" borderId="9" xfId="0" applyNumberFormat="1" applyFont="1" applyFill="1" applyBorder="1" applyAlignment="1" applyProtection="1">
      <alignment horizontal="center" vertical="center"/>
      <protection locked="0"/>
    </xf>
    <xf numFmtId="0" fontId="9" fillId="2" borderId="0" xfId="0" applyFont="1" applyFill="1" applyBorder="1" applyAlignment="1"/>
    <xf numFmtId="0" fontId="10" fillId="2" borderId="0" xfId="0" applyFont="1" applyFill="1" applyBorder="1" applyAlignment="1">
      <alignment vertical="center"/>
    </xf>
    <xf numFmtId="0" fontId="11" fillId="2" borderId="5" xfId="0" applyFont="1" applyFill="1" applyBorder="1" applyAlignment="1">
      <alignment vertical="center"/>
    </xf>
    <xf numFmtId="0" fontId="4" fillId="2" borderId="0" xfId="0" applyFont="1" applyFill="1" applyBorder="1" applyAlignment="1">
      <alignment horizontal="center" vertical="center"/>
    </xf>
    <xf numFmtId="0" fontId="13" fillId="2" borderId="0" xfId="0" applyFont="1" applyFill="1" applyBorder="1" applyAlignment="1">
      <alignment vertical="center"/>
    </xf>
    <xf numFmtId="0" fontId="14" fillId="2" borderId="0" xfId="0" applyFont="1" applyFill="1" applyBorder="1" applyAlignment="1">
      <alignment vertical="center"/>
    </xf>
    <xf numFmtId="0" fontId="12" fillId="2" borderId="5" xfId="0" applyFont="1" applyFill="1" applyBorder="1" applyAlignment="1">
      <alignment vertical="center"/>
    </xf>
    <xf numFmtId="0" fontId="5" fillId="2" borderId="5" xfId="0"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0" fontId="7" fillId="2" borderId="0" xfId="0" applyFont="1" applyFill="1" applyBorder="1" applyAlignment="1">
      <alignment vertical="top" wrapText="1"/>
    </xf>
    <xf numFmtId="0" fontId="7" fillId="2" borderId="4" xfId="0" applyFont="1" applyFill="1" applyBorder="1" applyAlignment="1">
      <alignment vertical="top"/>
    </xf>
    <xf numFmtId="0" fontId="9" fillId="2" borderId="5" xfId="0" applyFont="1" applyFill="1" applyBorder="1"/>
    <xf numFmtId="0" fontId="0" fillId="2" borderId="6" xfId="0" applyFill="1" applyBorder="1"/>
    <xf numFmtId="0" fontId="0" fillId="2" borderId="10" xfId="0" applyFill="1" applyBorder="1"/>
    <xf numFmtId="0" fontId="0" fillId="2" borderId="7" xfId="0" applyFill="1" applyBorder="1"/>
    <xf numFmtId="0" fontId="4" fillId="7" borderId="14" xfId="0" applyFont="1" applyFill="1" applyBorder="1" applyAlignment="1" applyProtection="1">
      <alignment horizontal="center" vertical="center" wrapText="1"/>
    </xf>
    <xf numFmtId="164" fontId="4" fillId="0" borderId="20" xfId="0" applyNumberFormat="1" applyFont="1" applyFill="1" applyBorder="1" applyAlignment="1" applyProtection="1">
      <alignment horizontal="center" vertical="center"/>
    </xf>
    <xf numFmtId="3" fontId="5" fillId="0" borderId="20" xfId="0" applyNumberFormat="1" applyFont="1" applyFill="1" applyBorder="1" applyAlignment="1" applyProtection="1">
      <alignment horizontal="right" vertical="center" shrinkToFit="1"/>
      <protection locked="0"/>
    </xf>
    <xf numFmtId="164" fontId="4" fillId="9" borderId="20" xfId="0" applyNumberFormat="1" applyFont="1" applyFill="1" applyBorder="1" applyAlignment="1" applyProtection="1">
      <alignment horizontal="center" vertical="center"/>
    </xf>
    <xf numFmtId="3" fontId="20" fillId="9" borderId="20" xfId="0" applyNumberFormat="1" applyFont="1" applyFill="1" applyBorder="1" applyAlignment="1" applyProtection="1">
      <alignment horizontal="right" vertical="center" shrinkToFit="1"/>
    </xf>
    <xf numFmtId="3" fontId="5" fillId="0" borderId="24" xfId="0" applyNumberFormat="1" applyFont="1" applyFill="1" applyBorder="1" applyAlignment="1" applyProtection="1">
      <alignment vertical="center"/>
      <protection locked="0"/>
    </xf>
    <xf numFmtId="3" fontId="5" fillId="0" borderId="23" xfId="0" applyNumberFormat="1" applyFont="1" applyFill="1" applyBorder="1" applyAlignment="1" applyProtection="1">
      <alignment horizontal="right" vertical="center" shrinkToFit="1"/>
      <protection locked="0"/>
    </xf>
    <xf numFmtId="164" fontId="4" fillId="0" borderId="28" xfId="0" applyNumberFormat="1" applyFont="1" applyFill="1" applyBorder="1" applyAlignment="1" applyProtection="1">
      <alignment horizontal="center" vertical="center"/>
    </xf>
    <xf numFmtId="3" fontId="5" fillId="0" borderId="28" xfId="0" applyNumberFormat="1" applyFont="1" applyFill="1" applyBorder="1" applyAlignment="1" applyProtection="1">
      <alignment horizontal="right" vertical="center" shrinkToFit="1"/>
      <protection locked="0"/>
    </xf>
    <xf numFmtId="3" fontId="23" fillId="0" borderId="24" xfId="0" applyNumberFormat="1" applyFont="1" applyFill="1" applyBorder="1" applyAlignment="1" applyProtection="1">
      <alignment vertical="center"/>
      <protection locked="0"/>
    </xf>
    <xf numFmtId="3" fontId="23" fillId="0" borderId="24" xfId="0" applyNumberFormat="1" applyFont="1" applyFill="1" applyBorder="1" applyAlignment="1" applyProtection="1">
      <alignment vertical="center"/>
      <protection locked="0" hidden="1"/>
    </xf>
    <xf numFmtId="0" fontId="4" fillId="7" borderId="14" xfId="1" applyFont="1" applyFill="1" applyBorder="1" applyAlignment="1" applyProtection="1">
      <alignment horizontal="center" vertical="center" wrapText="1"/>
    </xf>
    <xf numFmtId="3" fontId="18" fillId="7" borderId="14" xfId="1" applyNumberFormat="1" applyFont="1" applyFill="1" applyBorder="1" applyAlignment="1" applyProtection="1">
      <alignment horizontal="center" vertical="center" wrapText="1"/>
    </xf>
    <xf numFmtId="0" fontId="18" fillId="7" borderId="16" xfId="1" applyFont="1" applyFill="1" applyBorder="1" applyAlignment="1" applyProtection="1">
      <alignment horizontal="center" vertical="center"/>
    </xf>
    <xf numFmtId="3" fontId="18" fillId="7" borderId="16" xfId="1" applyNumberFormat="1" applyFont="1" applyFill="1" applyBorder="1" applyAlignment="1" applyProtection="1">
      <alignment horizontal="center" vertical="center" wrapText="1"/>
    </xf>
    <xf numFmtId="164" fontId="4" fillId="9" borderId="29" xfId="0" applyNumberFormat="1" applyFont="1" applyFill="1" applyBorder="1" applyAlignment="1" applyProtection="1">
      <alignment horizontal="center" vertical="center"/>
    </xf>
    <xf numFmtId="3" fontId="20" fillId="9" borderId="29" xfId="0" applyNumberFormat="1" applyFont="1" applyFill="1" applyBorder="1" applyAlignment="1" applyProtection="1">
      <alignment horizontal="right" vertical="center" shrinkToFit="1"/>
    </xf>
    <xf numFmtId="164" fontId="4" fillId="9" borderId="28" xfId="0" applyNumberFormat="1" applyFont="1" applyFill="1" applyBorder="1" applyAlignment="1" applyProtection="1">
      <alignment horizontal="center" vertical="center"/>
    </xf>
    <xf numFmtId="3" fontId="20" fillId="9" borderId="28" xfId="0" applyNumberFormat="1" applyFont="1" applyFill="1" applyBorder="1" applyAlignment="1" applyProtection="1">
      <alignment horizontal="right" vertical="center" shrinkToFit="1"/>
    </xf>
    <xf numFmtId="3" fontId="20" fillId="9" borderId="20" xfId="0" applyNumberFormat="1" applyFont="1" applyFill="1" applyBorder="1" applyAlignment="1" applyProtection="1">
      <alignment horizontal="right" vertical="center" shrinkToFit="1"/>
      <protection locked="0"/>
    </xf>
    <xf numFmtId="3" fontId="20" fillId="9" borderId="28" xfId="0" applyNumberFormat="1" applyFont="1" applyFill="1" applyBorder="1" applyAlignment="1" applyProtection="1">
      <alignment horizontal="right" vertical="center" shrinkToFit="1"/>
      <protection locked="0"/>
    </xf>
    <xf numFmtId="164" fontId="4" fillId="2" borderId="20" xfId="0" applyNumberFormat="1" applyFont="1" applyFill="1" applyBorder="1" applyAlignment="1" applyProtection="1">
      <alignment horizontal="center" vertical="center"/>
    </xf>
    <xf numFmtId="3" fontId="20" fillId="2" borderId="20" xfId="0" applyNumberFormat="1" applyFont="1" applyFill="1" applyBorder="1" applyAlignment="1" applyProtection="1">
      <alignment horizontal="right" vertical="center" shrinkToFit="1"/>
      <protection locked="0"/>
    </xf>
    <xf numFmtId="3" fontId="20" fillId="9" borderId="20" xfId="0" applyNumberFormat="1" applyFont="1" applyFill="1" applyBorder="1" applyAlignment="1" applyProtection="1">
      <alignment vertical="center"/>
    </xf>
    <xf numFmtId="3" fontId="5" fillId="0" borderId="20" xfId="0" applyNumberFormat="1" applyFont="1" applyFill="1" applyBorder="1" applyAlignment="1" applyProtection="1">
      <alignment vertical="center"/>
      <protection locked="0"/>
    </xf>
    <xf numFmtId="3" fontId="5" fillId="0" borderId="28" xfId="0" applyNumberFormat="1" applyFont="1" applyFill="1" applyBorder="1" applyAlignment="1" applyProtection="1">
      <alignment vertical="center"/>
      <protection locked="0"/>
    </xf>
    <xf numFmtId="3" fontId="20" fillId="9" borderId="28" xfId="0" applyNumberFormat="1" applyFont="1" applyFill="1" applyBorder="1" applyAlignment="1" applyProtection="1">
      <alignment vertical="center"/>
    </xf>
    <xf numFmtId="164" fontId="4" fillId="2" borderId="38" xfId="0" applyNumberFormat="1" applyFont="1" applyFill="1" applyBorder="1" applyAlignment="1" applyProtection="1">
      <alignment horizontal="center" vertical="center"/>
    </xf>
    <xf numFmtId="3" fontId="5" fillId="0" borderId="38" xfId="0" applyNumberFormat="1" applyFont="1" applyFill="1" applyBorder="1" applyAlignment="1" applyProtection="1">
      <alignment horizontal="right" vertical="center"/>
      <protection locked="0"/>
    </xf>
    <xf numFmtId="3" fontId="20" fillId="9" borderId="20" xfId="0" applyNumberFormat="1" applyFont="1" applyFill="1" applyBorder="1" applyAlignment="1" applyProtection="1">
      <alignment horizontal="right" vertical="center"/>
    </xf>
    <xf numFmtId="3" fontId="5" fillId="0" borderId="20" xfId="0" applyNumberFormat="1" applyFont="1" applyFill="1" applyBorder="1" applyAlignment="1" applyProtection="1">
      <alignment horizontal="right" vertical="center"/>
      <protection locked="0"/>
    </xf>
    <xf numFmtId="3" fontId="20" fillId="9" borderId="28" xfId="0" applyNumberFormat="1" applyFont="1" applyFill="1" applyBorder="1" applyAlignment="1" applyProtection="1">
      <alignment horizontal="right" vertical="center"/>
    </xf>
    <xf numFmtId="3" fontId="5" fillId="0" borderId="38" xfId="0" applyNumberFormat="1" applyFont="1" applyFill="1" applyBorder="1" applyAlignment="1" applyProtection="1">
      <alignment vertical="center"/>
      <protection locked="0"/>
    </xf>
    <xf numFmtId="164" fontId="4" fillId="0" borderId="38" xfId="0" applyNumberFormat="1" applyFont="1" applyFill="1" applyBorder="1" applyAlignment="1" applyProtection="1">
      <alignment horizontal="center" vertical="center"/>
    </xf>
    <xf numFmtId="3" fontId="20" fillId="0" borderId="28" xfId="0" applyNumberFormat="1" applyFont="1" applyFill="1" applyBorder="1" applyAlignment="1" applyProtection="1">
      <alignment vertical="center"/>
    </xf>
    <xf numFmtId="3" fontId="25" fillId="7" borderId="46" xfId="0" applyNumberFormat="1" applyFont="1" applyFill="1" applyBorder="1" applyAlignment="1" applyProtection="1">
      <alignment horizontal="center" vertical="center" wrapText="1"/>
    </xf>
    <xf numFmtId="3" fontId="25" fillId="7" borderId="47" xfId="0" applyNumberFormat="1" applyFont="1" applyFill="1" applyBorder="1" applyAlignment="1" applyProtection="1">
      <alignment horizontal="center" vertical="center"/>
    </xf>
    <xf numFmtId="165" fontId="18" fillId="0" borderId="49" xfId="0" applyNumberFormat="1" applyFont="1" applyFill="1" applyBorder="1" applyAlignment="1" applyProtection="1">
      <alignment horizontal="center" vertical="center"/>
    </xf>
    <xf numFmtId="3" fontId="23" fillId="0" borderId="49" xfId="0" applyNumberFormat="1" applyFont="1" applyFill="1" applyBorder="1" applyAlignment="1" applyProtection="1">
      <alignment vertical="center" shrinkToFit="1"/>
      <protection locked="0"/>
    </xf>
    <xf numFmtId="3" fontId="27" fillId="0" borderId="49" xfId="0" applyNumberFormat="1" applyFont="1" applyFill="1" applyBorder="1" applyAlignment="1" applyProtection="1">
      <alignment vertical="center" shrinkToFit="1"/>
    </xf>
    <xf numFmtId="165" fontId="18" fillId="9" borderId="49" xfId="0" applyNumberFormat="1" applyFont="1" applyFill="1" applyBorder="1" applyAlignment="1" applyProtection="1">
      <alignment horizontal="center" vertical="center"/>
    </xf>
    <xf numFmtId="3" fontId="27" fillId="9" borderId="49" xfId="0" applyNumberFormat="1" applyFont="1" applyFill="1" applyBorder="1" applyAlignment="1" applyProtection="1">
      <alignment vertical="center" shrinkToFit="1"/>
    </xf>
    <xf numFmtId="3" fontId="23" fillId="13" borderId="49" xfId="0" applyNumberFormat="1" applyFont="1" applyFill="1" applyBorder="1" applyAlignment="1" applyProtection="1">
      <alignment vertical="center" shrinkToFit="1"/>
    </xf>
    <xf numFmtId="165" fontId="18" fillId="9" borderId="50" xfId="0" applyNumberFormat="1" applyFont="1" applyFill="1" applyBorder="1" applyAlignment="1" applyProtection="1">
      <alignment horizontal="center" vertical="center"/>
    </xf>
    <xf numFmtId="3" fontId="27" fillId="9" borderId="50" xfId="0" applyNumberFormat="1" applyFont="1" applyFill="1" applyBorder="1" applyAlignment="1" applyProtection="1">
      <alignment vertical="center" shrinkToFit="1"/>
    </xf>
    <xf numFmtId="0" fontId="5" fillId="0" borderId="0" xfId="0" applyFont="1" applyBorder="1" applyAlignment="1" applyProtection="1">
      <alignment horizontal="right" vertical="center"/>
      <protection hidden="1"/>
    </xf>
    <xf numFmtId="0" fontId="5" fillId="0" borderId="0" xfId="2" applyFont="1" applyBorder="1" applyAlignment="1" applyProtection="1">
      <alignment horizontal="right"/>
      <protection hidden="1"/>
    </xf>
    <xf numFmtId="0" fontId="4" fillId="14" borderId="12" xfId="0" applyFont="1" applyFill="1" applyBorder="1" applyAlignment="1" applyProtection="1">
      <alignment horizontal="center" vertical="center" wrapText="1"/>
      <protection hidden="1"/>
    </xf>
    <xf numFmtId="0" fontId="4" fillId="14" borderId="52" xfId="0" applyFont="1" applyFill="1" applyBorder="1" applyAlignment="1" applyProtection="1">
      <alignment horizontal="center" vertical="center" wrapText="1"/>
      <protection hidden="1"/>
    </xf>
    <xf numFmtId="0" fontId="4" fillId="7" borderId="16" xfId="0" applyFont="1" applyFill="1" applyBorder="1" applyAlignment="1" applyProtection="1">
      <alignment horizontal="center" vertical="center"/>
    </xf>
    <xf numFmtId="3" fontId="4" fillId="7" borderId="16" xfId="0" applyNumberFormat="1" applyFont="1" applyFill="1" applyBorder="1" applyAlignment="1" applyProtection="1">
      <alignment horizontal="center" vertical="center" wrapText="1"/>
    </xf>
    <xf numFmtId="0" fontId="4" fillId="14" borderId="15" xfId="0" applyFont="1" applyFill="1" applyBorder="1" applyAlignment="1" applyProtection="1">
      <alignment horizontal="center" vertical="center" wrapText="1"/>
      <protection hidden="1"/>
    </xf>
    <xf numFmtId="0" fontId="4" fillId="7" borderId="16" xfId="1" applyFont="1" applyFill="1" applyBorder="1" applyAlignment="1" applyProtection="1">
      <alignment horizontal="center" vertical="center"/>
    </xf>
    <xf numFmtId="3" fontId="4" fillId="7" borderId="16" xfId="1" applyNumberFormat="1" applyFont="1" applyFill="1" applyBorder="1" applyAlignment="1" applyProtection="1">
      <alignment horizontal="center" vertical="center" wrapText="1"/>
    </xf>
    <xf numFmtId="4" fontId="4" fillId="7" borderId="14" xfId="1" applyNumberFormat="1" applyFont="1" applyFill="1" applyBorder="1" applyAlignment="1" applyProtection="1">
      <alignment horizontal="center" vertical="center" wrapText="1"/>
    </xf>
    <xf numFmtId="3" fontId="17" fillId="0" borderId="0" xfId="1" applyNumberFormat="1" applyFont="1" applyProtection="1"/>
    <xf numFmtId="0" fontId="17" fillId="0" borderId="0" xfId="1" applyFont="1" applyBorder="1" applyAlignment="1" applyProtection="1">
      <alignment horizontal="center" vertical="center" wrapText="1"/>
    </xf>
    <xf numFmtId="14" fontId="16" fillId="6" borderId="0" xfId="3" applyNumberFormat="1" applyFont="1" applyFill="1" applyBorder="1" applyAlignment="1" applyProtection="1">
      <alignment horizontal="center" vertical="center"/>
    </xf>
    <xf numFmtId="0" fontId="16" fillId="0" borderId="0" xfId="3" applyFont="1" applyFill="1" applyBorder="1" applyAlignment="1" applyProtection="1">
      <alignment horizontal="center" vertical="center"/>
    </xf>
    <xf numFmtId="3" fontId="17" fillId="0" borderId="0" xfId="1" applyNumberFormat="1" applyFont="1" applyBorder="1" applyAlignment="1" applyProtection="1">
      <alignment horizontal="center" vertical="center" wrapText="1"/>
    </xf>
    <xf numFmtId="3" fontId="17" fillId="0" borderId="0" xfId="3" applyNumberFormat="1" applyFont="1" applyBorder="1" applyAlignment="1" applyProtection="1">
      <alignment wrapText="1"/>
    </xf>
    <xf numFmtId="0" fontId="16" fillId="0" borderId="0" xfId="3" applyFont="1" applyFill="1" applyBorder="1" applyAlignment="1" applyProtection="1">
      <alignment horizontal="center" vertical="center" wrapText="1"/>
    </xf>
    <xf numFmtId="0" fontId="4" fillId="7" borderId="43" xfId="4" applyFont="1" applyFill="1" applyBorder="1" applyAlignment="1">
      <alignment horizontal="center" vertical="center" wrapText="1"/>
    </xf>
    <xf numFmtId="49" fontId="31" fillId="7" borderId="46" xfId="0" applyNumberFormat="1" applyFont="1" applyFill="1" applyBorder="1" applyAlignment="1" applyProtection="1">
      <alignment horizontal="center" vertical="center"/>
    </xf>
    <xf numFmtId="3" fontId="31" fillId="7" borderId="46" xfId="0" applyNumberFormat="1" applyFont="1" applyFill="1" applyBorder="1" applyAlignment="1" applyProtection="1">
      <alignment horizontal="center" vertical="center" wrapText="1"/>
    </xf>
    <xf numFmtId="3" fontId="31" fillId="7" borderId="46" xfId="0" applyNumberFormat="1" applyFont="1" applyFill="1" applyBorder="1" applyAlignment="1" applyProtection="1">
      <alignment horizontal="center" vertical="center"/>
    </xf>
    <xf numFmtId="49" fontId="32" fillId="2" borderId="0" xfId="0" applyNumberFormat="1" applyFont="1" applyFill="1" applyAlignment="1">
      <alignment horizontal="center"/>
    </xf>
    <xf numFmtId="0" fontId="33" fillId="2" borderId="0" xfId="0" applyFont="1" applyFill="1"/>
    <xf numFmtId="0" fontId="34" fillId="2" borderId="0" xfId="0" applyFont="1" applyFill="1"/>
    <xf numFmtId="0" fontId="32" fillId="2" borderId="0" xfId="0" applyFont="1" applyFill="1"/>
    <xf numFmtId="0" fontId="32" fillId="2" borderId="0" xfId="0" applyFont="1" applyFill="1" applyAlignment="1">
      <alignment horizontal="center"/>
    </xf>
    <xf numFmtId="0" fontId="32" fillId="14" borderId="58" xfId="0" applyFont="1" applyFill="1" applyBorder="1" applyAlignment="1">
      <alignment vertical="center" wrapText="1"/>
    </xf>
    <xf numFmtId="49" fontId="32" fillId="14" borderId="59" xfId="0" applyNumberFormat="1" applyFont="1" applyFill="1" applyBorder="1" applyAlignment="1">
      <alignment horizontal="center" vertical="center" wrapText="1"/>
    </xf>
    <xf numFmtId="0" fontId="32" fillId="14" borderId="60" xfId="0" applyFont="1" applyFill="1" applyBorder="1" applyAlignment="1">
      <alignment horizontal="center" vertical="center" wrapText="1"/>
    </xf>
    <xf numFmtId="0" fontId="35" fillId="9" borderId="61" xfId="0" applyFont="1" applyFill="1" applyBorder="1" applyAlignment="1">
      <alignment horizontal="left" vertical="center"/>
    </xf>
    <xf numFmtId="49" fontId="35" fillId="9" borderId="62" xfId="0" applyNumberFormat="1" applyFont="1" applyFill="1" applyBorder="1" applyAlignment="1">
      <alignment horizontal="center" vertical="center"/>
    </xf>
    <xf numFmtId="49" fontId="35" fillId="9" borderId="62" xfId="0" applyNumberFormat="1" applyFont="1" applyFill="1" applyBorder="1" applyAlignment="1">
      <alignment horizontal="center" vertical="center" wrapText="1"/>
    </xf>
    <xf numFmtId="3" fontId="35" fillId="9" borderId="62" xfId="0" applyNumberFormat="1" applyFont="1" applyFill="1" applyBorder="1" applyAlignment="1">
      <alignment horizontal="right" vertical="center"/>
    </xf>
    <xf numFmtId="0" fontId="36" fillId="9" borderId="63" xfId="0" applyFont="1" applyFill="1" applyBorder="1" applyAlignment="1">
      <alignment horizontal="left" vertical="center"/>
    </xf>
    <xf numFmtId="0" fontId="29" fillId="2" borderId="61" xfId="0" applyFont="1" applyFill="1" applyBorder="1" applyAlignment="1">
      <alignment horizontal="left" vertical="center"/>
    </xf>
    <xf numFmtId="49" fontId="29" fillId="2" borderId="62" xfId="0" applyNumberFormat="1" applyFont="1" applyFill="1" applyBorder="1" applyAlignment="1">
      <alignment horizontal="center" vertical="center"/>
    </xf>
    <xf numFmtId="3" fontId="29" fillId="2" borderId="62" xfId="0" applyNumberFormat="1" applyFont="1" applyFill="1" applyBorder="1" applyAlignment="1">
      <alignment horizontal="right" vertical="center"/>
    </xf>
    <xf numFmtId="0" fontId="29" fillId="2" borderId="63" xfId="0" applyFont="1" applyFill="1" applyBorder="1" applyAlignment="1">
      <alignment horizontal="left" vertical="center"/>
    </xf>
    <xf numFmtId="0" fontId="29" fillId="2" borderId="61" xfId="0" applyFont="1" applyFill="1" applyBorder="1" applyAlignment="1">
      <alignment horizontal="left" vertical="center" wrapText="1"/>
    </xf>
    <xf numFmtId="49" fontId="29" fillId="2" borderId="62" xfId="0" applyNumberFormat="1" applyFont="1" applyFill="1" applyBorder="1" applyAlignment="1">
      <alignment horizontal="center" vertical="center" wrapText="1"/>
    </xf>
    <xf numFmtId="0" fontId="29" fillId="2" borderId="63" xfId="0" applyFont="1" applyFill="1" applyBorder="1" applyAlignment="1">
      <alignment horizontal="left" vertical="center" wrapText="1"/>
    </xf>
    <xf numFmtId="3" fontId="5" fillId="0" borderId="62" xfId="0" applyNumberFormat="1" applyFont="1" applyFill="1" applyBorder="1" applyAlignment="1">
      <alignment horizontal="right" vertical="center"/>
    </xf>
    <xf numFmtId="0" fontId="29" fillId="2" borderId="64" xfId="0" applyFont="1" applyFill="1" applyBorder="1" applyAlignment="1">
      <alignment horizontal="left" vertical="center"/>
    </xf>
    <xf numFmtId="49" fontId="32" fillId="2" borderId="65" xfId="0" applyNumberFormat="1" applyFont="1" applyFill="1" applyBorder="1" applyAlignment="1">
      <alignment horizontal="center" vertical="center"/>
    </xf>
    <xf numFmtId="3" fontId="29" fillId="2" borderId="65" xfId="0" applyNumberFormat="1" applyFont="1" applyFill="1" applyBorder="1" applyAlignment="1">
      <alignment horizontal="right" vertical="center"/>
    </xf>
    <xf numFmtId="0" fontId="29" fillId="2" borderId="65" xfId="0" applyFont="1" applyFill="1" applyBorder="1" applyAlignment="1">
      <alignment horizontal="right" vertical="center"/>
    </xf>
    <xf numFmtId="0" fontId="29" fillId="2" borderId="66" xfId="0" applyFont="1" applyFill="1" applyBorder="1" applyAlignment="1">
      <alignment wrapText="1"/>
    </xf>
    <xf numFmtId="0" fontId="35" fillId="9" borderId="63" xfId="0" applyFont="1" applyFill="1" applyBorder="1" applyAlignment="1">
      <alignment wrapText="1"/>
    </xf>
    <xf numFmtId="0" fontId="29" fillId="2" borderId="63" xfId="0" applyFont="1" applyFill="1" applyBorder="1" applyAlignment="1">
      <alignment vertical="center" wrapText="1"/>
    </xf>
    <xf numFmtId="0" fontId="35" fillId="9" borderId="63" xfId="0" applyFont="1" applyFill="1" applyBorder="1" applyAlignment="1">
      <alignment vertical="center" wrapText="1"/>
    </xf>
    <xf numFmtId="0" fontId="32" fillId="15" borderId="67" xfId="0" applyFont="1" applyFill="1" applyBorder="1" applyAlignment="1">
      <alignment horizontal="left" vertical="center"/>
    </xf>
    <xf numFmtId="49" fontId="32" fillId="16" borderId="68" xfId="0" applyNumberFormat="1" applyFont="1" applyFill="1" applyBorder="1" applyAlignment="1">
      <alignment horizontal="center" vertical="center"/>
    </xf>
    <xf numFmtId="3" fontId="32" fillId="16" borderId="68" xfId="0" applyNumberFormat="1" applyFont="1" applyFill="1" applyBorder="1" applyAlignment="1">
      <alignment horizontal="right" vertical="center"/>
    </xf>
    <xf numFmtId="3" fontId="32" fillId="16" borderId="69" xfId="0" applyNumberFormat="1" applyFont="1" applyFill="1" applyBorder="1" applyAlignment="1">
      <alignment horizontal="right" vertical="center"/>
    </xf>
    <xf numFmtId="0" fontId="29" fillId="2" borderId="70" xfId="0" applyFont="1" applyFill="1" applyBorder="1" applyAlignment="1">
      <alignment horizontal="left" vertical="center"/>
    </xf>
    <xf numFmtId="49" fontId="32" fillId="2" borderId="70" xfId="0" applyNumberFormat="1" applyFont="1" applyFill="1" applyBorder="1" applyAlignment="1">
      <alignment horizontal="center" vertical="center"/>
    </xf>
    <xf numFmtId="3" fontId="29" fillId="2" borderId="70" xfId="0" applyNumberFormat="1" applyFont="1" applyFill="1" applyBorder="1" applyAlignment="1">
      <alignment horizontal="right" vertical="center"/>
    </xf>
    <xf numFmtId="0" fontId="29" fillId="2" borderId="70" xfId="0" applyFont="1" applyFill="1" applyBorder="1" applyAlignment="1">
      <alignment horizontal="right" vertical="center"/>
    </xf>
    <xf numFmtId="0" fontId="35" fillId="9" borderId="71" xfId="0" applyFont="1" applyFill="1" applyBorder="1" applyAlignment="1">
      <alignment horizontal="left" vertical="center"/>
    </xf>
    <xf numFmtId="49" fontId="35" fillId="9" borderId="72" xfId="0" applyNumberFormat="1" applyFont="1" applyFill="1" applyBorder="1" applyAlignment="1">
      <alignment horizontal="center" vertical="center"/>
    </xf>
    <xf numFmtId="3" fontId="35" fillId="9" borderId="72" xfId="0" applyNumberFormat="1" applyFont="1" applyFill="1" applyBorder="1" applyAlignment="1">
      <alignment horizontal="right" vertical="center"/>
    </xf>
    <xf numFmtId="0" fontId="35" fillId="9" borderId="73" xfId="0" applyFont="1" applyFill="1" applyBorder="1" applyAlignment="1">
      <alignment horizontal="left" vertical="center" wrapText="1"/>
    </xf>
    <xf numFmtId="0" fontId="29" fillId="0" borderId="63" xfId="0" applyFont="1" applyFill="1" applyBorder="1" applyAlignment="1">
      <alignment horizontal="left" vertical="center"/>
    </xf>
    <xf numFmtId="3" fontId="29" fillId="0" borderId="62" xfId="0" applyNumberFormat="1" applyFont="1" applyFill="1" applyBorder="1" applyAlignment="1">
      <alignment horizontal="right" vertical="center"/>
    </xf>
    <xf numFmtId="0" fontId="35" fillId="9" borderId="61" xfId="0" applyFont="1" applyFill="1" applyBorder="1" applyAlignment="1">
      <alignment horizontal="left" vertical="center" wrapText="1"/>
    </xf>
    <xf numFmtId="0" fontId="1" fillId="2" borderId="0" xfId="0" applyFont="1" applyFill="1"/>
    <xf numFmtId="0" fontId="0" fillId="2" borderId="0" xfId="0" applyFill="1"/>
    <xf numFmtId="49" fontId="32" fillId="2" borderId="0" xfId="0" applyNumberFormat="1" applyFont="1" applyFill="1" applyAlignment="1">
      <alignment horizontal="center" vertical="center"/>
    </xf>
    <xf numFmtId="49" fontId="32" fillId="2" borderId="0" xfId="0" applyNumberFormat="1" applyFont="1" applyFill="1" applyAlignment="1">
      <alignment horizontal="center" vertical="center" wrapText="1"/>
    </xf>
    <xf numFmtId="0" fontId="29" fillId="2" borderId="0" xfId="0" applyFont="1" applyFill="1"/>
    <xf numFmtId="0" fontId="38" fillId="2" borderId="74" xfId="0" applyFont="1" applyFill="1" applyBorder="1"/>
    <xf numFmtId="49" fontId="39" fillId="2" borderId="74" xfId="0" applyNumberFormat="1" applyFont="1" applyFill="1" applyBorder="1" applyAlignment="1">
      <alignment horizontal="center" vertical="center"/>
    </xf>
    <xf numFmtId="49" fontId="39" fillId="2" borderId="74" xfId="0" applyNumberFormat="1" applyFont="1" applyFill="1" applyBorder="1" applyAlignment="1">
      <alignment horizontal="center" vertical="center" wrapText="1"/>
    </xf>
    <xf numFmtId="3" fontId="32" fillId="2" borderId="74" xfId="0" applyNumberFormat="1" applyFont="1" applyFill="1" applyBorder="1" applyAlignment="1">
      <alignment horizontal="center"/>
    </xf>
    <xf numFmtId="3" fontId="40" fillId="2" borderId="74" xfId="0" applyNumberFormat="1" applyFont="1" applyFill="1" applyBorder="1" applyAlignment="1">
      <alignment horizontal="center"/>
    </xf>
    <xf numFmtId="0" fontId="40" fillId="2" borderId="74" xfId="0" applyFont="1" applyFill="1" applyBorder="1" applyAlignment="1">
      <alignment vertical="center"/>
    </xf>
    <xf numFmtId="0" fontId="32" fillId="14" borderId="75" xfId="0" applyFont="1" applyFill="1" applyBorder="1" applyAlignment="1">
      <alignment vertical="center" wrapText="1"/>
    </xf>
    <xf numFmtId="0" fontId="35" fillId="9" borderId="76" xfId="0" applyFont="1" applyFill="1" applyBorder="1" applyAlignment="1">
      <alignment vertical="center" wrapText="1"/>
    </xf>
    <xf numFmtId="49" fontId="35" fillId="9" borderId="77" xfId="0" applyNumberFormat="1" applyFont="1" applyFill="1" applyBorder="1" applyAlignment="1">
      <alignment horizontal="center" vertical="center"/>
    </xf>
    <xf numFmtId="49" fontId="35" fillId="9" borderId="77" xfId="0" applyNumberFormat="1" applyFont="1" applyFill="1" applyBorder="1" applyAlignment="1">
      <alignment horizontal="center" vertical="center" wrapText="1"/>
    </xf>
    <xf numFmtId="3" fontId="35" fillId="9" borderId="77" xfId="0" applyNumberFormat="1" applyFont="1" applyFill="1" applyBorder="1" applyAlignment="1">
      <alignment horizontal="right" vertical="center"/>
    </xf>
    <xf numFmtId="0" fontId="36" fillId="9" borderId="78" xfId="0" applyFont="1" applyFill="1" applyBorder="1" applyAlignment="1">
      <alignment horizontal="left" vertical="center"/>
    </xf>
    <xf numFmtId="49" fontId="32" fillId="2" borderId="65" xfId="0" applyNumberFormat="1" applyFont="1" applyFill="1" applyBorder="1" applyAlignment="1">
      <alignment horizontal="center" vertical="center" wrapText="1"/>
    </xf>
    <xf numFmtId="0" fontId="29" fillId="2" borderId="66" xfId="0" applyFont="1" applyFill="1" applyBorder="1" applyAlignment="1">
      <alignment horizontal="left" vertical="center"/>
    </xf>
    <xf numFmtId="0" fontId="35" fillId="9" borderId="63"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35" fillId="9" borderId="63" xfId="0" applyFont="1" applyFill="1" applyBorder="1" applyAlignment="1">
      <alignment horizontal="left" vertical="center"/>
    </xf>
    <xf numFmtId="0" fontId="32" fillId="2" borderId="64" xfId="0" applyFont="1" applyFill="1" applyBorder="1" applyAlignment="1">
      <alignment horizontal="left" vertical="center"/>
    </xf>
    <xf numFmtId="3" fontId="32" fillId="2" borderId="65" xfId="0" applyNumberFormat="1" applyFont="1" applyFill="1" applyBorder="1" applyAlignment="1">
      <alignment horizontal="right" vertical="center"/>
    </xf>
    <xf numFmtId="0" fontId="32" fillId="2" borderId="65" xfId="0" applyFont="1" applyFill="1" applyBorder="1" applyAlignment="1">
      <alignment horizontal="right" vertical="center"/>
    </xf>
    <xf numFmtId="0" fontId="32" fillId="2" borderId="66" xfId="0" applyFont="1" applyFill="1" applyBorder="1" applyAlignment="1">
      <alignment horizontal="left" vertical="center"/>
    </xf>
    <xf numFmtId="0" fontId="35" fillId="9" borderId="67" xfId="0" applyFont="1" applyFill="1" applyBorder="1" applyAlignment="1">
      <alignment horizontal="left" vertical="center"/>
    </xf>
    <xf numFmtId="49" fontId="35" fillId="9" borderId="68" xfId="0" applyNumberFormat="1" applyFont="1" applyFill="1" applyBorder="1" applyAlignment="1">
      <alignment horizontal="center" vertical="center"/>
    </xf>
    <xf numFmtId="49" fontId="35" fillId="9" borderId="68" xfId="0" applyNumberFormat="1" applyFont="1" applyFill="1" applyBorder="1" applyAlignment="1">
      <alignment horizontal="center" vertical="center" wrapText="1"/>
    </xf>
    <xf numFmtId="3" fontId="35" fillId="9" borderId="68" xfId="0" applyNumberFormat="1" applyFont="1" applyFill="1" applyBorder="1" applyAlignment="1">
      <alignment horizontal="right" vertical="center"/>
    </xf>
    <xf numFmtId="0" fontId="36" fillId="9" borderId="69" xfId="0" applyFont="1" applyFill="1" applyBorder="1" applyAlignment="1">
      <alignment horizontal="left" vertical="center"/>
    </xf>
    <xf numFmtId="0" fontId="35" fillId="9" borderId="67" xfId="0" applyFont="1" applyFill="1" applyBorder="1" applyAlignment="1">
      <alignment horizontal="left" vertical="center" wrapText="1"/>
    </xf>
    <xf numFmtId="0" fontId="32" fillId="14" borderId="79" xfId="0" applyFont="1" applyFill="1" applyBorder="1" applyAlignment="1">
      <alignment vertical="center" wrapText="1"/>
    </xf>
    <xf numFmtId="0" fontId="32" fillId="14" borderId="80" xfId="0" applyFont="1" applyFill="1" applyBorder="1" applyAlignment="1">
      <alignment vertical="center" wrapText="1"/>
    </xf>
    <xf numFmtId="49" fontId="32" fillId="14" borderId="81" xfId="0" applyNumberFormat="1" applyFont="1" applyFill="1" applyBorder="1" applyAlignment="1">
      <alignment horizontal="center" vertical="center"/>
    </xf>
    <xf numFmtId="3" fontId="32" fillId="14" borderId="81" xfId="0" applyNumberFormat="1" applyFont="1" applyFill="1" applyBorder="1" applyAlignment="1">
      <alignment horizontal="center" vertical="center" wrapText="1"/>
    </xf>
    <xf numFmtId="0" fontId="32" fillId="14" borderId="82" xfId="0" applyFont="1" applyFill="1" applyBorder="1" applyAlignment="1">
      <alignment horizontal="center" vertical="center"/>
    </xf>
    <xf numFmtId="0" fontId="35" fillId="9" borderId="83" xfId="0" applyFont="1" applyFill="1" applyBorder="1" applyAlignment="1">
      <alignment vertical="center" wrapText="1"/>
    </xf>
    <xf numFmtId="0" fontId="35" fillId="9" borderId="84" xfId="0" applyFont="1" applyFill="1" applyBorder="1" applyAlignment="1">
      <alignment vertical="center" wrapText="1"/>
    </xf>
    <xf numFmtId="0" fontId="36" fillId="9" borderId="73" xfId="0" applyFont="1" applyFill="1" applyBorder="1" applyAlignment="1">
      <alignment horizontal="left" vertical="center"/>
    </xf>
    <xf numFmtId="0" fontId="29" fillId="2" borderId="85" xfId="0" applyFont="1" applyFill="1" applyBorder="1" applyAlignment="1">
      <alignment horizontal="left" vertical="center"/>
    </xf>
    <xf numFmtId="0" fontId="29" fillId="2" borderId="65" xfId="0" applyFont="1" applyFill="1" applyBorder="1" applyAlignment="1">
      <alignment horizontal="left" vertical="center"/>
    </xf>
    <xf numFmtId="0" fontId="35" fillId="9" borderId="85" xfId="0" applyFont="1" applyFill="1" applyBorder="1" applyAlignment="1">
      <alignment horizontal="left" vertical="center"/>
    </xf>
    <xf numFmtId="49" fontId="32" fillId="15" borderId="68" xfId="0" applyNumberFormat="1" applyFont="1" applyFill="1" applyBorder="1" applyAlignment="1">
      <alignment horizontal="center" vertical="center"/>
    </xf>
    <xf numFmtId="3" fontId="32" fillId="15" borderId="68" xfId="0" applyNumberFormat="1" applyFont="1" applyFill="1" applyBorder="1" applyAlignment="1">
      <alignment horizontal="right" vertical="center"/>
    </xf>
    <xf numFmtId="3" fontId="32" fillId="15" borderId="69" xfId="0" applyNumberFormat="1" applyFont="1" applyFill="1" applyBorder="1" applyAlignment="1">
      <alignment horizontal="left" vertical="center" wrapText="1"/>
    </xf>
    <xf numFmtId="0" fontId="29" fillId="2" borderId="87" xfId="0" applyFont="1" applyFill="1" applyBorder="1" applyAlignment="1">
      <alignment horizontal="left" vertical="center"/>
    </xf>
    <xf numFmtId="0" fontId="29" fillId="2" borderId="88" xfId="0" applyFont="1" applyFill="1" applyBorder="1" applyAlignment="1">
      <alignment horizontal="left" vertical="center"/>
    </xf>
    <xf numFmtId="49" fontId="32" fillId="2" borderId="88" xfId="0" applyNumberFormat="1" applyFont="1" applyFill="1" applyBorder="1" applyAlignment="1">
      <alignment horizontal="center" vertical="center"/>
    </xf>
    <xf numFmtId="3" fontId="29" fillId="2" borderId="88" xfId="0" applyNumberFormat="1" applyFont="1" applyFill="1" applyBorder="1" applyAlignment="1">
      <alignment horizontal="right" vertical="center"/>
    </xf>
    <xf numFmtId="0" fontId="29" fillId="2" borderId="88" xfId="0" applyFont="1" applyFill="1" applyBorder="1" applyAlignment="1">
      <alignment horizontal="right" vertical="center"/>
    </xf>
    <xf numFmtId="0" fontId="29" fillId="2" borderId="89" xfId="0" applyFont="1" applyFill="1" applyBorder="1" applyAlignment="1">
      <alignment horizontal="left" vertical="center"/>
    </xf>
    <xf numFmtId="49" fontId="32" fillId="2" borderId="62" xfId="0" applyNumberFormat="1" applyFont="1" applyFill="1" applyBorder="1" applyAlignment="1">
      <alignment horizontal="center" vertical="center"/>
    </xf>
    <xf numFmtId="0" fontId="29" fillId="2" borderId="62" xfId="0" applyFont="1" applyFill="1" applyBorder="1" applyAlignment="1">
      <alignment horizontal="right" vertical="center"/>
    </xf>
    <xf numFmtId="0" fontId="29" fillId="2" borderId="63" xfId="0" applyFont="1" applyFill="1" applyBorder="1"/>
    <xf numFmtId="0" fontId="32" fillId="14" borderId="93" xfId="0" applyFont="1" applyFill="1" applyBorder="1" applyAlignment="1">
      <alignment vertical="center" wrapText="1"/>
    </xf>
    <xf numFmtId="0" fontId="35" fillId="9" borderId="94" xfId="0" applyFont="1" applyFill="1" applyBorder="1" applyAlignment="1">
      <alignment vertical="center" wrapText="1"/>
    </xf>
    <xf numFmtId="0" fontId="32" fillId="2" borderId="65" xfId="0" applyFont="1" applyFill="1" applyBorder="1" applyAlignment="1">
      <alignment horizontal="left" vertical="center"/>
    </xf>
    <xf numFmtId="0" fontId="32" fillId="2" borderId="66" xfId="0" applyFont="1" applyFill="1" applyBorder="1" applyAlignment="1">
      <alignment horizontal="left" vertical="center" wrapText="1"/>
    </xf>
    <xf numFmtId="0" fontId="35" fillId="9" borderId="86" xfId="0" applyFont="1" applyFill="1" applyBorder="1" applyAlignment="1">
      <alignment horizontal="left" vertical="center"/>
    </xf>
    <xf numFmtId="0" fontId="0" fillId="2" borderId="0" xfId="0" applyFill="1" applyAlignment="1">
      <alignment vertical="top"/>
    </xf>
    <xf numFmtId="0" fontId="32" fillId="14" borderId="95" xfId="0" applyFont="1" applyFill="1" applyBorder="1" applyAlignment="1">
      <alignment horizontal="left" vertical="center" wrapText="1"/>
    </xf>
    <xf numFmtId="49" fontId="35" fillId="9" borderId="85" xfId="0" applyNumberFormat="1" applyFont="1" applyFill="1" applyBorder="1" applyAlignment="1">
      <alignment horizontal="center" vertical="center"/>
    </xf>
    <xf numFmtId="0" fontId="35" fillId="9" borderId="78" xfId="0" applyFont="1" applyFill="1" applyBorder="1" applyAlignment="1">
      <alignment horizontal="left" vertical="center" wrapText="1"/>
    </xf>
    <xf numFmtId="49" fontId="35" fillId="9" borderId="96" xfId="0" applyNumberFormat="1" applyFont="1" applyFill="1" applyBorder="1" applyAlignment="1">
      <alignment horizontal="center" vertical="center"/>
    </xf>
    <xf numFmtId="3" fontId="35" fillId="9" borderId="96" xfId="0" applyNumberFormat="1" applyFont="1" applyFill="1" applyBorder="1" applyAlignment="1">
      <alignment horizontal="right" vertical="center"/>
    </xf>
    <xf numFmtId="49" fontId="19" fillId="9" borderId="97" xfId="0" applyNumberFormat="1" applyFont="1" applyFill="1" applyBorder="1" applyAlignment="1" applyProtection="1">
      <alignment horizontal="center" vertical="center" wrapText="1"/>
    </xf>
    <xf numFmtId="0" fontId="19" fillId="9" borderId="97" xfId="0" applyFont="1" applyFill="1" applyBorder="1" applyAlignment="1" applyProtection="1">
      <alignment horizontal="center" vertical="center" wrapText="1"/>
    </xf>
    <xf numFmtId="3" fontId="19" fillId="9" borderId="97" xfId="0" applyNumberFormat="1" applyFont="1" applyFill="1" applyBorder="1" applyAlignment="1" applyProtection="1">
      <alignment vertical="center" wrapText="1"/>
    </xf>
    <xf numFmtId="49" fontId="35" fillId="9" borderId="85" xfId="0" applyNumberFormat="1" applyFont="1" applyFill="1" applyBorder="1" applyAlignment="1">
      <alignment horizontal="left" vertical="center" wrapText="1"/>
    </xf>
    <xf numFmtId="0" fontId="0" fillId="0" borderId="0" xfId="0" applyAlignment="1">
      <alignment wrapText="1"/>
    </xf>
    <xf numFmtId="0" fontId="19" fillId="9" borderId="97" xfId="0" applyFont="1" applyFill="1" applyBorder="1" applyAlignment="1" applyProtection="1">
      <alignment vertical="center" wrapText="1"/>
    </xf>
    <xf numFmtId="0" fontId="0" fillId="0" borderId="0" xfId="0" applyAlignment="1">
      <alignment horizontal="center"/>
    </xf>
    <xf numFmtId="3" fontId="0" fillId="0" borderId="0" xfId="0" applyNumberFormat="1"/>
    <xf numFmtId="0" fontId="42" fillId="2" borderId="0" xfId="0" applyFont="1" applyFill="1" applyAlignment="1">
      <alignment vertical="top"/>
    </xf>
    <xf numFmtId="0" fontId="41" fillId="2" borderId="0" xfId="0" applyFont="1" applyFill="1" applyAlignment="1">
      <alignment horizontal="left" vertical="top" wrapText="1"/>
    </xf>
    <xf numFmtId="0" fontId="17" fillId="2" borderId="0" xfId="0" applyFont="1" applyFill="1" applyAlignment="1">
      <alignment horizontal="left" vertical="top"/>
    </xf>
    <xf numFmtId="0" fontId="5" fillId="0" borderId="4"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7" fillId="3" borderId="6" xfId="0" applyFont="1" applyFill="1" applyBorder="1" applyAlignment="1" applyProtection="1">
      <alignment vertical="center"/>
      <protection locked="0"/>
    </xf>
    <xf numFmtId="0" fontId="7" fillId="3" borderId="10"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5" fillId="0" borderId="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7" fillId="2" borderId="0" xfId="0" applyFont="1" applyFill="1" applyBorder="1"/>
    <xf numFmtId="0" fontId="5" fillId="0" borderId="4" xfId="0" applyFont="1" applyBorder="1" applyAlignment="1" applyProtection="1">
      <alignment horizontal="right" vertical="center" wrapText="1"/>
      <protection hidden="1"/>
    </xf>
    <xf numFmtId="0" fontId="5" fillId="0" borderId="5" xfId="0" applyFont="1" applyBorder="1" applyAlignment="1" applyProtection="1">
      <alignment horizontal="right" wrapText="1"/>
      <protection hidden="1"/>
    </xf>
    <xf numFmtId="0" fontId="4" fillId="3" borderId="6"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5" fillId="2" borderId="4" xfId="0" applyFont="1" applyFill="1" applyBorder="1" applyAlignment="1">
      <alignment horizontal="left" vertical="center"/>
    </xf>
    <xf numFmtId="0" fontId="5" fillId="2" borderId="0" xfId="0" applyFont="1" applyFill="1" applyBorder="1" applyAlignment="1">
      <alignment horizontal="left" vertical="center"/>
    </xf>
    <xf numFmtId="0" fontId="7" fillId="2" borderId="0" xfId="0" applyFont="1" applyFill="1" applyBorder="1" applyAlignment="1">
      <alignment vertical="top"/>
    </xf>
    <xf numFmtId="0" fontId="5" fillId="2" borderId="2" xfId="0" applyFont="1" applyFill="1" applyBorder="1" applyAlignment="1">
      <alignment horizontal="left" vertical="center"/>
    </xf>
    <xf numFmtId="0" fontId="4" fillId="3" borderId="6" xfId="0" applyFont="1" applyFill="1" applyBorder="1" applyAlignment="1" applyProtection="1">
      <alignment horizontal="right" vertical="center"/>
      <protection locked="0"/>
    </xf>
    <xf numFmtId="0" fontId="4" fillId="3" borderId="10" xfId="0" applyFont="1" applyFill="1" applyBorder="1" applyAlignment="1" applyProtection="1">
      <alignment horizontal="right" vertical="center"/>
      <protection locked="0"/>
    </xf>
    <xf numFmtId="0" fontId="4" fillId="3" borderId="7" xfId="0" applyFont="1" applyFill="1" applyBorder="1" applyAlignment="1" applyProtection="1">
      <alignment horizontal="right" vertical="center"/>
      <protection locked="0"/>
    </xf>
    <xf numFmtId="0" fontId="7" fillId="2" borderId="0" xfId="0" applyFont="1" applyFill="1" applyBorder="1" applyProtection="1">
      <protection locked="0"/>
    </xf>
    <xf numFmtId="0" fontId="7" fillId="2" borderId="0" xfId="0" applyFont="1" applyFill="1" applyBorder="1" applyAlignment="1">
      <alignment vertical="top" wrapText="1"/>
    </xf>
    <xf numFmtId="0" fontId="12" fillId="2" borderId="0" xfId="0" applyFont="1" applyFill="1" applyBorder="1" applyAlignment="1">
      <alignment vertical="center"/>
    </xf>
    <xf numFmtId="0" fontId="12" fillId="2" borderId="5" xfId="0" applyFont="1" applyFill="1" applyBorder="1" applyAlignment="1">
      <alignment vertical="center"/>
    </xf>
    <xf numFmtId="0" fontId="5" fillId="0" borderId="4" xfId="0" applyFont="1" applyFill="1" applyBorder="1" applyAlignment="1">
      <alignment horizontal="right" vertical="center"/>
    </xf>
    <xf numFmtId="0" fontId="5" fillId="0" borderId="5" xfId="0" applyFont="1" applyFill="1" applyBorder="1" applyAlignment="1">
      <alignment horizontal="right" vertical="center"/>
    </xf>
    <xf numFmtId="0" fontId="5" fillId="2" borderId="4" xfId="0" applyFont="1" applyFill="1" applyBorder="1" applyAlignment="1">
      <alignment horizontal="center" vertical="center"/>
    </xf>
    <xf numFmtId="0" fontId="5" fillId="0" borderId="4"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0" xfId="0" applyFont="1" applyBorder="1" applyAlignment="1">
      <alignment horizontal="center" vertical="center"/>
    </xf>
    <xf numFmtId="0" fontId="5" fillId="0" borderId="4" xfId="0" applyFont="1" applyBorder="1" applyAlignment="1" applyProtection="1">
      <alignment horizontal="right" vertical="center"/>
      <protection hidden="1"/>
    </xf>
    <xf numFmtId="0" fontId="5" fillId="0" borderId="5" xfId="0" applyFont="1" applyBorder="1" applyAlignment="1" applyProtection="1">
      <alignment horizontal="right"/>
      <protection hidden="1"/>
    </xf>
    <xf numFmtId="0" fontId="5" fillId="2" borderId="4" xfId="0" applyFont="1" applyFill="1" applyBorder="1" applyAlignment="1">
      <alignment horizontal="right" vertical="center"/>
    </xf>
    <xf numFmtId="0" fontId="5" fillId="2" borderId="0" xfId="0" applyFont="1" applyFill="1" applyBorder="1" applyAlignment="1">
      <alignment horizontal="right" vertical="center"/>
    </xf>
    <xf numFmtId="0" fontId="8" fillId="2" borderId="0" xfId="0"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vertical="center"/>
    </xf>
    <xf numFmtId="0" fontId="7" fillId="3" borderId="6" xfId="0" applyFont="1" applyFill="1" applyBorder="1" applyProtection="1">
      <protection locked="0"/>
    </xf>
    <xf numFmtId="0" fontId="7" fillId="3" borderId="10" xfId="0" applyFont="1" applyFill="1" applyBorder="1" applyProtection="1">
      <protection locked="0"/>
    </xf>
    <xf numFmtId="0" fontId="7" fillId="3" borderId="7" xfId="0" applyFont="1" applyFill="1" applyBorder="1" applyProtection="1">
      <protection locked="0"/>
    </xf>
    <xf numFmtId="0" fontId="5" fillId="0" borderId="5" xfId="0" applyFont="1" applyBorder="1" applyAlignment="1" applyProtection="1">
      <alignment horizontal="right" vertical="center"/>
      <protection hidden="1"/>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49" fontId="4" fillId="3" borderId="6"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Border="1" applyAlignment="1" applyProtection="1">
      <alignment horizontal="right" vertical="center" wrapText="1"/>
      <protection hidden="1"/>
    </xf>
    <xf numFmtId="0" fontId="8" fillId="2" borderId="4"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2" applyFont="1" applyFill="1" applyBorder="1" applyAlignment="1" applyProtection="1">
      <alignment horizontal="left" vertical="center" wrapText="1"/>
      <protection hidden="1"/>
    </xf>
    <xf numFmtId="0" fontId="4" fillId="0" borderId="0" xfId="2" applyFont="1" applyFill="1" applyBorder="1" applyAlignment="1" applyProtection="1">
      <alignment horizontal="left" vertical="center" wrapText="1"/>
      <protection hidden="1"/>
    </xf>
    <xf numFmtId="14" fontId="4" fillId="3" borderId="6" xfId="0" applyNumberFormat="1" applyFont="1" applyFill="1" applyBorder="1" applyAlignment="1" applyProtection="1">
      <alignment horizontal="center" vertical="center"/>
      <protection locked="0"/>
    </xf>
    <xf numFmtId="14" fontId="4" fillId="3" borderId="7" xfId="0" applyNumberFormat="1"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2" borderId="0" xfId="0" applyFont="1" applyFill="1" applyBorder="1" applyAlignment="1">
      <alignment wrapText="1"/>
    </xf>
    <xf numFmtId="0" fontId="7" fillId="2" borderId="4" xfId="0" applyFont="1" applyFill="1" applyBorder="1" applyAlignment="1">
      <alignment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5" fillId="2" borderId="0" xfId="0" applyFont="1" applyFill="1" applyBorder="1" applyAlignment="1">
      <alignment horizontal="right" vertical="center" wrapText="1"/>
    </xf>
    <xf numFmtId="0" fontId="5" fillId="0" borderId="20" xfId="0" applyFont="1" applyFill="1" applyBorder="1" applyAlignment="1" applyProtection="1">
      <alignment horizontal="left" vertical="center" wrapText="1" indent="1"/>
    </xf>
    <xf numFmtId="0" fontId="19" fillId="0" borderId="20" xfId="0" applyFont="1" applyFill="1" applyBorder="1" applyAlignment="1" applyProtection="1">
      <alignment horizontal="left" vertical="center" wrapText="1"/>
    </xf>
    <xf numFmtId="0" fontId="19" fillId="9" borderId="20"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20" fillId="9" borderId="20" xfId="0" applyFont="1" applyFill="1" applyBorder="1" applyAlignment="1" applyProtection="1">
      <alignment horizontal="left" vertical="center" wrapText="1"/>
    </xf>
    <xf numFmtId="0" fontId="20" fillId="0" borderId="20"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19" fillId="0" borderId="26"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0" fontId="21" fillId="8" borderId="29" xfId="0" applyFont="1" applyFill="1" applyBorder="1" applyAlignment="1" applyProtection="1">
      <alignment horizontal="left" vertical="center" wrapText="1"/>
    </xf>
    <xf numFmtId="0" fontId="22" fillId="8" borderId="29" xfId="0" applyFont="1" applyFill="1" applyBorder="1" applyAlignment="1" applyProtection="1">
      <alignment vertical="center"/>
    </xf>
    <xf numFmtId="0" fontId="5" fillId="0" borderId="21" xfId="0" applyFont="1" applyFill="1" applyBorder="1" applyAlignment="1" applyProtection="1">
      <alignment horizontal="left" vertical="center" wrapText="1" indent="1"/>
    </xf>
    <xf numFmtId="0" fontId="5" fillId="0" borderId="22" xfId="0" applyFont="1" applyFill="1" applyBorder="1" applyAlignment="1" applyProtection="1">
      <alignment horizontal="left" vertical="center" wrapText="1" indent="1"/>
    </xf>
    <xf numFmtId="0" fontId="5" fillId="0" borderId="23" xfId="0" applyFont="1" applyFill="1" applyBorder="1" applyAlignment="1" applyProtection="1">
      <alignment horizontal="left" vertical="center" wrapText="1" indent="1"/>
    </xf>
    <xf numFmtId="0" fontId="20" fillId="0" borderId="21"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9" borderId="21" xfId="0" applyFont="1" applyFill="1" applyBorder="1" applyAlignment="1" applyProtection="1">
      <alignment horizontal="left" vertical="center" wrapText="1"/>
    </xf>
    <xf numFmtId="0" fontId="19" fillId="9" borderId="22" xfId="0" applyFont="1" applyFill="1" applyBorder="1" applyAlignment="1" applyProtection="1">
      <alignment horizontal="left" vertical="center" wrapText="1"/>
    </xf>
    <xf numFmtId="0" fontId="19" fillId="9" borderId="23" xfId="0" applyFont="1" applyFill="1" applyBorder="1" applyAlignment="1" applyProtection="1">
      <alignment horizontal="left" vertical="center" wrapText="1"/>
    </xf>
    <xf numFmtId="0" fontId="20" fillId="9" borderId="21" xfId="0" applyFont="1" applyFill="1" applyBorder="1" applyAlignment="1" applyProtection="1">
      <alignment horizontal="left" vertical="center" wrapText="1"/>
    </xf>
    <xf numFmtId="0" fontId="20" fillId="9" borderId="22" xfId="0" applyFont="1" applyFill="1" applyBorder="1" applyAlignment="1" applyProtection="1">
      <alignment horizontal="left" vertical="center" wrapText="1"/>
    </xf>
    <xf numFmtId="0" fontId="20" fillId="9" borderId="23" xfId="0" applyFont="1" applyFill="1" applyBorder="1" applyAlignment="1" applyProtection="1">
      <alignment horizontal="left" vertical="center" wrapText="1"/>
    </xf>
    <xf numFmtId="0" fontId="17" fillId="8" borderId="10" xfId="0" applyFont="1" applyFill="1" applyBorder="1" applyAlignment="1" applyProtection="1">
      <alignment horizontal="left" vertical="center" wrapText="1"/>
    </xf>
    <xf numFmtId="0" fontId="17" fillId="8" borderId="7"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18" xfId="0" applyFont="1" applyFill="1" applyBorder="1" applyAlignment="1" applyProtection="1">
      <alignment horizontal="left" vertical="center" wrapText="1"/>
    </xf>
    <xf numFmtId="0" fontId="19" fillId="0" borderId="19"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protection hidden="1"/>
    </xf>
    <xf numFmtId="0" fontId="16" fillId="0" borderId="10" xfId="0" applyFont="1" applyFill="1" applyBorder="1" applyAlignment="1" applyProtection="1">
      <alignment horizontal="center" vertical="top" wrapText="1"/>
      <protection hidden="1"/>
    </xf>
    <xf numFmtId="0" fontId="17" fillId="0" borderId="10" xfId="0" applyFont="1" applyFill="1" applyBorder="1" applyAlignment="1" applyProtection="1">
      <alignment horizontal="right" vertical="top" wrapText="1"/>
    </xf>
    <xf numFmtId="0" fontId="17" fillId="0" borderId="10" xfId="0" applyFont="1" applyBorder="1" applyAlignment="1" applyProtection="1">
      <alignment horizontal="right" vertical="top" wrapText="1"/>
    </xf>
    <xf numFmtId="0" fontId="16" fillId="6" borderId="12" xfId="0" applyFont="1" applyFill="1" applyBorder="1" applyAlignment="1" applyProtection="1">
      <alignment vertical="center" wrapText="1"/>
      <protection locked="0"/>
    </xf>
    <xf numFmtId="0" fontId="16" fillId="6" borderId="11" xfId="0" applyFont="1" applyFill="1" applyBorder="1" applyAlignment="1" applyProtection="1">
      <alignment vertical="center" wrapText="1"/>
      <protection locked="0"/>
    </xf>
    <xf numFmtId="0" fontId="16" fillId="6" borderId="13" xfId="0" applyFont="1" applyFill="1" applyBorder="1" applyAlignment="1" applyProtection="1">
      <alignment vertical="center" wrapText="1"/>
      <protection locked="0"/>
    </xf>
    <xf numFmtId="0" fontId="4" fillId="7" borderId="1"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7" borderId="3" xfId="0" applyFont="1" applyFill="1" applyBorder="1" applyAlignment="1" applyProtection="1">
      <alignment horizontal="center" vertical="center" wrapText="1"/>
    </xf>
    <xf numFmtId="0" fontId="4" fillId="7" borderId="10" xfId="0" applyFont="1" applyFill="1" applyBorder="1" applyAlignment="1" applyProtection="1">
      <alignment horizontal="center" vertical="center"/>
    </xf>
    <xf numFmtId="0" fontId="29" fillId="0" borderId="10" xfId="0" applyFont="1" applyBorder="1" applyAlignment="1" applyProtection="1">
      <alignment horizontal="center" vertical="center"/>
    </xf>
    <xf numFmtId="0" fontId="29" fillId="0" borderId="7" xfId="0" applyFont="1" applyBorder="1" applyAlignment="1" applyProtection="1">
      <alignment horizontal="center" vertical="center"/>
    </xf>
    <xf numFmtId="0" fontId="21" fillId="0" borderId="20" xfId="0" applyFont="1" applyFill="1" applyBorder="1" applyAlignment="1" applyProtection="1">
      <alignment horizontal="left" vertical="center" wrapText="1" indent="1"/>
    </xf>
    <xf numFmtId="0" fontId="21" fillId="0" borderId="28" xfId="0" applyFont="1" applyFill="1" applyBorder="1" applyAlignment="1" applyProtection="1">
      <alignment horizontal="left" vertical="center" wrapText="1" indent="1"/>
    </xf>
    <xf numFmtId="0" fontId="4" fillId="0" borderId="20" xfId="0" applyFont="1" applyFill="1" applyBorder="1" applyAlignment="1" applyProtection="1">
      <alignment horizontal="left" vertical="center" wrapText="1"/>
    </xf>
    <xf numFmtId="0" fontId="4" fillId="9" borderId="20" xfId="0" applyFont="1" applyFill="1" applyBorder="1" applyAlignment="1" applyProtection="1">
      <alignment horizontal="left" vertical="center" wrapText="1"/>
    </xf>
    <xf numFmtId="0" fontId="4" fillId="9" borderId="28" xfId="0" applyFont="1" applyFill="1" applyBorder="1" applyAlignment="1" applyProtection="1">
      <alignment horizontal="left" vertical="center" wrapText="1"/>
    </xf>
    <xf numFmtId="0" fontId="21" fillId="8" borderId="29" xfId="0" applyFont="1" applyFill="1" applyBorder="1" applyAlignment="1" applyProtection="1">
      <alignment vertical="center" wrapText="1"/>
    </xf>
    <xf numFmtId="0" fontId="21" fillId="9" borderId="20" xfId="0" applyFont="1" applyFill="1" applyBorder="1" applyAlignment="1" applyProtection="1">
      <alignment horizontal="left" vertical="center" wrapText="1"/>
    </xf>
    <xf numFmtId="0" fontId="21" fillId="0" borderId="21" xfId="0" applyFont="1" applyFill="1" applyBorder="1" applyAlignment="1" applyProtection="1">
      <alignment horizontal="left" vertical="center" wrapText="1" indent="1"/>
    </xf>
    <xf numFmtId="0" fontId="21" fillId="0" borderId="22" xfId="0" applyFont="1" applyFill="1" applyBorder="1" applyAlignment="1" applyProtection="1">
      <alignment horizontal="left" vertical="center" wrapText="1" indent="1"/>
    </xf>
    <xf numFmtId="0" fontId="21" fillId="0" borderId="23" xfId="0" applyFont="1" applyFill="1" applyBorder="1" applyAlignment="1" applyProtection="1">
      <alignment horizontal="left" vertical="center" wrapText="1" indent="1"/>
    </xf>
    <xf numFmtId="0" fontId="21" fillId="0" borderId="25" xfId="0" applyFont="1" applyFill="1" applyBorder="1" applyAlignment="1" applyProtection="1">
      <alignment horizontal="left" vertical="center" wrapText="1" indent="1"/>
    </xf>
    <xf numFmtId="0" fontId="21" fillId="0" borderId="26" xfId="0" applyFont="1" applyFill="1" applyBorder="1" applyAlignment="1" applyProtection="1">
      <alignment horizontal="left" vertical="center" wrapText="1" indent="1"/>
    </xf>
    <xf numFmtId="0" fontId="21" fillId="0" borderId="27" xfId="0" applyFont="1" applyFill="1" applyBorder="1" applyAlignment="1" applyProtection="1">
      <alignment horizontal="left" vertical="center" wrapText="1" indent="1"/>
    </xf>
    <xf numFmtId="0" fontId="4" fillId="8" borderId="29" xfId="0" applyFont="1" applyFill="1" applyBorder="1" applyAlignment="1" applyProtection="1">
      <alignment horizontal="left" vertical="center" wrapText="1"/>
    </xf>
    <xf numFmtId="0" fontId="4" fillId="8" borderId="29" xfId="0" applyFont="1" applyFill="1" applyBorder="1" applyAlignment="1" applyProtection="1">
      <alignment vertical="center" wrapText="1"/>
    </xf>
    <xf numFmtId="0" fontId="5" fillId="9" borderId="20" xfId="0" applyFont="1" applyFill="1" applyBorder="1" applyAlignment="1" applyProtection="1">
      <alignment horizontal="left" vertical="center" wrapText="1" indent="1"/>
    </xf>
    <xf numFmtId="0" fontId="5" fillId="9" borderId="28" xfId="0" applyFont="1" applyFill="1" applyBorder="1" applyAlignment="1" applyProtection="1">
      <alignment horizontal="left" vertical="center" wrapText="1" indent="1"/>
    </xf>
    <xf numFmtId="0" fontId="21" fillId="9" borderId="21" xfId="0" applyFont="1" applyFill="1" applyBorder="1" applyAlignment="1" applyProtection="1">
      <alignment horizontal="left" vertical="center" wrapText="1"/>
    </xf>
    <xf numFmtId="0" fontId="21" fillId="9" borderId="22" xfId="0" applyFont="1" applyFill="1" applyBorder="1" applyAlignment="1" applyProtection="1">
      <alignment horizontal="left" vertical="center" wrapText="1"/>
    </xf>
    <xf numFmtId="0" fontId="21" fillId="9" borderId="23" xfId="0" applyFont="1" applyFill="1" applyBorder="1" applyAlignment="1" applyProtection="1">
      <alignment horizontal="left" vertical="center" wrapText="1"/>
    </xf>
    <xf numFmtId="0" fontId="5" fillId="2" borderId="20" xfId="0" applyFont="1" applyFill="1" applyBorder="1" applyAlignment="1" applyProtection="1">
      <alignment horizontal="left" vertical="center" wrapText="1" indent="1"/>
    </xf>
    <xf numFmtId="0" fontId="24" fillId="0" borderId="21" xfId="0" applyFont="1" applyFill="1" applyBorder="1" applyAlignment="1" applyProtection="1">
      <alignment horizontal="left" vertical="center" wrapText="1" indent="2"/>
    </xf>
    <xf numFmtId="0" fontId="24" fillId="0" borderId="22" xfId="0" applyFont="1" applyFill="1" applyBorder="1" applyAlignment="1" applyProtection="1">
      <alignment horizontal="left" vertical="center" wrapText="1" indent="2"/>
    </xf>
    <xf numFmtId="0" fontId="24" fillId="0" borderId="23" xfId="0" applyFont="1" applyFill="1" applyBorder="1" applyAlignment="1" applyProtection="1">
      <alignment horizontal="left" vertical="center" wrapText="1" indent="2"/>
    </xf>
    <xf numFmtId="0" fontId="5" fillId="9" borderId="21"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19" fillId="9" borderId="17" xfId="0" applyFont="1" applyFill="1" applyBorder="1" applyAlignment="1" applyProtection="1">
      <alignment horizontal="left" vertical="center" wrapText="1"/>
    </xf>
    <xf numFmtId="0" fontId="19" fillId="9" borderId="18" xfId="0" applyFont="1" applyFill="1" applyBorder="1" applyAlignment="1" applyProtection="1">
      <alignment horizontal="left" vertical="center" wrapText="1"/>
    </xf>
    <xf numFmtId="0" fontId="19" fillId="9" borderId="19" xfId="0" applyFont="1" applyFill="1" applyBorder="1" applyAlignment="1" applyProtection="1">
      <alignment horizontal="left" vertical="center" wrapText="1"/>
    </xf>
    <xf numFmtId="0" fontId="15" fillId="0" borderId="0" xfId="1" applyFont="1" applyFill="1" applyBorder="1" applyAlignment="1" applyProtection="1">
      <alignment horizontal="center" vertical="center" wrapText="1"/>
    </xf>
    <xf numFmtId="0" fontId="0" fillId="0" borderId="0" xfId="0" applyAlignment="1" applyProtection="1">
      <alignment horizontal="center" vertical="center" wrapText="1"/>
    </xf>
    <xf numFmtId="0" fontId="16" fillId="0" borderId="0" xfId="1"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7" fillId="0" borderId="10" xfId="1" applyFont="1" applyFill="1" applyBorder="1" applyAlignment="1" applyProtection="1">
      <alignment horizontal="right" vertical="top" wrapText="1"/>
    </xf>
    <xf numFmtId="0" fontId="0" fillId="0" borderId="10" xfId="0" applyBorder="1" applyAlignment="1" applyProtection="1">
      <alignment horizontal="right" wrapText="1"/>
    </xf>
    <xf numFmtId="0" fontId="16" fillId="10" borderId="12" xfId="1" applyFont="1" applyFill="1" applyBorder="1" applyAlignment="1" applyProtection="1">
      <alignment vertical="center" wrapText="1"/>
      <protection locked="0"/>
    </xf>
    <xf numFmtId="0" fontId="30" fillId="0" borderId="11"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4" fillId="14" borderId="12" xfId="0" applyFont="1" applyFill="1" applyBorder="1" applyAlignment="1" applyProtection="1">
      <alignment horizontal="center" vertical="center" wrapText="1"/>
      <protection hidden="1"/>
    </xf>
    <xf numFmtId="0" fontId="4" fillId="14" borderId="11" xfId="0" applyFont="1" applyFill="1" applyBorder="1" applyAlignment="1" applyProtection="1">
      <alignment horizontal="center" vertical="center" wrapText="1"/>
      <protection hidden="1"/>
    </xf>
    <xf numFmtId="0" fontId="4" fillId="7" borderId="6" xfId="1" applyFont="1" applyFill="1" applyBorder="1" applyAlignment="1" applyProtection="1">
      <alignment horizontal="center" vertical="center"/>
    </xf>
    <xf numFmtId="0" fontId="21" fillId="0" borderId="21" xfId="0" applyFont="1" applyFill="1" applyBorder="1" applyAlignment="1" applyProtection="1">
      <alignment horizontal="left" vertical="center" wrapText="1"/>
    </xf>
    <xf numFmtId="0" fontId="21" fillId="0" borderId="22"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9" borderId="25" xfId="0" applyFont="1" applyFill="1" applyBorder="1" applyAlignment="1" applyProtection="1">
      <alignment horizontal="left" vertical="center" wrapText="1"/>
    </xf>
    <xf numFmtId="0" fontId="21" fillId="9" borderId="26" xfId="0" applyFont="1" applyFill="1" applyBorder="1" applyAlignment="1" applyProtection="1">
      <alignment horizontal="left" vertical="center" wrapText="1"/>
    </xf>
    <xf numFmtId="0" fontId="21" fillId="9" borderId="27" xfId="0" applyFont="1" applyFill="1" applyBorder="1" applyAlignment="1" applyProtection="1">
      <alignment horizontal="left" vertical="center" wrapText="1"/>
    </xf>
    <xf numFmtId="0" fontId="4" fillId="9" borderId="21" xfId="0" applyFont="1" applyFill="1" applyBorder="1" applyAlignment="1" applyProtection="1">
      <alignment horizontal="left" vertical="center" wrapText="1"/>
    </xf>
    <xf numFmtId="0" fontId="4" fillId="9" borderId="22" xfId="0" applyFont="1" applyFill="1" applyBorder="1" applyAlignment="1" applyProtection="1">
      <alignment horizontal="left" vertical="center" wrapText="1"/>
    </xf>
    <xf numFmtId="0" fontId="4" fillId="9" borderId="23" xfId="0" applyFont="1" applyFill="1" applyBorder="1" applyAlignment="1" applyProtection="1">
      <alignment horizontal="left" vertical="center" wrapText="1"/>
    </xf>
    <xf numFmtId="0" fontId="21" fillId="11" borderId="1" xfId="0" applyFont="1" applyFill="1" applyBorder="1" applyAlignment="1" applyProtection="1">
      <alignment horizontal="left" vertical="center" shrinkToFit="1"/>
    </xf>
    <xf numFmtId="0" fontId="21" fillId="11" borderId="2" xfId="0" applyFont="1" applyFill="1" applyBorder="1" applyAlignment="1" applyProtection="1">
      <alignment horizontal="left" vertical="center" shrinkToFit="1"/>
    </xf>
    <xf numFmtId="0" fontId="21" fillId="11" borderId="3" xfId="0" applyFont="1" applyFill="1" applyBorder="1" applyAlignment="1" applyProtection="1">
      <alignment horizontal="left" vertical="center" shrinkToFit="1"/>
    </xf>
    <xf numFmtId="0" fontId="5" fillId="0" borderId="35" xfId="0" applyFont="1" applyFill="1" applyBorder="1" applyAlignment="1" applyProtection="1">
      <alignment horizontal="left" vertical="center" wrapText="1" indent="1"/>
    </xf>
    <xf numFmtId="0" fontId="5" fillId="0" borderId="36" xfId="0" applyFont="1" applyFill="1" applyBorder="1" applyAlignment="1" applyProtection="1">
      <alignment horizontal="left" vertical="center" wrapText="1" indent="1"/>
    </xf>
    <xf numFmtId="0" fontId="5" fillId="0" borderId="37" xfId="0" applyFont="1" applyFill="1" applyBorder="1" applyAlignment="1" applyProtection="1">
      <alignment horizontal="left" vertical="center" wrapText="1" indent="1"/>
    </xf>
    <xf numFmtId="0" fontId="4" fillId="7" borderId="32" xfId="1" applyFont="1" applyFill="1" applyBorder="1" applyAlignment="1" applyProtection="1">
      <alignment horizontal="center" vertical="center" wrapText="1"/>
    </xf>
    <xf numFmtId="0" fontId="29" fillId="0" borderId="33" xfId="0" applyFont="1" applyBorder="1" applyAlignment="1" applyProtection="1">
      <alignment horizontal="center" vertical="center" wrapText="1"/>
    </xf>
    <xf numFmtId="0" fontId="29" fillId="0" borderId="34" xfId="0" applyFont="1" applyBorder="1" applyAlignment="1" applyProtection="1">
      <alignment horizontal="center" vertical="center" wrapText="1"/>
    </xf>
    <xf numFmtId="0" fontId="0" fillId="0" borderId="0" xfId="0" applyAlignment="1" applyProtection="1">
      <alignment horizontal="center" wrapText="1"/>
    </xf>
    <xf numFmtId="0" fontId="30" fillId="0" borderId="0" xfId="0" applyFont="1" applyAlignment="1" applyProtection="1">
      <alignment horizontal="center" wrapText="1"/>
      <protection locked="0"/>
    </xf>
    <xf numFmtId="0" fontId="17" fillId="0" borderId="10" xfId="1" applyFont="1" applyBorder="1" applyAlignment="1" applyProtection="1">
      <alignment horizontal="right" vertical="top" wrapText="1"/>
    </xf>
    <xf numFmtId="0" fontId="30" fillId="0" borderId="10" xfId="0" applyFont="1" applyBorder="1" applyAlignment="1" applyProtection="1">
      <alignment horizontal="right"/>
    </xf>
    <xf numFmtId="0" fontId="16" fillId="6" borderId="12" xfId="1" applyFont="1" applyFill="1" applyBorder="1" applyAlignment="1" applyProtection="1">
      <alignment vertical="center" wrapText="1"/>
      <protection locked="0"/>
    </xf>
    <xf numFmtId="0" fontId="4" fillId="7" borderId="15" xfId="1" applyFont="1" applyFill="1" applyBorder="1" applyAlignment="1" applyProtection="1">
      <alignment horizontal="center" vertical="center" wrapText="1"/>
    </xf>
    <xf numFmtId="0" fontId="29" fillId="0" borderId="30" xfId="0" applyFont="1" applyBorder="1" applyAlignment="1" applyProtection="1">
      <alignment horizontal="center" vertical="center" wrapText="1"/>
    </xf>
    <xf numFmtId="0" fontId="29" fillId="0" borderId="31" xfId="0" applyFont="1" applyBorder="1" applyAlignment="1" applyProtection="1">
      <alignment horizontal="center" vertical="center" wrapText="1"/>
    </xf>
    <xf numFmtId="0" fontId="21" fillId="0" borderId="20" xfId="0" applyFont="1" applyFill="1" applyBorder="1" applyAlignment="1" applyProtection="1">
      <alignment horizontal="left" vertical="center" wrapText="1"/>
    </xf>
    <xf numFmtId="0" fontId="21" fillId="0" borderId="28"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21" fillId="9" borderId="28" xfId="0" applyFont="1" applyFill="1" applyBorder="1" applyAlignment="1" applyProtection="1">
      <alignment horizontal="left" vertical="center" wrapText="1"/>
    </xf>
    <xf numFmtId="0" fontId="5" fillId="11" borderId="2" xfId="0" applyFont="1" applyFill="1" applyBorder="1" applyAlignment="1" applyProtection="1">
      <alignment horizontal="left" vertical="center" shrinkToFit="1"/>
    </xf>
    <xf numFmtId="0" fontId="5" fillId="11" borderId="3" xfId="0" applyFont="1" applyFill="1" applyBorder="1" applyAlignment="1" applyProtection="1">
      <alignment horizontal="left" vertical="center" shrinkToFit="1"/>
    </xf>
    <xf numFmtId="0" fontId="5" fillId="0" borderId="38" xfId="0" applyFont="1" applyFill="1" applyBorder="1" applyAlignment="1" applyProtection="1">
      <alignment horizontal="left" vertical="center" wrapText="1"/>
    </xf>
    <xf numFmtId="0" fontId="5" fillId="0" borderId="38" xfId="0" applyFont="1" applyFill="1" applyBorder="1" applyAlignment="1" applyProtection="1">
      <alignment horizontal="left" vertical="center" wrapText="1" indent="1"/>
    </xf>
    <xf numFmtId="0" fontId="18" fillId="7" borderId="32" xfId="1"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wrapText="1"/>
    </xf>
    <xf numFmtId="0" fontId="17" fillId="0" borderId="10" xfId="0" applyFont="1" applyBorder="1" applyAlignment="1" applyProtection="1">
      <alignment horizontal="right"/>
    </xf>
    <xf numFmtId="0" fontId="18" fillId="6" borderId="12" xfId="1"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1" fillId="12" borderId="51" xfId="0" applyFont="1" applyFill="1" applyBorder="1" applyAlignment="1" applyProtection="1">
      <alignment horizontal="left" vertical="center"/>
    </xf>
    <xf numFmtId="0" fontId="5" fillId="0" borderId="51" xfId="0" applyFont="1" applyBorder="1" applyAlignment="1" applyProtection="1">
      <alignment vertical="center"/>
    </xf>
    <xf numFmtId="0" fontId="21" fillId="9" borderId="49" xfId="0" applyFont="1" applyFill="1" applyBorder="1" applyAlignment="1" applyProtection="1">
      <alignment horizontal="left" vertical="center" wrapText="1"/>
    </xf>
    <xf numFmtId="0" fontId="21" fillId="9" borderId="50" xfId="0" applyFont="1" applyFill="1" applyBorder="1" applyAlignment="1" applyProtection="1">
      <alignment horizontal="left" vertical="center" wrapText="1"/>
    </xf>
    <xf numFmtId="0" fontId="15" fillId="0" borderId="4"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5" fillId="0" borderId="49" xfId="0" applyFont="1" applyBorder="1" applyAlignment="1" applyProtection="1">
      <alignment horizontal="left" vertical="center" wrapText="1"/>
    </xf>
    <xf numFmtId="165" fontId="4" fillId="9" borderId="55" xfId="0" applyNumberFormat="1" applyFont="1" applyFill="1" applyBorder="1" applyAlignment="1" applyProtection="1">
      <alignment vertical="center" wrapText="1"/>
    </xf>
    <xf numFmtId="165" fontId="4" fillId="9" borderId="56" xfId="0" applyNumberFormat="1" applyFont="1" applyFill="1" applyBorder="1" applyAlignment="1" applyProtection="1">
      <alignment vertical="center" wrapText="1"/>
    </xf>
    <xf numFmtId="165" fontId="4" fillId="9" borderId="57" xfId="0" applyNumberFormat="1" applyFont="1" applyFill="1" applyBorder="1" applyAlignment="1" applyProtection="1">
      <alignment vertical="center" wrapText="1"/>
    </xf>
    <xf numFmtId="165" fontId="4" fillId="9" borderId="55" xfId="0" applyNumberFormat="1" applyFont="1" applyFill="1" applyBorder="1" applyAlignment="1" applyProtection="1">
      <alignment horizontal="left" vertical="center"/>
    </xf>
    <xf numFmtId="165" fontId="4" fillId="9" borderId="56" xfId="0" applyNumberFormat="1" applyFont="1" applyFill="1" applyBorder="1" applyAlignment="1" applyProtection="1">
      <alignment horizontal="left" vertical="center"/>
    </xf>
    <xf numFmtId="165" fontId="4" fillId="9" borderId="57" xfId="0" applyNumberFormat="1" applyFont="1" applyFill="1" applyBorder="1" applyAlignment="1" applyProtection="1">
      <alignment horizontal="left" vertical="center"/>
    </xf>
    <xf numFmtId="0" fontId="5" fillId="0" borderId="51" xfId="0" applyFont="1" applyBorder="1" applyProtection="1"/>
    <xf numFmtId="0" fontId="4" fillId="0" borderId="49" xfId="4" applyFont="1" applyBorder="1" applyAlignment="1">
      <alignment horizontal="left" vertical="center" wrapText="1"/>
    </xf>
    <xf numFmtId="0" fontId="5" fillId="0" borderId="53"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54" xfId="0" applyFont="1" applyBorder="1" applyAlignment="1" applyProtection="1">
      <alignment horizontal="left" vertical="center" wrapText="1"/>
    </xf>
    <xf numFmtId="165" fontId="4" fillId="9" borderId="53" xfId="0" applyNumberFormat="1" applyFont="1" applyFill="1" applyBorder="1" applyAlignment="1" applyProtection="1">
      <alignment horizontal="left" vertical="center"/>
    </xf>
    <xf numFmtId="165" fontId="4" fillId="9" borderId="22" xfId="0" applyNumberFormat="1" applyFont="1" applyFill="1" applyBorder="1" applyAlignment="1" applyProtection="1">
      <alignment horizontal="left" vertical="center"/>
    </xf>
    <xf numFmtId="165" fontId="4" fillId="9" borderId="54" xfId="0" applyNumberFormat="1" applyFont="1" applyFill="1" applyBorder="1" applyAlignment="1" applyProtection="1">
      <alignment horizontal="left" vertical="center"/>
    </xf>
    <xf numFmtId="0" fontId="5" fillId="0" borderId="49" xfId="0" applyFont="1" applyBorder="1" applyAlignment="1" applyProtection="1">
      <alignment horizontal="left" vertical="top" wrapText="1"/>
    </xf>
    <xf numFmtId="3" fontId="25" fillId="7" borderId="41" xfId="0" applyNumberFormat="1" applyFont="1" applyFill="1" applyBorder="1" applyAlignment="1" applyProtection="1">
      <alignment horizontal="center" vertical="center" wrapText="1"/>
    </xf>
    <xf numFmtId="3" fontId="23" fillId="0" borderId="44" xfId="0" applyNumberFormat="1" applyFont="1" applyBorder="1" applyProtection="1"/>
    <xf numFmtId="49" fontId="31" fillId="7" borderId="45" xfId="0" applyNumberFormat="1" applyFont="1" applyFill="1" applyBorder="1" applyAlignment="1" applyProtection="1">
      <alignment horizontal="center" vertical="center" wrapText="1"/>
    </xf>
    <xf numFmtId="49" fontId="31" fillId="7" borderId="46" xfId="0" applyNumberFormat="1" applyFont="1" applyFill="1" applyBorder="1" applyAlignment="1" applyProtection="1">
      <alignment horizontal="center" vertical="center" wrapText="1"/>
    </xf>
    <xf numFmtId="0" fontId="21" fillId="12" borderId="48" xfId="0" applyFont="1" applyFill="1" applyBorder="1" applyAlignment="1" applyProtection="1">
      <alignment horizontal="left" vertical="center"/>
    </xf>
    <xf numFmtId="0" fontId="22" fillId="12" borderId="48" xfId="0" applyFont="1" applyFill="1" applyBorder="1" applyAlignment="1" applyProtection="1">
      <alignment vertical="center"/>
    </xf>
    <xf numFmtId="0" fontId="5" fillId="0" borderId="48" xfId="0" applyFont="1" applyBorder="1" applyAlignment="1" applyProtection="1">
      <alignment vertical="center"/>
    </xf>
    <xf numFmtId="0" fontId="5" fillId="0" borderId="49" xfId="4" applyFont="1" applyBorder="1" applyAlignment="1">
      <alignment horizontal="left" vertical="center" wrapText="1"/>
    </xf>
    <xf numFmtId="0" fontId="16" fillId="0" borderId="0" xfId="3" applyFont="1" applyFill="1" applyBorder="1" applyAlignment="1" applyProtection="1">
      <alignment horizontal="center" vertical="center"/>
    </xf>
    <xf numFmtId="0" fontId="4" fillId="7" borderId="39" xfId="4" applyFont="1" applyFill="1" applyBorder="1" applyAlignment="1">
      <alignment horizontal="center" vertical="center" wrapText="1"/>
    </xf>
    <xf numFmtId="0" fontId="5" fillId="0" borderId="40" xfId="4" applyFont="1" applyBorder="1" applyAlignment="1">
      <alignment horizontal="center" vertical="center" wrapText="1"/>
    </xf>
    <xf numFmtId="0" fontId="5" fillId="0" borderId="42" xfId="4" applyFont="1" applyBorder="1" applyAlignment="1">
      <alignment horizontal="center" vertical="center" wrapText="1"/>
    </xf>
    <xf numFmtId="0" fontId="5" fillId="0" borderId="43" xfId="4" applyFont="1" applyBorder="1" applyAlignment="1">
      <alignment horizontal="center" vertical="center" wrapText="1"/>
    </xf>
    <xf numFmtId="0" fontId="4" fillId="7" borderId="40" xfId="4" applyFont="1" applyFill="1" applyBorder="1" applyAlignment="1">
      <alignment horizontal="center" vertical="center" wrapText="1"/>
    </xf>
    <xf numFmtId="0" fontId="5" fillId="0" borderId="43" xfId="4" applyFont="1" applyBorder="1" applyAlignment="1">
      <alignment horizontal="center" vertical="center"/>
    </xf>
    <xf numFmtId="3" fontId="25" fillId="7" borderId="40" xfId="0" applyNumberFormat="1" applyFont="1" applyFill="1" applyBorder="1" applyAlignment="1" applyProtection="1">
      <alignment horizontal="center" vertical="center" wrapText="1"/>
    </xf>
    <xf numFmtId="3" fontId="23" fillId="0" borderId="43" xfId="0" applyNumberFormat="1" applyFont="1" applyBorder="1" applyProtection="1"/>
    <xf numFmtId="0" fontId="1" fillId="2" borderId="0" xfId="0" applyFont="1" applyFill="1" applyAlignment="1">
      <alignment horizontal="left" wrapText="1"/>
    </xf>
    <xf numFmtId="0" fontId="32" fillId="17" borderId="0" xfId="0" applyFont="1" applyFill="1" applyAlignment="1">
      <alignment horizontal="center"/>
    </xf>
    <xf numFmtId="0" fontId="35" fillId="9" borderId="64" xfId="0" applyFont="1" applyFill="1" applyBorder="1" applyAlignment="1">
      <alignment horizontal="left" vertical="center"/>
    </xf>
    <xf numFmtId="0" fontId="35" fillId="9" borderId="85" xfId="0" applyFont="1" applyFill="1" applyBorder="1" applyAlignment="1">
      <alignment horizontal="left" vertical="center"/>
    </xf>
    <xf numFmtId="0" fontId="32" fillId="17" borderId="0" xfId="0" applyFont="1" applyFill="1" applyBorder="1" applyAlignment="1">
      <alignment horizontal="center"/>
    </xf>
    <xf numFmtId="0" fontId="29" fillId="2" borderId="64" xfId="0" applyFont="1" applyFill="1" applyBorder="1" applyAlignment="1">
      <alignment horizontal="left" vertical="center" wrapText="1"/>
    </xf>
    <xf numFmtId="0" fontId="29" fillId="2" borderId="85" xfId="0" applyFont="1" applyFill="1" applyBorder="1" applyAlignment="1">
      <alignment horizontal="left" vertical="center" wrapText="1"/>
    </xf>
    <xf numFmtId="0" fontId="29" fillId="2" borderId="64" xfId="0" applyFont="1" applyFill="1" applyBorder="1" applyAlignment="1">
      <alignment horizontal="left" vertical="center"/>
    </xf>
    <xf numFmtId="0" fontId="29" fillId="2" borderId="85" xfId="0" applyFont="1" applyFill="1" applyBorder="1" applyAlignment="1">
      <alignment horizontal="left" vertical="center"/>
    </xf>
    <xf numFmtId="0" fontId="35" fillId="9" borderId="64" xfId="0" applyFont="1" applyFill="1" applyBorder="1" applyAlignment="1">
      <alignment horizontal="left" vertical="center" wrapText="1"/>
    </xf>
    <xf numFmtId="0" fontId="35" fillId="9" borderId="85" xfId="0" applyFont="1" applyFill="1" applyBorder="1" applyAlignment="1">
      <alignment horizontal="left" vertical="center" wrapText="1"/>
    </xf>
    <xf numFmtId="0" fontId="35" fillId="9" borderId="91" xfId="0" applyFont="1" applyFill="1" applyBorder="1" applyAlignment="1">
      <alignment horizontal="left" vertical="center"/>
    </xf>
    <xf numFmtId="0" fontId="35" fillId="9" borderId="90" xfId="0" applyFont="1" applyFill="1" applyBorder="1" applyAlignment="1">
      <alignment horizontal="left" vertical="center"/>
    </xf>
    <xf numFmtId="0" fontId="32" fillId="15" borderId="92" xfId="0" applyFont="1" applyFill="1" applyBorder="1" applyAlignment="1">
      <alignment horizontal="left" vertical="center"/>
    </xf>
    <xf numFmtId="0" fontId="32" fillId="15" borderId="86" xfId="0" applyFont="1" applyFill="1" applyBorder="1" applyAlignment="1">
      <alignment horizontal="left" vertical="center"/>
    </xf>
    <xf numFmtId="0" fontId="29" fillId="2" borderId="64" xfId="0" applyFont="1" applyFill="1" applyBorder="1" applyAlignment="1">
      <alignment horizontal="center" vertical="center"/>
    </xf>
    <xf numFmtId="0" fontId="29" fillId="2" borderId="85" xfId="0" applyFont="1" applyFill="1" applyBorder="1" applyAlignment="1">
      <alignment horizontal="center" vertical="center"/>
    </xf>
    <xf numFmtId="0" fontId="32" fillId="14" borderId="0" xfId="0" applyFont="1" applyFill="1" applyAlignment="1">
      <alignment horizontal="center"/>
    </xf>
    <xf numFmtId="0" fontId="17" fillId="0" borderId="0" xfId="0" applyFont="1" applyAlignment="1">
      <alignment horizontal="left" vertical="top" wrapText="1"/>
    </xf>
  </cellXfs>
  <cellStyles count="5">
    <cellStyle name="Normal" xfId="0" builtinId="0"/>
    <cellStyle name="Normal 2" xfId="1"/>
    <cellStyle name="Normal 2 2" xfId="4"/>
    <cellStyle name="Normal_TFI-POD" xfId="2"/>
    <cellStyle name="Style 1" xfId="3"/>
  </cellStyles>
  <dxfs count="11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tabSelected="1" topLeftCell="A10" workbookViewId="0">
      <selection activeCell="K3" sqref="K3"/>
    </sheetView>
  </sheetViews>
  <sheetFormatPr defaultRowHeight="15" x14ac:dyDescent="0.25"/>
  <cols>
    <col min="9" max="9" width="11.85546875" customWidth="1"/>
    <col min="10" max="10" width="10.28515625" customWidth="1"/>
  </cols>
  <sheetData>
    <row r="1" spans="1:10" ht="15.75" x14ac:dyDescent="0.25">
      <c r="A1" s="288"/>
      <c r="B1" s="289"/>
      <c r="C1" s="289"/>
      <c r="D1" s="1"/>
      <c r="E1" s="1"/>
      <c r="F1" s="1"/>
      <c r="G1" s="1"/>
      <c r="H1" s="1"/>
      <c r="I1" s="1"/>
      <c r="J1" s="2"/>
    </row>
    <row r="2" spans="1:10" x14ac:dyDescent="0.25">
      <c r="A2" s="290" t="s">
        <v>90</v>
      </c>
      <c r="B2" s="291"/>
      <c r="C2" s="291"/>
      <c r="D2" s="291"/>
      <c r="E2" s="291"/>
      <c r="F2" s="291"/>
      <c r="G2" s="291"/>
      <c r="H2" s="291"/>
      <c r="I2" s="291"/>
      <c r="J2" s="292"/>
    </row>
    <row r="3" spans="1:10" x14ac:dyDescent="0.25">
      <c r="A3" s="3"/>
      <c r="B3" s="4"/>
      <c r="C3" s="4"/>
      <c r="D3" s="4"/>
      <c r="E3" s="4"/>
      <c r="F3" s="4"/>
      <c r="G3" s="4"/>
      <c r="H3" s="4"/>
      <c r="I3" s="4"/>
      <c r="J3" s="5"/>
    </row>
    <row r="4" spans="1:10" ht="15" customHeight="1" x14ac:dyDescent="0.25">
      <c r="A4" s="293" t="s">
        <v>91</v>
      </c>
      <c r="B4" s="294"/>
      <c r="C4" s="294"/>
      <c r="D4" s="294"/>
      <c r="E4" s="295">
        <v>43466</v>
      </c>
      <c r="F4" s="296"/>
      <c r="G4" s="6" t="s">
        <v>92</v>
      </c>
      <c r="H4" s="295">
        <v>43830</v>
      </c>
      <c r="I4" s="296"/>
      <c r="J4" s="7"/>
    </row>
    <row r="5" spans="1:10" x14ac:dyDescent="0.25">
      <c r="A5" s="297"/>
      <c r="B5" s="298"/>
      <c r="C5" s="298"/>
      <c r="D5" s="298"/>
      <c r="E5" s="298"/>
      <c r="F5" s="298"/>
      <c r="G5" s="298"/>
      <c r="H5" s="298"/>
      <c r="I5" s="298"/>
      <c r="J5" s="299"/>
    </row>
    <row r="6" spans="1:10" x14ac:dyDescent="0.25">
      <c r="A6" s="8"/>
      <c r="B6" s="9" t="s">
        <v>93</v>
      </c>
      <c r="C6" s="10"/>
      <c r="D6" s="10"/>
      <c r="E6" s="11">
        <v>2019</v>
      </c>
      <c r="F6" s="12"/>
      <c r="G6" s="6"/>
      <c r="H6" s="12"/>
      <c r="I6" s="12"/>
      <c r="J6" s="13"/>
    </row>
    <row r="7" spans="1:10" x14ac:dyDescent="0.25">
      <c r="A7" s="8"/>
      <c r="B7" s="10"/>
      <c r="C7" s="10"/>
      <c r="D7" s="10"/>
      <c r="E7" s="14"/>
      <c r="F7" s="14"/>
      <c r="G7" s="6"/>
      <c r="H7" s="14"/>
      <c r="I7" s="14"/>
      <c r="J7" s="13"/>
    </row>
    <row r="8" spans="1:10" ht="15" customHeight="1" x14ac:dyDescent="0.25">
      <c r="A8" s="302" t="s">
        <v>94</v>
      </c>
      <c r="B8" s="303"/>
      <c r="C8" s="303"/>
      <c r="D8" s="303"/>
      <c r="E8" s="303"/>
      <c r="F8" s="303"/>
      <c r="G8" s="303"/>
      <c r="H8" s="303"/>
      <c r="I8" s="303"/>
      <c r="J8" s="15"/>
    </row>
    <row r="9" spans="1:10" x14ac:dyDescent="0.25">
      <c r="A9" s="16"/>
      <c r="B9" s="17"/>
      <c r="C9" s="17"/>
      <c r="D9" s="17"/>
      <c r="E9" s="304"/>
      <c r="F9" s="304"/>
      <c r="G9" s="240"/>
      <c r="H9" s="240"/>
      <c r="I9" s="18"/>
      <c r="J9" s="19"/>
    </row>
    <row r="10" spans="1:10" ht="20.100000000000001" customHeight="1" x14ac:dyDescent="0.25">
      <c r="A10" s="268" t="s">
        <v>95</v>
      </c>
      <c r="B10" s="269"/>
      <c r="C10" s="249">
        <v>3474771</v>
      </c>
      <c r="D10" s="250"/>
      <c r="E10" s="20"/>
      <c r="F10" s="305" t="s">
        <v>96</v>
      </c>
      <c r="G10" s="280"/>
      <c r="H10" s="249" t="s">
        <v>444</v>
      </c>
      <c r="I10" s="250"/>
      <c r="J10" s="21"/>
    </row>
    <row r="11" spans="1:10" x14ac:dyDescent="0.25">
      <c r="A11" s="16"/>
      <c r="B11" s="17"/>
      <c r="C11" s="17"/>
      <c r="D11" s="17"/>
      <c r="E11" s="300"/>
      <c r="F11" s="300"/>
      <c r="G11" s="300"/>
      <c r="H11" s="300"/>
      <c r="I11" s="22"/>
      <c r="J11" s="21"/>
    </row>
    <row r="12" spans="1:10" ht="18.75" customHeight="1" x14ac:dyDescent="0.25">
      <c r="A12" s="241" t="s">
        <v>97</v>
      </c>
      <c r="B12" s="242"/>
      <c r="C12" s="249">
        <v>40020883</v>
      </c>
      <c r="D12" s="250"/>
      <c r="E12" s="301"/>
      <c r="F12" s="300"/>
      <c r="G12" s="300"/>
      <c r="H12" s="300"/>
      <c r="I12" s="22"/>
      <c r="J12" s="21"/>
    </row>
    <row r="13" spans="1:10" x14ac:dyDescent="0.25">
      <c r="A13" s="20"/>
      <c r="B13" s="22"/>
      <c r="C13" s="17"/>
      <c r="D13" s="17"/>
      <c r="E13" s="240"/>
      <c r="F13" s="240"/>
      <c r="G13" s="240"/>
      <c r="H13" s="240"/>
      <c r="I13" s="17"/>
      <c r="J13" s="23"/>
    </row>
    <row r="14" spans="1:10" ht="19.7" customHeight="1" x14ac:dyDescent="0.25">
      <c r="A14" s="241" t="s">
        <v>98</v>
      </c>
      <c r="B14" s="286"/>
      <c r="C14" s="249">
        <v>36201212847</v>
      </c>
      <c r="D14" s="250"/>
      <c r="E14" s="287"/>
      <c r="F14" s="272"/>
      <c r="G14" s="24" t="s">
        <v>0</v>
      </c>
      <c r="H14" s="249" t="s">
        <v>1</v>
      </c>
      <c r="I14" s="250"/>
      <c r="J14" s="25"/>
    </row>
    <row r="15" spans="1:10" x14ac:dyDescent="0.25">
      <c r="A15" s="20"/>
      <c r="B15" s="22"/>
      <c r="C15" s="17"/>
      <c r="D15" s="17"/>
      <c r="E15" s="240"/>
      <c r="F15" s="240"/>
      <c r="G15" s="240"/>
      <c r="H15" s="240"/>
      <c r="I15" s="17"/>
      <c r="J15" s="23"/>
    </row>
    <row r="16" spans="1:10" ht="15" customHeight="1" x14ac:dyDescent="0.25">
      <c r="A16" s="279" t="s">
        <v>99</v>
      </c>
      <c r="B16" s="280"/>
      <c r="C16" s="281" t="s">
        <v>2</v>
      </c>
      <c r="D16" s="282"/>
      <c r="E16" s="26"/>
      <c r="F16" s="26"/>
      <c r="G16" s="26"/>
      <c r="H16" s="26"/>
      <c r="I16" s="26"/>
      <c r="J16" s="25"/>
    </row>
    <row r="17" spans="1:10" x14ac:dyDescent="0.25">
      <c r="A17" s="283"/>
      <c r="B17" s="284"/>
      <c r="C17" s="284"/>
      <c r="D17" s="284"/>
      <c r="E17" s="284"/>
      <c r="F17" s="284"/>
      <c r="G17" s="284"/>
      <c r="H17" s="284"/>
      <c r="I17" s="284"/>
      <c r="J17" s="285"/>
    </row>
    <row r="18" spans="1:10" x14ac:dyDescent="0.25">
      <c r="A18" s="268" t="s">
        <v>100</v>
      </c>
      <c r="B18" s="269"/>
      <c r="C18" s="243" t="s">
        <v>3</v>
      </c>
      <c r="D18" s="244"/>
      <c r="E18" s="244"/>
      <c r="F18" s="244"/>
      <c r="G18" s="244"/>
      <c r="H18" s="244"/>
      <c r="I18" s="244"/>
      <c r="J18" s="245"/>
    </row>
    <row r="19" spans="1:10" x14ac:dyDescent="0.25">
      <c r="A19" s="16"/>
      <c r="B19" s="17"/>
      <c r="C19" s="27"/>
      <c r="D19" s="17"/>
      <c r="E19" s="240"/>
      <c r="F19" s="240"/>
      <c r="G19" s="240"/>
      <c r="H19" s="240"/>
      <c r="I19" s="17"/>
      <c r="J19" s="23"/>
    </row>
    <row r="20" spans="1:10" x14ac:dyDescent="0.25">
      <c r="A20" s="268" t="s">
        <v>445</v>
      </c>
      <c r="B20" s="278"/>
      <c r="C20" s="249">
        <v>52440</v>
      </c>
      <c r="D20" s="250"/>
      <c r="E20" s="240"/>
      <c r="F20" s="240"/>
      <c r="G20" s="243" t="s">
        <v>4</v>
      </c>
      <c r="H20" s="244"/>
      <c r="I20" s="244"/>
      <c r="J20" s="245"/>
    </row>
    <row r="21" spans="1:10" x14ac:dyDescent="0.25">
      <c r="A21" s="16"/>
      <c r="B21" s="17"/>
      <c r="C21" s="17"/>
      <c r="D21" s="17"/>
      <c r="E21" s="240"/>
      <c r="F21" s="240"/>
      <c r="G21" s="240"/>
      <c r="H21" s="240"/>
      <c r="I21" s="17"/>
      <c r="J21" s="23"/>
    </row>
    <row r="22" spans="1:10" ht="18.75" customHeight="1" x14ac:dyDescent="0.25">
      <c r="A22" s="241" t="s">
        <v>101</v>
      </c>
      <c r="B22" s="242"/>
      <c r="C22" s="243" t="s">
        <v>5</v>
      </c>
      <c r="D22" s="244"/>
      <c r="E22" s="244"/>
      <c r="F22" s="244"/>
      <c r="G22" s="244"/>
      <c r="H22" s="244"/>
      <c r="I22" s="244"/>
      <c r="J22" s="245"/>
    </row>
    <row r="23" spans="1:10" x14ac:dyDescent="0.25">
      <c r="A23" s="16"/>
      <c r="B23" s="17"/>
      <c r="C23" s="17"/>
      <c r="D23" s="17"/>
      <c r="E23" s="240"/>
      <c r="F23" s="240"/>
      <c r="G23" s="240"/>
      <c r="H23" s="240"/>
      <c r="I23" s="17"/>
      <c r="J23" s="23"/>
    </row>
    <row r="24" spans="1:10" x14ac:dyDescent="0.25">
      <c r="A24" s="268" t="s">
        <v>102</v>
      </c>
      <c r="B24" s="269"/>
      <c r="C24" s="275" t="s">
        <v>6</v>
      </c>
      <c r="D24" s="276"/>
      <c r="E24" s="276"/>
      <c r="F24" s="276"/>
      <c r="G24" s="276"/>
      <c r="H24" s="276"/>
      <c r="I24" s="276"/>
      <c r="J24" s="277"/>
    </row>
    <row r="25" spans="1:10" x14ac:dyDescent="0.25">
      <c r="A25" s="16"/>
      <c r="B25" s="17"/>
      <c r="C25" s="27"/>
      <c r="D25" s="17"/>
      <c r="E25" s="240"/>
      <c r="F25" s="240"/>
      <c r="G25" s="240"/>
      <c r="H25" s="240"/>
      <c r="I25" s="17"/>
      <c r="J25" s="23"/>
    </row>
    <row r="26" spans="1:10" x14ac:dyDescent="0.25">
      <c r="A26" s="268" t="s">
        <v>103</v>
      </c>
      <c r="B26" s="269"/>
      <c r="C26" s="275" t="s">
        <v>7</v>
      </c>
      <c r="D26" s="276"/>
      <c r="E26" s="276"/>
      <c r="F26" s="276"/>
      <c r="G26" s="276"/>
      <c r="H26" s="276"/>
      <c r="I26" s="276"/>
      <c r="J26" s="277"/>
    </row>
    <row r="27" spans="1:10" x14ac:dyDescent="0.25">
      <c r="A27" s="16"/>
      <c r="B27" s="17"/>
      <c r="C27" s="27"/>
      <c r="D27" s="17"/>
      <c r="E27" s="240"/>
      <c r="F27" s="240"/>
      <c r="G27" s="240"/>
      <c r="H27" s="240"/>
      <c r="I27" s="17"/>
      <c r="J27" s="23"/>
    </row>
    <row r="28" spans="1:10" ht="15" customHeight="1" x14ac:dyDescent="0.25">
      <c r="A28" s="91"/>
      <c r="B28" s="91" t="s">
        <v>104</v>
      </c>
      <c r="C28" s="28">
        <v>2749</v>
      </c>
      <c r="D28" s="29"/>
      <c r="E28" s="246"/>
      <c r="F28" s="246"/>
      <c r="G28" s="246"/>
      <c r="H28" s="246"/>
      <c r="I28" s="273"/>
      <c r="J28" s="274"/>
    </row>
    <row r="29" spans="1:10" x14ac:dyDescent="0.25">
      <c r="A29" s="92"/>
      <c r="B29" s="92" t="s">
        <v>105</v>
      </c>
      <c r="C29" s="17"/>
      <c r="D29" s="17"/>
      <c r="E29" s="240"/>
      <c r="F29" s="240"/>
      <c r="G29" s="240"/>
      <c r="H29" s="240"/>
      <c r="I29" s="17"/>
      <c r="J29" s="23"/>
    </row>
    <row r="30" spans="1:10" x14ac:dyDescent="0.25">
      <c r="A30" s="268" t="s">
        <v>106</v>
      </c>
      <c r="B30" s="269"/>
      <c r="C30" s="30" t="s">
        <v>8</v>
      </c>
      <c r="D30" s="264" t="s">
        <v>107</v>
      </c>
      <c r="E30" s="247"/>
      <c r="F30" s="247"/>
      <c r="G30" s="247"/>
      <c r="H30" s="31" t="s">
        <v>8</v>
      </c>
      <c r="I30" s="32" t="s">
        <v>9</v>
      </c>
      <c r="J30" s="33"/>
    </row>
    <row r="31" spans="1:10" x14ac:dyDescent="0.25">
      <c r="A31" s="270"/>
      <c r="B31" s="271"/>
      <c r="C31" s="34"/>
      <c r="D31" s="6"/>
      <c r="E31" s="272"/>
      <c r="F31" s="272"/>
      <c r="G31" s="272"/>
      <c r="H31" s="272"/>
      <c r="I31" s="260"/>
      <c r="J31" s="261"/>
    </row>
    <row r="32" spans="1:10" x14ac:dyDescent="0.25">
      <c r="A32" s="262" t="s">
        <v>108</v>
      </c>
      <c r="B32" s="263"/>
      <c r="C32" s="28" t="s">
        <v>10</v>
      </c>
      <c r="D32" s="264" t="s">
        <v>109</v>
      </c>
      <c r="E32" s="247"/>
      <c r="F32" s="247"/>
      <c r="G32" s="247"/>
      <c r="H32" s="35" t="s">
        <v>11</v>
      </c>
      <c r="I32" s="36" t="s">
        <v>10</v>
      </c>
      <c r="J32" s="37"/>
    </row>
    <row r="33" spans="1:10" x14ac:dyDescent="0.25">
      <c r="A33" s="16"/>
      <c r="B33" s="17"/>
      <c r="C33" s="17"/>
      <c r="D33" s="17"/>
      <c r="E33" s="240"/>
      <c r="F33" s="240"/>
      <c r="G33" s="240"/>
      <c r="H33" s="240"/>
      <c r="I33" s="17"/>
      <c r="J33" s="23"/>
    </row>
    <row r="34" spans="1:10" x14ac:dyDescent="0.25">
      <c r="A34" s="265" t="s">
        <v>110</v>
      </c>
      <c r="B34" s="266"/>
      <c r="C34" s="266"/>
      <c r="D34" s="266"/>
      <c r="E34" s="266"/>
      <c r="H34" s="267" t="s">
        <v>111</v>
      </c>
      <c r="I34" s="267"/>
      <c r="J34" s="38" t="s">
        <v>12</v>
      </c>
    </row>
    <row r="35" spans="1:10" x14ac:dyDescent="0.25">
      <c r="A35" s="16"/>
      <c r="B35" s="17"/>
      <c r="C35" s="17"/>
      <c r="D35" s="17"/>
      <c r="E35" s="240"/>
      <c r="F35" s="240"/>
      <c r="G35" s="240"/>
      <c r="H35" s="240"/>
      <c r="I35" s="17"/>
      <c r="J35" s="19"/>
    </row>
    <row r="36" spans="1:10" x14ac:dyDescent="0.25">
      <c r="A36" s="255"/>
      <c r="B36" s="256"/>
      <c r="C36" s="256"/>
      <c r="D36" s="256"/>
      <c r="E36" s="255"/>
      <c r="F36" s="256"/>
      <c r="G36" s="256"/>
      <c r="H36" s="256"/>
      <c r="I36" s="257"/>
      <c r="J36" s="39"/>
    </row>
    <row r="37" spans="1:10" x14ac:dyDescent="0.25">
      <c r="A37" s="16"/>
      <c r="B37" s="17"/>
      <c r="C37" s="27"/>
      <c r="D37" s="259"/>
      <c r="E37" s="259"/>
      <c r="F37" s="259"/>
      <c r="G37" s="259"/>
      <c r="H37" s="259"/>
      <c r="I37" s="259"/>
      <c r="J37" s="23"/>
    </row>
    <row r="38" spans="1:10" x14ac:dyDescent="0.25">
      <c r="A38" s="255"/>
      <c r="B38" s="256"/>
      <c r="C38" s="256"/>
      <c r="D38" s="257"/>
      <c r="E38" s="255"/>
      <c r="F38" s="256"/>
      <c r="G38" s="256"/>
      <c r="H38" s="256"/>
      <c r="I38" s="257"/>
      <c r="J38" s="28"/>
    </row>
    <row r="39" spans="1:10" x14ac:dyDescent="0.25">
      <c r="A39" s="16"/>
      <c r="B39" s="17"/>
      <c r="C39" s="27"/>
      <c r="D39" s="40"/>
      <c r="E39" s="259"/>
      <c r="F39" s="259"/>
      <c r="G39" s="259"/>
      <c r="H39" s="259"/>
      <c r="I39" s="22"/>
      <c r="J39" s="23"/>
    </row>
    <row r="40" spans="1:10" x14ac:dyDescent="0.25">
      <c r="A40" s="255"/>
      <c r="B40" s="256"/>
      <c r="C40" s="256"/>
      <c r="D40" s="257"/>
      <c r="E40" s="255"/>
      <c r="F40" s="256"/>
      <c r="G40" s="256"/>
      <c r="H40" s="256"/>
      <c r="I40" s="257"/>
      <c r="J40" s="28"/>
    </row>
    <row r="41" spans="1:10" x14ac:dyDescent="0.25">
      <c r="A41" s="16"/>
      <c r="B41" s="17"/>
      <c r="C41" s="27"/>
      <c r="D41" s="40"/>
      <c r="E41" s="40"/>
      <c r="F41" s="40"/>
      <c r="G41" s="40"/>
      <c r="H41" s="40"/>
      <c r="I41" s="22"/>
      <c r="J41" s="23"/>
    </row>
    <row r="42" spans="1:10" x14ac:dyDescent="0.25">
      <c r="A42" s="255"/>
      <c r="B42" s="256"/>
      <c r="C42" s="256"/>
      <c r="D42" s="257"/>
      <c r="E42" s="255"/>
      <c r="F42" s="256"/>
      <c r="G42" s="256"/>
      <c r="H42" s="256"/>
      <c r="I42" s="257"/>
      <c r="J42" s="28"/>
    </row>
    <row r="43" spans="1:10" x14ac:dyDescent="0.25">
      <c r="A43" s="41"/>
      <c r="B43" s="27"/>
      <c r="C43" s="253"/>
      <c r="D43" s="253"/>
      <c r="E43" s="240"/>
      <c r="F43" s="240"/>
      <c r="G43" s="253"/>
      <c r="H43" s="253"/>
      <c r="I43" s="253"/>
      <c r="J43" s="23"/>
    </row>
    <row r="44" spans="1:10" x14ac:dyDescent="0.25">
      <c r="A44" s="255"/>
      <c r="B44" s="256"/>
      <c r="C44" s="256"/>
      <c r="D44" s="257"/>
      <c r="E44" s="255"/>
      <c r="F44" s="256"/>
      <c r="G44" s="256"/>
      <c r="H44" s="256"/>
      <c r="I44" s="257"/>
      <c r="J44" s="28"/>
    </row>
    <row r="45" spans="1:10" x14ac:dyDescent="0.25">
      <c r="A45" s="41"/>
      <c r="B45" s="27"/>
      <c r="C45" s="27"/>
      <c r="D45" s="17"/>
      <c r="E45" s="258"/>
      <c r="F45" s="258"/>
      <c r="G45" s="253"/>
      <c r="H45" s="253"/>
      <c r="I45" s="17"/>
      <c r="J45" s="23"/>
    </row>
    <row r="46" spans="1:10" x14ac:dyDescent="0.25">
      <c r="A46" s="255"/>
      <c r="B46" s="256"/>
      <c r="C46" s="256"/>
      <c r="D46" s="257"/>
      <c r="E46" s="255"/>
      <c r="F46" s="256"/>
      <c r="G46" s="256"/>
      <c r="H46" s="256"/>
      <c r="I46" s="257"/>
      <c r="J46" s="28"/>
    </row>
    <row r="47" spans="1:10" x14ac:dyDescent="0.25">
      <c r="A47" s="41"/>
      <c r="B47" s="27"/>
      <c r="C47" s="27"/>
      <c r="D47" s="17"/>
      <c r="E47" s="240"/>
      <c r="F47" s="240"/>
      <c r="G47" s="253"/>
      <c r="H47" s="253"/>
      <c r="I47" s="17"/>
      <c r="J47" s="42" t="s">
        <v>13</v>
      </c>
    </row>
    <row r="48" spans="1:10" x14ac:dyDescent="0.25">
      <c r="A48" s="41"/>
      <c r="B48" s="27"/>
      <c r="C48" s="27"/>
      <c r="D48" s="17"/>
      <c r="E48" s="240"/>
      <c r="F48" s="240"/>
      <c r="G48" s="253"/>
      <c r="H48" s="253"/>
      <c r="I48" s="17"/>
      <c r="J48" s="42" t="s">
        <v>14</v>
      </c>
    </row>
    <row r="49" spans="1:10" ht="15" customHeight="1" x14ac:dyDescent="0.25">
      <c r="A49" s="241" t="s">
        <v>112</v>
      </c>
      <c r="B49" s="242"/>
      <c r="C49" s="249"/>
      <c r="D49" s="250"/>
      <c r="E49" s="251" t="s">
        <v>113</v>
      </c>
      <c r="F49" s="252"/>
      <c r="G49" s="243"/>
      <c r="H49" s="244"/>
      <c r="I49" s="244"/>
      <c r="J49" s="245"/>
    </row>
    <row r="50" spans="1:10" ht="16.899999999999999" customHeight="1" x14ac:dyDescent="0.25">
      <c r="A50" s="41"/>
      <c r="B50" s="27"/>
      <c r="C50" s="253"/>
      <c r="D50" s="253"/>
      <c r="E50" s="240"/>
      <c r="F50" s="240"/>
      <c r="G50" s="254" t="s">
        <v>114</v>
      </c>
      <c r="H50" s="254"/>
      <c r="I50" s="254"/>
      <c r="J50" s="13"/>
    </row>
    <row r="51" spans="1:10" ht="15" customHeight="1" x14ac:dyDescent="0.25">
      <c r="A51" s="241" t="s">
        <v>115</v>
      </c>
      <c r="B51" s="242"/>
      <c r="C51" s="243" t="s">
        <v>15</v>
      </c>
      <c r="D51" s="244"/>
      <c r="E51" s="244"/>
      <c r="F51" s="244"/>
      <c r="G51" s="244"/>
      <c r="H51" s="244"/>
      <c r="I51" s="244"/>
      <c r="J51" s="245"/>
    </row>
    <row r="52" spans="1:10" x14ac:dyDescent="0.25">
      <c r="A52" s="16"/>
      <c r="B52" s="17"/>
      <c r="C52" s="246" t="s">
        <v>116</v>
      </c>
      <c r="D52" s="246"/>
      <c r="E52" s="246"/>
      <c r="F52" s="246"/>
      <c r="G52" s="246"/>
      <c r="H52" s="246"/>
      <c r="I52" s="246"/>
      <c r="J52" s="23"/>
    </row>
    <row r="53" spans="1:10" x14ac:dyDescent="0.25">
      <c r="A53" s="241" t="s">
        <v>117</v>
      </c>
      <c r="B53" s="242"/>
      <c r="C53" s="243" t="s">
        <v>16</v>
      </c>
      <c r="D53" s="244"/>
      <c r="E53" s="245"/>
      <c r="F53" s="240"/>
      <c r="G53" s="240"/>
      <c r="H53" s="247"/>
      <c r="I53" s="247"/>
      <c r="J53" s="248"/>
    </row>
    <row r="54" spans="1:10" x14ac:dyDescent="0.25">
      <c r="A54" s="16"/>
      <c r="B54" s="17"/>
      <c r="C54" s="27"/>
      <c r="D54" s="17"/>
      <c r="E54" s="240"/>
      <c r="F54" s="240"/>
      <c r="G54" s="240"/>
      <c r="H54" s="240"/>
      <c r="I54" s="17"/>
      <c r="J54" s="23"/>
    </row>
    <row r="55" spans="1:10" ht="15" customHeight="1" x14ac:dyDescent="0.25">
      <c r="A55" s="241" t="s">
        <v>102</v>
      </c>
      <c r="B55" s="242"/>
      <c r="C55" s="235" t="s">
        <v>17</v>
      </c>
      <c r="D55" s="236"/>
      <c r="E55" s="236"/>
      <c r="F55" s="236"/>
      <c r="G55" s="236"/>
      <c r="H55" s="236"/>
      <c r="I55" s="236"/>
      <c r="J55" s="237"/>
    </row>
    <row r="56" spans="1:10" x14ac:dyDescent="0.25">
      <c r="A56" s="16"/>
      <c r="B56" s="17"/>
      <c r="C56" s="17"/>
      <c r="D56" s="17"/>
      <c r="E56" s="240"/>
      <c r="F56" s="240"/>
      <c r="G56" s="240"/>
      <c r="H56" s="240"/>
      <c r="I56" s="17"/>
      <c r="J56" s="23"/>
    </row>
    <row r="57" spans="1:10" ht="15" customHeight="1" x14ac:dyDescent="0.25">
      <c r="A57" s="233" t="s">
        <v>118</v>
      </c>
      <c r="B57" s="234"/>
      <c r="C57" s="235" t="s">
        <v>18</v>
      </c>
      <c r="D57" s="236"/>
      <c r="E57" s="236"/>
      <c r="F57" s="236"/>
      <c r="G57" s="236"/>
      <c r="H57" s="236"/>
      <c r="I57" s="236"/>
      <c r="J57" s="237"/>
    </row>
    <row r="58" spans="1:10" ht="15" customHeight="1" x14ac:dyDescent="0.25">
      <c r="A58" s="16"/>
      <c r="B58" s="17"/>
      <c r="C58" s="238" t="s">
        <v>119</v>
      </c>
      <c r="D58" s="238"/>
      <c r="E58" s="238"/>
      <c r="F58" s="238"/>
      <c r="G58" s="17"/>
      <c r="H58" s="17"/>
      <c r="I58" s="17"/>
      <c r="J58" s="23"/>
    </row>
    <row r="59" spans="1:10" ht="15" customHeight="1" x14ac:dyDescent="0.25">
      <c r="A59" s="233" t="s">
        <v>120</v>
      </c>
      <c r="B59" s="234"/>
      <c r="C59" s="235" t="s">
        <v>19</v>
      </c>
      <c r="D59" s="236"/>
      <c r="E59" s="236"/>
      <c r="F59" s="236"/>
      <c r="G59" s="236"/>
      <c r="H59" s="236"/>
      <c r="I59" s="236"/>
      <c r="J59" s="237"/>
    </row>
    <row r="60" spans="1:10" ht="15" customHeight="1" x14ac:dyDescent="0.25">
      <c r="A60" s="43"/>
      <c r="B60" s="44"/>
      <c r="C60" s="239" t="s">
        <v>121</v>
      </c>
      <c r="D60" s="239"/>
      <c r="E60" s="239"/>
      <c r="F60" s="239"/>
      <c r="G60" s="239"/>
      <c r="H60" s="44"/>
      <c r="I60" s="44"/>
      <c r="J60" s="45"/>
    </row>
  </sheetData>
  <mergeCells count="121">
    <mergeCell ref="A1:C1"/>
    <mergeCell ref="A2:J2"/>
    <mergeCell ref="A4:D4"/>
    <mergeCell ref="E4:F4"/>
    <mergeCell ref="H4:I4"/>
    <mergeCell ref="A5:J5"/>
    <mergeCell ref="E11:F11"/>
    <mergeCell ref="G11:H11"/>
    <mergeCell ref="A12:B12"/>
    <mergeCell ref="C12:D12"/>
    <mergeCell ref="E12:F12"/>
    <mergeCell ref="G12:H12"/>
    <mergeCell ref="A8:I8"/>
    <mergeCell ref="E9:F9"/>
    <mergeCell ref="G9:H9"/>
    <mergeCell ref="A10:B10"/>
    <mergeCell ref="C10:D10"/>
    <mergeCell ref="F10:G10"/>
    <mergeCell ref="H10:I10"/>
    <mergeCell ref="E15:F15"/>
    <mergeCell ref="G15:H15"/>
    <mergeCell ref="A16:B16"/>
    <mergeCell ref="C16:D16"/>
    <mergeCell ref="A17:J17"/>
    <mergeCell ref="A18:B18"/>
    <mergeCell ref="C18:J18"/>
    <mergeCell ref="E13:F13"/>
    <mergeCell ref="G13:H13"/>
    <mergeCell ref="A14:B14"/>
    <mergeCell ref="C14:D14"/>
    <mergeCell ref="E14:F14"/>
    <mergeCell ref="H14:I14"/>
    <mergeCell ref="E21:F21"/>
    <mergeCell ref="G21:H21"/>
    <mergeCell ref="A22:B22"/>
    <mergeCell ref="C22:J22"/>
    <mergeCell ref="E23:F23"/>
    <mergeCell ref="G23:H23"/>
    <mergeCell ref="E19:F19"/>
    <mergeCell ref="G19:H19"/>
    <mergeCell ref="A20:B20"/>
    <mergeCell ref="C20:D20"/>
    <mergeCell ref="E20:F20"/>
    <mergeCell ref="G20:J20"/>
    <mergeCell ref="E27:F27"/>
    <mergeCell ref="G27:H27"/>
    <mergeCell ref="E28:F28"/>
    <mergeCell ref="G28:H28"/>
    <mergeCell ref="I28:J28"/>
    <mergeCell ref="A24:B24"/>
    <mergeCell ref="C24:J24"/>
    <mergeCell ref="E25:F25"/>
    <mergeCell ref="G25:H25"/>
    <mergeCell ref="A26:B26"/>
    <mergeCell ref="C26:J26"/>
    <mergeCell ref="I31:J31"/>
    <mergeCell ref="A32:B32"/>
    <mergeCell ref="D32:G32"/>
    <mergeCell ref="E33:F33"/>
    <mergeCell ref="G33:H33"/>
    <mergeCell ref="A34:E34"/>
    <mergeCell ref="H34:I34"/>
    <mergeCell ref="E29:F29"/>
    <mergeCell ref="G29:H29"/>
    <mergeCell ref="A30:B30"/>
    <mergeCell ref="D30:G30"/>
    <mergeCell ref="A31:B31"/>
    <mergeCell ref="E31:F31"/>
    <mergeCell ref="G31:H31"/>
    <mergeCell ref="E39:F39"/>
    <mergeCell ref="G39:H39"/>
    <mergeCell ref="A40:D40"/>
    <mergeCell ref="E40:I40"/>
    <mergeCell ref="A42:D42"/>
    <mergeCell ref="E42:I42"/>
    <mergeCell ref="E35:F35"/>
    <mergeCell ref="G35:H35"/>
    <mergeCell ref="A36:D36"/>
    <mergeCell ref="E36:I36"/>
    <mergeCell ref="D37:I37"/>
    <mergeCell ref="A38:D38"/>
    <mergeCell ref="E38:I38"/>
    <mergeCell ref="A46:D46"/>
    <mergeCell ref="E46:I46"/>
    <mergeCell ref="E47:F47"/>
    <mergeCell ref="G47:H47"/>
    <mergeCell ref="E48:F48"/>
    <mergeCell ref="G48:H48"/>
    <mergeCell ref="C43:D43"/>
    <mergeCell ref="E43:F43"/>
    <mergeCell ref="G43:I43"/>
    <mergeCell ref="A44:D44"/>
    <mergeCell ref="E44:I44"/>
    <mergeCell ref="E45:F45"/>
    <mergeCell ref="G45:H45"/>
    <mergeCell ref="A51:B51"/>
    <mergeCell ref="C51:J51"/>
    <mergeCell ref="C52:I52"/>
    <mergeCell ref="A53:B53"/>
    <mergeCell ref="C53:E53"/>
    <mergeCell ref="F53:G53"/>
    <mergeCell ref="H53:J53"/>
    <mergeCell ref="A49:B49"/>
    <mergeCell ref="C49:D49"/>
    <mergeCell ref="E49:F49"/>
    <mergeCell ref="G49:J49"/>
    <mergeCell ref="C50:D50"/>
    <mergeCell ref="E50:F50"/>
    <mergeCell ref="G50:I50"/>
    <mergeCell ref="A57:B57"/>
    <mergeCell ref="C57:J57"/>
    <mergeCell ref="C58:F58"/>
    <mergeCell ref="A59:B59"/>
    <mergeCell ref="C59:J59"/>
    <mergeCell ref="C60:G60"/>
    <mergeCell ref="E54:F54"/>
    <mergeCell ref="G54:H54"/>
    <mergeCell ref="A55:B55"/>
    <mergeCell ref="C55:J55"/>
    <mergeCell ref="E56:F56"/>
    <mergeCell ref="G56:H56"/>
  </mergeCells>
  <dataValidations count="3">
    <dataValidation type="list" allowBlank="1" showInputMessage="1" showErrorMessage="1" sqref="C30">
      <formula1>$H$30:$I$30</formula1>
    </dataValidation>
    <dataValidation type="list" allowBlank="1" showInputMessage="1" showErrorMessage="1" sqref="C32">
      <formula1>$H$32:$I$32</formula1>
    </dataValidation>
    <dataValidation type="list" allowBlank="1" showInputMessage="1" showErrorMessage="1" sqref="C49:D49">
      <formula1>$J$57:$J$58</formula1>
    </dataValidation>
  </dataValidations>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69" workbookViewId="0">
      <selection activeCell="I137" sqref="I137"/>
    </sheetView>
  </sheetViews>
  <sheetFormatPr defaultRowHeight="15" x14ac:dyDescent="0.25"/>
  <cols>
    <col min="8" max="8" width="12.28515625" bestFit="1" customWidth="1"/>
    <col min="9" max="9" width="11.7109375" customWidth="1"/>
  </cols>
  <sheetData>
    <row r="1" spans="1:9" ht="15" customHeight="1" x14ac:dyDescent="0.25">
      <c r="A1" s="337" t="s">
        <v>122</v>
      </c>
      <c r="B1" s="337"/>
      <c r="C1" s="337"/>
      <c r="D1" s="337"/>
      <c r="E1" s="337"/>
      <c r="F1" s="337"/>
      <c r="G1" s="337"/>
      <c r="H1" s="337"/>
      <c r="I1" s="337"/>
    </row>
    <row r="2" spans="1:9" ht="15" customHeight="1" x14ac:dyDescent="0.25">
      <c r="A2" s="338" t="s">
        <v>452</v>
      </c>
      <c r="B2" s="338"/>
      <c r="C2" s="338"/>
      <c r="D2" s="338"/>
      <c r="E2" s="338"/>
      <c r="F2" s="338"/>
      <c r="G2" s="338"/>
      <c r="H2" s="338"/>
      <c r="I2" s="338"/>
    </row>
    <row r="3" spans="1:9" x14ac:dyDescent="0.25">
      <c r="A3" s="339" t="s">
        <v>123</v>
      </c>
      <c r="B3" s="340"/>
      <c r="C3" s="340"/>
      <c r="D3" s="340"/>
      <c r="E3" s="340"/>
      <c r="F3" s="340"/>
      <c r="G3" s="340"/>
      <c r="H3" s="340"/>
      <c r="I3" s="340"/>
    </row>
    <row r="4" spans="1:9" ht="15" customHeight="1" x14ac:dyDescent="0.25">
      <c r="A4" s="341" t="s">
        <v>124</v>
      </c>
      <c r="B4" s="342"/>
      <c r="C4" s="342"/>
      <c r="D4" s="342"/>
      <c r="E4" s="342"/>
      <c r="F4" s="342"/>
      <c r="G4" s="342"/>
      <c r="H4" s="342"/>
      <c r="I4" s="343"/>
    </row>
    <row r="5" spans="1:9" ht="24.75" thickBot="1" x14ac:dyDescent="0.3">
      <c r="A5" s="344" t="s">
        <v>125</v>
      </c>
      <c r="B5" s="345"/>
      <c r="C5" s="345"/>
      <c r="D5" s="345"/>
      <c r="E5" s="345"/>
      <c r="F5" s="346"/>
      <c r="G5" s="46" t="s">
        <v>126</v>
      </c>
      <c r="H5" s="93" t="s">
        <v>127</v>
      </c>
      <c r="I5" s="94" t="s">
        <v>128</v>
      </c>
    </row>
    <row r="6" spans="1:9" x14ac:dyDescent="0.25">
      <c r="A6" s="347">
        <v>1</v>
      </c>
      <c r="B6" s="348"/>
      <c r="C6" s="348"/>
      <c r="D6" s="348"/>
      <c r="E6" s="348"/>
      <c r="F6" s="349"/>
      <c r="G6" s="95">
        <v>2</v>
      </c>
      <c r="H6" s="96">
        <v>3</v>
      </c>
      <c r="I6" s="96">
        <v>4</v>
      </c>
    </row>
    <row r="7" spans="1:9" x14ac:dyDescent="0.25">
      <c r="A7" s="332"/>
      <c r="B7" s="332"/>
      <c r="C7" s="332"/>
      <c r="D7" s="332"/>
      <c r="E7" s="332"/>
      <c r="F7" s="332"/>
      <c r="G7" s="332"/>
      <c r="H7" s="332"/>
      <c r="I7" s="333"/>
    </row>
    <row r="8" spans="1:9" ht="15" customHeight="1" x14ac:dyDescent="0.25">
      <c r="A8" s="334" t="s">
        <v>129</v>
      </c>
      <c r="B8" s="335"/>
      <c r="C8" s="335"/>
      <c r="D8" s="335"/>
      <c r="E8" s="335"/>
      <c r="F8" s="336"/>
      <c r="G8" s="47">
        <v>1</v>
      </c>
      <c r="H8" s="48">
        <v>0</v>
      </c>
      <c r="I8" s="48">
        <v>0</v>
      </c>
    </row>
    <row r="9" spans="1:9" ht="15" customHeight="1" x14ac:dyDescent="0.25">
      <c r="A9" s="326" t="s">
        <v>130</v>
      </c>
      <c r="B9" s="327"/>
      <c r="C9" s="327"/>
      <c r="D9" s="327"/>
      <c r="E9" s="327"/>
      <c r="F9" s="328"/>
      <c r="G9" s="49">
        <v>2</v>
      </c>
      <c r="H9" s="50">
        <f>H10+H17+H27+H38+H43</f>
        <v>4745258460</v>
      </c>
      <c r="I9" s="50">
        <f>I10+I17+I27+I38+I43</f>
        <v>5186667284</v>
      </c>
    </row>
    <row r="10" spans="1:9" ht="15" customHeight="1" x14ac:dyDescent="0.25">
      <c r="A10" s="329" t="s">
        <v>131</v>
      </c>
      <c r="B10" s="330"/>
      <c r="C10" s="330"/>
      <c r="D10" s="330"/>
      <c r="E10" s="330"/>
      <c r="F10" s="331"/>
      <c r="G10" s="49">
        <v>3</v>
      </c>
      <c r="H10" s="50">
        <f>H11+H12+H13+H14+H15+H16</f>
        <v>52117007</v>
      </c>
      <c r="I10" s="50">
        <f>I11+I12+I13+I14+I15+I16</f>
        <v>54104271</v>
      </c>
    </row>
    <row r="11" spans="1:9" ht="15" customHeight="1" x14ac:dyDescent="0.25">
      <c r="A11" s="317" t="s">
        <v>132</v>
      </c>
      <c r="B11" s="318"/>
      <c r="C11" s="318"/>
      <c r="D11" s="318"/>
      <c r="E11" s="318"/>
      <c r="F11" s="319"/>
      <c r="G11" s="47">
        <v>4</v>
      </c>
      <c r="H11" s="48">
        <v>0</v>
      </c>
      <c r="I11" s="48">
        <v>0</v>
      </c>
    </row>
    <row r="12" spans="1:9" ht="22.5" customHeight="1" x14ac:dyDescent="0.25">
      <c r="A12" s="317" t="s">
        <v>133</v>
      </c>
      <c r="B12" s="318"/>
      <c r="C12" s="318"/>
      <c r="D12" s="318"/>
      <c r="E12" s="318"/>
      <c r="F12" s="319"/>
      <c r="G12" s="47">
        <v>5</v>
      </c>
      <c r="H12" s="48">
        <v>44689688</v>
      </c>
      <c r="I12" s="48">
        <v>46920962</v>
      </c>
    </row>
    <row r="13" spans="1:9" ht="15" customHeight="1" x14ac:dyDescent="0.25">
      <c r="A13" s="317" t="s">
        <v>134</v>
      </c>
      <c r="B13" s="318"/>
      <c r="C13" s="318"/>
      <c r="D13" s="318"/>
      <c r="E13" s="318"/>
      <c r="F13" s="319"/>
      <c r="G13" s="47">
        <v>6</v>
      </c>
      <c r="H13" s="48">
        <v>6567609</v>
      </c>
      <c r="I13" s="48">
        <v>6567609</v>
      </c>
    </row>
    <row r="14" spans="1:9" ht="15" customHeight="1" x14ac:dyDescent="0.25">
      <c r="A14" s="317" t="s">
        <v>135</v>
      </c>
      <c r="B14" s="318"/>
      <c r="C14" s="318"/>
      <c r="D14" s="318"/>
      <c r="E14" s="318"/>
      <c r="F14" s="319"/>
      <c r="G14" s="47">
        <v>7</v>
      </c>
      <c r="H14" s="48">
        <v>0</v>
      </c>
      <c r="I14" s="48">
        <v>0</v>
      </c>
    </row>
    <row r="15" spans="1:9" ht="15" customHeight="1" x14ac:dyDescent="0.25">
      <c r="A15" s="317" t="s">
        <v>136</v>
      </c>
      <c r="B15" s="318"/>
      <c r="C15" s="318"/>
      <c r="D15" s="318"/>
      <c r="E15" s="318"/>
      <c r="F15" s="319"/>
      <c r="G15" s="47">
        <v>8</v>
      </c>
      <c r="H15" s="48">
        <v>859710</v>
      </c>
      <c r="I15" s="48">
        <v>615700</v>
      </c>
    </row>
    <row r="16" spans="1:9" ht="15" customHeight="1" x14ac:dyDescent="0.25">
      <c r="A16" s="317" t="s">
        <v>137</v>
      </c>
      <c r="B16" s="318"/>
      <c r="C16" s="318"/>
      <c r="D16" s="318"/>
      <c r="E16" s="318"/>
      <c r="F16" s="319"/>
      <c r="G16" s="47">
        <v>9</v>
      </c>
      <c r="H16" s="48">
        <v>0</v>
      </c>
      <c r="I16" s="48">
        <v>0</v>
      </c>
    </row>
    <row r="17" spans="1:9" ht="15" customHeight="1" x14ac:dyDescent="0.25">
      <c r="A17" s="329" t="s">
        <v>138</v>
      </c>
      <c r="B17" s="330"/>
      <c r="C17" s="330"/>
      <c r="D17" s="330"/>
      <c r="E17" s="330"/>
      <c r="F17" s="331"/>
      <c r="G17" s="49">
        <v>10</v>
      </c>
      <c r="H17" s="50">
        <f>H18+H19+H20+H21+H22+H23+H24+H25+H26</f>
        <v>3956425252</v>
      </c>
      <c r="I17" s="50">
        <f>I18+I19+I20+I21+I22+I23+I24+I25+I26</f>
        <v>4247236790</v>
      </c>
    </row>
    <row r="18" spans="1:9" ht="15" customHeight="1" x14ac:dyDescent="0.25">
      <c r="A18" s="317" t="s">
        <v>139</v>
      </c>
      <c r="B18" s="318"/>
      <c r="C18" s="318"/>
      <c r="D18" s="318"/>
      <c r="E18" s="318"/>
      <c r="F18" s="319"/>
      <c r="G18" s="47">
        <v>11</v>
      </c>
      <c r="H18" s="48">
        <v>644865438</v>
      </c>
      <c r="I18" s="48">
        <v>630175338</v>
      </c>
    </row>
    <row r="19" spans="1:9" ht="15" customHeight="1" x14ac:dyDescent="0.25">
      <c r="A19" s="317" t="s">
        <v>140</v>
      </c>
      <c r="B19" s="318"/>
      <c r="C19" s="318"/>
      <c r="D19" s="318"/>
      <c r="E19" s="318"/>
      <c r="F19" s="319"/>
      <c r="G19" s="47">
        <v>12</v>
      </c>
      <c r="H19" s="48">
        <v>2589871537</v>
      </c>
      <c r="I19" s="48">
        <v>2765966791</v>
      </c>
    </row>
    <row r="20" spans="1:9" ht="15" customHeight="1" x14ac:dyDescent="0.25">
      <c r="A20" s="317" t="s">
        <v>141</v>
      </c>
      <c r="B20" s="318"/>
      <c r="C20" s="318"/>
      <c r="D20" s="318"/>
      <c r="E20" s="318"/>
      <c r="F20" s="319"/>
      <c r="G20" s="47">
        <v>13</v>
      </c>
      <c r="H20" s="48">
        <v>398353730</v>
      </c>
      <c r="I20" s="48">
        <v>441226355</v>
      </c>
    </row>
    <row r="21" spans="1:9" ht="15" customHeight="1" x14ac:dyDescent="0.25">
      <c r="A21" s="317" t="s">
        <v>142</v>
      </c>
      <c r="B21" s="318"/>
      <c r="C21" s="318"/>
      <c r="D21" s="318"/>
      <c r="E21" s="318"/>
      <c r="F21" s="319"/>
      <c r="G21" s="47">
        <v>14</v>
      </c>
      <c r="H21" s="48">
        <v>113623233</v>
      </c>
      <c r="I21" s="48">
        <v>112390110</v>
      </c>
    </row>
    <row r="22" spans="1:9" ht="15" customHeight="1" x14ac:dyDescent="0.25">
      <c r="A22" s="317" t="s">
        <v>143</v>
      </c>
      <c r="B22" s="318"/>
      <c r="C22" s="318"/>
      <c r="D22" s="318"/>
      <c r="E22" s="318"/>
      <c r="F22" s="319"/>
      <c r="G22" s="47">
        <v>15</v>
      </c>
      <c r="H22" s="48">
        <v>0</v>
      </c>
      <c r="I22" s="48">
        <v>0</v>
      </c>
    </row>
    <row r="23" spans="1:9" ht="15" customHeight="1" x14ac:dyDescent="0.25">
      <c r="A23" s="317" t="s">
        <v>144</v>
      </c>
      <c r="B23" s="318"/>
      <c r="C23" s="318"/>
      <c r="D23" s="318"/>
      <c r="E23" s="318"/>
      <c r="F23" s="319"/>
      <c r="G23" s="47">
        <v>16</v>
      </c>
      <c r="H23" s="48">
        <v>3269078</v>
      </c>
      <c r="I23" s="48">
        <v>1957700</v>
      </c>
    </row>
    <row r="24" spans="1:9" ht="15" customHeight="1" x14ac:dyDescent="0.25">
      <c r="A24" s="317" t="s">
        <v>145</v>
      </c>
      <c r="B24" s="318"/>
      <c r="C24" s="318"/>
      <c r="D24" s="318"/>
      <c r="E24" s="318"/>
      <c r="F24" s="319"/>
      <c r="G24" s="47">
        <v>17</v>
      </c>
      <c r="H24" s="48">
        <v>150627634</v>
      </c>
      <c r="I24" s="48">
        <v>217024655</v>
      </c>
    </row>
    <row r="25" spans="1:9" ht="15" customHeight="1" x14ac:dyDescent="0.25">
      <c r="A25" s="317" t="s">
        <v>146</v>
      </c>
      <c r="B25" s="318"/>
      <c r="C25" s="318"/>
      <c r="D25" s="318"/>
      <c r="E25" s="318"/>
      <c r="F25" s="319"/>
      <c r="G25" s="47">
        <v>18</v>
      </c>
      <c r="H25" s="48">
        <v>46174128</v>
      </c>
      <c r="I25" s="48">
        <v>72046375</v>
      </c>
    </row>
    <row r="26" spans="1:9" ht="15" customHeight="1" x14ac:dyDescent="0.25">
      <c r="A26" s="317" t="s">
        <v>147</v>
      </c>
      <c r="B26" s="318"/>
      <c r="C26" s="318"/>
      <c r="D26" s="318"/>
      <c r="E26" s="318"/>
      <c r="F26" s="319"/>
      <c r="G26" s="47">
        <v>19</v>
      </c>
      <c r="H26" s="48">
        <v>9640474</v>
      </c>
      <c r="I26" s="48">
        <v>6449466</v>
      </c>
    </row>
    <row r="27" spans="1:9" ht="15" customHeight="1" x14ac:dyDescent="0.25">
      <c r="A27" s="329" t="s">
        <v>148</v>
      </c>
      <c r="B27" s="330"/>
      <c r="C27" s="330"/>
      <c r="D27" s="330"/>
      <c r="E27" s="330"/>
      <c r="F27" s="331"/>
      <c r="G27" s="49">
        <v>20</v>
      </c>
      <c r="H27" s="50">
        <f>SUM(H28:H37)</f>
        <v>636006474</v>
      </c>
      <c r="I27" s="50">
        <f>SUM(I28:I37)</f>
        <v>774968081</v>
      </c>
    </row>
    <row r="28" spans="1:9" ht="15" customHeight="1" x14ac:dyDescent="0.25">
      <c r="A28" s="317" t="s">
        <v>149</v>
      </c>
      <c r="B28" s="318"/>
      <c r="C28" s="318"/>
      <c r="D28" s="318"/>
      <c r="E28" s="318"/>
      <c r="F28" s="319"/>
      <c r="G28" s="47">
        <v>21</v>
      </c>
      <c r="H28" s="51">
        <v>616200941</v>
      </c>
      <c r="I28" s="51">
        <v>727328038</v>
      </c>
    </row>
    <row r="29" spans="1:9" ht="15" customHeight="1" x14ac:dyDescent="0.25">
      <c r="A29" s="317" t="s">
        <v>150</v>
      </c>
      <c r="B29" s="318"/>
      <c r="C29" s="318"/>
      <c r="D29" s="318"/>
      <c r="E29" s="318"/>
      <c r="F29" s="319"/>
      <c r="G29" s="47">
        <v>22</v>
      </c>
      <c r="H29" s="48">
        <v>0</v>
      </c>
      <c r="I29" s="48">
        <v>0</v>
      </c>
    </row>
    <row r="30" spans="1:9" ht="15" customHeight="1" x14ac:dyDescent="0.25">
      <c r="A30" s="317" t="s">
        <v>151</v>
      </c>
      <c r="B30" s="318"/>
      <c r="C30" s="318"/>
      <c r="D30" s="318"/>
      <c r="E30" s="318"/>
      <c r="F30" s="319"/>
      <c r="G30" s="47">
        <v>23</v>
      </c>
      <c r="H30" s="48">
        <v>0</v>
      </c>
      <c r="I30" s="48">
        <v>0</v>
      </c>
    </row>
    <row r="31" spans="1:9" ht="15" customHeight="1" x14ac:dyDescent="0.25">
      <c r="A31" s="317" t="s">
        <v>152</v>
      </c>
      <c r="B31" s="318"/>
      <c r="C31" s="318"/>
      <c r="D31" s="318"/>
      <c r="E31" s="318"/>
      <c r="F31" s="319"/>
      <c r="G31" s="47">
        <v>24</v>
      </c>
      <c r="H31" s="48">
        <v>0</v>
      </c>
      <c r="I31" s="48">
        <v>47191530</v>
      </c>
    </row>
    <row r="32" spans="1:9" ht="21.4" customHeight="1" x14ac:dyDescent="0.25">
      <c r="A32" s="317" t="s">
        <v>153</v>
      </c>
      <c r="B32" s="318"/>
      <c r="C32" s="318"/>
      <c r="D32" s="318"/>
      <c r="E32" s="318"/>
      <c r="F32" s="319"/>
      <c r="G32" s="47">
        <v>25</v>
      </c>
      <c r="H32" s="48">
        <v>0</v>
      </c>
      <c r="I32" s="48">
        <v>0</v>
      </c>
    </row>
    <row r="33" spans="1:9" ht="15" customHeight="1" x14ac:dyDescent="0.25">
      <c r="A33" s="317" t="s">
        <v>154</v>
      </c>
      <c r="B33" s="318"/>
      <c r="C33" s="318"/>
      <c r="D33" s="318"/>
      <c r="E33" s="318"/>
      <c r="F33" s="319"/>
      <c r="G33" s="47">
        <v>26</v>
      </c>
      <c r="H33" s="48">
        <v>0</v>
      </c>
      <c r="I33" s="48">
        <v>0</v>
      </c>
    </row>
    <row r="34" spans="1:9" ht="15" customHeight="1" x14ac:dyDescent="0.25">
      <c r="A34" s="317" t="s">
        <v>155</v>
      </c>
      <c r="B34" s="318"/>
      <c r="C34" s="318"/>
      <c r="D34" s="318"/>
      <c r="E34" s="318"/>
      <c r="F34" s="319"/>
      <c r="G34" s="47">
        <v>27</v>
      </c>
      <c r="H34" s="51">
        <v>3959812</v>
      </c>
      <c r="I34" s="51">
        <v>195175</v>
      </c>
    </row>
    <row r="35" spans="1:9" ht="15" customHeight="1" x14ac:dyDescent="0.25">
      <c r="A35" s="317" t="s">
        <v>156</v>
      </c>
      <c r="B35" s="318"/>
      <c r="C35" s="318"/>
      <c r="D35" s="318"/>
      <c r="E35" s="318"/>
      <c r="F35" s="319"/>
      <c r="G35" s="47">
        <v>28</v>
      </c>
      <c r="H35" s="48">
        <v>15705721</v>
      </c>
      <c r="I35" s="48">
        <v>113338</v>
      </c>
    </row>
    <row r="36" spans="1:9" ht="15" customHeight="1" x14ac:dyDescent="0.25">
      <c r="A36" s="317" t="s">
        <v>157</v>
      </c>
      <c r="B36" s="318"/>
      <c r="C36" s="318"/>
      <c r="D36" s="318"/>
      <c r="E36" s="318"/>
      <c r="F36" s="319"/>
      <c r="G36" s="47">
        <v>29</v>
      </c>
      <c r="H36" s="48">
        <v>0</v>
      </c>
      <c r="I36" s="48">
        <v>0</v>
      </c>
    </row>
    <row r="37" spans="1:9" ht="15" customHeight="1" x14ac:dyDescent="0.25">
      <c r="A37" s="317" t="s">
        <v>158</v>
      </c>
      <c r="B37" s="318"/>
      <c r="C37" s="318"/>
      <c r="D37" s="318"/>
      <c r="E37" s="318"/>
      <c r="F37" s="319"/>
      <c r="G37" s="47">
        <v>30</v>
      </c>
      <c r="H37" s="48">
        <v>140000</v>
      </c>
      <c r="I37" s="48">
        <v>140000</v>
      </c>
    </row>
    <row r="38" spans="1:9" ht="15" customHeight="1" x14ac:dyDescent="0.25">
      <c r="A38" s="329" t="s">
        <v>159</v>
      </c>
      <c r="B38" s="330"/>
      <c r="C38" s="330"/>
      <c r="D38" s="330"/>
      <c r="E38" s="330"/>
      <c r="F38" s="331"/>
      <c r="G38" s="49">
        <v>31</v>
      </c>
      <c r="H38" s="50">
        <f>H39+H40+H41+H42</f>
        <v>0</v>
      </c>
      <c r="I38" s="50">
        <f>I39+I40+I41+I42</f>
        <v>0</v>
      </c>
    </row>
    <row r="39" spans="1:9" ht="15" customHeight="1" x14ac:dyDescent="0.25">
      <c r="A39" s="317" t="s">
        <v>160</v>
      </c>
      <c r="B39" s="318"/>
      <c r="C39" s="318"/>
      <c r="D39" s="318"/>
      <c r="E39" s="318"/>
      <c r="F39" s="319"/>
      <c r="G39" s="47">
        <v>32</v>
      </c>
      <c r="H39" s="48">
        <v>0</v>
      </c>
      <c r="I39" s="48">
        <v>0</v>
      </c>
    </row>
    <row r="40" spans="1:9" ht="15" customHeight="1" x14ac:dyDescent="0.25">
      <c r="A40" s="317" t="s">
        <v>161</v>
      </c>
      <c r="B40" s="318"/>
      <c r="C40" s="318"/>
      <c r="D40" s="318"/>
      <c r="E40" s="318"/>
      <c r="F40" s="319"/>
      <c r="G40" s="47">
        <v>33</v>
      </c>
      <c r="H40" s="48">
        <v>0</v>
      </c>
      <c r="I40" s="48">
        <v>0</v>
      </c>
    </row>
    <row r="41" spans="1:9" ht="15" customHeight="1" x14ac:dyDescent="0.25">
      <c r="A41" s="317" t="s">
        <v>162</v>
      </c>
      <c r="B41" s="318"/>
      <c r="C41" s="318"/>
      <c r="D41" s="318"/>
      <c r="E41" s="318"/>
      <c r="F41" s="319"/>
      <c r="G41" s="47">
        <v>34</v>
      </c>
      <c r="H41" s="48">
        <v>0</v>
      </c>
      <c r="I41" s="48">
        <v>0</v>
      </c>
    </row>
    <row r="42" spans="1:9" ht="15" customHeight="1" x14ac:dyDescent="0.25">
      <c r="A42" s="317" t="s">
        <v>163</v>
      </c>
      <c r="B42" s="318"/>
      <c r="C42" s="318"/>
      <c r="D42" s="318"/>
      <c r="E42" s="318"/>
      <c r="F42" s="319"/>
      <c r="G42" s="47">
        <v>35</v>
      </c>
      <c r="H42" s="48">
        <v>0</v>
      </c>
      <c r="I42" s="48">
        <v>0</v>
      </c>
    </row>
    <row r="43" spans="1:9" ht="15" customHeight="1" x14ac:dyDescent="0.25">
      <c r="A43" s="320" t="s">
        <v>164</v>
      </c>
      <c r="B43" s="321"/>
      <c r="C43" s="321"/>
      <c r="D43" s="321"/>
      <c r="E43" s="321"/>
      <c r="F43" s="322"/>
      <c r="G43" s="47">
        <v>36</v>
      </c>
      <c r="H43" s="48">
        <v>100709727</v>
      </c>
      <c r="I43" s="48">
        <v>110358142</v>
      </c>
    </row>
    <row r="44" spans="1:9" ht="15" customHeight="1" x14ac:dyDescent="0.25">
      <c r="A44" s="326" t="s">
        <v>165</v>
      </c>
      <c r="B44" s="327"/>
      <c r="C44" s="327"/>
      <c r="D44" s="327"/>
      <c r="E44" s="327"/>
      <c r="F44" s="328"/>
      <c r="G44" s="49">
        <v>37</v>
      </c>
      <c r="H44" s="50">
        <f>H45+H53+H60+H70</f>
        <v>228779945</v>
      </c>
      <c r="I44" s="50">
        <f>I45+I53+I60+I70</f>
        <v>299370071</v>
      </c>
    </row>
    <row r="45" spans="1:9" ht="15" customHeight="1" x14ac:dyDescent="0.25">
      <c r="A45" s="329" t="s">
        <v>166</v>
      </c>
      <c r="B45" s="330"/>
      <c r="C45" s="330"/>
      <c r="D45" s="330"/>
      <c r="E45" s="330"/>
      <c r="F45" s="331"/>
      <c r="G45" s="49">
        <v>38</v>
      </c>
      <c r="H45" s="50">
        <f>SUM(H46:H52)</f>
        <v>22899786</v>
      </c>
      <c r="I45" s="50">
        <f>SUM(I46:I52)</f>
        <v>22384906</v>
      </c>
    </row>
    <row r="46" spans="1:9" ht="15" customHeight="1" x14ac:dyDescent="0.25">
      <c r="A46" s="317" t="s">
        <v>167</v>
      </c>
      <c r="B46" s="318"/>
      <c r="C46" s="318"/>
      <c r="D46" s="318"/>
      <c r="E46" s="318"/>
      <c r="F46" s="319"/>
      <c r="G46" s="47">
        <v>39</v>
      </c>
      <c r="H46" s="51">
        <v>22761740</v>
      </c>
      <c r="I46" s="51">
        <v>22202305</v>
      </c>
    </row>
    <row r="47" spans="1:9" ht="15" customHeight="1" x14ac:dyDescent="0.25">
      <c r="A47" s="317" t="s">
        <v>168</v>
      </c>
      <c r="B47" s="318"/>
      <c r="C47" s="318"/>
      <c r="D47" s="318"/>
      <c r="E47" s="318"/>
      <c r="F47" s="319"/>
      <c r="G47" s="47">
        <v>40</v>
      </c>
      <c r="H47" s="48">
        <v>0</v>
      </c>
      <c r="I47" s="48">
        <v>0</v>
      </c>
    </row>
    <row r="48" spans="1:9" ht="15" customHeight="1" x14ac:dyDescent="0.25">
      <c r="A48" s="317" t="s">
        <v>169</v>
      </c>
      <c r="B48" s="318"/>
      <c r="C48" s="318"/>
      <c r="D48" s="318"/>
      <c r="E48" s="318"/>
      <c r="F48" s="319"/>
      <c r="G48" s="47">
        <v>41</v>
      </c>
      <c r="H48" s="48">
        <v>0</v>
      </c>
      <c r="I48" s="48">
        <v>0</v>
      </c>
    </row>
    <row r="49" spans="1:9" ht="15" customHeight="1" x14ac:dyDescent="0.25">
      <c r="A49" s="317" t="s">
        <v>170</v>
      </c>
      <c r="B49" s="318"/>
      <c r="C49" s="318"/>
      <c r="D49" s="318"/>
      <c r="E49" s="318"/>
      <c r="F49" s="319"/>
      <c r="G49" s="47">
        <v>42</v>
      </c>
      <c r="H49" s="51">
        <v>138046</v>
      </c>
      <c r="I49" s="51">
        <v>182601</v>
      </c>
    </row>
    <row r="50" spans="1:9" ht="15" customHeight="1" x14ac:dyDescent="0.25">
      <c r="A50" s="317" t="s">
        <v>171</v>
      </c>
      <c r="B50" s="318"/>
      <c r="C50" s="318"/>
      <c r="D50" s="318"/>
      <c r="E50" s="318"/>
      <c r="F50" s="319"/>
      <c r="G50" s="47">
        <v>43</v>
      </c>
      <c r="H50" s="48">
        <v>0</v>
      </c>
      <c r="I50" s="48">
        <v>0</v>
      </c>
    </row>
    <row r="51" spans="1:9" ht="15" customHeight="1" x14ac:dyDescent="0.25">
      <c r="A51" s="317" t="s">
        <v>172</v>
      </c>
      <c r="B51" s="318"/>
      <c r="C51" s="318"/>
      <c r="D51" s="318"/>
      <c r="E51" s="318"/>
      <c r="F51" s="319"/>
      <c r="G51" s="47">
        <v>44</v>
      </c>
      <c r="H51" s="48">
        <v>0</v>
      </c>
      <c r="I51" s="48">
        <v>0</v>
      </c>
    </row>
    <row r="52" spans="1:9" ht="15" customHeight="1" x14ac:dyDescent="0.25">
      <c r="A52" s="317" t="s">
        <v>173</v>
      </c>
      <c r="B52" s="318"/>
      <c r="C52" s="318"/>
      <c r="D52" s="318"/>
      <c r="E52" s="318"/>
      <c r="F52" s="319"/>
      <c r="G52" s="47">
        <v>45</v>
      </c>
      <c r="H52" s="48">
        <v>0</v>
      </c>
      <c r="I52" s="48">
        <v>0</v>
      </c>
    </row>
    <row r="53" spans="1:9" ht="15" customHeight="1" x14ac:dyDescent="0.25">
      <c r="A53" s="329" t="s">
        <v>174</v>
      </c>
      <c r="B53" s="330"/>
      <c r="C53" s="330"/>
      <c r="D53" s="330"/>
      <c r="E53" s="330"/>
      <c r="F53" s="331"/>
      <c r="G53" s="49">
        <v>46</v>
      </c>
      <c r="H53" s="50">
        <f>SUM(H54:H59)</f>
        <v>36954174</v>
      </c>
      <c r="I53" s="50">
        <f>SUM(I54:I59)</f>
        <v>28464473</v>
      </c>
    </row>
    <row r="54" spans="1:9" ht="15" customHeight="1" x14ac:dyDescent="0.25">
      <c r="A54" s="317" t="s">
        <v>160</v>
      </c>
      <c r="B54" s="318"/>
      <c r="C54" s="318"/>
      <c r="D54" s="318"/>
      <c r="E54" s="318"/>
      <c r="F54" s="319"/>
      <c r="G54" s="47">
        <v>47</v>
      </c>
      <c r="H54" s="51">
        <v>1879447</v>
      </c>
      <c r="I54" s="51">
        <v>2556854</v>
      </c>
    </row>
    <row r="55" spans="1:9" ht="15" customHeight="1" x14ac:dyDescent="0.25">
      <c r="A55" s="317" t="s">
        <v>175</v>
      </c>
      <c r="B55" s="318"/>
      <c r="C55" s="318"/>
      <c r="D55" s="318"/>
      <c r="E55" s="318"/>
      <c r="F55" s="319"/>
      <c r="G55" s="47">
        <v>48</v>
      </c>
      <c r="H55" s="48">
        <v>0</v>
      </c>
      <c r="I55" s="48">
        <v>23688</v>
      </c>
    </row>
    <row r="56" spans="1:9" ht="15" customHeight="1" x14ac:dyDescent="0.25">
      <c r="A56" s="317" t="s">
        <v>162</v>
      </c>
      <c r="B56" s="318"/>
      <c r="C56" s="318"/>
      <c r="D56" s="318"/>
      <c r="E56" s="318"/>
      <c r="F56" s="319"/>
      <c r="G56" s="47">
        <v>49</v>
      </c>
      <c r="H56" s="52">
        <v>29757242</v>
      </c>
      <c r="I56" s="52">
        <v>13342394</v>
      </c>
    </row>
    <row r="57" spans="1:9" ht="15" customHeight="1" x14ac:dyDescent="0.25">
      <c r="A57" s="317" t="s">
        <v>176</v>
      </c>
      <c r="B57" s="318"/>
      <c r="C57" s="318"/>
      <c r="D57" s="318"/>
      <c r="E57" s="318"/>
      <c r="F57" s="319"/>
      <c r="G57" s="47">
        <v>50</v>
      </c>
      <c r="H57" s="48">
        <v>1366667</v>
      </c>
      <c r="I57" s="48">
        <v>911253</v>
      </c>
    </row>
    <row r="58" spans="1:9" ht="15" customHeight="1" x14ac:dyDescent="0.25">
      <c r="A58" s="317" t="s">
        <v>177</v>
      </c>
      <c r="B58" s="318"/>
      <c r="C58" s="318"/>
      <c r="D58" s="318"/>
      <c r="E58" s="318"/>
      <c r="F58" s="319"/>
      <c r="G58" s="47">
        <v>51</v>
      </c>
      <c r="H58" s="52">
        <v>2925630</v>
      </c>
      <c r="I58" s="52">
        <v>10124258</v>
      </c>
    </row>
    <row r="59" spans="1:9" ht="15" customHeight="1" x14ac:dyDescent="0.25">
      <c r="A59" s="317" t="s">
        <v>178</v>
      </c>
      <c r="B59" s="318"/>
      <c r="C59" s="318"/>
      <c r="D59" s="318"/>
      <c r="E59" s="318"/>
      <c r="F59" s="319"/>
      <c r="G59" s="47">
        <v>52</v>
      </c>
      <c r="H59" s="52">
        <v>1025188</v>
      </c>
      <c r="I59" s="52">
        <v>1506026</v>
      </c>
    </row>
    <row r="60" spans="1:9" ht="15" customHeight="1" x14ac:dyDescent="0.25">
      <c r="A60" s="329" t="s">
        <v>179</v>
      </c>
      <c r="B60" s="330"/>
      <c r="C60" s="330"/>
      <c r="D60" s="330"/>
      <c r="E60" s="330"/>
      <c r="F60" s="331"/>
      <c r="G60" s="49">
        <v>53</v>
      </c>
      <c r="H60" s="50">
        <f>SUM(H61:H69)</f>
        <v>392839</v>
      </c>
      <c r="I60" s="50">
        <f>SUM(I61:I69)</f>
        <v>671420</v>
      </c>
    </row>
    <row r="61" spans="1:9" ht="15" customHeight="1" x14ac:dyDescent="0.25">
      <c r="A61" s="317" t="s">
        <v>149</v>
      </c>
      <c r="B61" s="318"/>
      <c r="C61" s="318"/>
      <c r="D61" s="318"/>
      <c r="E61" s="318"/>
      <c r="F61" s="319"/>
      <c r="G61" s="47">
        <v>54</v>
      </c>
      <c r="H61" s="48">
        <v>0</v>
      </c>
      <c r="I61" s="48">
        <v>0</v>
      </c>
    </row>
    <row r="62" spans="1:9" ht="15" customHeight="1" x14ac:dyDescent="0.25">
      <c r="A62" s="317" t="s">
        <v>150</v>
      </c>
      <c r="B62" s="318"/>
      <c r="C62" s="318"/>
      <c r="D62" s="318"/>
      <c r="E62" s="318"/>
      <c r="F62" s="319"/>
      <c r="G62" s="47">
        <v>55</v>
      </c>
      <c r="H62" s="48">
        <v>0</v>
      </c>
      <c r="I62" s="48">
        <v>0</v>
      </c>
    </row>
    <row r="63" spans="1:9" ht="15" customHeight="1" x14ac:dyDescent="0.25">
      <c r="A63" s="317" t="s">
        <v>151</v>
      </c>
      <c r="B63" s="318"/>
      <c r="C63" s="318"/>
      <c r="D63" s="318"/>
      <c r="E63" s="318"/>
      <c r="F63" s="319"/>
      <c r="G63" s="47">
        <v>56</v>
      </c>
      <c r="H63" s="48">
        <v>28300</v>
      </c>
      <c r="I63" s="48">
        <v>28300</v>
      </c>
    </row>
    <row r="64" spans="1:9" ht="15" customHeight="1" x14ac:dyDescent="0.25">
      <c r="A64" s="317" t="s">
        <v>152</v>
      </c>
      <c r="B64" s="318"/>
      <c r="C64" s="318"/>
      <c r="D64" s="318"/>
      <c r="E64" s="318"/>
      <c r="F64" s="319"/>
      <c r="G64" s="47">
        <v>57</v>
      </c>
      <c r="H64" s="48">
        <v>0</v>
      </c>
      <c r="I64" s="48">
        <v>0</v>
      </c>
    </row>
    <row r="65" spans="1:9" ht="20.65" customHeight="1" x14ac:dyDescent="0.25">
      <c r="A65" s="317" t="s">
        <v>153</v>
      </c>
      <c r="B65" s="318"/>
      <c r="C65" s="318"/>
      <c r="D65" s="318"/>
      <c r="E65" s="318"/>
      <c r="F65" s="319"/>
      <c r="G65" s="47">
        <v>58</v>
      </c>
      <c r="H65" s="48">
        <v>0</v>
      </c>
      <c r="I65" s="48">
        <v>0</v>
      </c>
    </row>
    <row r="66" spans="1:9" ht="15" customHeight="1" x14ac:dyDescent="0.25">
      <c r="A66" s="317" t="s">
        <v>154</v>
      </c>
      <c r="B66" s="318"/>
      <c r="C66" s="318"/>
      <c r="D66" s="318"/>
      <c r="E66" s="318"/>
      <c r="F66" s="319"/>
      <c r="G66" s="47">
        <v>59</v>
      </c>
      <c r="H66" s="48">
        <v>0</v>
      </c>
      <c r="I66" s="48">
        <v>0</v>
      </c>
    </row>
    <row r="67" spans="1:9" ht="15" customHeight="1" x14ac:dyDescent="0.25">
      <c r="A67" s="317" t="s">
        <v>155</v>
      </c>
      <c r="B67" s="318"/>
      <c r="C67" s="318"/>
      <c r="D67" s="318"/>
      <c r="E67" s="318"/>
      <c r="F67" s="319"/>
      <c r="G67" s="47">
        <v>60</v>
      </c>
      <c r="H67" s="48">
        <v>0</v>
      </c>
      <c r="I67" s="48">
        <v>0</v>
      </c>
    </row>
    <row r="68" spans="1:9" ht="15" customHeight="1" x14ac:dyDescent="0.25">
      <c r="A68" s="317" t="s">
        <v>156</v>
      </c>
      <c r="B68" s="318"/>
      <c r="C68" s="318"/>
      <c r="D68" s="318"/>
      <c r="E68" s="318"/>
      <c r="F68" s="319"/>
      <c r="G68" s="47">
        <v>61</v>
      </c>
      <c r="H68" s="48">
        <v>364539</v>
      </c>
      <c r="I68" s="48">
        <v>502970</v>
      </c>
    </row>
    <row r="69" spans="1:9" ht="15" customHeight="1" x14ac:dyDescent="0.25">
      <c r="A69" s="317" t="s">
        <v>180</v>
      </c>
      <c r="B69" s="318"/>
      <c r="C69" s="318"/>
      <c r="D69" s="318"/>
      <c r="E69" s="318"/>
      <c r="F69" s="319"/>
      <c r="G69" s="47">
        <v>62</v>
      </c>
      <c r="H69" s="48">
        <v>0</v>
      </c>
      <c r="I69" s="48">
        <v>140150</v>
      </c>
    </row>
    <row r="70" spans="1:9" ht="15" customHeight="1" x14ac:dyDescent="0.25">
      <c r="A70" s="320" t="s">
        <v>181</v>
      </c>
      <c r="B70" s="321"/>
      <c r="C70" s="321"/>
      <c r="D70" s="321"/>
      <c r="E70" s="321"/>
      <c r="F70" s="322"/>
      <c r="G70" s="47">
        <v>63</v>
      </c>
      <c r="H70" s="48">
        <v>168533146</v>
      </c>
      <c r="I70" s="48">
        <v>247849272</v>
      </c>
    </row>
    <row r="71" spans="1:9" ht="15" customHeight="1" x14ac:dyDescent="0.25">
      <c r="A71" s="323" t="s">
        <v>182</v>
      </c>
      <c r="B71" s="324"/>
      <c r="C71" s="324"/>
      <c r="D71" s="324"/>
      <c r="E71" s="324"/>
      <c r="F71" s="325"/>
      <c r="G71" s="47">
        <v>64</v>
      </c>
      <c r="H71" s="48">
        <v>24218271</v>
      </c>
      <c r="I71" s="48">
        <v>17874753</v>
      </c>
    </row>
    <row r="72" spans="1:9" ht="15" customHeight="1" x14ac:dyDescent="0.25">
      <c r="A72" s="326" t="s">
        <v>183</v>
      </c>
      <c r="B72" s="327"/>
      <c r="C72" s="327"/>
      <c r="D72" s="327"/>
      <c r="E72" s="327"/>
      <c r="F72" s="328"/>
      <c r="G72" s="49">
        <v>65</v>
      </c>
      <c r="H72" s="50">
        <f>H8+H9+H44+H71</f>
        <v>4998256676</v>
      </c>
      <c r="I72" s="50">
        <f>I8+I9+I44+I71</f>
        <v>5503912108</v>
      </c>
    </row>
    <row r="73" spans="1:9" ht="15" customHeight="1" x14ac:dyDescent="0.25">
      <c r="A73" s="312" t="s">
        <v>184</v>
      </c>
      <c r="B73" s="313"/>
      <c r="C73" s="313"/>
      <c r="D73" s="313"/>
      <c r="E73" s="313"/>
      <c r="F73" s="314"/>
      <c r="G73" s="53">
        <v>66</v>
      </c>
      <c r="H73" s="54">
        <v>54446042</v>
      </c>
      <c r="I73" s="54">
        <v>54355927</v>
      </c>
    </row>
    <row r="74" spans="1:9" x14ac:dyDescent="0.25">
      <c r="A74" s="315" t="s">
        <v>185</v>
      </c>
      <c r="B74" s="316"/>
      <c r="C74" s="316"/>
      <c r="D74" s="316"/>
      <c r="E74" s="316"/>
      <c r="F74" s="316"/>
      <c r="G74" s="316"/>
      <c r="H74" s="316"/>
      <c r="I74" s="316"/>
    </row>
    <row r="75" spans="1:9" ht="15" customHeight="1" x14ac:dyDescent="0.25">
      <c r="A75" s="308" t="s">
        <v>186</v>
      </c>
      <c r="B75" s="308"/>
      <c r="C75" s="308"/>
      <c r="D75" s="308"/>
      <c r="E75" s="308"/>
      <c r="F75" s="308"/>
      <c r="G75" s="49">
        <v>67</v>
      </c>
      <c r="H75" s="50">
        <f>H76+H77+H78+H84+H85+H89+H92+H95</f>
        <v>2474760657</v>
      </c>
      <c r="I75" s="50">
        <f>I76+I77+I78+I84+I85+I89+I92+I95</f>
        <v>2690444302</v>
      </c>
    </row>
    <row r="76" spans="1:9" ht="15" customHeight="1" x14ac:dyDescent="0.25">
      <c r="A76" s="311" t="s">
        <v>187</v>
      </c>
      <c r="B76" s="311"/>
      <c r="C76" s="311"/>
      <c r="D76" s="311"/>
      <c r="E76" s="311"/>
      <c r="F76" s="311"/>
      <c r="G76" s="47">
        <v>68</v>
      </c>
      <c r="H76" s="48">
        <v>1672021210</v>
      </c>
      <c r="I76" s="48">
        <v>1672021210</v>
      </c>
    </row>
    <row r="77" spans="1:9" ht="15" customHeight="1" x14ac:dyDescent="0.25">
      <c r="A77" s="311" t="s">
        <v>188</v>
      </c>
      <c r="B77" s="311"/>
      <c r="C77" s="311"/>
      <c r="D77" s="311"/>
      <c r="E77" s="311"/>
      <c r="F77" s="311"/>
      <c r="G77" s="47">
        <v>69</v>
      </c>
      <c r="H77" s="48">
        <v>5304283</v>
      </c>
      <c r="I77" s="48">
        <v>5710563</v>
      </c>
    </row>
    <row r="78" spans="1:9" ht="15" customHeight="1" x14ac:dyDescent="0.25">
      <c r="A78" s="310" t="s">
        <v>189</v>
      </c>
      <c r="B78" s="310"/>
      <c r="C78" s="310"/>
      <c r="D78" s="310"/>
      <c r="E78" s="310"/>
      <c r="F78" s="310"/>
      <c r="G78" s="49">
        <v>70</v>
      </c>
      <c r="H78" s="50">
        <f>SUM(H79:H83)</f>
        <v>94297196</v>
      </c>
      <c r="I78" s="50">
        <f>SUM(I79:I83)</f>
        <v>95998079</v>
      </c>
    </row>
    <row r="79" spans="1:9" ht="15" customHeight="1" x14ac:dyDescent="0.25">
      <c r="A79" s="306" t="s">
        <v>190</v>
      </c>
      <c r="B79" s="306"/>
      <c r="C79" s="306"/>
      <c r="D79" s="306"/>
      <c r="E79" s="306"/>
      <c r="F79" s="306"/>
      <c r="G79" s="47">
        <v>71</v>
      </c>
      <c r="H79" s="48">
        <v>83601061</v>
      </c>
      <c r="I79" s="48">
        <v>83601061</v>
      </c>
    </row>
    <row r="80" spans="1:9" ht="15" customHeight="1" x14ac:dyDescent="0.25">
      <c r="A80" s="306" t="s">
        <v>191</v>
      </c>
      <c r="B80" s="306"/>
      <c r="C80" s="306"/>
      <c r="D80" s="306"/>
      <c r="E80" s="306"/>
      <c r="F80" s="306"/>
      <c r="G80" s="47">
        <v>72</v>
      </c>
      <c r="H80" s="48">
        <v>96815284</v>
      </c>
      <c r="I80" s="48">
        <v>136815284</v>
      </c>
    </row>
    <row r="81" spans="1:9" ht="15" customHeight="1" x14ac:dyDescent="0.25">
      <c r="A81" s="306" t="s">
        <v>192</v>
      </c>
      <c r="B81" s="306"/>
      <c r="C81" s="306"/>
      <c r="D81" s="306"/>
      <c r="E81" s="306"/>
      <c r="F81" s="306"/>
      <c r="G81" s="47">
        <v>73</v>
      </c>
      <c r="H81" s="48">
        <v>-86119149</v>
      </c>
      <c r="I81" s="48">
        <v>-124418266</v>
      </c>
    </row>
    <row r="82" spans="1:9" ht="15" customHeight="1" x14ac:dyDescent="0.25">
      <c r="A82" s="306" t="s">
        <v>193</v>
      </c>
      <c r="B82" s="306"/>
      <c r="C82" s="306"/>
      <c r="D82" s="306"/>
      <c r="E82" s="306"/>
      <c r="F82" s="306"/>
      <c r="G82" s="47">
        <v>74</v>
      </c>
      <c r="H82" s="48">
        <v>0</v>
      </c>
      <c r="I82" s="48">
        <v>0</v>
      </c>
    </row>
    <row r="83" spans="1:9" ht="15" customHeight="1" x14ac:dyDescent="0.25">
      <c r="A83" s="306" t="s">
        <v>194</v>
      </c>
      <c r="B83" s="306"/>
      <c r="C83" s="306"/>
      <c r="D83" s="306"/>
      <c r="E83" s="306"/>
      <c r="F83" s="306"/>
      <c r="G83" s="47">
        <v>75</v>
      </c>
      <c r="H83" s="48">
        <v>0</v>
      </c>
      <c r="I83" s="48">
        <v>0</v>
      </c>
    </row>
    <row r="84" spans="1:9" ht="15" customHeight="1" x14ac:dyDescent="0.25">
      <c r="A84" s="311" t="s">
        <v>195</v>
      </c>
      <c r="B84" s="311"/>
      <c r="C84" s="311"/>
      <c r="D84" s="311"/>
      <c r="E84" s="311"/>
      <c r="F84" s="311"/>
      <c r="G84" s="47">
        <v>76</v>
      </c>
      <c r="H84" s="48">
        <v>0</v>
      </c>
      <c r="I84" s="48">
        <v>0</v>
      </c>
    </row>
    <row r="85" spans="1:9" ht="15" customHeight="1" x14ac:dyDescent="0.25">
      <c r="A85" s="310" t="s">
        <v>196</v>
      </c>
      <c r="B85" s="310"/>
      <c r="C85" s="310"/>
      <c r="D85" s="310"/>
      <c r="E85" s="310"/>
      <c r="F85" s="310"/>
      <c r="G85" s="49">
        <v>77</v>
      </c>
      <c r="H85" s="50">
        <f>H86+H87+H88</f>
        <v>905282</v>
      </c>
      <c r="I85" s="50">
        <f>I86+I87+I88</f>
        <v>61473</v>
      </c>
    </row>
    <row r="86" spans="1:9" ht="15" customHeight="1" x14ac:dyDescent="0.25">
      <c r="A86" s="306" t="s">
        <v>197</v>
      </c>
      <c r="B86" s="306"/>
      <c r="C86" s="306"/>
      <c r="D86" s="306"/>
      <c r="E86" s="306"/>
      <c r="F86" s="306"/>
      <c r="G86" s="47">
        <v>78</v>
      </c>
      <c r="H86" s="48">
        <v>905282</v>
      </c>
      <c r="I86" s="48">
        <v>61473</v>
      </c>
    </row>
    <row r="87" spans="1:9" ht="15" customHeight="1" x14ac:dyDescent="0.25">
      <c r="A87" s="306" t="s">
        <v>198</v>
      </c>
      <c r="B87" s="306"/>
      <c r="C87" s="306"/>
      <c r="D87" s="306"/>
      <c r="E87" s="306"/>
      <c r="F87" s="306"/>
      <c r="G87" s="47">
        <v>79</v>
      </c>
      <c r="H87" s="48">
        <v>0</v>
      </c>
      <c r="I87" s="48">
        <v>0</v>
      </c>
    </row>
    <row r="88" spans="1:9" ht="15" customHeight="1" x14ac:dyDescent="0.25">
      <c r="A88" s="306" t="s">
        <v>199</v>
      </c>
      <c r="B88" s="306"/>
      <c r="C88" s="306"/>
      <c r="D88" s="306"/>
      <c r="E88" s="306"/>
      <c r="F88" s="306"/>
      <c r="G88" s="47">
        <v>80</v>
      </c>
      <c r="H88" s="48">
        <v>0</v>
      </c>
      <c r="I88" s="48">
        <v>0</v>
      </c>
    </row>
    <row r="89" spans="1:9" ht="15" customHeight="1" x14ac:dyDescent="0.25">
      <c r="A89" s="310" t="s">
        <v>200</v>
      </c>
      <c r="B89" s="310"/>
      <c r="C89" s="310"/>
      <c r="D89" s="310"/>
      <c r="E89" s="310"/>
      <c r="F89" s="310"/>
      <c r="G89" s="49">
        <v>81</v>
      </c>
      <c r="H89" s="50">
        <f>H90-H91</f>
        <v>462953210</v>
      </c>
      <c r="I89" s="50">
        <f>I90-I91</f>
        <v>539646072</v>
      </c>
    </row>
    <row r="90" spans="1:9" ht="15" customHeight="1" x14ac:dyDescent="0.25">
      <c r="A90" s="306" t="s">
        <v>201</v>
      </c>
      <c r="B90" s="306"/>
      <c r="C90" s="306"/>
      <c r="D90" s="306"/>
      <c r="E90" s="306"/>
      <c r="F90" s="306"/>
      <c r="G90" s="47">
        <v>82</v>
      </c>
      <c r="H90" s="48">
        <v>462953210</v>
      </c>
      <c r="I90" s="48">
        <v>539646072</v>
      </c>
    </row>
    <row r="91" spans="1:9" ht="15" customHeight="1" x14ac:dyDescent="0.25">
      <c r="A91" s="306" t="s">
        <v>202</v>
      </c>
      <c r="B91" s="306"/>
      <c r="C91" s="306"/>
      <c r="D91" s="306"/>
      <c r="E91" s="306"/>
      <c r="F91" s="306"/>
      <c r="G91" s="47">
        <v>83</v>
      </c>
      <c r="H91" s="55">
        <v>0</v>
      </c>
      <c r="I91" s="55">
        <v>0</v>
      </c>
    </row>
    <row r="92" spans="1:9" ht="15" customHeight="1" x14ac:dyDescent="0.25">
      <c r="A92" s="310" t="s">
        <v>203</v>
      </c>
      <c r="B92" s="310"/>
      <c r="C92" s="310"/>
      <c r="D92" s="310"/>
      <c r="E92" s="310"/>
      <c r="F92" s="310"/>
      <c r="G92" s="49">
        <v>84</v>
      </c>
      <c r="H92" s="50">
        <f>H93-H94</f>
        <v>239279476</v>
      </c>
      <c r="I92" s="50">
        <f>I93-I94</f>
        <v>377006905</v>
      </c>
    </row>
    <row r="93" spans="1:9" ht="15" customHeight="1" x14ac:dyDescent="0.25">
      <c r="A93" s="306" t="s">
        <v>204</v>
      </c>
      <c r="B93" s="306"/>
      <c r="C93" s="306"/>
      <c r="D93" s="306"/>
      <c r="E93" s="306"/>
      <c r="F93" s="306"/>
      <c r="G93" s="47">
        <v>85</v>
      </c>
      <c r="H93" s="48">
        <v>239279476</v>
      </c>
      <c r="I93" s="48">
        <v>377006905</v>
      </c>
    </row>
    <row r="94" spans="1:9" ht="15" customHeight="1" x14ac:dyDescent="0.25">
      <c r="A94" s="306" t="s">
        <v>205</v>
      </c>
      <c r="B94" s="306"/>
      <c r="C94" s="306"/>
      <c r="D94" s="306"/>
      <c r="E94" s="306"/>
      <c r="F94" s="306"/>
      <c r="G94" s="47">
        <v>86</v>
      </c>
      <c r="H94" s="55">
        <v>0</v>
      </c>
      <c r="I94" s="55">
        <v>0</v>
      </c>
    </row>
    <row r="95" spans="1:9" ht="15" customHeight="1" x14ac:dyDescent="0.25">
      <c r="A95" s="311" t="s">
        <v>206</v>
      </c>
      <c r="B95" s="311"/>
      <c r="C95" s="311"/>
      <c r="D95" s="311"/>
      <c r="E95" s="311"/>
      <c r="F95" s="311"/>
      <c r="G95" s="47">
        <v>87</v>
      </c>
      <c r="H95" s="55">
        <v>0</v>
      </c>
      <c r="I95" s="55">
        <v>0</v>
      </c>
    </row>
    <row r="96" spans="1:9" ht="15" customHeight="1" x14ac:dyDescent="0.25">
      <c r="A96" s="308" t="s">
        <v>207</v>
      </c>
      <c r="B96" s="308"/>
      <c r="C96" s="308"/>
      <c r="D96" s="308"/>
      <c r="E96" s="308"/>
      <c r="F96" s="308"/>
      <c r="G96" s="49">
        <v>88</v>
      </c>
      <c r="H96" s="50">
        <f>SUM(H97:H102)</f>
        <v>84454617</v>
      </c>
      <c r="I96" s="50">
        <f>SUM(I97:I102)</f>
        <v>99091523</v>
      </c>
    </row>
    <row r="97" spans="1:9" ht="15" customHeight="1" x14ac:dyDescent="0.25">
      <c r="A97" s="306" t="s">
        <v>208</v>
      </c>
      <c r="B97" s="306"/>
      <c r="C97" s="306"/>
      <c r="D97" s="306"/>
      <c r="E97" s="306"/>
      <c r="F97" s="306"/>
      <c r="G97" s="47">
        <v>89</v>
      </c>
      <c r="H97" s="48">
        <v>7894989</v>
      </c>
      <c r="I97" s="48">
        <v>11847096</v>
      </c>
    </row>
    <row r="98" spans="1:9" ht="15" customHeight="1" x14ac:dyDescent="0.25">
      <c r="A98" s="306" t="s">
        <v>209</v>
      </c>
      <c r="B98" s="306"/>
      <c r="C98" s="306"/>
      <c r="D98" s="306"/>
      <c r="E98" s="306"/>
      <c r="F98" s="306"/>
      <c r="G98" s="47">
        <v>90</v>
      </c>
      <c r="H98" s="48">
        <v>0</v>
      </c>
      <c r="I98" s="48">
        <v>0</v>
      </c>
    </row>
    <row r="99" spans="1:9" ht="15" customHeight="1" x14ac:dyDescent="0.25">
      <c r="A99" s="306" t="s">
        <v>210</v>
      </c>
      <c r="B99" s="306"/>
      <c r="C99" s="306"/>
      <c r="D99" s="306"/>
      <c r="E99" s="306"/>
      <c r="F99" s="306"/>
      <c r="G99" s="47">
        <v>91</v>
      </c>
      <c r="H99" s="48">
        <v>27804325</v>
      </c>
      <c r="I99" s="48">
        <v>30791013</v>
      </c>
    </row>
    <row r="100" spans="1:9" ht="15" customHeight="1" x14ac:dyDescent="0.25">
      <c r="A100" s="306" t="s">
        <v>211</v>
      </c>
      <c r="B100" s="306"/>
      <c r="C100" s="306"/>
      <c r="D100" s="306"/>
      <c r="E100" s="306"/>
      <c r="F100" s="306"/>
      <c r="G100" s="47">
        <v>92</v>
      </c>
      <c r="H100" s="48">
        <v>0</v>
      </c>
      <c r="I100" s="48">
        <v>0</v>
      </c>
    </row>
    <row r="101" spans="1:9" ht="15" customHeight="1" x14ac:dyDescent="0.25">
      <c r="A101" s="306" t="s">
        <v>212</v>
      </c>
      <c r="B101" s="306"/>
      <c r="C101" s="306"/>
      <c r="D101" s="306"/>
      <c r="E101" s="306"/>
      <c r="F101" s="306"/>
      <c r="G101" s="47">
        <v>93</v>
      </c>
      <c r="H101" s="48">
        <v>0</v>
      </c>
      <c r="I101" s="48">
        <v>0</v>
      </c>
    </row>
    <row r="102" spans="1:9" ht="15" customHeight="1" x14ac:dyDescent="0.25">
      <c r="A102" s="306" t="s">
        <v>213</v>
      </c>
      <c r="B102" s="306"/>
      <c r="C102" s="306"/>
      <c r="D102" s="306"/>
      <c r="E102" s="306"/>
      <c r="F102" s="306"/>
      <c r="G102" s="47">
        <v>94</v>
      </c>
      <c r="H102" s="48">
        <v>48755303</v>
      </c>
      <c r="I102" s="48">
        <v>56453414</v>
      </c>
    </row>
    <row r="103" spans="1:9" ht="15" customHeight="1" x14ac:dyDescent="0.25">
      <c r="A103" s="308" t="s">
        <v>214</v>
      </c>
      <c r="B103" s="308"/>
      <c r="C103" s="308"/>
      <c r="D103" s="308"/>
      <c r="E103" s="308"/>
      <c r="F103" s="308"/>
      <c r="G103" s="49">
        <v>95</v>
      </c>
      <c r="H103" s="50">
        <f>SUM(H104:H114)</f>
        <v>1999146293</v>
      </c>
      <c r="I103" s="50">
        <f>SUM(I104:I114)</f>
        <v>2199023800</v>
      </c>
    </row>
    <row r="104" spans="1:9" ht="15" customHeight="1" x14ac:dyDescent="0.25">
      <c r="A104" s="306" t="s">
        <v>215</v>
      </c>
      <c r="B104" s="306"/>
      <c r="C104" s="306"/>
      <c r="D104" s="306"/>
      <c r="E104" s="306"/>
      <c r="F104" s="306"/>
      <c r="G104" s="47">
        <v>96</v>
      </c>
      <c r="H104" s="56">
        <v>0</v>
      </c>
      <c r="I104" s="56">
        <v>0</v>
      </c>
    </row>
    <row r="105" spans="1:9" ht="15" customHeight="1" x14ac:dyDescent="0.25">
      <c r="A105" s="306" t="s">
        <v>216</v>
      </c>
      <c r="B105" s="306"/>
      <c r="C105" s="306"/>
      <c r="D105" s="306"/>
      <c r="E105" s="306"/>
      <c r="F105" s="306"/>
      <c r="G105" s="47">
        <v>97</v>
      </c>
      <c r="H105" s="55">
        <v>0</v>
      </c>
      <c r="I105" s="55">
        <v>0</v>
      </c>
    </row>
    <row r="106" spans="1:9" ht="15" customHeight="1" x14ac:dyDescent="0.25">
      <c r="A106" s="306" t="s">
        <v>217</v>
      </c>
      <c r="B106" s="306"/>
      <c r="C106" s="306"/>
      <c r="D106" s="306"/>
      <c r="E106" s="306"/>
      <c r="F106" s="306"/>
      <c r="G106" s="47">
        <v>98</v>
      </c>
      <c r="H106" s="55">
        <v>0</v>
      </c>
      <c r="I106" s="55">
        <v>0</v>
      </c>
    </row>
    <row r="107" spans="1:9" ht="20.65" customHeight="1" x14ac:dyDescent="0.25">
      <c r="A107" s="306" t="s">
        <v>218</v>
      </c>
      <c r="B107" s="306"/>
      <c r="C107" s="306"/>
      <c r="D107" s="306"/>
      <c r="E107" s="306"/>
      <c r="F107" s="306"/>
      <c r="G107" s="47">
        <v>99</v>
      </c>
      <c r="H107" s="55">
        <v>0</v>
      </c>
      <c r="I107" s="55">
        <v>0</v>
      </c>
    </row>
    <row r="108" spans="1:9" ht="15" customHeight="1" x14ac:dyDescent="0.25">
      <c r="A108" s="306" t="s">
        <v>219</v>
      </c>
      <c r="B108" s="306"/>
      <c r="C108" s="306"/>
      <c r="D108" s="306"/>
      <c r="E108" s="306"/>
      <c r="F108" s="306"/>
      <c r="G108" s="47">
        <v>100</v>
      </c>
      <c r="H108" s="55">
        <v>0</v>
      </c>
      <c r="I108" s="55">
        <v>0</v>
      </c>
    </row>
    <row r="109" spans="1:9" ht="15" customHeight="1" x14ac:dyDescent="0.25">
      <c r="A109" s="306" t="s">
        <v>220</v>
      </c>
      <c r="B109" s="306"/>
      <c r="C109" s="306"/>
      <c r="D109" s="306"/>
      <c r="E109" s="306"/>
      <c r="F109" s="306"/>
      <c r="G109" s="47">
        <v>101</v>
      </c>
      <c r="H109" s="48">
        <v>1978757713</v>
      </c>
      <c r="I109" s="48">
        <v>2146746486</v>
      </c>
    </row>
    <row r="110" spans="1:9" ht="15" customHeight="1" x14ac:dyDescent="0.25">
      <c r="A110" s="306" t="s">
        <v>221</v>
      </c>
      <c r="B110" s="306"/>
      <c r="C110" s="306"/>
      <c r="D110" s="306"/>
      <c r="E110" s="306"/>
      <c r="F110" s="306"/>
      <c r="G110" s="47">
        <v>102</v>
      </c>
      <c r="H110" s="48">
        <v>0</v>
      </c>
      <c r="I110" s="48">
        <v>0</v>
      </c>
    </row>
    <row r="111" spans="1:9" ht="15" customHeight="1" x14ac:dyDescent="0.25">
      <c r="A111" s="306" t="s">
        <v>222</v>
      </c>
      <c r="B111" s="306"/>
      <c r="C111" s="306"/>
      <c r="D111" s="306"/>
      <c r="E111" s="306"/>
      <c r="F111" s="306"/>
      <c r="G111" s="47">
        <v>103</v>
      </c>
      <c r="H111" s="48">
        <v>0</v>
      </c>
      <c r="I111" s="48">
        <v>0</v>
      </c>
    </row>
    <row r="112" spans="1:9" ht="15" customHeight="1" x14ac:dyDescent="0.25">
      <c r="A112" s="306" t="s">
        <v>223</v>
      </c>
      <c r="B112" s="306"/>
      <c r="C112" s="306"/>
      <c r="D112" s="306"/>
      <c r="E112" s="306"/>
      <c r="F112" s="306"/>
      <c r="G112" s="47">
        <v>104</v>
      </c>
      <c r="H112" s="48">
        <v>0</v>
      </c>
      <c r="I112" s="48">
        <v>0</v>
      </c>
    </row>
    <row r="113" spans="1:9" ht="15" customHeight="1" x14ac:dyDescent="0.25">
      <c r="A113" s="306" t="s">
        <v>224</v>
      </c>
      <c r="B113" s="306"/>
      <c r="C113" s="306"/>
      <c r="D113" s="306"/>
      <c r="E113" s="306"/>
      <c r="F113" s="306"/>
      <c r="G113" s="47">
        <v>105</v>
      </c>
      <c r="H113" s="48">
        <v>5161574</v>
      </c>
      <c r="I113" s="48">
        <v>38086903</v>
      </c>
    </row>
    <row r="114" spans="1:9" ht="15" customHeight="1" x14ac:dyDescent="0.25">
      <c r="A114" s="306" t="s">
        <v>225</v>
      </c>
      <c r="B114" s="306"/>
      <c r="C114" s="306"/>
      <c r="D114" s="306"/>
      <c r="E114" s="306"/>
      <c r="F114" s="306"/>
      <c r="G114" s="47">
        <v>106</v>
      </c>
      <c r="H114" s="48">
        <v>15227006</v>
      </c>
      <c r="I114" s="51">
        <v>14190411</v>
      </c>
    </row>
    <row r="115" spans="1:9" ht="15" customHeight="1" x14ac:dyDescent="0.25">
      <c r="A115" s="308" t="s">
        <v>226</v>
      </c>
      <c r="B115" s="308"/>
      <c r="C115" s="308"/>
      <c r="D115" s="308"/>
      <c r="E115" s="308"/>
      <c r="F115" s="308"/>
      <c r="G115" s="49">
        <v>107</v>
      </c>
      <c r="H115" s="50">
        <f>SUM(H116:H129)</f>
        <v>377391313</v>
      </c>
      <c r="I115" s="50">
        <f>SUM(I116:I129)</f>
        <v>463253429</v>
      </c>
    </row>
    <row r="116" spans="1:9" ht="15" customHeight="1" x14ac:dyDescent="0.25">
      <c r="A116" s="306" t="s">
        <v>227</v>
      </c>
      <c r="B116" s="306"/>
      <c r="C116" s="306"/>
      <c r="D116" s="306"/>
      <c r="E116" s="306"/>
      <c r="F116" s="306"/>
      <c r="G116" s="47">
        <v>108</v>
      </c>
      <c r="H116" s="48">
        <v>196105</v>
      </c>
      <c r="I116" s="48">
        <v>218328</v>
      </c>
    </row>
    <row r="117" spans="1:9" ht="15" customHeight="1" x14ac:dyDescent="0.25">
      <c r="A117" s="306" t="s">
        <v>216</v>
      </c>
      <c r="B117" s="306"/>
      <c r="C117" s="306"/>
      <c r="D117" s="306"/>
      <c r="E117" s="306"/>
      <c r="F117" s="306"/>
      <c r="G117" s="47">
        <v>109</v>
      </c>
      <c r="H117" s="48">
        <v>0</v>
      </c>
      <c r="I117" s="48">
        <v>0</v>
      </c>
    </row>
    <row r="118" spans="1:9" ht="15" customHeight="1" x14ac:dyDescent="0.25">
      <c r="A118" s="306" t="s">
        <v>217</v>
      </c>
      <c r="B118" s="306"/>
      <c r="C118" s="306"/>
      <c r="D118" s="306"/>
      <c r="E118" s="306"/>
      <c r="F118" s="306"/>
      <c r="G118" s="47">
        <v>110</v>
      </c>
      <c r="H118" s="48">
        <v>0</v>
      </c>
      <c r="I118" s="48">
        <v>0</v>
      </c>
    </row>
    <row r="119" spans="1:9" ht="20.100000000000001" customHeight="1" x14ac:dyDescent="0.25">
      <c r="A119" s="306" t="s">
        <v>228</v>
      </c>
      <c r="B119" s="306"/>
      <c r="C119" s="306"/>
      <c r="D119" s="306"/>
      <c r="E119" s="306"/>
      <c r="F119" s="306"/>
      <c r="G119" s="47">
        <v>111</v>
      </c>
      <c r="H119" s="48">
        <v>0</v>
      </c>
      <c r="I119" s="48">
        <v>0</v>
      </c>
    </row>
    <row r="120" spans="1:9" ht="15" customHeight="1" x14ac:dyDescent="0.25">
      <c r="A120" s="306" t="s">
        <v>219</v>
      </c>
      <c r="B120" s="306"/>
      <c r="C120" s="306"/>
      <c r="D120" s="306"/>
      <c r="E120" s="306"/>
      <c r="F120" s="306"/>
      <c r="G120" s="47">
        <v>112</v>
      </c>
      <c r="H120" s="48">
        <v>0</v>
      </c>
      <c r="I120" s="48">
        <v>0</v>
      </c>
    </row>
    <row r="121" spans="1:9" ht="15" customHeight="1" x14ac:dyDescent="0.25">
      <c r="A121" s="306" t="s">
        <v>220</v>
      </c>
      <c r="B121" s="306"/>
      <c r="C121" s="306"/>
      <c r="D121" s="306"/>
      <c r="E121" s="306"/>
      <c r="F121" s="306"/>
      <c r="G121" s="47">
        <v>113</v>
      </c>
      <c r="H121" s="48">
        <v>203359113</v>
      </c>
      <c r="I121" s="48">
        <v>257433437</v>
      </c>
    </row>
    <row r="122" spans="1:9" ht="15" customHeight="1" x14ac:dyDescent="0.25">
      <c r="A122" s="306" t="s">
        <v>229</v>
      </c>
      <c r="B122" s="306"/>
      <c r="C122" s="306"/>
      <c r="D122" s="306"/>
      <c r="E122" s="306"/>
      <c r="F122" s="306"/>
      <c r="G122" s="47">
        <v>114</v>
      </c>
      <c r="H122" s="48">
        <v>34734630</v>
      </c>
      <c r="I122" s="48">
        <v>31610147</v>
      </c>
    </row>
    <row r="123" spans="1:9" ht="15" customHeight="1" x14ac:dyDescent="0.25">
      <c r="A123" s="306" t="s">
        <v>222</v>
      </c>
      <c r="B123" s="306"/>
      <c r="C123" s="306"/>
      <c r="D123" s="306"/>
      <c r="E123" s="306"/>
      <c r="F123" s="306"/>
      <c r="G123" s="47">
        <v>115</v>
      </c>
      <c r="H123" s="48">
        <v>102714900</v>
      </c>
      <c r="I123" s="48">
        <v>127477774</v>
      </c>
    </row>
    <row r="124" spans="1:9" ht="15" customHeight="1" x14ac:dyDescent="0.25">
      <c r="A124" s="306" t="s">
        <v>230</v>
      </c>
      <c r="B124" s="306"/>
      <c r="C124" s="306"/>
      <c r="D124" s="306"/>
      <c r="E124" s="306"/>
      <c r="F124" s="306"/>
      <c r="G124" s="47">
        <v>116</v>
      </c>
      <c r="H124" s="48">
        <v>0</v>
      </c>
      <c r="I124" s="48">
        <v>0</v>
      </c>
    </row>
    <row r="125" spans="1:9" ht="15" customHeight="1" x14ac:dyDescent="0.25">
      <c r="A125" s="306" t="s">
        <v>231</v>
      </c>
      <c r="B125" s="306"/>
      <c r="C125" s="306"/>
      <c r="D125" s="306"/>
      <c r="E125" s="306"/>
      <c r="F125" s="306"/>
      <c r="G125" s="47">
        <v>117</v>
      </c>
      <c r="H125" s="48">
        <v>22822891</v>
      </c>
      <c r="I125" s="48">
        <v>24837226</v>
      </c>
    </row>
    <row r="126" spans="1:9" ht="15" customHeight="1" x14ac:dyDescent="0.25">
      <c r="A126" s="306" t="s">
        <v>232</v>
      </c>
      <c r="B126" s="306"/>
      <c r="C126" s="306"/>
      <c r="D126" s="306"/>
      <c r="E126" s="306"/>
      <c r="F126" s="306"/>
      <c r="G126" s="47">
        <v>118</v>
      </c>
      <c r="H126" s="48">
        <v>9464523</v>
      </c>
      <c r="I126" s="48">
        <v>10114318</v>
      </c>
    </row>
    <row r="127" spans="1:9" ht="15" customHeight="1" x14ac:dyDescent="0.25">
      <c r="A127" s="306" t="s">
        <v>233</v>
      </c>
      <c r="B127" s="306"/>
      <c r="C127" s="306"/>
      <c r="D127" s="306"/>
      <c r="E127" s="306"/>
      <c r="F127" s="306"/>
      <c r="G127" s="47">
        <v>119</v>
      </c>
      <c r="H127" s="48">
        <v>9600</v>
      </c>
      <c r="I127" s="48">
        <v>9600</v>
      </c>
    </row>
    <row r="128" spans="1:9" ht="15" customHeight="1" x14ac:dyDescent="0.25">
      <c r="A128" s="306" t="s">
        <v>234</v>
      </c>
      <c r="B128" s="306"/>
      <c r="C128" s="306"/>
      <c r="D128" s="306"/>
      <c r="E128" s="306"/>
      <c r="F128" s="306"/>
      <c r="G128" s="47">
        <v>120</v>
      </c>
      <c r="H128" s="48">
        <v>0</v>
      </c>
      <c r="I128" s="48">
        <v>0</v>
      </c>
    </row>
    <row r="129" spans="1:9" ht="15" customHeight="1" x14ac:dyDescent="0.25">
      <c r="A129" s="306" t="s">
        <v>235</v>
      </c>
      <c r="B129" s="306"/>
      <c r="C129" s="306"/>
      <c r="D129" s="306"/>
      <c r="E129" s="306"/>
      <c r="F129" s="306"/>
      <c r="G129" s="47">
        <v>121</v>
      </c>
      <c r="H129" s="48">
        <v>4089551</v>
      </c>
      <c r="I129" s="48">
        <v>11552599</v>
      </c>
    </row>
    <row r="130" spans="1:9" ht="15" customHeight="1" x14ac:dyDescent="0.25">
      <c r="A130" s="307" t="s">
        <v>236</v>
      </c>
      <c r="B130" s="307"/>
      <c r="C130" s="307"/>
      <c r="D130" s="307"/>
      <c r="E130" s="307"/>
      <c r="F130" s="307"/>
      <c r="G130" s="47">
        <v>122</v>
      </c>
      <c r="H130" s="48">
        <v>62503796</v>
      </c>
      <c r="I130" s="48">
        <v>52099054</v>
      </c>
    </row>
    <row r="131" spans="1:9" ht="15" customHeight="1" x14ac:dyDescent="0.25">
      <c r="A131" s="308" t="s">
        <v>237</v>
      </c>
      <c r="B131" s="308"/>
      <c r="C131" s="308"/>
      <c r="D131" s="308"/>
      <c r="E131" s="308"/>
      <c r="F131" s="308"/>
      <c r="G131" s="49">
        <v>123</v>
      </c>
      <c r="H131" s="50">
        <f>H75+H96+H103+H115+H130</f>
        <v>4998256676</v>
      </c>
      <c r="I131" s="50">
        <f>I75+I96+I103+I115+I130</f>
        <v>5503912108</v>
      </c>
    </row>
    <row r="132" spans="1:9" ht="15" customHeight="1" x14ac:dyDescent="0.25">
      <c r="A132" s="309" t="s">
        <v>238</v>
      </c>
      <c r="B132" s="309"/>
      <c r="C132" s="309"/>
      <c r="D132" s="309"/>
      <c r="E132" s="309"/>
      <c r="F132" s="309"/>
      <c r="G132" s="53">
        <v>124</v>
      </c>
      <c r="H132" s="54">
        <v>54446042</v>
      </c>
      <c r="I132" s="54">
        <v>54355927</v>
      </c>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conditionalFormatting sqref="I12:I15">
    <cfRule type="cellIs" dxfId="111" priority="77" stopIfTrue="1" operator="notEqual">
      <formula>ROUND(I12,0)</formula>
    </cfRule>
    <cfRule type="cellIs" dxfId="110" priority="78" stopIfTrue="1" operator="lessThan">
      <formula>0</formula>
    </cfRule>
  </conditionalFormatting>
  <conditionalFormatting sqref="H12:H15">
    <cfRule type="cellIs" dxfId="109" priority="75" stopIfTrue="1" operator="notEqual">
      <formula>ROUND(H12,0)</formula>
    </cfRule>
    <cfRule type="cellIs" dxfId="108" priority="76" stopIfTrue="1" operator="lessThan">
      <formula>0</formula>
    </cfRule>
  </conditionalFormatting>
  <conditionalFormatting sqref="I18:I26">
    <cfRule type="cellIs" dxfId="107" priority="73" stopIfTrue="1" operator="notEqual">
      <formula>ROUND(I18,0)</formula>
    </cfRule>
    <cfRule type="cellIs" dxfId="106" priority="74" stopIfTrue="1" operator="lessThan">
      <formula>0</formula>
    </cfRule>
  </conditionalFormatting>
  <conditionalFormatting sqref="H18:H26">
    <cfRule type="cellIs" dxfId="105" priority="71" stopIfTrue="1" operator="notEqual">
      <formula>ROUND(H18,0)</formula>
    </cfRule>
    <cfRule type="cellIs" dxfId="104" priority="72" stopIfTrue="1" operator="lessThan">
      <formula>0</formula>
    </cfRule>
  </conditionalFormatting>
  <conditionalFormatting sqref="I29:I33 I35:I37">
    <cfRule type="cellIs" dxfId="103" priority="69" stopIfTrue="1" operator="notEqual">
      <formula>ROUND(I29,0)</formula>
    </cfRule>
    <cfRule type="cellIs" dxfId="102" priority="70" stopIfTrue="1" operator="lessThan">
      <formula>0</formula>
    </cfRule>
  </conditionalFormatting>
  <conditionalFormatting sqref="H29:H33 H35:H37">
    <cfRule type="cellIs" dxfId="101" priority="67" stopIfTrue="1" operator="notEqual">
      <formula>ROUND(H29,0)</formula>
    </cfRule>
    <cfRule type="cellIs" dxfId="100" priority="68" stopIfTrue="1" operator="lessThan">
      <formula>0</formula>
    </cfRule>
  </conditionalFormatting>
  <conditionalFormatting sqref="I42">
    <cfRule type="cellIs" dxfId="99" priority="65" stopIfTrue="1" operator="notEqual">
      <formula>ROUND(I42,0)</formula>
    </cfRule>
    <cfRule type="cellIs" dxfId="98" priority="66" stopIfTrue="1" operator="lessThan">
      <formula>0</formula>
    </cfRule>
  </conditionalFormatting>
  <conditionalFormatting sqref="H42:H43">
    <cfRule type="cellIs" dxfId="97" priority="63" stopIfTrue="1" operator="notEqual">
      <formula>ROUND(H42,0)</formula>
    </cfRule>
    <cfRule type="cellIs" dxfId="96" priority="64" stopIfTrue="1" operator="lessThan">
      <formula>0</formula>
    </cfRule>
  </conditionalFormatting>
  <conditionalFormatting sqref="I47:I48">
    <cfRule type="cellIs" dxfId="95" priority="61" stopIfTrue="1" operator="notEqual">
      <formula>ROUND(I47,0)</formula>
    </cfRule>
    <cfRule type="cellIs" dxfId="94" priority="62" stopIfTrue="1" operator="lessThan">
      <formula>0</formula>
    </cfRule>
  </conditionalFormatting>
  <conditionalFormatting sqref="H47:H48">
    <cfRule type="cellIs" dxfId="93" priority="59" stopIfTrue="1" operator="notEqual">
      <formula>ROUND(H47,0)</formula>
    </cfRule>
    <cfRule type="cellIs" dxfId="92" priority="60" stopIfTrue="1" operator="lessThan">
      <formula>0</formula>
    </cfRule>
  </conditionalFormatting>
  <conditionalFormatting sqref="I55:I59">
    <cfRule type="cellIs" dxfId="91" priority="57" stopIfTrue="1" operator="notEqual">
      <formula>ROUND(I55,0)</formula>
    </cfRule>
    <cfRule type="cellIs" dxfId="90" priority="58" stopIfTrue="1" operator="lessThan">
      <formula>0</formula>
    </cfRule>
  </conditionalFormatting>
  <conditionalFormatting sqref="H55:H59">
    <cfRule type="cellIs" dxfId="89" priority="55" stopIfTrue="1" operator="notEqual">
      <formula>ROUND(H55,0)</formula>
    </cfRule>
    <cfRule type="cellIs" dxfId="88" priority="56" stopIfTrue="1" operator="lessThan">
      <formula>0</formula>
    </cfRule>
  </conditionalFormatting>
  <conditionalFormatting sqref="I63">
    <cfRule type="cellIs" dxfId="87" priority="53" stopIfTrue="1" operator="notEqual">
      <formula>ROUND(I63,0)</formula>
    </cfRule>
    <cfRule type="cellIs" dxfId="86" priority="54" stopIfTrue="1" operator="lessThan">
      <formula>0</formula>
    </cfRule>
  </conditionalFormatting>
  <conditionalFormatting sqref="I64:I71">
    <cfRule type="cellIs" dxfId="85" priority="51" stopIfTrue="1" operator="notEqual">
      <formula>ROUND(I64,0)</formula>
    </cfRule>
    <cfRule type="cellIs" dxfId="84" priority="52" stopIfTrue="1" operator="lessThan">
      <formula>0</formula>
    </cfRule>
  </conditionalFormatting>
  <conditionalFormatting sqref="H63">
    <cfRule type="cellIs" dxfId="83" priority="49" stopIfTrue="1" operator="notEqual">
      <formula>ROUND(H63,0)</formula>
    </cfRule>
    <cfRule type="cellIs" dxfId="82" priority="50" stopIfTrue="1" operator="lessThan">
      <formula>0</formula>
    </cfRule>
  </conditionalFormatting>
  <conditionalFormatting sqref="H64:H71">
    <cfRule type="cellIs" dxfId="81" priority="47" stopIfTrue="1" operator="notEqual">
      <formula>ROUND(H64,0)</formula>
    </cfRule>
    <cfRule type="cellIs" dxfId="80" priority="48" stopIfTrue="1" operator="lessThan">
      <formula>0</formula>
    </cfRule>
  </conditionalFormatting>
  <conditionalFormatting sqref="I73">
    <cfRule type="cellIs" dxfId="79" priority="45" stopIfTrue="1" operator="notEqual">
      <formula>ROUND(I73,0)</formula>
    </cfRule>
    <cfRule type="cellIs" dxfId="78" priority="46" stopIfTrue="1" operator="lessThan">
      <formula>0</formula>
    </cfRule>
  </conditionalFormatting>
  <conditionalFormatting sqref="H73">
    <cfRule type="cellIs" dxfId="77" priority="43" stopIfTrue="1" operator="notEqual">
      <formula>ROUND(H73,0)</formula>
    </cfRule>
    <cfRule type="cellIs" dxfId="76" priority="44" stopIfTrue="1" operator="lessThan">
      <formula>0</formula>
    </cfRule>
  </conditionalFormatting>
  <conditionalFormatting sqref="I77">
    <cfRule type="cellIs" dxfId="75" priority="42" stopIfTrue="1" operator="notEqual">
      <formula>ROUND(I77,0)</formula>
    </cfRule>
  </conditionalFormatting>
  <conditionalFormatting sqref="I76">
    <cfRule type="cellIs" dxfId="74" priority="40" stopIfTrue="1" operator="notEqual">
      <formula>ROUND(I76,0)</formula>
    </cfRule>
    <cfRule type="cellIs" dxfId="73" priority="41" stopIfTrue="1" operator="lessThan">
      <formula>0</formula>
    </cfRule>
  </conditionalFormatting>
  <conditionalFormatting sqref="H77">
    <cfRule type="cellIs" dxfId="72" priority="39" stopIfTrue="1" operator="notEqual">
      <formula>ROUND(H77,0)</formula>
    </cfRule>
  </conditionalFormatting>
  <conditionalFormatting sqref="H76">
    <cfRule type="cellIs" dxfId="71" priority="37" stopIfTrue="1" operator="notEqual">
      <formula>ROUND(H76,0)</formula>
    </cfRule>
    <cfRule type="cellIs" dxfId="70" priority="38" stopIfTrue="1" operator="lessThan">
      <formula>0</formula>
    </cfRule>
  </conditionalFormatting>
  <conditionalFormatting sqref="I79:I84">
    <cfRule type="cellIs" dxfId="69" priority="36" stopIfTrue="1" operator="notEqual">
      <formula>ROUND(I79,0)</formula>
    </cfRule>
  </conditionalFormatting>
  <conditionalFormatting sqref="H79:H84">
    <cfRule type="cellIs" dxfId="68" priority="35" stopIfTrue="1" operator="notEqual">
      <formula>ROUND(H79,0)</formula>
    </cfRule>
  </conditionalFormatting>
  <conditionalFormatting sqref="I86">
    <cfRule type="cellIs" dxfId="67" priority="34" stopIfTrue="1" operator="notEqual">
      <formula>ROUND(I86,0)</formula>
    </cfRule>
  </conditionalFormatting>
  <conditionalFormatting sqref="H86">
    <cfRule type="cellIs" dxfId="66" priority="33" stopIfTrue="1" operator="notEqual">
      <formula>ROUND(H86,0)</formula>
    </cfRule>
  </conditionalFormatting>
  <conditionalFormatting sqref="I90">
    <cfRule type="cellIs" dxfId="65" priority="31" stopIfTrue="1" operator="notEqual">
      <formula>ROUND(I90,0)</formula>
    </cfRule>
    <cfRule type="cellIs" dxfId="64" priority="32" stopIfTrue="1" operator="lessThan">
      <formula>0</formula>
    </cfRule>
  </conditionalFormatting>
  <conditionalFormatting sqref="H90">
    <cfRule type="cellIs" dxfId="63" priority="29" stopIfTrue="1" operator="notEqual">
      <formula>ROUND(H90,0)</formula>
    </cfRule>
    <cfRule type="cellIs" dxfId="62" priority="30" stopIfTrue="1" operator="lessThan">
      <formula>0</formula>
    </cfRule>
  </conditionalFormatting>
  <conditionalFormatting sqref="H93">
    <cfRule type="cellIs" dxfId="61" priority="25" stopIfTrue="1" operator="notEqual">
      <formula>ROUND(H93,0)</formula>
    </cfRule>
    <cfRule type="cellIs" dxfId="60" priority="26" stopIfTrue="1" operator="lessThan">
      <formula>0</formula>
    </cfRule>
  </conditionalFormatting>
  <conditionalFormatting sqref="I97:I99">
    <cfRule type="cellIs" dxfId="59" priority="23" stopIfTrue="1" operator="notEqual">
      <formula>ROUND(I97,0)</formula>
    </cfRule>
    <cfRule type="cellIs" dxfId="58" priority="24" stopIfTrue="1" operator="lessThan">
      <formula>0</formula>
    </cfRule>
  </conditionalFormatting>
  <conditionalFormatting sqref="H97:H99">
    <cfRule type="cellIs" dxfId="57" priority="21" stopIfTrue="1" operator="notEqual">
      <formula>ROUND(H97,0)</formula>
    </cfRule>
    <cfRule type="cellIs" dxfId="56" priority="22" stopIfTrue="1" operator="lessThan">
      <formula>0</formula>
    </cfRule>
  </conditionalFormatting>
  <conditionalFormatting sqref="I109:I114">
    <cfRule type="cellIs" dxfId="55" priority="19" stopIfTrue="1" operator="notEqual">
      <formula>ROUND(I109,0)</formula>
    </cfRule>
    <cfRule type="cellIs" dxfId="54" priority="20" stopIfTrue="1" operator="lessThan">
      <formula>0</formula>
    </cfRule>
  </conditionalFormatting>
  <conditionalFormatting sqref="H109:H114">
    <cfRule type="cellIs" dxfId="53" priority="17" stopIfTrue="1" operator="notEqual">
      <formula>ROUND(H109,0)</formula>
    </cfRule>
    <cfRule type="cellIs" dxfId="52" priority="18" stopIfTrue="1" operator="lessThan">
      <formula>0</formula>
    </cfRule>
  </conditionalFormatting>
  <conditionalFormatting sqref="I116:I129">
    <cfRule type="cellIs" dxfId="51" priority="15" stopIfTrue="1" operator="notEqual">
      <formula>ROUND(I116,0)</formula>
    </cfRule>
    <cfRule type="cellIs" dxfId="50" priority="16" stopIfTrue="1" operator="lessThan">
      <formula>0</formula>
    </cfRule>
  </conditionalFormatting>
  <conditionalFormatting sqref="I130">
    <cfRule type="cellIs" dxfId="49" priority="13" stopIfTrue="1" operator="notEqual">
      <formula>ROUND(I130,0)</formula>
    </cfRule>
    <cfRule type="cellIs" dxfId="48" priority="14" stopIfTrue="1" operator="lessThan">
      <formula>0</formula>
    </cfRule>
  </conditionalFormatting>
  <conditionalFormatting sqref="H116:H129">
    <cfRule type="cellIs" dxfId="47" priority="11" stopIfTrue="1" operator="notEqual">
      <formula>ROUND(H116,0)</formula>
    </cfRule>
    <cfRule type="cellIs" dxfId="46" priority="12" stopIfTrue="1" operator="lessThan">
      <formula>0</formula>
    </cfRule>
  </conditionalFormatting>
  <conditionalFormatting sqref="H130">
    <cfRule type="cellIs" dxfId="45" priority="9" stopIfTrue="1" operator="notEqual">
      <formula>ROUND(H130,0)</formula>
    </cfRule>
    <cfRule type="cellIs" dxfId="44" priority="10" stopIfTrue="1" operator="lessThan">
      <formula>0</formula>
    </cfRule>
  </conditionalFormatting>
  <conditionalFormatting sqref="I132">
    <cfRule type="cellIs" dxfId="43" priority="7" stopIfTrue="1" operator="notEqual">
      <formula>ROUND(I132,0)</formula>
    </cfRule>
    <cfRule type="cellIs" dxfId="42" priority="8" stopIfTrue="1" operator="lessThan">
      <formula>0</formula>
    </cfRule>
  </conditionalFormatting>
  <conditionalFormatting sqref="H132">
    <cfRule type="cellIs" dxfId="41" priority="5" stopIfTrue="1" operator="notEqual">
      <formula>ROUND(H132,0)</formula>
    </cfRule>
    <cfRule type="cellIs" dxfId="40" priority="6" stopIfTrue="1" operator="lessThan">
      <formula>0</formula>
    </cfRule>
  </conditionalFormatting>
  <conditionalFormatting sqref="I93">
    <cfRule type="cellIs" dxfId="39" priority="3" stopIfTrue="1" operator="notEqual">
      <formula>ROUND(I93,0)</formula>
    </cfRule>
    <cfRule type="cellIs" dxfId="38" priority="4" stopIfTrue="1" operator="lessThan">
      <formula>0</formula>
    </cfRule>
  </conditionalFormatting>
  <conditionalFormatting sqref="I43">
    <cfRule type="cellIs" dxfId="37" priority="1" stopIfTrue="1" operator="notEqual">
      <formula>ROUND(I43,0)</formula>
    </cfRule>
    <cfRule type="cellIs" dxfId="36" priority="2" stopIfTrue="1" operator="lessThan">
      <formula>0</formula>
    </cfRule>
  </conditionalFormatting>
  <dataValidations count="2">
    <dataValidation type="whole" operator="greaterThanOrEqual" allowBlank="1" showInputMessage="1" showErrorMessage="1" errorTitle="Pogrešan upis" error="Dopušten je upis samo pozitivnih cjelobrojnih vrijednosti ili nule" sqref="H96:I132 H90:I91 H76:I76 H93:I94 H8:I73">
      <formula1>0</formula1>
    </dataValidation>
    <dataValidation type="whole" operator="notEqual" allowBlank="1" showInputMessage="1" showErrorMessage="1" errorTitle="Pogrešan upis" error="Dopušten je upis samo cjelobrojnih vrijednosti ili nule" sqref="H77:I89 H75:I75 H92:I92 H95:I95">
      <formula1>999999999999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workbookViewId="0">
      <selection activeCell="K63" sqref="K63"/>
    </sheetView>
  </sheetViews>
  <sheetFormatPr defaultRowHeight="15" x14ac:dyDescent="0.25"/>
  <cols>
    <col min="8" max="8" width="14.42578125" customWidth="1"/>
    <col min="9" max="9" width="12.85546875" customWidth="1"/>
  </cols>
  <sheetData>
    <row r="1" spans="1:9" ht="15" customHeight="1" x14ac:dyDescent="0.25">
      <c r="A1" s="380" t="s">
        <v>239</v>
      </c>
      <c r="B1" s="381"/>
      <c r="C1" s="381"/>
      <c r="D1" s="381"/>
      <c r="E1" s="381"/>
      <c r="F1" s="381"/>
      <c r="G1" s="381"/>
      <c r="H1" s="381"/>
      <c r="I1" s="381"/>
    </row>
    <row r="2" spans="1:9" ht="15" customHeight="1" x14ac:dyDescent="0.25">
      <c r="A2" s="382" t="s">
        <v>451</v>
      </c>
      <c r="B2" s="383"/>
      <c r="C2" s="383"/>
      <c r="D2" s="383"/>
      <c r="E2" s="383"/>
      <c r="F2" s="383"/>
      <c r="G2" s="383"/>
      <c r="H2" s="383"/>
      <c r="I2" s="383"/>
    </row>
    <row r="3" spans="1:9" x14ac:dyDescent="0.25">
      <c r="A3" s="384" t="s">
        <v>123</v>
      </c>
      <c r="B3" s="385"/>
      <c r="C3" s="385"/>
      <c r="D3" s="385"/>
      <c r="E3" s="385"/>
      <c r="F3" s="385"/>
      <c r="G3" s="385"/>
      <c r="H3" s="385"/>
      <c r="I3" s="385"/>
    </row>
    <row r="4" spans="1:9" ht="15" customHeight="1" x14ac:dyDescent="0.25">
      <c r="A4" s="386" t="s">
        <v>124</v>
      </c>
      <c r="B4" s="387"/>
      <c r="C4" s="387"/>
      <c r="D4" s="387"/>
      <c r="E4" s="387"/>
      <c r="F4" s="387"/>
      <c r="G4" s="387"/>
      <c r="H4" s="387"/>
      <c r="I4" s="388"/>
    </row>
    <row r="5" spans="1:9" ht="24.75" thickBot="1" x14ac:dyDescent="0.3">
      <c r="A5" s="389" t="s">
        <v>239</v>
      </c>
      <c r="B5" s="390"/>
      <c r="C5" s="390"/>
      <c r="D5" s="390"/>
      <c r="E5" s="390"/>
      <c r="F5" s="390"/>
      <c r="G5" s="57" t="s">
        <v>240</v>
      </c>
      <c r="H5" s="97" t="s">
        <v>241</v>
      </c>
      <c r="I5" s="93" t="s">
        <v>241</v>
      </c>
    </row>
    <row r="6" spans="1:9" x14ac:dyDescent="0.25">
      <c r="A6" s="391">
        <v>1</v>
      </c>
      <c r="B6" s="348"/>
      <c r="C6" s="348"/>
      <c r="D6" s="348"/>
      <c r="E6" s="348"/>
      <c r="F6" s="349"/>
      <c r="G6" s="98">
        <v>2</v>
      </c>
      <c r="H6" s="99">
        <v>3</v>
      </c>
      <c r="I6" s="99">
        <v>4</v>
      </c>
    </row>
    <row r="7" spans="1:9" ht="15" customHeight="1" x14ac:dyDescent="0.25">
      <c r="A7" s="377" t="s">
        <v>242</v>
      </c>
      <c r="B7" s="378"/>
      <c r="C7" s="378"/>
      <c r="D7" s="378"/>
      <c r="E7" s="378"/>
      <c r="F7" s="379"/>
      <c r="G7" s="61">
        <v>125</v>
      </c>
      <c r="H7" s="62">
        <f>SUM(H8:H12)</f>
        <v>1786899201</v>
      </c>
      <c r="I7" s="62">
        <f>SUM(I8:I12)</f>
        <v>2055240465</v>
      </c>
    </row>
    <row r="8" spans="1:9" ht="15" customHeight="1" x14ac:dyDescent="0.25">
      <c r="A8" s="317" t="s">
        <v>243</v>
      </c>
      <c r="B8" s="318"/>
      <c r="C8" s="318"/>
      <c r="D8" s="318"/>
      <c r="E8" s="318"/>
      <c r="F8" s="319"/>
      <c r="G8" s="47">
        <v>126</v>
      </c>
      <c r="H8" s="48">
        <v>18501792</v>
      </c>
      <c r="I8" s="48">
        <v>31164184</v>
      </c>
    </row>
    <row r="9" spans="1:9" ht="15" customHeight="1" x14ac:dyDescent="0.25">
      <c r="A9" s="317" t="s">
        <v>244</v>
      </c>
      <c r="B9" s="318"/>
      <c r="C9" s="318"/>
      <c r="D9" s="318"/>
      <c r="E9" s="318"/>
      <c r="F9" s="319"/>
      <c r="G9" s="47">
        <v>127</v>
      </c>
      <c r="H9" s="48">
        <v>1750101402</v>
      </c>
      <c r="I9" s="48">
        <v>1843331491</v>
      </c>
    </row>
    <row r="10" spans="1:9" ht="15" customHeight="1" x14ac:dyDescent="0.25">
      <c r="A10" s="317" t="s">
        <v>245</v>
      </c>
      <c r="B10" s="318"/>
      <c r="C10" s="318"/>
      <c r="D10" s="318"/>
      <c r="E10" s="318"/>
      <c r="F10" s="319"/>
      <c r="G10" s="47">
        <v>128</v>
      </c>
      <c r="H10" s="48">
        <v>328628</v>
      </c>
      <c r="I10" s="48">
        <v>218490</v>
      </c>
    </row>
    <row r="11" spans="1:9" ht="15" customHeight="1" x14ac:dyDescent="0.25">
      <c r="A11" s="317" t="s">
        <v>246</v>
      </c>
      <c r="B11" s="318"/>
      <c r="C11" s="318"/>
      <c r="D11" s="318"/>
      <c r="E11" s="318"/>
      <c r="F11" s="319"/>
      <c r="G11" s="47">
        <v>129</v>
      </c>
      <c r="H11" s="48">
        <v>53245</v>
      </c>
      <c r="I11" s="48">
        <v>122524005</v>
      </c>
    </row>
    <row r="12" spans="1:9" ht="15" customHeight="1" x14ac:dyDescent="0.25">
      <c r="A12" s="317" t="s">
        <v>247</v>
      </c>
      <c r="B12" s="318"/>
      <c r="C12" s="318"/>
      <c r="D12" s="318"/>
      <c r="E12" s="318"/>
      <c r="F12" s="319"/>
      <c r="G12" s="47">
        <v>130</v>
      </c>
      <c r="H12" s="48">
        <v>17914134</v>
      </c>
      <c r="I12" s="48">
        <v>58002295</v>
      </c>
    </row>
    <row r="13" spans="1:9" ht="35.25" customHeight="1" x14ac:dyDescent="0.25">
      <c r="A13" s="377" t="s">
        <v>248</v>
      </c>
      <c r="B13" s="378"/>
      <c r="C13" s="378"/>
      <c r="D13" s="378"/>
      <c r="E13" s="378"/>
      <c r="F13" s="379"/>
      <c r="G13" s="49">
        <v>131</v>
      </c>
      <c r="H13" s="50">
        <f>H14+H15+H19+H23+H24+H25+H28+H35</f>
        <v>1510794603</v>
      </c>
      <c r="I13" s="50">
        <f>I14+I15+I19+I23+I24+I25+I28+I35</f>
        <v>1640753043</v>
      </c>
    </row>
    <row r="14" spans="1:9" ht="15" customHeight="1" x14ac:dyDescent="0.25">
      <c r="A14" s="317" t="s">
        <v>249</v>
      </c>
      <c r="B14" s="318"/>
      <c r="C14" s="318"/>
      <c r="D14" s="318"/>
      <c r="E14" s="318"/>
      <c r="F14" s="319"/>
      <c r="G14" s="47">
        <v>132</v>
      </c>
      <c r="H14" s="48">
        <v>0</v>
      </c>
      <c r="I14" s="48">
        <v>0</v>
      </c>
    </row>
    <row r="15" spans="1:9" ht="15" customHeight="1" x14ac:dyDescent="0.25">
      <c r="A15" s="374" t="s">
        <v>250</v>
      </c>
      <c r="B15" s="375"/>
      <c r="C15" s="375"/>
      <c r="D15" s="375"/>
      <c r="E15" s="375"/>
      <c r="F15" s="376"/>
      <c r="G15" s="49">
        <v>133</v>
      </c>
      <c r="H15" s="50">
        <f>SUM(H16:H18)</f>
        <v>501402765</v>
      </c>
      <c r="I15" s="50">
        <f>SUM(I16:I18)</f>
        <v>540847277</v>
      </c>
    </row>
    <row r="16" spans="1:9" ht="15" customHeight="1" x14ac:dyDescent="0.25">
      <c r="A16" s="371" t="s">
        <v>251</v>
      </c>
      <c r="B16" s="372"/>
      <c r="C16" s="372"/>
      <c r="D16" s="372"/>
      <c r="E16" s="372"/>
      <c r="F16" s="373"/>
      <c r="G16" s="47">
        <v>134</v>
      </c>
      <c r="H16" s="48">
        <v>294408484</v>
      </c>
      <c r="I16" s="48">
        <v>313355800</v>
      </c>
    </row>
    <row r="17" spans="1:9" ht="15" customHeight="1" x14ac:dyDescent="0.25">
      <c r="A17" s="371" t="s">
        <v>252</v>
      </c>
      <c r="B17" s="372"/>
      <c r="C17" s="372"/>
      <c r="D17" s="372"/>
      <c r="E17" s="372"/>
      <c r="F17" s="373"/>
      <c r="G17" s="47">
        <v>135</v>
      </c>
      <c r="H17" s="48">
        <v>3276436</v>
      </c>
      <c r="I17" s="48">
        <v>4561489</v>
      </c>
    </row>
    <row r="18" spans="1:9" ht="15" customHeight="1" x14ac:dyDescent="0.25">
      <c r="A18" s="371" t="s">
        <v>253</v>
      </c>
      <c r="B18" s="372"/>
      <c r="C18" s="372"/>
      <c r="D18" s="372"/>
      <c r="E18" s="372"/>
      <c r="F18" s="373"/>
      <c r="G18" s="47">
        <v>136</v>
      </c>
      <c r="H18" s="48">
        <v>203717845</v>
      </c>
      <c r="I18" s="48">
        <v>222929988</v>
      </c>
    </row>
    <row r="19" spans="1:9" ht="15" customHeight="1" x14ac:dyDescent="0.25">
      <c r="A19" s="374" t="s">
        <v>254</v>
      </c>
      <c r="B19" s="375"/>
      <c r="C19" s="375"/>
      <c r="D19" s="375"/>
      <c r="E19" s="375"/>
      <c r="F19" s="376"/>
      <c r="G19" s="49">
        <v>137</v>
      </c>
      <c r="H19" s="50">
        <f>SUM(H20:H22)</f>
        <v>487757455</v>
      </c>
      <c r="I19" s="50">
        <f>SUM(I20:I22)</f>
        <v>506079536</v>
      </c>
    </row>
    <row r="20" spans="1:9" ht="15" customHeight="1" x14ac:dyDescent="0.25">
      <c r="A20" s="371" t="s">
        <v>255</v>
      </c>
      <c r="B20" s="372"/>
      <c r="C20" s="372"/>
      <c r="D20" s="372"/>
      <c r="E20" s="372"/>
      <c r="F20" s="373"/>
      <c r="G20" s="47">
        <v>138</v>
      </c>
      <c r="H20" s="48">
        <v>297438400</v>
      </c>
      <c r="I20" s="48">
        <v>313346838</v>
      </c>
    </row>
    <row r="21" spans="1:9" ht="15" customHeight="1" x14ac:dyDescent="0.25">
      <c r="A21" s="371" t="s">
        <v>256</v>
      </c>
      <c r="B21" s="372"/>
      <c r="C21" s="372"/>
      <c r="D21" s="372"/>
      <c r="E21" s="372"/>
      <c r="F21" s="373"/>
      <c r="G21" s="47">
        <v>139</v>
      </c>
      <c r="H21" s="48">
        <v>123009680</v>
      </c>
      <c r="I21" s="48">
        <v>126884338</v>
      </c>
    </row>
    <row r="22" spans="1:9" ht="15" customHeight="1" x14ac:dyDescent="0.25">
      <c r="A22" s="371" t="s">
        <v>257</v>
      </c>
      <c r="B22" s="372"/>
      <c r="C22" s="372"/>
      <c r="D22" s="372"/>
      <c r="E22" s="372"/>
      <c r="F22" s="373"/>
      <c r="G22" s="47">
        <v>140</v>
      </c>
      <c r="H22" s="48">
        <v>67309375</v>
      </c>
      <c r="I22" s="48">
        <v>65848360</v>
      </c>
    </row>
    <row r="23" spans="1:9" ht="15" customHeight="1" x14ac:dyDescent="0.25">
      <c r="A23" s="317" t="s">
        <v>258</v>
      </c>
      <c r="B23" s="318"/>
      <c r="C23" s="318"/>
      <c r="D23" s="318"/>
      <c r="E23" s="318"/>
      <c r="F23" s="319"/>
      <c r="G23" s="47">
        <v>141</v>
      </c>
      <c r="H23" s="48">
        <v>344691659</v>
      </c>
      <c r="I23" s="48">
        <v>380123705</v>
      </c>
    </row>
    <row r="24" spans="1:9" ht="15" customHeight="1" x14ac:dyDescent="0.25">
      <c r="A24" s="317" t="s">
        <v>259</v>
      </c>
      <c r="B24" s="318"/>
      <c r="C24" s="318"/>
      <c r="D24" s="318"/>
      <c r="E24" s="318"/>
      <c r="F24" s="319"/>
      <c r="G24" s="47">
        <v>142</v>
      </c>
      <c r="H24" s="48">
        <v>158196736</v>
      </c>
      <c r="I24" s="48">
        <v>174347691</v>
      </c>
    </row>
    <row r="25" spans="1:9" ht="15" customHeight="1" x14ac:dyDescent="0.25">
      <c r="A25" s="374" t="s">
        <v>260</v>
      </c>
      <c r="B25" s="375"/>
      <c r="C25" s="375"/>
      <c r="D25" s="375"/>
      <c r="E25" s="375"/>
      <c r="F25" s="376"/>
      <c r="G25" s="49">
        <v>143</v>
      </c>
      <c r="H25" s="50">
        <f>H26+H27</f>
        <v>296981</v>
      </c>
      <c r="I25" s="50">
        <f>I26+I27</f>
        <v>543947</v>
      </c>
    </row>
    <row r="26" spans="1:9" ht="15" customHeight="1" x14ac:dyDescent="0.25">
      <c r="A26" s="371" t="s">
        <v>261</v>
      </c>
      <c r="B26" s="372"/>
      <c r="C26" s="372"/>
      <c r="D26" s="372"/>
      <c r="E26" s="372"/>
      <c r="F26" s="373"/>
      <c r="G26" s="47">
        <v>144</v>
      </c>
      <c r="H26" s="48">
        <v>0</v>
      </c>
      <c r="I26" s="48">
        <v>0</v>
      </c>
    </row>
    <row r="27" spans="1:9" ht="15" customHeight="1" x14ac:dyDescent="0.25">
      <c r="A27" s="371" t="s">
        <v>262</v>
      </c>
      <c r="B27" s="372"/>
      <c r="C27" s="372"/>
      <c r="D27" s="372"/>
      <c r="E27" s="372"/>
      <c r="F27" s="373"/>
      <c r="G27" s="47">
        <v>145</v>
      </c>
      <c r="H27" s="48">
        <v>296981</v>
      </c>
      <c r="I27" s="48">
        <v>543947</v>
      </c>
    </row>
    <row r="28" spans="1:9" ht="15" customHeight="1" x14ac:dyDescent="0.25">
      <c r="A28" s="374" t="s">
        <v>263</v>
      </c>
      <c r="B28" s="375"/>
      <c r="C28" s="375"/>
      <c r="D28" s="375"/>
      <c r="E28" s="375"/>
      <c r="F28" s="376"/>
      <c r="G28" s="49">
        <v>146</v>
      </c>
      <c r="H28" s="50">
        <f>SUM(H29:H34)</f>
        <v>5978624</v>
      </c>
      <c r="I28" s="50">
        <f>SUM(I29:I34)</f>
        <v>8235940</v>
      </c>
    </row>
    <row r="29" spans="1:9" ht="20.100000000000001" customHeight="1" x14ac:dyDescent="0.25">
      <c r="A29" s="371" t="s">
        <v>264</v>
      </c>
      <c r="B29" s="372"/>
      <c r="C29" s="372"/>
      <c r="D29" s="372"/>
      <c r="E29" s="372"/>
      <c r="F29" s="373"/>
      <c r="G29" s="47">
        <v>147</v>
      </c>
      <c r="H29" s="48">
        <v>3939257</v>
      </c>
      <c r="I29" s="48">
        <v>4683291</v>
      </c>
    </row>
    <row r="30" spans="1:9" ht="15" customHeight="1" x14ac:dyDescent="0.25">
      <c r="A30" s="371" t="s">
        <v>265</v>
      </c>
      <c r="B30" s="372"/>
      <c r="C30" s="372"/>
      <c r="D30" s="372"/>
      <c r="E30" s="372"/>
      <c r="F30" s="373"/>
      <c r="G30" s="47">
        <v>148</v>
      </c>
      <c r="H30" s="48">
        <v>0</v>
      </c>
      <c r="I30" s="48">
        <v>0</v>
      </c>
    </row>
    <row r="31" spans="1:9" ht="15" customHeight="1" x14ac:dyDescent="0.25">
      <c r="A31" s="371" t="s">
        <v>266</v>
      </c>
      <c r="B31" s="372"/>
      <c r="C31" s="372"/>
      <c r="D31" s="372"/>
      <c r="E31" s="372"/>
      <c r="F31" s="373"/>
      <c r="G31" s="47">
        <v>149</v>
      </c>
      <c r="H31" s="48">
        <v>2039367</v>
      </c>
      <c r="I31" s="48">
        <v>3552649</v>
      </c>
    </row>
    <row r="32" spans="1:9" ht="15" customHeight="1" x14ac:dyDescent="0.25">
      <c r="A32" s="371" t="s">
        <v>267</v>
      </c>
      <c r="B32" s="372"/>
      <c r="C32" s="372"/>
      <c r="D32" s="372"/>
      <c r="E32" s="372"/>
      <c r="F32" s="373"/>
      <c r="G32" s="47">
        <v>150</v>
      </c>
      <c r="H32" s="48">
        <v>0</v>
      </c>
      <c r="I32" s="48">
        <v>0</v>
      </c>
    </row>
    <row r="33" spans="1:9" ht="15" customHeight="1" x14ac:dyDescent="0.25">
      <c r="A33" s="371" t="s">
        <v>268</v>
      </c>
      <c r="B33" s="372"/>
      <c r="C33" s="372"/>
      <c r="D33" s="372"/>
      <c r="E33" s="372"/>
      <c r="F33" s="373"/>
      <c r="G33" s="47">
        <v>151</v>
      </c>
      <c r="H33" s="48">
        <v>0</v>
      </c>
      <c r="I33" s="48">
        <v>0</v>
      </c>
    </row>
    <row r="34" spans="1:9" ht="15" customHeight="1" x14ac:dyDescent="0.25">
      <c r="A34" s="371" t="s">
        <v>269</v>
      </c>
      <c r="B34" s="372"/>
      <c r="C34" s="372"/>
      <c r="D34" s="372"/>
      <c r="E34" s="372"/>
      <c r="F34" s="373"/>
      <c r="G34" s="47">
        <v>152</v>
      </c>
      <c r="H34" s="48">
        <v>0</v>
      </c>
      <c r="I34" s="48">
        <v>0</v>
      </c>
    </row>
    <row r="35" spans="1:9" ht="15" customHeight="1" x14ac:dyDescent="0.25">
      <c r="A35" s="317" t="s">
        <v>270</v>
      </c>
      <c r="B35" s="318"/>
      <c r="C35" s="318"/>
      <c r="D35" s="318"/>
      <c r="E35" s="318"/>
      <c r="F35" s="319"/>
      <c r="G35" s="47">
        <v>153</v>
      </c>
      <c r="H35" s="48">
        <v>12470383</v>
      </c>
      <c r="I35" s="48">
        <v>30574947</v>
      </c>
    </row>
    <row r="36" spans="1:9" ht="15" customHeight="1" x14ac:dyDescent="0.25">
      <c r="A36" s="308" t="s">
        <v>271</v>
      </c>
      <c r="B36" s="308"/>
      <c r="C36" s="308"/>
      <c r="D36" s="308"/>
      <c r="E36" s="308"/>
      <c r="F36" s="308"/>
      <c r="G36" s="49">
        <v>154</v>
      </c>
      <c r="H36" s="50">
        <f>SUM(H37:H46)</f>
        <v>37817579</v>
      </c>
      <c r="I36" s="50">
        <f>SUM(I37:I46)</f>
        <v>18969797</v>
      </c>
    </row>
    <row r="37" spans="1:9" ht="15" customHeight="1" x14ac:dyDescent="0.25">
      <c r="A37" s="306" t="s">
        <v>272</v>
      </c>
      <c r="B37" s="306"/>
      <c r="C37" s="306"/>
      <c r="D37" s="306"/>
      <c r="E37" s="306"/>
      <c r="F37" s="306"/>
      <c r="G37" s="47">
        <v>155</v>
      </c>
      <c r="H37" s="48">
        <v>6050776</v>
      </c>
      <c r="I37" s="48">
        <v>8703256</v>
      </c>
    </row>
    <row r="38" spans="1:9" ht="15" customHeight="1" x14ac:dyDescent="0.25">
      <c r="A38" s="306" t="s">
        <v>273</v>
      </c>
      <c r="B38" s="306"/>
      <c r="C38" s="306"/>
      <c r="D38" s="306"/>
      <c r="E38" s="306"/>
      <c r="F38" s="306"/>
      <c r="G38" s="47">
        <v>156</v>
      </c>
      <c r="H38" s="48">
        <v>0</v>
      </c>
      <c r="I38" s="48">
        <v>0</v>
      </c>
    </row>
    <row r="39" spans="1:9" ht="15" customHeight="1" x14ac:dyDescent="0.25">
      <c r="A39" s="306" t="s">
        <v>274</v>
      </c>
      <c r="B39" s="306"/>
      <c r="C39" s="306"/>
      <c r="D39" s="306"/>
      <c r="E39" s="306"/>
      <c r="F39" s="306"/>
      <c r="G39" s="47">
        <v>157</v>
      </c>
      <c r="H39" s="48">
        <v>0</v>
      </c>
      <c r="I39" s="48">
        <v>0</v>
      </c>
    </row>
    <row r="40" spans="1:9" ht="15" customHeight="1" x14ac:dyDescent="0.25">
      <c r="A40" s="306" t="s">
        <v>275</v>
      </c>
      <c r="B40" s="306"/>
      <c r="C40" s="306"/>
      <c r="D40" s="306"/>
      <c r="E40" s="306"/>
      <c r="F40" s="306"/>
      <c r="G40" s="47">
        <v>158</v>
      </c>
      <c r="H40" s="48">
        <v>0</v>
      </c>
      <c r="I40" s="48">
        <v>186986</v>
      </c>
    </row>
    <row r="41" spans="1:9" ht="15" customHeight="1" x14ac:dyDescent="0.25">
      <c r="A41" s="306" t="s">
        <v>276</v>
      </c>
      <c r="B41" s="306"/>
      <c r="C41" s="306"/>
      <c r="D41" s="306"/>
      <c r="E41" s="306"/>
      <c r="F41" s="306"/>
      <c r="G41" s="47">
        <v>159</v>
      </c>
      <c r="H41" s="48">
        <v>0</v>
      </c>
      <c r="I41" s="48">
        <v>0</v>
      </c>
    </row>
    <row r="42" spans="1:9" ht="15" customHeight="1" x14ac:dyDescent="0.25">
      <c r="A42" s="306" t="s">
        <v>277</v>
      </c>
      <c r="B42" s="306"/>
      <c r="C42" s="306"/>
      <c r="D42" s="306"/>
      <c r="E42" s="306"/>
      <c r="F42" s="306"/>
      <c r="G42" s="47">
        <v>160</v>
      </c>
      <c r="H42" s="48">
        <v>0</v>
      </c>
      <c r="I42" s="48">
        <v>0</v>
      </c>
    </row>
    <row r="43" spans="1:9" ht="15" customHeight="1" x14ac:dyDescent="0.25">
      <c r="A43" s="306" t="s">
        <v>278</v>
      </c>
      <c r="B43" s="306"/>
      <c r="C43" s="306"/>
      <c r="D43" s="306"/>
      <c r="E43" s="306"/>
      <c r="F43" s="306"/>
      <c r="G43" s="47">
        <v>161</v>
      </c>
      <c r="H43" s="48">
        <v>459866</v>
      </c>
      <c r="I43" s="48">
        <v>642261</v>
      </c>
    </row>
    <row r="44" spans="1:9" ht="15" customHeight="1" x14ac:dyDescent="0.25">
      <c r="A44" s="306" t="s">
        <v>279</v>
      </c>
      <c r="B44" s="306"/>
      <c r="C44" s="306"/>
      <c r="D44" s="306"/>
      <c r="E44" s="306"/>
      <c r="F44" s="306"/>
      <c r="G44" s="47">
        <v>162</v>
      </c>
      <c r="H44" s="48">
        <v>27503652</v>
      </c>
      <c r="I44" s="48">
        <v>3713047</v>
      </c>
    </row>
    <row r="45" spans="1:9" ht="15" customHeight="1" x14ac:dyDescent="0.25">
      <c r="A45" s="306" t="s">
        <v>280</v>
      </c>
      <c r="B45" s="306"/>
      <c r="C45" s="306"/>
      <c r="D45" s="306"/>
      <c r="E45" s="306"/>
      <c r="F45" s="306"/>
      <c r="G45" s="47">
        <v>163</v>
      </c>
      <c r="H45" s="48">
        <v>0</v>
      </c>
      <c r="I45" s="48">
        <v>0</v>
      </c>
    </row>
    <row r="46" spans="1:9" ht="15" customHeight="1" x14ac:dyDescent="0.25">
      <c r="A46" s="306" t="s">
        <v>281</v>
      </c>
      <c r="B46" s="306"/>
      <c r="C46" s="306"/>
      <c r="D46" s="306"/>
      <c r="E46" s="306"/>
      <c r="F46" s="306"/>
      <c r="G46" s="47">
        <v>164</v>
      </c>
      <c r="H46" s="48">
        <v>3803285</v>
      </c>
      <c r="I46" s="48">
        <v>5724247</v>
      </c>
    </row>
    <row r="47" spans="1:9" ht="15" customHeight="1" x14ac:dyDescent="0.25">
      <c r="A47" s="308" t="s">
        <v>282</v>
      </c>
      <c r="B47" s="308"/>
      <c r="C47" s="308"/>
      <c r="D47" s="308"/>
      <c r="E47" s="308"/>
      <c r="F47" s="308"/>
      <c r="G47" s="49">
        <v>165</v>
      </c>
      <c r="H47" s="50">
        <f>SUM(H48:H54)</f>
        <v>53715103</v>
      </c>
      <c r="I47" s="50">
        <f>SUM(I48:I54)</f>
        <v>66983683</v>
      </c>
    </row>
    <row r="48" spans="1:9" ht="15" customHeight="1" x14ac:dyDescent="0.25">
      <c r="A48" s="306" t="s">
        <v>283</v>
      </c>
      <c r="B48" s="306"/>
      <c r="C48" s="306"/>
      <c r="D48" s="306"/>
      <c r="E48" s="306"/>
      <c r="F48" s="306"/>
      <c r="G48" s="47">
        <v>166</v>
      </c>
      <c r="H48" s="48">
        <v>0</v>
      </c>
      <c r="I48" s="48">
        <v>0</v>
      </c>
    </row>
    <row r="49" spans="1:9" ht="15" customHeight="1" x14ac:dyDescent="0.25">
      <c r="A49" s="306" t="s">
        <v>284</v>
      </c>
      <c r="B49" s="306"/>
      <c r="C49" s="306"/>
      <c r="D49" s="306"/>
      <c r="E49" s="306"/>
      <c r="F49" s="306"/>
      <c r="G49" s="47">
        <v>167</v>
      </c>
      <c r="H49" s="48">
        <v>0</v>
      </c>
      <c r="I49" s="48">
        <v>0</v>
      </c>
    </row>
    <row r="50" spans="1:9" ht="15" customHeight="1" x14ac:dyDescent="0.25">
      <c r="A50" s="306" t="s">
        <v>285</v>
      </c>
      <c r="B50" s="306"/>
      <c r="C50" s="306"/>
      <c r="D50" s="306"/>
      <c r="E50" s="306"/>
      <c r="F50" s="306"/>
      <c r="G50" s="47">
        <v>168</v>
      </c>
      <c r="H50" s="48">
        <v>44715964</v>
      </c>
      <c r="I50" s="48">
        <v>49875564</v>
      </c>
    </row>
    <row r="51" spans="1:9" ht="15" customHeight="1" x14ac:dyDescent="0.25">
      <c r="A51" s="306" t="s">
        <v>286</v>
      </c>
      <c r="B51" s="306"/>
      <c r="C51" s="306"/>
      <c r="D51" s="306"/>
      <c r="E51" s="306"/>
      <c r="F51" s="306"/>
      <c r="G51" s="47">
        <v>169</v>
      </c>
      <c r="H51" s="48">
        <v>0</v>
      </c>
      <c r="I51" s="48">
        <v>4622702</v>
      </c>
    </row>
    <row r="52" spans="1:9" ht="15" customHeight="1" x14ac:dyDescent="0.25">
      <c r="A52" s="306" t="s">
        <v>287</v>
      </c>
      <c r="B52" s="306"/>
      <c r="C52" s="306"/>
      <c r="D52" s="306"/>
      <c r="E52" s="306"/>
      <c r="F52" s="306"/>
      <c r="G52" s="47">
        <v>170</v>
      </c>
      <c r="H52" s="48">
        <v>3686904</v>
      </c>
      <c r="I52" s="48">
        <v>10651214</v>
      </c>
    </row>
    <row r="53" spans="1:9" ht="15" customHeight="1" x14ac:dyDescent="0.25">
      <c r="A53" s="306" t="s">
        <v>288</v>
      </c>
      <c r="B53" s="306"/>
      <c r="C53" s="306"/>
      <c r="D53" s="306"/>
      <c r="E53" s="306"/>
      <c r="F53" s="306"/>
      <c r="G53" s="47">
        <v>171</v>
      </c>
      <c r="H53" s="48">
        <v>0</v>
      </c>
      <c r="I53" s="48">
        <v>0</v>
      </c>
    </row>
    <row r="54" spans="1:9" ht="15" customHeight="1" x14ac:dyDescent="0.25">
      <c r="A54" s="306" t="s">
        <v>289</v>
      </c>
      <c r="B54" s="306"/>
      <c r="C54" s="306"/>
      <c r="D54" s="306"/>
      <c r="E54" s="306"/>
      <c r="F54" s="306"/>
      <c r="G54" s="47">
        <v>172</v>
      </c>
      <c r="H54" s="48">
        <v>5312235</v>
      </c>
      <c r="I54" s="48">
        <v>1834203</v>
      </c>
    </row>
    <row r="55" spans="1:9" ht="18.2" customHeight="1" x14ac:dyDescent="0.25">
      <c r="A55" s="307" t="s">
        <v>290</v>
      </c>
      <c r="B55" s="307"/>
      <c r="C55" s="307"/>
      <c r="D55" s="307"/>
      <c r="E55" s="307"/>
      <c r="F55" s="307"/>
      <c r="G55" s="47">
        <v>173</v>
      </c>
      <c r="H55" s="48">
        <v>0</v>
      </c>
      <c r="I55" s="48">
        <v>0</v>
      </c>
    </row>
    <row r="56" spans="1:9" ht="15" customHeight="1" x14ac:dyDescent="0.25">
      <c r="A56" s="307" t="s">
        <v>291</v>
      </c>
      <c r="B56" s="307"/>
      <c r="C56" s="307"/>
      <c r="D56" s="307"/>
      <c r="E56" s="307"/>
      <c r="F56" s="307"/>
      <c r="G56" s="47">
        <v>174</v>
      </c>
      <c r="H56" s="48">
        <v>0</v>
      </c>
      <c r="I56" s="48">
        <v>0</v>
      </c>
    </row>
    <row r="57" spans="1:9" ht="20.100000000000001" customHeight="1" x14ac:dyDescent="0.25">
      <c r="A57" s="307" t="s">
        <v>292</v>
      </c>
      <c r="B57" s="307"/>
      <c r="C57" s="307"/>
      <c r="D57" s="307"/>
      <c r="E57" s="307"/>
      <c r="F57" s="307"/>
      <c r="G57" s="47">
        <v>175</v>
      </c>
      <c r="H57" s="48">
        <v>0</v>
      </c>
      <c r="I57" s="48">
        <v>0</v>
      </c>
    </row>
    <row r="58" spans="1:9" ht="15" customHeight="1" x14ac:dyDescent="0.25">
      <c r="A58" s="307" t="s">
        <v>293</v>
      </c>
      <c r="B58" s="307"/>
      <c r="C58" s="307"/>
      <c r="D58" s="307"/>
      <c r="E58" s="307"/>
      <c r="F58" s="307"/>
      <c r="G58" s="47">
        <v>176</v>
      </c>
      <c r="H58" s="48">
        <v>0</v>
      </c>
      <c r="I58" s="48">
        <v>0</v>
      </c>
    </row>
    <row r="59" spans="1:9" ht="15" customHeight="1" x14ac:dyDescent="0.25">
      <c r="A59" s="308" t="s">
        <v>294</v>
      </c>
      <c r="B59" s="308"/>
      <c r="C59" s="308"/>
      <c r="D59" s="308"/>
      <c r="E59" s="308"/>
      <c r="F59" s="308"/>
      <c r="G59" s="49">
        <v>177</v>
      </c>
      <c r="H59" s="50">
        <f>H7+H36+H55+H56</f>
        <v>1824716780</v>
      </c>
      <c r="I59" s="50">
        <f>I7+I36+I55+I56</f>
        <v>2074210262</v>
      </c>
    </row>
    <row r="60" spans="1:9" ht="15" customHeight="1" x14ac:dyDescent="0.25">
      <c r="A60" s="308" t="s">
        <v>295</v>
      </c>
      <c r="B60" s="308"/>
      <c r="C60" s="308"/>
      <c r="D60" s="308"/>
      <c r="E60" s="308"/>
      <c r="F60" s="308"/>
      <c r="G60" s="49">
        <v>178</v>
      </c>
      <c r="H60" s="50">
        <f>H13+H47+H57+H58</f>
        <v>1564509706</v>
      </c>
      <c r="I60" s="50">
        <f>I13+I47+I57+I58</f>
        <v>1707736726</v>
      </c>
    </row>
    <row r="61" spans="1:9" ht="15" customHeight="1" x14ac:dyDescent="0.25">
      <c r="A61" s="308" t="s">
        <v>296</v>
      </c>
      <c r="B61" s="308"/>
      <c r="C61" s="308"/>
      <c r="D61" s="308"/>
      <c r="E61" s="308"/>
      <c r="F61" s="308"/>
      <c r="G61" s="49">
        <v>179</v>
      </c>
      <c r="H61" s="50">
        <f>H59-H60</f>
        <v>260207074</v>
      </c>
      <c r="I61" s="50">
        <f>I59-I60</f>
        <v>366473536</v>
      </c>
    </row>
    <row r="62" spans="1:9" ht="15" customHeight="1" x14ac:dyDescent="0.25">
      <c r="A62" s="365" t="s">
        <v>297</v>
      </c>
      <c r="B62" s="365"/>
      <c r="C62" s="365"/>
      <c r="D62" s="365"/>
      <c r="E62" s="365"/>
      <c r="F62" s="365"/>
      <c r="G62" s="49">
        <v>180</v>
      </c>
      <c r="H62" s="50">
        <f>+IF((H59-H60)&gt;0,(H59-H60),0)</f>
        <v>260207074</v>
      </c>
      <c r="I62" s="50">
        <f>+IF((I59-I60)&gt;0,(I59-I60),0)</f>
        <v>366473536</v>
      </c>
    </row>
    <row r="63" spans="1:9" ht="15" customHeight="1" x14ac:dyDescent="0.25">
      <c r="A63" s="365" t="s">
        <v>298</v>
      </c>
      <c r="B63" s="365"/>
      <c r="C63" s="365"/>
      <c r="D63" s="365"/>
      <c r="E63" s="365"/>
      <c r="F63" s="365"/>
      <c r="G63" s="49">
        <v>181</v>
      </c>
      <c r="H63" s="50">
        <f>+IF((H59-H60)&lt;0,(H59-H60),0)</f>
        <v>0</v>
      </c>
      <c r="I63" s="50">
        <f>+IF((I59-I60)&lt;0,(I59-I60),0)</f>
        <v>0</v>
      </c>
    </row>
    <row r="64" spans="1:9" ht="15" customHeight="1" x14ac:dyDescent="0.25">
      <c r="A64" s="307" t="s">
        <v>299</v>
      </c>
      <c r="B64" s="307"/>
      <c r="C64" s="307"/>
      <c r="D64" s="307"/>
      <c r="E64" s="307"/>
      <c r="F64" s="307"/>
      <c r="G64" s="47">
        <v>182</v>
      </c>
      <c r="H64" s="48">
        <v>20927598</v>
      </c>
      <c r="I64" s="48">
        <v>-10533369</v>
      </c>
    </row>
    <row r="65" spans="1:9" ht="15" customHeight="1" x14ac:dyDescent="0.25">
      <c r="A65" s="308" t="s">
        <v>300</v>
      </c>
      <c r="B65" s="308"/>
      <c r="C65" s="308"/>
      <c r="D65" s="308"/>
      <c r="E65" s="308"/>
      <c r="F65" s="308"/>
      <c r="G65" s="49">
        <v>183</v>
      </c>
      <c r="H65" s="50">
        <f>H61-H64</f>
        <v>239279476</v>
      </c>
      <c r="I65" s="50">
        <f>I61-I64</f>
        <v>377006905</v>
      </c>
    </row>
    <row r="66" spans="1:9" ht="15" customHeight="1" x14ac:dyDescent="0.25">
      <c r="A66" s="365" t="s">
        <v>301</v>
      </c>
      <c r="B66" s="365"/>
      <c r="C66" s="365"/>
      <c r="D66" s="365"/>
      <c r="E66" s="365"/>
      <c r="F66" s="365"/>
      <c r="G66" s="49">
        <v>184</v>
      </c>
      <c r="H66" s="50">
        <f>+IF((H61-H64)&gt;0,(H61-H64),0)</f>
        <v>239279476</v>
      </c>
      <c r="I66" s="50">
        <f>+IF((I61-I64)&gt;0,(I61-I64),0)</f>
        <v>377006905</v>
      </c>
    </row>
    <row r="67" spans="1:9" ht="15" customHeight="1" x14ac:dyDescent="0.25">
      <c r="A67" s="366" t="s">
        <v>302</v>
      </c>
      <c r="B67" s="366"/>
      <c r="C67" s="366"/>
      <c r="D67" s="366"/>
      <c r="E67" s="366"/>
      <c r="F67" s="366"/>
      <c r="G67" s="63">
        <v>185</v>
      </c>
      <c r="H67" s="64">
        <f>+IF((H61-H64)&lt;0,(H61-H64),0)</f>
        <v>0</v>
      </c>
      <c r="I67" s="64">
        <f>+IF((I61-I64)&lt;0,(I61-I64),0)</f>
        <v>0</v>
      </c>
    </row>
    <row r="68" spans="1:9" ht="23.45" customHeight="1" x14ac:dyDescent="0.25">
      <c r="A68" s="315" t="s">
        <v>303</v>
      </c>
      <c r="B68" s="315"/>
      <c r="C68" s="315"/>
      <c r="D68" s="315"/>
      <c r="E68" s="315"/>
      <c r="F68" s="315"/>
      <c r="G68" s="355"/>
      <c r="H68" s="355"/>
      <c r="I68" s="355"/>
    </row>
    <row r="69" spans="1:9" ht="21.4" customHeight="1" x14ac:dyDescent="0.25">
      <c r="A69" s="308" t="s">
        <v>304</v>
      </c>
      <c r="B69" s="308"/>
      <c r="C69" s="308"/>
      <c r="D69" s="308"/>
      <c r="E69" s="308"/>
      <c r="F69" s="308"/>
      <c r="G69" s="49">
        <v>186</v>
      </c>
      <c r="H69" s="50">
        <f>H70-H71</f>
        <v>0</v>
      </c>
      <c r="I69" s="50">
        <f>I70-I71</f>
        <v>0</v>
      </c>
    </row>
    <row r="70" spans="1:9" ht="15" customHeight="1" x14ac:dyDescent="0.25">
      <c r="A70" s="306" t="s">
        <v>305</v>
      </c>
      <c r="B70" s="306"/>
      <c r="C70" s="306"/>
      <c r="D70" s="306"/>
      <c r="E70" s="306"/>
      <c r="F70" s="306"/>
      <c r="G70" s="47">
        <v>187</v>
      </c>
      <c r="H70" s="48">
        <v>0</v>
      </c>
      <c r="I70" s="48">
        <v>0</v>
      </c>
    </row>
    <row r="71" spans="1:9" ht="15" customHeight="1" x14ac:dyDescent="0.25">
      <c r="A71" s="306" t="s">
        <v>306</v>
      </c>
      <c r="B71" s="306"/>
      <c r="C71" s="306"/>
      <c r="D71" s="306"/>
      <c r="E71" s="306"/>
      <c r="F71" s="306"/>
      <c r="G71" s="47">
        <v>188</v>
      </c>
      <c r="H71" s="48">
        <v>0</v>
      </c>
      <c r="I71" s="48">
        <v>0</v>
      </c>
    </row>
    <row r="72" spans="1:9" ht="15" customHeight="1" x14ac:dyDescent="0.25">
      <c r="A72" s="307" t="s">
        <v>307</v>
      </c>
      <c r="B72" s="307"/>
      <c r="C72" s="307"/>
      <c r="D72" s="307"/>
      <c r="E72" s="307"/>
      <c r="F72" s="307"/>
      <c r="G72" s="47">
        <v>189</v>
      </c>
      <c r="H72" s="48">
        <v>0</v>
      </c>
      <c r="I72" s="48">
        <v>0</v>
      </c>
    </row>
    <row r="73" spans="1:9" ht="15" customHeight="1" x14ac:dyDescent="0.25">
      <c r="A73" s="365" t="s">
        <v>308</v>
      </c>
      <c r="B73" s="365"/>
      <c r="C73" s="365"/>
      <c r="D73" s="365"/>
      <c r="E73" s="365"/>
      <c r="F73" s="365"/>
      <c r="G73" s="49">
        <v>190</v>
      </c>
      <c r="H73" s="65">
        <v>0</v>
      </c>
      <c r="I73" s="65">
        <v>0</v>
      </c>
    </row>
    <row r="74" spans="1:9" ht="15" customHeight="1" x14ac:dyDescent="0.25">
      <c r="A74" s="365" t="s">
        <v>309</v>
      </c>
      <c r="B74" s="365"/>
      <c r="C74" s="365"/>
      <c r="D74" s="365"/>
      <c r="E74" s="365"/>
      <c r="F74" s="365"/>
      <c r="G74" s="63">
        <v>191</v>
      </c>
      <c r="H74" s="66">
        <v>0</v>
      </c>
      <c r="I74" s="66">
        <v>0</v>
      </c>
    </row>
    <row r="75" spans="1:9" ht="22.5" customHeight="1" x14ac:dyDescent="0.25">
      <c r="A75" s="315" t="s">
        <v>310</v>
      </c>
      <c r="B75" s="315"/>
      <c r="C75" s="315"/>
      <c r="D75" s="315"/>
      <c r="E75" s="315"/>
      <c r="F75" s="315"/>
      <c r="G75" s="355"/>
      <c r="H75" s="355"/>
      <c r="I75" s="355"/>
    </row>
    <row r="76" spans="1:9" ht="15" customHeight="1" x14ac:dyDescent="0.25">
      <c r="A76" s="308" t="s">
        <v>311</v>
      </c>
      <c r="B76" s="308"/>
      <c r="C76" s="308"/>
      <c r="D76" s="308"/>
      <c r="E76" s="308"/>
      <c r="F76" s="308"/>
      <c r="G76" s="49">
        <v>192</v>
      </c>
      <c r="H76" s="65">
        <v>0</v>
      </c>
      <c r="I76" s="65">
        <v>0</v>
      </c>
    </row>
    <row r="77" spans="1:9" ht="15" customHeight="1" x14ac:dyDescent="0.25">
      <c r="A77" s="370" t="s">
        <v>312</v>
      </c>
      <c r="B77" s="370"/>
      <c r="C77" s="370"/>
      <c r="D77" s="370"/>
      <c r="E77" s="370"/>
      <c r="F77" s="370"/>
      <c r="G77" s="67">
        <v>193</v>
      </c>
      <c r="H77" s="68">
        <v>0</v>
      </c>
      <c r="I77" s="68">
        <v>0</v>
      </c>
    </row>
    <row r="78" spans="1:9" ht="15" customHeight="1" x14ac:dyDescent="0.25">
      <c r="A78" s="370" t="s">
        <v>313</v>
      </c>
      <c r="B78" s="370"/>
      <c r="C78" s="370"/>
      <c r="D78" s="370"/>
      <c r="E78" s="370"/>
      <c r="F78" s="370"/>
      <c r="G78" s="67">
        <v>194</v>
      </c>
      <c r="H78" s="68">
        <v>0</v>
      </c>
      <c r="I78" s="68">
        <v>0</v>
      </c>
    </row>
    <row r="79" spans="1:9" ht="15" customHeight="1" x14ac:dyDescent="0.25">
      <c r="A79" s="308" t="s">
        <v>314</v>
      </c>
      <c r="B79" s="308"/>
      <c r="C79" s="308"/>
      <c r="D79" s="308"/>
      <c r="E79" s="308"/>
      <c r="F79" s="308"/>
      <c r="G79" s="49">
        <v>195</v>
      </c>
      <c r="H79" s="65">
        <v>0</v>
      </c>
      <c r="I79" s="65">
        <v>0</v>
      </c>
    </row>
    <row r="80" spans="1:9" ht="15" customHeight="1" x14ac:dyDescent="0.25">
      <c r="A80" s="308" t="s">
        <v>315</v>
      </c>
      <c r="B80" s="308"/>
      <c r="C80" s="308"/>
      <c r="D80" s="308"/>
      <c r="E80" s="308"/>
      <c r="F80" s="308"/>
      <c r="G80" s="49">
        <v>196</v>
      </c>
      <c r="H80" s="65">
        <v>0</v>
      </c>
      <c r="I80" s="65">
        <v>0</v>
      </c>
    </row>
    <row r="81" spans="1:9" ht="15" customHeight="1" x14ac:dyDescent="0.25">
      <c r="A81" s="365" t="s">
        <v>316</v>
      </c>
      <c r="B81" s="365"/>
      <c r="C81" s="365"/>
      <c r="D81" s="365"/>
      <c r="E81" s="365"/>
      <c r="F81" s="365"/>
      <c r="G81" s="49">
        <v>197</v>
      </c>
      <c r="H81" s="65">
        <v>0</v>
      </c>
      <c r="I81" s="65">
        <v>0</v>
      </c>
    </row>
    <row r="82" spans="1:9" ht="15" customHeight="1" x14ac:dyDescent="0.25">
      <c r="A82" s="366" t="s">
        <v>317</v>
      </c>
      <c r="B82" s="366"/>
      <c r="C82" s="366"/>
      <c r="D82" s="366"/>
      <c r="E82" s="366"/>
      <c r="F82" s="366"/>
      <c r="G82" s="63">
        <v>198</v>
      </c>
      <c r="H82" s="66">
        <v>0</v>
      </c>
      <c r="I82" s="66">
        <v>0</v>
      </c>
    </row>
    <row r="83" spans="1:9" ht="15" customHeight="1" x14ac:dyDescent="0.25">
      <c r="A83" s="315" t="s">
        <v>318</v>
      </c>
      <c r="B83" s="315"/>
      <c r="C83" s="315"/>
      <c r="D83" s="315"/>
      <c r="E83" s="315"/>
      <c r="F83" s="315"/>
      <c r="G83" s="355"/>
      <c r="H83" s="355"/>
      <c r="I83" s="355"/>
    </row>
    <row r="84" spans="1:9" ht="15" customHeight="1" x14ac:dyDescent="0.25">
      <c r="A84" s="367" t="s">
        <v>319</v>
      </c>
      <c r="B84" s="368"/>
      <c r="C84" s="368"/>
      <c r="D84" s="368"/>
      <c r="E84" s="368"/>
      <c r="F84" s="369"/>
      <c r="G84" s="49">
        <v>199</v>
      </c>
      <c r="H84" s="69">
        <f>H85+H86</f>
        <v>239279476</v>
      </c>
      <c r="I84" s="69">
        <f>I85+I86</f>
        <v>377006905</v>
      </c>
    </row>
    <row r="85" spans="1:9" ht="15" customHeight="1" x14ac:dyDescent="0.25">
      <c r="A85" s="357" t="s">
        <v>320</v>
      </c>
      <c r="B85" s="358"/>
      <c r="C85" s="358"/>
      <c r="D85" s="358"/>
      <c r="E85" s="358"/>
      <c r="F85" s="359"/>
      <c r="G85" s="47">
        <v>200</v>
      </c>
      <c r="H85" s="70">
        <f>+H66</f>
        <v>239279476</v>
      </c>
      <c r="I85" s="70">
        <f t="shared" ref="I85" si="0">+I66</f>
        <v>377006905</v>
      </c>
    </row>
    <row r="86" spans="1:9" ht="15" customHeight="1" x14ac:dyDescent="0.25">
      <c r="A86" s="360" t="s">
        <v>321</v>
      </c>
      <c r="B86" s="361"/>
      <c r="C86" s="361"/>
      <c r="D86" s="361"/>
      <c r="E86" s="361"/>
      <c r="F86" s="362"/>
      <c r="G86" s="53">
        <v>201</v>
      </c>
      <c r="H86" s="71">
        <v>0</v>
      </c>
      <c r="I86" s="71">
        <v>0</v>
      </c>
    </row>
    <row r="87" spans="1:9" ht="15" customHeight="1" x14ac:dyDescent="0.25">
      <c r="A87" s="363" t="s">
        <v>322</v>
      </c>
      <c r="B87" s="363"/>
      <c r="C87" s="363"/>
      <c r="D87" s="363"/>
      <c r="E87" s="363"/>
      <c r="F87" s="363"/>
      <c r="G87" s="364"/>
      <c r="H87" s="364"/>
      <c r="I87" s="364"/>
    </row>
    <row r="88" spans="1:9" ht="15" customHeight="1" x14ac:dyDescent="0.25">
      <c r="A88" s="352" t="s">
        <v>323</v>
      </c>
      <c r="B88" s="352"/>
      <c r="C88" s="352"/>
      <c r="D88" s="352"/>
      <c r="E88" s="352"/>
      <c r="F88" s="352"/>
      <c r="G88" s="47">
        <v>202</v>
      </c>
      <c r="H88" s="70">
        <f>+H84</f>
        <v>239279476</v>
      </c>
      <c r="I88" s="70">
        <f t="shared" ref="I88" si="1">+I84</f>
        <v>377006905</v>
      </c>
    </row>
    <row r="89" spans="1:9" ht="21.4" customHeight="1" x14ac:dyDescent="0.25">
      <c r="A89" s="353" t="s">
        <v>324</v>
      </c>
      <c r="B89" s="353"/>
      <c r="C89" s="353"/>
      <c r="D89" s="353"/>
      <c r="E89" s="353"/>
      <c r="F89" s="353"/>
      <c r="G89" s="49">
        <v>203</v>
      </c>
      <c r="H89" s="69">
        <f>SUM(H90:H97)</f>
        <v>338982</v>
      </c>
      <c r="I89" s="69">
        <f>SUM(I90:I97)</f>
        <v>-1060800</v>
      </c>
    </row>
    <row r="90" spans="1:9" ht="15" customHeight="1" x14ac:dyDescent="0.25">
      <c r="A90" s="306" t="s">
        <v>325</v>
      </c>
      <c r="B90" s="306"/>
      <c r="C90" s="306"/>
      <c r="D90" s="306"/>
      <c r="E90" s="306"/>
      <c r="F90" s="306"/>
      <c r="G90" s="47">
        <v>204</v>
      </c>
      <c r="H90" s="70">
        <v>0</v>
      </c>
      <c r="I90" s="70">
        <v>0</v>
      </c>
    </row>
    <row r="91" spans="1:9" ht="15" customHeight="1" x14ac:dyDescent="0.25">
      <c r="A91" s="306" t="s">
        <v>326</v>
      </c>
      <c r="B91" s="306"/>
      <c r="C91" s="306"/>
      <c r="D91" s="306"/>
      <c r="E91" s="306"/>
      <c r="F91" s="306"/>
      <c r="G91" s="47">
        <v>205</v>
      </c>
      <c r="H91" s="70">
        <v>0</v>
      </c>
      <c r="I91" s="70">
        <v>0</v>
      </c>
    </row>
    <row r="92" spans="1:9" ht="15" customHeight="1" x14ac:dyDescent="0.25">
      <c r="A92" s="306" t="s">
        <v>327</v>
      </c>
      <c r="B92" s="306"/>
      <c r="C92" s="306"/>
      <c r="D92" s="306"/>
      <c r="E92" s="306"/>
      <c r="F92" s="306"/>
      <c r="G92" s="47">
        <v>206</v>
      </c>
      <c r="H92" s="51">
        <v>338982</v>
      </c>
      <c r="I92" s="51">
        <v>-1060800</v>
      </c>
    </row>
    <row r="93" spans="1:9" ht="15" customHeight="1" x14ac:dyDescent="0.25">
      <c r="A93" s="306" t="s">
        <v>328</v>
      </c>
      <c r="B93" s="306"/>
      <c r="C93" s="306"/>
      <c r="D93" s="306"/>
      <c r="E93" s="306"/>
      <c r="F93" s="306"/>
      <c r="G93" s="47">
        <v>207</v>
      </c>
      <c r="H93" s="70">
        <v>0</v>
      </c>
      <c r="I93" s="70">
        <v>0</v>
      </c>
    </row>
    <row r="94" spans="1:9" ht="15" customHeight="1" x14ac:dyDescent="0.25">
      <c r="A94" s="306" t="s">
        <v>329</v>
      </c>
      <c r="B94" s="306"/>
      <c r="C94" s="306"/>
      <c r="D94" s="306"/>
      <c r="E94" s="306"/>
      <c r="F94" s="306"/>
      <c r="G94" s="47">
        <v>208</v>
      </c>
      <c r="H94" s="70">
        <v>0</v>
      </c>
      <c r="I94" s="70">
        <v>0</v>
      </c>
    </row>
    <row r="95" spans="1:9" ht="15" customHeight="1" x14ac:dyDescent="0.25">
      <c r="A95" s="306" t="s">
        <v>330</v>
      </c>
      <c r="B95" s="306"/>
      <c r="C95" s="306"/>
      <c r="D95" s="306"/>
      <c r="E95" s="306"/>
      <c r="F95" s="306"/>
      <c r="G95" s="47">
        <v>209</v>
      </c>
      <c r="H95" s="70">
        <v>0</v>
      </c>
      <c r="I95" s="70">
        <v>0</v>
      </c>
    </row>
    <row r="96" spans="1:9" ht="15" customHeight="1" x14ac:dyDescent="0.25">
      <c r="A96" s="306" t="s">
        <v>331</v>
      </c>
      <c r="B96" s="306"/>
      <c r="C96" s="306"/>
      <c r="D96" s="306"/>
      <c r="E96" s="306"/>
      <c r="F96" s="306"/>
      <c r="G96" s="47">
        <v>210</v>
      </c>
      <c r="H96" s="70">
        <v>0</v>
      </c>
      <c r="I96" s="70">
        <v>0</v>
      </c>
    </row>
    <row r="97" spans="1:9" ht="15" customHeight="1" x14ac:dyDescent="0.25">
      <c r="A97" s="306" t="s">
        <v>332</v>
      </c>
      <c r="B97" s="306"/>
      <c r="C97" s="306"/>
      <c r="D97" s="306"/>
      <c r="E97" s="306"/>
      <c r="F97" s="306"/>
      <c r="G97" s="47">
        <v>211</v>
      </c>
      <c r="H97" s="70">
        <v>0</v>
      </c>
      <c r="I97" s="70">
        <v>0</v>
      </c>
    </row>
    <row r="98" spans="1:9" ht="15" customHeight="1" x14ac:dyDescent="0.25">
      <c r="A98" s="352" t="s">
        <v>333</v>
      </c>
      <c r="B98" s="352"/>
      <c r="C98" s="352"/>
      <c r="D98" s="352"/>
      <c r="E98" s="352"/>
      <c r="F98" s="352"/>
      <c r="G98" s="47">
        <v>212</v>
      </c>
      <c r="H98" s="51">
        <v>67796</v>
      </c>
      <c r="I98" s="51">
        <v>-216991</v>
      </c>
    </row>
    <row r="99" spans="1:9" ht="22.5" customHeight="1" x14ac:dyDescent="0.25">
      <c r="A99" s="353" t="s">
        <v>334</v>
      </c>
      <c r="B99" s="353"/>
      <c r="C99" s="353"/>
      <c r="D99" s="353"/>
      <c r="E99" s="353"/>
      <c r="F99" s="353"/>
      <c r="G99" s="49">
        <v>213</v>
      </c>
      <c r="H99" s="69">
        <f>H89-H98</f>
        <v>271186</v>
      </c>
      <c r="I99" s="69">
        <f>I89-I98</f>
        <v>-843809</v>
      </c>
    </row>
    <row r="100" spans="1:9" ht="20.65" customHeight="1" x14ac:dyDescent="0.25">
      <c r="A100" s="354" t="s">
        <v>335</v>
      </c>
      <c r="B100" s="354"/>
      <c r="C100" s="354"/>
      <c r="D100" s="354"/>
      <c r="E100" s="354"/>
      <c r="F100" s="354"/>
      <c r="G100" s="63">
        <v>214</v>
      </c>
      <c r="H100" s="72">
        <f>H88+H99</f>
        <v>239550662</v>
      </c>
      <c r="I100" s="72">
        <f>I88+I99</f>
        <v>376163096</v>
      </c>
    </row>
    <row r="101" spans="1:9" ht="22.5" customHeight="1" x14ac:dyDescent="0.25">
      <c r="A101" s="315" t="s">
        <v>446</v>
      </c>
      <c r="B101" s="315"/>
      <c r="C101" s="315"/>
      <c r="D101" s="315"/>
      <c r="E101" s="315"/>
      <c r="F101" s="315"/>
      <c r="G101" s="355"/>
      <c r="H101" s="355"/>
      <c r="I101" s="355"/>
    </row>
    <row r="102" spans="1:9" ht="20.65" customHeight="1" x14ac:dyDescent="0.25">
      <c r="A102" s="356" t="s">
        <v>336</v>
      </c>
      <c r="B102" s="356"/>
      <c r="C102" s="356"/>
      <c r="D102" s="356"/>
      <c r="E102" s="356"/>
      <c r="F102" s="356"/>
      <c r="G102" s="49">
        <v>215</v>
      </c>
      <c r="H102" s="69">
        <f>H103+H104</f>
        <v>0</v>
      </c>
      <c r="I102" s="69">
        <f>I103+I104</f>
        <v>0</v>
      </c>
    </row>
    <row r="103" spans="1:9" ht="15" customHeight="1" x14ac:dyDescent="0.25">
      <c r="A103" s="350" t="s">
        <v>320</v>
      </c>
      <c r="B103" s="350"/>
      <c r="C103" s="350"/>
      <c r="D103" s="350"/>
      <c r="E103" s="350"/>
      <c r="F103" s="350"/>
      <c r="G103" s="47">
        <v>216</v>
      </c>
      <c r="H103" s="70">
        <v>0</v>
      </c>
      <c r="I103" s="70">
        <v>0</v>
      </c>
    </row>
    <row r="104" spans="1:9" ht="15" customHeight="1" x14ac:dyDescent="0.25">
      <c r="A104" s="351" t="s">
        <v>321</v>
      </c>
      <c r="B104" s="351"/>
      <c r="C104" s="351"/>
      <c r="D104" s="351"/>
      <c r="E104" s="351"/>
      <c r="F104" s="351"/>
      <c r="G104" s="53">
        <v>217</v>
      </c>
      <c r="H104" s="71">
        <v>0</v>
      </c>
      <c r="I104" s="71">
        <v>0</v>
      </c>
    </row>
  </sheetData>
  <mergeCells count="104">
    <mergeCell ref="A1:I1"/>
    <mergeCell ref="A2:I2"/>
    <mergeCell ref="A3:I3"/>
    <mergeCell ref="A4:I4"/>
    <mergeCell ref="A5:F5"/>
    <mergeCell ref="A6:F6"/>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I75"/>
    <mergeCell ref="A76:F76"/>
    <mergeCell ref="A77:F77"/>
    <mergeCell ref="A78:F78"/>
    <mergeCell ref="A67:F67"/>
    <mergeCell ref="A68:I68"/>
    <mergeCell ref="A69:F69"/>
    <mergeCell ref="A70:F70"/>
    <mergeCell ref="A71:F71"/>
    <mergeCell ref="A72:F72"/>
    <mergeCell ref="A85:F85"/>
    <mergeCell ref="A86:F86"/>
    <mergeCell ref="A87:I87"/>
    <mergeCell ref="A88:F88"/>
    <mergeCell ref="A89:F89"/>
    <mergeCell ref="A90:F90"/>
    <mergeCell ref="A79:F79"/>
    <mergeCell ref="A80:F80"/>
    <mergeCell ref="A81:F81"/>
    <mergeCell ref="A82:F82"/>
    <mergeCell ref="A83:I83"/>
    <mergeCell ref="A84:F84"/>
    <mergeCell ref="A103:F103"/>
    <mergeCell ref="A104:F104"/>
    <mergeCell ref="A97:F97"/>
    <mergeCell ref="A98:F98"/>
    <mergeCell ref="A99:F99"/>
    <mergeCell ref="A100:F100"/>
    <mergeCell ref="A101:I101"/>
    <mergeCell ref="A102:F102"/>
    <mergeCell ref="A91:F91"/>
    <mergeCell ref="A92:F92"/>
    <mergeCell ref="A93:F93"/>
    <mergeCell ref="A94:F94"/>
    <mergeCell ref="A95:F95"/>
    <mergeCell ref="A96:F96"/>
  </mergeCells>
  <conditionalFormatting sqref="I8:I12">
    <cfRule type="cellIs" dxfId="35" priority="36" stopIfTrue="1" operator="notEqual">
      <formula>ROUND(I8,0)</formula>
    </cfRule>
    <cfRule type="cellIs" dxfId="34" priority="37" stopIfTrue="1" operator="lessThan">
      <formula>0</formula>
    </cfRule>
  </conditionalFormatting>
  <conditionalFormatting sqref="H8:H12">
    <cfRule type="cellIs" dxfId="33" priority="34" stopIfTrue="1" operator="notEqual">
      <formula>ROUND(H8,0)</formula>
    </cfRule>
    <cfRule type="cellIs" dxfId="32" priority="35" stopIfTrue="1" operator="lessThan">
      <formula>0</formula>
    </cfRule>
  </conditionalFormatting>
  <conditionalFormatting sqref="I16:I18">
    <cfRule type="cellIs" dxfId="31" priority="32" stopIfTrue="1" operator="notEqual">
      <formula>ROUND(I16,0)</formula>
    </cfRule>
    <cfRule type="cellIs" dxfId="30" priority="33" stopIfTrue="1" operator="lessThan">
      <formula>0</formula>
    </cfRule>
  </conditionalFormatting>
  <conditionalFormatting sqref="H16:H18">
    <cfRule type="cellIs" dxfId="29" priority="30" stopIfTrue="1" operator="notEqual">
      <formula>ROUND(H16,0)</formula>
    </cfRule>
    <cfRule type="cellIs" dxfId="28" priority="31" stopIfTrue="1" operator="lessThan">
      <formula>0</formula>
    </cfRule>
  </conditionalFormatting>
  <conditionalFormatting sqref="I20:I24">
    <cfRule type="cellIs" dxfId="27" priority="28" stopIfTrue="1" operator="notEqual">
      <formula>ROUND(I20,0)</formula>
    </cfRule>
    <cfRule type="cellIs" dxfId="26" priority="29" stopIfTrue="1" operator="lessThan">
      <formula>0</formula>
    </cfRule>
  </conditionalFormatting>
  <conditionalFormatting sqref="H20:H24">
    <cfRule type="cellIs" dxfId="25" priority="26" stopIfTrue="1" operator="notEqual">
      <formula>ROUND(H20,0)</formula>
    </cfRule>
    <cfRule type="cellIs" dxfId="24" priority="27" stopIfTrue="1" operator="lessThan">
      <formula>0</formula>
    </cfRule>
  </conditionalFormatting>
  <conditionalFormatting sqref="I27">
    <cfRule type="cellIs" dxfId="23" priority="25" stopIfTrue="1" operator="notEqual">
      <formula>ROUND(I27,0)</formula>
    </cfRule>
  </conditionalFormatting>
  <conditionalFormatting sqref="H27">
    <cfRule type="cellIs" dxfId="22" priority="24" stopIfTrue="1" operator="notEqual">
      <formula>ROUND(H27,0)</formula>
    </cfRule>
  </conditionalFormatting>
  <conditionalFormatting sqref="I29:I34">
    <cfRule type="cellIs" dxfId="21" priority="23" stopIfTrue="1" operator="notEqual">
      <formula>ROUND(I29,0)</formula>
    </cfRule>
  </conditionalFormatting>
  <conditionalFormatting sqref="I35">
    <cfRule type="cellIs" dxfId="20" priority="21" stopIfTrue="1" operator="notEqual">
      <formula>ROUND(I35,0)</formula>
    </cfRule>
    <cfRule type="cellIs" dxfId="19" priority="22" stopIfTrue="1" operator="lessThan">
      <formula>0</formula>
    </cfRule>
  </conditionalFormatting>
  <conditionalFormatting sqref="H29:H34">
    <cfRule type="cellIs" dxfId="18" priority="20" stopIfTrue="1" operator="notEqual">
      <formula>ROUND(H29,0)</formula>
    </cfRule>
  </conditionalFormatting>
  <conditionalFormatting sqref="H35">
    <cfRule type="cellIs" dxfId="17" priority="18" stopIfTrue="1" operator="notEqual">
      <formula>ROUND(H35,0)</formula>
    </cfRule>
    <cfRule type="cellIs" dxfId="16" priority="19" stopIfTrue="1" operator="lessThan">
      <formula>0</formula>
    </cfRule>
  </conditionalFormatting>
  <conditionalFormatting sqref="I37:I46">
    <cfRule type="cellIs" dxfId="15" priority="16" stopIfTrue="1" operator="notEqual">
      <formula>ROUND(I37,0)</formula>
    </cfRule>
    <cfRule type="cellIs" dxfId="14" priority="17" stopIfTrue="1" operator="lessThan">
      <formula>0</formula>
    </cfRule>
  </conditionalFormatting>
  <conditionalFormatting sqref="H37:H46">
    <cfRule type="cellIs" dxfId="13" priority="14" stopIfTrue="1" operator="notEqual">
      <formula>ROUND(H37,0)</formula>
    </cfRule>
    <cfRule type="cellIs" dxfId="12" priority="15" stopIfTrue="1" operator="lessThan">
      <formula>0</formula>
    </cfRule>
  </conditionalFormatting>
  <conditionalFormatting sqref="I53">
    <cfRule type="cellIs" dxfId="11" priority="13" stopIfTrue="1" operator="notEqual">
      <formula>ROUND(I53,0)</formula>
    </cfRule>
  </conditionalFormatting>
  <conditionalFormatting sqref="I54 I50:I52">
    <cfRule type="cellIs" dxfId="10" priority="11" stopIfTrue="1" operator="notEqual">
      <formula>ROUND(I50,0)</formula>
    </cfRule>
    <cfRule type="cellIs" dxfId="9" priority="12" stopIfTrue="1" operator="lessThan">
      <formula>0</formula>
    </cfRule>
  </conditionalFormatting>
  <conditionalFormatting sqref="H53">
    <cfRule type="cellIs" dxfId="8" priority="10" stopIfTrue="1" operator="notEqual">
      <formula>ROUND(H53,0)</formula>
    </cfRule>
  </conditionalFormatting>
  <conditionalFormatting sqref="H50:H52 H54">
    <cfRule type="cellIs" dxfId="7" priority="8" stopIfTrue="1" operator="notEqual">
      <formula>ROUND(H50,0)</formula>
    </cfRule>
    <cfRule type="cellIs" dxfId="6" priority="9" stopIfTrue="1" operator="lessThan">
      <formula>0</formula>
    </cfRule>
  </conditionalFormatting>
  <conditionalFormatting sqref="H64">
    <cfRule type="cellIs" dxfId="5" priority="6" stopIfTrue="1" operator="notEqual">
      <formula>ROUND(H64,0)</formula>
    </cfRule>
  </conditionalFormatting>
  <conditionalFormatting sqref="H85">
    <cfRule type="cellIs" dxfId="4" priority="5" stopIfTrue="1" operator="notEqual">
      <formula>ROUND(H85,0)</formula>
    </cfRule>
  </conditionalFormatting>
  <conditionalFormatting sqref="I85">
    <cfRule type="cellIs" dxfId="3" priority="4" stopIfTrue="1" operator="notEqual">
      <formula>ROUND(I85,0)</formula>
    </cfRule>
  </conditionalFormatting>
  <conditionalFormatting sqref="H88">
    <cfRule type="cellIs" dxfId="2" priority="3" stopIfTrue="1" operator="notEqual">
      <formula>ROUND(H88,0)</formula>
    </cfRule>
  </conditionalFormatting>
  <conditionalFormatting sqref="I88">
    <cfRule type="cellIs" dxfId="1" priority="2" stopIfTrue="1" operator="notEqual">
      <formula>ROUND(I88,0)</formula>
    </cfRule>
  </conditionalFormatting>
  <conditionalFormatting sqref="I64">
    <cfRule type="cellIs" dxfId="0" priority="1" stopIfTrue="1" operator="notEqual">
      <formula>ROUND(I64,0)</formula>
    </cfRule>
  </conditionalFormatting>
  <dataValidations count="2">
    <dataValidation type="whole" operator="greaterThanOrEqual" allowBlank="1" showInputMessage="1" showErrorMessage="1" errorTitle="Pogrešan upis" error="Dopušten je upis samo pozitivnih cjelobrojnih vrijednosti" sqref="H70:I71 H7:I13 H66:I67 H54:I60 H62:I63 H15:I24 H35:I52 H73:I74 H77:I78 H81:I82">
      <formula1>0</formula1>
    </dataValidation>
    <dataValidation type="whole" operator="notEqual" allowBlank="1" showInputMessage="1" showErrorMessage="1" errorTitle="Pogrešan upis" error="Dopušten je upis samo cjelobrojnih vrijednosti" sqref="H14:I14 H84:I86 H53:I53 H102:I104 H61:I61 H25:I34 H72:I72 H69:I69 H88:I100 H64:I65 H76:I76 H79:I80">
      <formula1>999999999999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7" workbookViewId="0">
      <selection activeCell="H18" sqref="H18"/>
    </sheetView>
  </sheetViews>
  <sheetFormatPr defaultRowHeight="15" x14ac:dyDescent="0.25"/>
  <cols>
    <col min="8" max="8" width="14" customWidth="1"/>
    <col min="9" max="9" width="11.85546875" customWidth="1"/>
  </cols>
  <sheetData>
    <row r="1" spans="1:9" ht="15" customHeight="1" x14ac:dyDescent="0.25">
      <c r="A1" s="380" t="s">
        <v>337</v>
      </c>
      <c r="B1" s="410"/>
      <c r="C1" s="410"/>
      <c r="D1" s="410"/>
      <c r="E1" s="410"/>
      <c r="F1" s="410"/>
      <c r="G1" s="410"/>
      <c r="H1" s="410"/>
      <c r="I1" s="410"/>
    </row>
    <row r="2" spans="1:9" ht="15" customHeight="1" x14ac:dyDescent="0.25">
      <c r="A2" s="382" t="s">
        <v>451</v>
      </c>
      <c r="B2" s="411"/>
      <c r="C2" s="411"/>
      <c r="D2" s="411"/>
      <c r="E2" s="411"/>
      <c r="F2" s="411"/>
      <c r="G2" s="411"/>
      <c r="H2" s="411"/>
      <c r="I2" s="411"/>
    </row>
    <row r="3" spans="1:9" x14ac:dyDescent="0.25">
      <c r="A3" s="412" t="s">
        <v>123</v>
      </c>
      <c r="B3" s="413"/>
      <c r="C3" s="413"/>
      <c r="D3" s="413"/>
      <c r="E3" s="413"/>
      <c r="F3" s="413"/>
      <c r="G3" s="413"/>
      <c r="H3" s="413"/>
      <c r="I3" s="413"/>
    </row>
    <row r="4" spans="1:9" ht="15" customHeight="1" x14ac:dyDescent="0.25">
      <c r="A4" s="414" t="s">
        <v>124</v>
      </c>
      <c r="B4" s="387"/>
      <c r="C4" s="387"/>
      <c r="D4" s="387"/>
      <c r="E4" s="387"/>
      <c r="F4" s="387"/>
      <c r="G4" s="387"/>
      <c r="H4" s="387"/>
      <c r="I4" s="388"/>
    </row>
    <row r="5" spans="1:9" ht="45.75" customHeight="1" thickBot="1" x14ac:dyDescent="0.3">
      <c r="A5" s="415" t="s">
        <v>125</v>
      </c>
      <c r="B5" s="416"/>
      <c r="C5" s="416"/>
      <c r="D5" s="416"/>
      <c r="E5" s="416"/>
      <c r="F5" s="417"/>
      <c r="G5" s="100" t="s">
        <v>240</v>
      </c>
      <c r="H5" s="94" t="s">
        <v>241</v>
      </c>
      <c r="I5" s="94" t="s">
        <v>338</v>
      </c>
    </row>
    <row r="6" spans="1:9" x14ac:dyDescent="0.25">
      <c r="A6" s="407">
        <v>1</v>
      </c>
      <c r="B6" s="408"/>
      <c r="C6" s="408"/>
      <c r="D6" s="408"/>
      <c r="E6" s="408"/>
      <c r="F6" s="409"/>
      <c r="G6" s="99">
        <v>2</v>
      </c>
      <c r="H6" s="99" t="s">
        <v>25</v>
      </c>
      <c r="I6" s="99" t="s">
        <v>26</v>
      </c>
    </row>
    <row r="7" spans="1:9" x14ac:dyDescent="0.25">
      <c r="A7" s="401" t="s">
        <v>339</v>
      </c>
      <c r="B7" s="402"/>
      <c r="C7" s="402"/>
      <c r="D7" s="402"/>
      <c r="E7" s="402"/>
      <c r="F7" s="402"/>
      <c r="G7" s="402"/>
      <c r="H7" s="402"/>
      <c r="I7" s="403"/>
    </row>
    <row r="8" spans="1:9" ht="15" customHeight="1" x14ac:dyDescent="0.25">
      <c r="A8" s="404" t="s">
        <v>340</v>
      </c>
      <c r="B8" s="405"/>
      <c r="C8" s="405"/>
      <c r="D8" s="405"/>
      <c r="E8" s="405"/>
      <c r="F8" s="406"/>
      <c r="G8" s="73">
        <v>1</v>
      </c>
      <c r="H8" s="74">
        <v>260207074</v>
      </c>
      <c r="I8" s="74">
        <v>366473536</v>
      </c>
    </row>
    <row r="9" spans="1:9" ht="15" customHeight="1" x14ac:dyDescent="0.25">
      <c r="A9" s="374" t="s">
        <v>341</v>
      </c>
      <c r="B9" s="375"/>
      <c r="C9" s="375"/>
      <c r="D9" s="375"/>
      <c r="E9" s="375"/>
      <c r="F9" s="376"/>
      <c r="G9" s="49">
        <v>2</v>
      </c>
      <c r="H9" s="75">
        <f>H10+H11+H12+H13+H14+H15+H16+H17</f>
        <v>382377350</v>
      </c>
      <c r="I9" s="75">
        <f>I10+I11+I12+I13+I14+I15+I16+I17</f>
        <v>314542033</v>
      </c>
    </row>
    <row r="10" spans="1:9" ht="15" customHeight="1" x14ac:dyDescent="0.25">
      <c r="A10" s="371" t="s">
        <v>342</v>
      </c>
      <c r="B10" s="372"/>
      <c r="C10" s="372"/>
      <c r="D10" s="372"/>
      <c r="E10" s="372"/>
      <c r="F10" s="373"/>
      <c r="G10" s="67">
        <v>3</v>
      </c>
      <c r="H10" s="76">
        <v>344691659</v>
      </c>
      <c r="I10" s="76">
        <v>380123705</v>
      </c>
    </row>
    <row r="11" spans="1:9" ht="20.100000000000001" customHeight="1" x14ac:dyDescent="0.25">
      <c r="A11" s="371" t="s">
        <v>343</v>
      </c>
      <c r="B11" s="372"/>
      <c r="C11" s="372"/>
      <c r="D11" s="372"/>
      <c r="E11" s="372"/>
      <c r="F11" s="373"/>
      <c r="G11" s="67">
        <v>4</v>
      </c>
      <c r="H11" s="76">
        <v>4448024</v>
      </c>
      <c r="I11" s="76">
        <v>-137506122</v>
      </c>
    </row>
    <row r="12" spans="1:9" ht="20.65" customHeight="1" x14ac:dyDescent="0.25">
      <c r="A12" s="371" t="s">
        <v>344</v>
      </c>
      <c r="B12" s="372"/>
      <c r="C12" s="372"/>
      <c r="D12" s="372"/>
      <c r="E12" s="372"/>
      <c r="F12" s="373"/>
      <c r="G12" s="67">
        <v>5</v>
      </c>
      <c r="H12" s="76">
        <v>1440100</v>
      </c>
      <c r="I12" s="76">
        <v>141550</v>
      </c>
    </row>
    <row r="13" spans="1:9" ht="15" customHeight="1" x14ac:dyDescent="0.25">
      <c r="A13" s="371" t="s">
        <v>345</v>
      </c>
      <c r="B13" s="372"/>
      <c r="C13" s="372"/>
      <c r="D13" s="372"/>
      <c r="E13" s="372"/>
      <c r="F13" s="373"/>
      <c r="G13" s="67">
        <v>6</v>
      </c>
      <c r="H13" s="76">
        <v>-204629</v>
      </c>
      <c r="I13" s="76">
        <v>-516939</v>
      </c>
    </row>
    <row r="14" spans="1:9" ht="15" customHeight="1" x14ac:dyDescent="0.25">
      <c r="A14" s="371" t="s">
        <v>346</v>
      </c>
      <c r="B14" s="372"/>
      <c r="C14" s="372"/>
      <c r="D14" s="372"/>
      <c r="E14" s="372"/>
      <c r="F14" s="373"/>
      <c r="G14" s="67">
        <v>7</v>
      </c>
      <c r="H14" s="76">
        <v>46213364</v>
      </c>
      <c r="I14" s="76">
        <v>51568217</v>
      </c>
    </row>
    <row r="15" spans="1:9" ht="15" customHeight="1" x14ac:dyDescent="0.25">
      <c r="A15" s="371" t="s">
        <v>347</v>
      </c>
      <c r="B15" s="372"/>
      <c r="C15" s="372"/>
      <c r="D15" s="372"/>
      <c r="E15" s="372"/>
      <c r="F15" s="373"/>
      <c r="G15" s="67">
        <v>8</v>
      </c>
      <c r="H15" s="76">
        <v>7049970</v>
      </c>
      <c r="I15" s="76">
        <v>6938793</v>
      </c>
    </row>
    <row r="16" spans="1:9" ht="15" customHeight="1" x14ac:dyDescent="0.25">
      <c r="A16" s="371" t="s">
        <v>348</v>
      </c>
      <c r="B16" s="372"/>
      <c r="C16" s="372"/>
      <c r="D16" s="372"/>
      <c r="E16" s="372"/>
      <c r="F16" s="373"/>
      <c r="G16" s="67">
        <v>9</v>
      </c>
      <c r="H16" s="76">
        <v>-27175314</v>
      </c>
      <c r="I16" s="76">
        <v>4622702</v>
      </c>
    </row>
    <row r="17" spans="1:9" ht="21.4" customHeight="1" x14ac:dyDescent="0.25">
      <c r="A17" s="371" t="s">
        <v>349</v>
      </c>
      <c r="B17" s="372"/>
      <c r="C17" s="372"/>
      <c r="D17" s="372"/>
      <c r="E17" s="372"/>
      <c r="F17" s="373"/>
      <c r="G17" s="67">
        <v>10</v>
      </c>
      <c r="H17" s="76">
        <v>5914176</v>
      </c>
      <c r="I17" s="76">
        <v>9170127</v>
      </c>
    </row>
    <row r="18" spans="1:9" ht="25.5" customHeight="1" x14ac:dyDescent="0.25">
      <c r="A18" s="398" t="s">
        <v>350</v>
      </c>
      <c r="B18" s="399"/>
      <c r="C18" s="399"/>
      <c r="D18" s="399"/>
      <c r="E18" s="399"/>
      <c r="F18" s="400"/>
      <c r="G18" s="49">
        <v>11</v>
      </c>
      <c r="H18" s="75">
        <f>H8+H9</f>
        <v>642584424</v>
      </c>
      <c r="I18" s="75">
        <f>I8+I9</f>
        <v>681015569</v>
      </c>
    </row>
    <row r="19" spans="1:9" ht="15" customHeight="1" x14ac:dyDescent="0.25">
      <c r="A19" s="374" t="s">
        <v>351</v>
      </c>
      <c r="B19" s="375"/>
      <c r="C19" s="375"/>
      <c r="D19" s="375"/>
      <c r="E19" s="375"/>
      <c r="F19" s="376"/>
      <c r="G19" s="49">
        <v>12</v>
      </c>
      <c r="H19" s="75">
        <f>H20+H21+H22+H23</f>
        <v>-21944066</v>
      </c>
      <c r="I19" s="75">
        <f>I20+I21+I22+I23</f>
        <v>59705723</v>
      </c>
    </row>
    <row r="20" spans="1:9" ht="15" customHeight="1" x14ac:dyDescent="0.25">
      <c r="A20" s="371" t="s">
        <v>352</v>
      </c>
      <c r="B20" s="372"/>
      <c r="C20" s="372"/>
      <c r="D20" s="372"/>
      <c r="E20" s="372"/>
      <c r="F20" s="373"/>
      <c r="G20" s="67">
        <v>13</v>
      </c>
      <c r="H20" s="76">
        <v>4209742</v>
      </c>
      <c r="I20" s="76">
        <v>45682363</v>
      </c>
    </row>
    <row r="21" spans="1:9" ht="15" customHeight="1" x14ac:dyDescent="0.25">
      <c r="A21" s="371" t="s">
        <v>353</v>
      </c>
      <c r="B21" s="372"/>
      <c r="C21" s="372"/>
      <c r="D21" s="372"/>
      <c r="E21" s="372"/>
      <c r="F21" s="373"/>
      <c r="G21" s="67">
        <v>14</v>
      </c>
      <c r="H21" s="76">
        <v>-27169779</v>
      </c>
      <c r="I21" s="76">
        <v>13508480</v>
      </c>
    </row>
    <row r="22" spans="1:9" ht="15" customHeight="1" x14ac:dyDescent="0.25">
      <c r="A22" s="371" t="s">
        <v>354</v>
      </c>
      <c r="B22" s="372"/>
      <c r="C22" s="372"/>
      <c r="D22" s="372"/>
      <c r="E22" s="372"/>
      <c r="F22" s="373"/>
      <c r="G22" s="67">
        <v>15</v>
      </c>
      <c r="H22" s="76">
        <v>1015971</v>
      </c>
      <c r="I22" s="76">
        <v>514880</v>
      </c>
    </row>
    <row r="23" spans="1:9" ht="15" customHeight="1" x14ac:dyDescent="0.25">
      <c r="A23" s="371" t="s">
        <v>355</v>
      </c>
      <c r="B23" s="372"/>
      <c r="C23" s="372"/>
      <c r="D23" s="372"/>
      <c r="E23" s="372"/>
      <c r="F23" s="373"/>
      <c r="G23" s="67">
        <v>16</v>
      </c>
      <c r="H23" s="76">
        <v>0</v>
      </c>
      <c r="I23" s="76">
        <v>0</v>
      </c>
    </row>
    <row r="24" spans="1:9" ht="15" customHeight="1" x14ac:dyDescent="0.25">
      <c r="A24" s="398" t="s">
        <v>356</v>
      </c>
      <c r="B24" s="399"/>
      <c r="C24" s="399"/>
      <c r="D24" s="399"/>
      <c r="E24" s="399"/>
      <c r="F24" s="400"/>
      <c r="G24" s="49">
        <v>17</v>
      </c>
      <c r="H24" s="75">
        <f>H18+H19</f>
        <v>620640358</v>
      </c>
      <c r="I24" s="75">
        <f>I18+I19</f>
        <v>740721292</v>
      </c>
    </row>
    <row r="25" spans="1:9" ht="15" customHeight="1" x14ac:dyDescent="0.25">
      <c r="A25" s="317" t="s">
        <v>357</v>
      </c>
      <c r="B25" s="318"/>
      <c r="C25" s="318"/>
      <c r="D25" s="318"/>
      <c r="E25" s="318"/>
      <c r="F25" s="319"/>
      <c r="G25" s="67">
        <v>18</v>
      </c>
      <c r="H25" s="76">
        <v>-42657019</v>
      </c>
      <c r="I25" s="76">
        <v>-49590156</v>
      </c>
    </row>
    <row r="26" spans="1:9" ht="15" customHeight="1" x14ac:dyDescent="0.25">
      <c r="A26" s="317" t="s">
        <v>358</v>
      </c>
      <c r="B26" s="318"/>
      <c r="C26" s="318"/>
      <c r="D26" s="318"/>
      <c r="E26" s="318"/>
      <c r="F26" s="319"/>
      <c r="G26" s="67">
        <v>19</v>
      </c>
      <c r="H26" s="76">
        <v>53533</v>
      </c>
      <c r="I26" s="76">
        <v>9342</v>
      </c>
    </row>
    <row r="27" spans="1:9" ht="15" customHeight="1" x14ac:dyDescent="0.25">
      <c r="A27" s="395" t="s">
        <v>359</v>
      </c>
      <c r="B27" s="396"/>
      <c r="C27" s="396"/>
      <c r="D27" s="396"/>
      <c r="E27" s="396"/>
      <c r="F27" s="397"/>
      <c r="G27" s="63">
        <v>20</v>
      </c>
      <c r="H27" s="77">
        <f>H24+H25+H26</f>
        <v>578036872</v>
      </c>
      <c r="I27" s="77">
        <f>I24+I25+I26</f>
        <v>691140478</v>
      </c>
    </row>
    <row r="28" spans="1:9" x14ac:dyDescent="0.25">
      <c r="A28" s="401" t="s">
        <v>360</v>
      </c>
      <c r="B28" s="402"/>
      <c r="C28" s="402"/>
      <c r="D28" s="402"/>
      <c r="E28" s="402"/>
      <c r="F28" s="402"/>
      <c r="G28" s="402"/>
      <c r="H28" s="402"/>
      <c r="I28" s="403"/>
    </row>
    <row r="29" spans="1:9" ht="15" customHeight="1" x14ac:dyDescent="0.25">
      <c r="A29" s="404" t="s">
        <v>361</v>
      </c>
      <c r="B29" s="405"/>
      <c r="C29" s="405"/>
      <c r="D29" s="405"/>
      <c r="E29" s="405"/>
      <c r="F29" s="406"/>
      <c r="G29" s="73">
        <v>21</v>
      </c>
      <c r="H29" s="78">
        <v>5144096</v>
      </c>
      <c r="I29" s="78">
        <v>241471194</v>
      </c>
    </row>
    <row r="30" spans="1:9" ht="15" customHeight="1" x14ac:dyDescent="0.25">
      <c r="A30" s="317" t="s">
        <v>362</v>
      </c>
      <c r="B30" s="318"/>
      <c r="C30" s="318"/>
      <c r="D30" s="318"/>
      <c r="E30" s="318"/>
      <c r="F30" s="319"/>
      <c r="G30" s="67">
        <v>22</v>
      </c>
      <c r="H30" s="70">
        <v>50000</v>
      </c>
      <c r="I30" s="70">
        <v>1430785</v>
      </c>
    </row>
    <row r="31" spans="1:9" ht="15" customHeight="1" x14ac:dyDescent="0.25">
      <c r="A31" s="317" t="s">
        <v>363</v>
      </c>
      <c r="B31" s="318"/>
      <c r="C31" s="318"/>
      <c r="D31" s="318"/>
      <c r="E31" s="318"/>
      <c r="F31" s="319"/>
      <c r="G31" s="67">
        <v>23</v>
      </c>
      <c r="H31" s="70">
        <v>707828</v>
      </c>
      <c r="I31" s="70">
        <v>557681</v>
      </c>
    </row>
    <row r="32" spans="1:9" ht="15" customHeight="1" x14ac:dyDescent="0.25">
      <c r="A32" s="317" t="s">
        <v>364</v>
      </c>
      <c r="B32" s="318"/>
      <c r="C32" s="318"/>
      <c r="D32" s="318"/>
      <c r="E32" s="318"/>
      <c r="F32" s="319"/>
      <c r="G32" s="67">
        <v>24</v>
      </c>
      <c r="H32" s="70">
        <v>6152793</v>
      </c>
      <c r="I32" s="70">
        <v>8790336</v>
      </c>
    </row>
    <row r="33" spans="1:9" ht="15" customHeight="1" x14ac:dyDescent="0.25">
      <c r="A33" s="317" t="s">
        <v>365</v>
      </c>
      <c r="B33" s="318"/>
      <c r="C33" s="318"/>
      <c r="D33" s="318"/>
      <c r="E33" s="318"/>
      <c r="F33" s="319"/>
      <c r="G33" s="67">
        <v>25</v>
      </c>
      <c r="H33" s="70">
        <v>905491</v>
      </c>
      <c r="I33" s="70">
        <v>60931237</v>
      </c>
    </row>
    <row r="34" spans="1:9" ht="15" customHeight="1" x14ac:dyDescent="0.25">
      <c r="A34" s="317" t="s">
        <v>366</v>
      </c>
      <c r="B34" s="318"/>
      <c r="C34" s="318"/>
      <c r="D34" s="318"/>
      <c r="E34" s="318"/>
      <c r="F34" s="319"/>
      <c r="G34" s="67">
        <v>26</v>
      </c>
      <c r="H34" s="70">
        <v>333341</v>
      </c>
      <c r="I34" s="70">
        <v>0</v>
      </c>
    </row>
    <row r="35" spans="1:9" ht="15" customHeight="1" x14ac:dyDescent="0.25">
      <c r="A35" s="398" t="s">
        <v>367</v>
      </c>
      <c r="B35" s="399"/>
      <c r="C35" s="399"/>
      <c r="D35" s="399"/>
      <c r="E35" s="399"/>
      <c r="F35" s="400"/>
      <c r="G35" s="49">
        <v>27</v>
      </c>
      <c r="H35" s="69">
        <f>H29+H30+H31+H32+H33+H34</f>
        <v>13293549</v>
      </c>
      <c r="I35" s="69">
        <f>I29+I30+I31+I32+I33+I34</f>
        <v>313181233</v>
      </c>
    </row>
    <row r="36" spans="1:9" ht="15" customHeight="1" x14ac:dyDescent="0.25">
      <c r="A36" s="317" t="s">
        <v>368</v>
      </c>
      <c r="B36" s="318"/>
      <c r="C36" s="318"/>
      <c r="D36" s="318"/>
      <c r="E36" s="318"/>
      <c r="F36" s="319"/>
      <c r="G36" s="67">
        <v>28</v>
      </c>
      <c r="H36" s="70">
        <v>-630494466</v>
      </c>
      <c r="I36" s="70">
        <v>-753941548</v>
      </c>
    </row>
    <row r="37" spans="1:9" ht="15" customHeight="1" x14ac:dyDescent="0.25">
      <c r="A37" s="317" t="s">
        <v>369</v>
      </c>
      <c r="B37" s="318"/>
      <c r="C37" s="318"/>
      <c r="D37" s="318"/>
      <c r="E37" s="318"/>
      <c r="F37" s="319"/>
      <c r="G37" s="67">
        <v>29</v>
      </c>
      <c r="H37" s="70">
        <v>0</v>
      </c>
      <c r="I37" s="70">
        <v>0</v>
      </c>
    </row>
    <row r="38" spans="1:9" ht="15" customHeight="1" x14ac:dyDescent="0.25">
      <c r="A38" s="317" t="s">
        <v>370</v>
      </c>
      <c r="B38" s="318"/>
      <c r="C38" s="318"/>
      <c r="D38" s="318"/>
      <c r="E38" s="318"/>
      <c r="F38" s="319"/>
      <c r="G38" s="67">
        <v>30</v>
      </c>
      <c r="H38" s="70">
        <v>-175676</v>
      </c>
      <c r="I38" s="70">
        <v>-60957764</v>
      </c>
    </row>
    <row r="39" spans="1:9" ht="15" customHeight="1" x14ac:dyDescent="0.25">
      <c r="A39" s="317" t="s">
        <v>371</v>
      </c>
      <c r="B39" s="318"/>
      <c r="C39" s="318"/>
      <c r="D39" s="318"/>
      <c r="E39" s="318"/>
      <c r="F39" s="319"/>
      <c r="G39" s="67">
        <v>31</v>
      </c>
      <c r="H39" s="70">
        <v>-165484114</v>
      </c>
      <c r="I39" s="70">
        <v>-111127097</v>
      </c>
    </row>
    <row r="40" spans="1:9" ht="15" customHeight="1" x14ac:dyDescent="0.25">
      <c r="A40" s="317" t="s">
        <v>372</v>
      </c>
      <c r="B40" s="318"/>
      <c r="C40" s="318"/>
      <c r="D40" s="318"/>
      <c r="E40" s="318"/>
      <c r="F40" s="319"/>
      <c r="G40" s="67">
        <v>32</v>
      </c>
      <c r="H40" s="70">
        <v>0</v>
      </c>
      <c r="I40" s="70">
        <v>-47191530</v>
      </c>
    </row>
    <row r="41" spans="1:9" ht="35.25" customHeight="1" x14ac:dyDescent="0.25">
      <c r="A41" s="398" t="s">
        <v>373</v>
      </c>
      <c r="B41" s="399"/>
      <c r="C41" s="399"/>
      <c r="D41" s="399"/>
      <c r="E41" s="399"/>
      <c r="F41" s="400"/>
      <c r="G41" s="49">
        <v>33</v>
      </c>
      <c r="H41" s="69">
        <f>H36+H37+H38+H39+H40</f>
        <v>-796154256</v>
      </c>
      <c r="I41" s="69">
        <f>I36+I37+I38+I39+I40</f>
        <v>-973217939</v>
      </c>
    </row>
    <row r="42" spans="1:9" ht="36" customHeight="1" x14ac:dyDescent="0.25">
      <c r="A42" s="367" t="s">
        <v>374</v>
      </c>
      <c r="B42" s="368"/>
      <c r="C42" s="368"/>
      <c r="D42" s="368"/>
      <c r="E42" s="368"/>
      <c r="F42" s="369"/>
      <c r="G42" s="63">
        <v>34</v>
      </c>
      <c r="H42" s="72">
        <f>H35+H41</f>
        <v>-782860707</v>
      </c>
      <c r="I42" s="72">
        <f>I35+I41</f>
        <v>-660036706</v>
      </c>
    </row>
    <row r="43" spans="1:9" x14ac:dyDescent="0.25">
      <c r="A43" s="401" t="s">
        <v>375</v>
      </c>
      <c r="B43" s="402"/>
      <c r="C43" s="402"/>
      <c r="D43" s="402"/>
      <c r="E43" s="402"/>
      <c r="F43" s="402"/>
      <c r="G43" s="402"/>
      <c r="H43" s="402"/>
      <c r="I43" s="403"/>
    </row>
    <row r="44" spans="1:9" ht="15" customHeight="1" x14ac:dyDescent="0.25">
      <c r="A44" s="404" t="s">
        <v>376</v>
      </c>
      <c r="B44" s="405"/>
      <c r="C44" s="405"/>
      <c r="D44" s="405"/>
      <c r="E44" s="405"/>
      <c r="F44" s="406"/>
      <c r="G44" s="73">
        <v>35</v>
      </c>
      <c r="H44" s="78">
        <v>0</v>
      </c>
      <c r="I44" s="78">
        <v>0</v>
      </c>
    </row>
    <row r="45" spans="1:9" ht="19.7" customHeight="1" x14ac:dyDescent="0.25">
      <c r="A45" s="317" t="s">
        <v>377</v>
      </c>
      <c r="B45" s="318"/>
      <c r="C45" s="318"/>
      <c r="D45" s="318"/>
      <c r="E45" s="318"/>
      <c r="F45" s="319"/>
      <c r="G45" s="67">
        <v>36</v>
      </c>
      <c r="H45" s="70">
        <v>0</v>
      </c>
      <c r="I45" s="70">
        <v>0</v>
      </c>
    </row>
    <row r="46" spans="1:9" ht="15" customHeight="1" x14ac:dyDescent="0.25">
      <c r="A46" s="317" t="s">
        <v>378</v>
      </c>
      <c r="B46" s="318"/>
      <c r="C46" s="318"/>
      <c r="D46" s="318"/>
      <c r="E46" s="318"/>
      <c r="F46" s="319"/>
      <c r="G46" s="67">
        <v>37</v>
      </c>
      <c r="H46" s="70">
        <v>488930130</v>
      </c>
      <c r="I46" s="70">
        <v>519662929</v>
      </c>
    </row>
    <row r="47" spans="1:9" ht="15" customHeight="1" x14ac:dyDescent="0.25">
      <c r="A47" s="317" t="s">
        <v>379</v>
      </c>
      <c r="B47" s="318"/>
      <c r="C47" s="318"/>
      <c r="D47" s="318"/>
      <c r="E47" s="318"/>
      <c r="F47" s="319"/>
      <c r="G47" s="67">
        <v>38</v>
      </c>
      <c r="H47" s="70">
        <v>0</v>
      </c>
      <c r="I47" s="70">
        <v>0</v>
      </c>
    </row>
    <row r="48" spans="1:9" ht="15" customHeight="1" x14ac:dyDescent="0.25">
      <c r="A48" s="398" t="s">
        <v>380</v>
      </c>
      <c r="B48" s="399"/>
      <c r="C48" s="399"/>
      <c r="D48" s="399"/>
      <c r="E48" s="399"/>
      <c r="F48" s="400"/>
      <c r="G48" s="49">
        <v>39</v>
      </c>
      <c r="H48" s="69">
        <f>H44+H45+H46+H47</f>
        <v>488930130</v>
      </c>
      <c r="I48" s="69">
        <f>I44+I45+I46+I47</f>
        <v>519662929</v>
      </c>
    </row>
    <row r="49" spans="1:9" ht="20.65" customHeight="1" x14ac:dyDescent="0.25">
      <c r="A49" s="317" t="s">
        <v>381</v>
      </c>
      <c r="B49" s="318"/>
      <c r="C49" s="318"/>
      <c r="D49" s="318"/>
      <c r="E49" s="318"/>
      <c r="F49" s="319"/>
      <c r="G49" s="67">
        <v>40</v>
      </c>
      <c r="H49" s="70">
        <v>-189538155</v>
      </c>
      <c r="I49" s="70">
        <v>-304739929</v>
      </c>
    </row>
    <row r="50" spans="1:9" ht="15" customHeight="1" x14ac:dyDescent="0.25">
      <c r="A50" s="317" t="s">
        <v>382</v>
      </c>
      <c r="B50" s="318"/>
      <c r="C50" s="318"/>
      <c r="D50" s="318"/>
      <c r="E50" s="318"/>
      <c r="F50" s="319"/>
      <c r="G50" s="67">
        <v>41</v>
      </c>
      <c r="H50" s="70">
        <v>-111730149</v>
      </c>
      <c r="I50" s="70">
        <v>-122586614</v>
      </c>
    </row>
    <row r="51" spans="1:9" ht="15" customHeight="1" x14ac:dyDescent="0.25">
      <c r="A51" s="317" t="s">
        <v>383</v>
      </c>
      <c r="B51" s="318"/>
      <c r="C51" s="318"/>
      <c r="D51" s="318"/>
      <c r="E51" s="318"/>
      <c r="F51" s="319"/>
      <c r="G51" s="67">
        <v>42</v>
      </c>
      <c r="H51" s="70">
        <v>0</v>
      </c>
      <c r="I51" s="70">
        <v>0</v>
      </c>
    </row>
    <row r="52" spans="1:9" ht="21.4" customHeight="1" x14ac:dyDescent="0.25">
      <c r="A52" s="317" t="s">
        <v>384</v>
      </c>
      <c r="B52" s="318"/>
      <c r="C52" s="318"/>
      <c r="D52" s="318"/>
      <c r="E52" s="318"/>
      <c r="F52" s="319"/>
      <c r="G52" s="67">
        <v>43</v>
      </c>
      <c r="H52" s="70">
        <v>-51705655</v>
      </c>
      <c r="I52" s="70">
        <v>-39396089</v>
      </c>
    </row>
    <row r="53" spans="1:9" ht="15" customHeight="1" x14ac:dyDescent="0.25">
      <c r="A53" s="317" t="s">
        <v>385</v>
      </c>
      <c r="B53" s="318"/>
      <c r="C53" s="318"/>
      <c r="D53" s="318"/>
      <c r="E53" s="318"/>
      <c r="F53" s="319"/>
      <c r="G53" s="67">
        <v>44</v>
      </c>
      <c r="H53" s="70">
        <v>0</v>
      </c>
      <c r="I53" s="70">
        <v>-4727943</v>
      </c>
    </row>
    <row r="54" spans="1:9" ht="15" customHeight="1" x14ac:dyDescent="0.25">
      <c r="A54" s="398" t="s">
        <v>386</v>
      </c>
      <c r="B54" s="399"/>
      <c r="C54" s="399"/>
      <c r="D54" s="399"/>
      <c r="E54" s="399"/>
      <c r="F54" s="400"/>
      <c r="G54" s="49">
        <v>45</v>
      </c>
      <c r="H54" s="69">
        <f>H49+H50+H51+H52+H53</f>
        <v>-352973959</v>
      </c>
      <c r="I54" s="69">
        <f>I49+I50+I51+I52+I53</f>
        <v>-471450575</v>
      </c>
    </row>
    <row r="55" spans="1:9" ht="15" customHeight="1" x14ac:dyDescent="0.25">
      <c r="A55" s="367" t="s">
        <v>387</v>
      </c>
      <c r="B55" s="368"/>
      <c r="C55" s="368"/>
      <c r="D55" s="368"/>
      <c r="E55" s="368"/>
      <c r="F55" s="369"/>
      <c r="G55" s="49">
        <v>46</v>
      </c>
      <c r="H55" s="69">
        <f>H48+H54</f>
        <v>135956171</v>
      </c>
      <c r="I55" s="69">
        <f>I48+I54</f>
        <v>48212354</v>
      </c>
    </row>
    <row r="56" spans="1:9" ht="15" customHeight="1" x14ac:dyDescent="0.25">
      <c r="A56" s="317" t="s">
        <v>388</v>
      </c>
      <c r="B56" s="318"/>
      <c r="C56" s="318"/>
      <c r="D56" s="318"/>
      <c r="E56" s="318"/>
      <c r="F56" s="319"/>
      <c r="G56" s="67">
        <v>47</v>
      </c>
      <c r="H56" s="70">
        <v>0</v>
      </c>
      <c r="I56" s="70">
        <v>0</v>
      </c>
    </row>
    <row r="57" spans="1:9" ht="23.45" customHeight="1" x14ac:dyDescent="0.25">
      <c r="A57" s="367" t="s">
        <v>389</v>
      </c>
      <c r="B57" s="368"/>
      <c r="C57" s="368"/>
      <c r="D57" s="368"/>
      <c r="E57" s="368"/>
      <c r="F57" s="369"/>
      <c r="G57" s="49">
        <v>48</v>
      </c>
      <c r="H57" s="69">
        <f>H27+H42+H55+H56</f>
        <v>-68867664</v>
      </c>
      <c r="I57" s="69">
        <f>I27+I42+I55+I56</f>
        <v>79316126</v>
      </c>
    </row>
    <row r="58" spans="1:9" ht="25.15" customHeight="1" x14ac:dyDescent="0.25">
      <c r="A58" s="392" t="s">
        <v>390</v>
      </c>
      <c r="B58" s="393"/>
      <c r="C58" s="393"/>
      <c r="D58" s="393"/>
      <c r="E58" s="393"/>
      <c r="F58" s="394"/>
      <c r="G58" s="67">
        <v>49</v>
      </c>
      <c r="H58" s="70">
        <v>237400810</v>
      </c>
      <c r="I58" s="70">
        <v>168533146</v>
      </c>
    </row>
    <row r="59" spans="1:9" ht="20.65" customHeight="1" x14ac:dyDescent="0.25">
      <c r="A59" s="395" t="s">
        <v>391</v>
      </c>
      <c r="B59" s="396"/>
      <c r="C59" s="396"/>
      <c r="D59" s="396"/>
      <c r="E59" s="396"/>
      <c r="F59" s="397"/>
      <c r="G59" s="63">
        <v>50</v>
      </c>
      <c r="H59" s="72">
        <f>H57+H58</f>
        <v>168533146</v>
      </c>
      <c r="I59" s="72">
        <f>I57+I58</f>
        <v>247849272</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3">
    <dataValidation type="whole" operator="greaterThanOrEqual" allowBlank="1" showInputMessage="1" showErrorMessage="1" errorTitle="Pogrešan upis" error="Dopušten je upis samo pozitivnih cjelobrojnih vrijednosti ili nule" sqref="H14:I14 H29:I35 H44:I48 H10:I10 H58:I59">
      <formula1>0</formula1>
    </dataValidation>
    <dataValidation type="whole" operator="lessThanOrEqual" allowBlank="1" showInputMessage="1" showErrorMessage="1" errorTitle="Pogrešan upis" error="Dopušten je upis samo negativnih cjelobrojnih vrijednosti ili nule" sqref="H40:I41 H36:I38 H13:I13 H25:I25 H49:I54">
      <formula1>0</formula1>
    </dataValidation>
    <dataValidation type="whole" operator="notEqual" allowBlank="1" showInputMessage="1" showErrorMessage="1" errorTitle="Pogrešan upis" error="Dopušten je upis samo cjelobrojnih vrijednosti ili nule" sqref="H8:I27 H55:I57 H42:I42 H39:I39">
      <formula1>999999999999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31" workbookViewId="0">
      <selection activeCell="K49" sqref="K49"/>
    </sheetView>
  </sheetViews>
  <sheetFormatPr defaultRowHeight="15" x14ac:dyDescent="0.25"/>
  <sheetData>
    <row r="1" spans="1:9" x14ac:dyDescent="0.25">
      <c r="A1" s="380" t="s">
        <v>31</v>
      </c>
      <c r="B1" s="410"/>
      <c r="C1" s="410"/>
      <c r="D1" s="410"/>
      <c r="E1" s="410"/>
      <c r="F1" s="410"/>
      <c r="G1" s="410"/>
      <c r="H1" s="410"/>
      <c r="I1" s="410"/>
    </row>
    <row r="2" spans="1:9" x14ac:dyDescent="0.25">
      <c r="A2" s="382" t="s">
        <v>32</v>
      </c>
      <c r="B2" s="383"/>
      <c r="C2" s="383"/>
      <c r="D2" s="383"/>
      <c r="E2" s="383"/>
      <c r="F2" s="383"/>
      <c r="G2" s="383"/>
      <c r="H2" s="383"/>
      <c r="I2" s="383"/>
    </row>
    <row r="3" spans="1:9" x14ac:dyDescent="0.25">
      <c r="A3" s="412" t="s">
        <v>20</v>
      </c>
      <c r="B3" s="429"/>
      <c r="C3" s="429"/>
      <c r="D3" s="429"/>
      <c r="E3" s="429"/>
      <c r="F3" s="429"/>
      <c r="G3" s="429"/>
      <c r="H3" s="429"/>
      <c r="I3" s="429"/>
    </row>
    <row r="4" spans="1:9" x14ac:dyDescent="0.25">
      <c r="A4" s="430" t="s">
        <v>33</v>
      </c>
      <c r="B4" s="431"/>
      <c r="C4" s="431"/>
      <c r="D4" s="431"/>
      <c r="E4" s="431"/>
      <c r="F4" s="431"/>
      <c r="G4" s="431"/>
      <c r="H4" s="431"/>
      <c r="I4" s="432"/>
    </row>
    <row r="5" spans="1:9" ht="45.75" thickBot="1" x14ac:dyDescent="0.3">
      <c r="A5" s="415" t="s">
        <v>21</v>
      </c>
      <c r="B5" s="433"/>
      <c r="C5" s="433"/>
      <c r="D5" s="433"/>
      <c r="E5" s="433"/>
      <c r="F5" s="434"/>
      <c r="G5" s="57" t="s">
        <v>24</v>
      </c>
      <c r="H5" s="58" t="s">
        <v>22</v>
      </c>
      <c r="I5" s="58" t="s">
        <v>23</v>
      </c>
    </row>
    <row r="6" spans="1:9" x14ac:dyDescent="0.25">
      <c r="A6" s="426">
        <v>1</v>
      </c>
      <c r="B6" s="427"/>
      <c r="C6" s="427"/>
      <c r="D6" s="427"/>
      <c r="E6" s="427"/>
      <c r="F6" s="428"/>
      <c r="G6" s="59">
        <v>2</v>
      </c>
      <c r="H6" s="60" t="s">
        <v>25</v>
      </c>
      <c r="I6" s="60" t="s">
        <v>26</v>
      </c>
    </row>
    <row r="7" spans="1:9" x14ac:dyDescent="0.25">
      <c r="A7" s="401" t="s">
        <v>27</v>
      </c>
      <c r="B7" s="422"/>
      <c r="C7" s="422"/>
      <c r="D7" s="422"/>
      <c r="E7" s="422"/>
      <c r="F7" s="422"/>
      <c r="G7" s="422"/>
      <c r="H7" s="422"/>
      <c r="I7" s="423"/>
    </row>
    <row r="8" spans="1:9" x14ac:dyDescent="0.25">
      <c r="A8" s="425" t="s">
        <v>34</v>
      </c>
      <c r="B8" s="425"/>
      <c r="C8" s="425"/>
      <c r="D8" s="425"/>
      <c r="E8" s="425"/>
      <c r="F8" s="425"/>
      <c r="G8" s="79">
        <v>1</v>
      </c>
      <c r="H8" s="78">
        <v>0</v>
      </c>
      <c r="I8" s="78">
        <v>0</v>
      </c>
    </row>
    <row r="9" spans="1:9" x14ac:dyDescent="0.25">
      <c r="A9" s="306" t="s">
        <v>35</v>
      </c>
      <c r="B9" s="306"/>
      <c r="C9" s="306"/>
      <c r="D9" s="306"/>
      <c r="E9" s="306"/>
      <c r="F9" s="306"/>
      <c r="G9" s="47">
        <v>2</v>
      </c>
      <c r="H9" s="78">
        <v>0</v>
      </c>
      <c r="I9" s="78">
        <v>0</v>
      </c>
    </row>
    <row r="10" spans="1:9" x14ac:dyDescent="0.25">
      <c r="A10" s="306" t="s">
        <v>36</v>
      </c>
      <c r="B10" s="306"/>
      <c r="C10" s="306"/>
      <c r="D10" s="306"/>
      <c r="E10" s="306"/>
      <c r="F10" s="306"/>
      <c r="G10" s="47">
        <v>3</v>
      </c>
      <c r="H10" s="78">
        <v>0</v>
      </c>
      <c r="I10" s="78">
        <v>0</v>
      </c>
    </row>
    <row r="11" spans="1:9" x14ac:dyDescent="0.25">
      <c r="A11" s="306" t="s">
        <v>37</v>
      </c>
      <c r="B11" s="306"/>
      <c r="C11" s="306"/>
      <c r="D11" s="306"/>
      <c r="E11" s="306"/>
      <c r="F11" s="306"/>
      <c r="G11" s="47">
        <v>4</v>
      </c>
      <c r="H11" s="78">
        <v>0</v>
      </c>
      <c r="I11" s="78">
        <v>0</v>
      </c>
    </row>
    <row r="12" spans="1:9" x14ac:dyDescent="0.25">
      <c r="A12" s="306" t="s">
        <v>38</v>
      </c>
      <c r="B12" s="306"/>
      <c r="C12" s="306"/>
      <c r="D12" s="306"/>
      <c r="E12" s="306"/>
      <c r="F12" s="306"/>
      <c r="G12" s="47">
        <v>5</v>
      </c>
      <c r="H12" s="78">
        <v>0</v>
      </c>
      <c r="I12" s="78">
        <v>0</v>
      </c>
    </row>
    <row r="13" spans="1:9" x14ac:dyDescent="0.25">
      <c r="A13" s="306" t="s">
        <v>39</v>
      </c>
      <c r="B13" s="306"/>
      <c r="C13" s="306"/>
      <c r="D13" s="306"/>
      <c r="E13" s="306"/>
      <c r="F13" s="306"/>
      <c r="G13" s="47">
        <v>6</v>
      </c>
      <c r="H13" s="78">
        <v>0</v>
      </c>
      <c r="I13" s="78">
        <v>0</v>
      </c>
    </row>
    <row r="14" spans="1:9" x14ac:dyDescent="0.25">
      <c r="A14" s="306" t="s">
        <v>40</v>
      </c>
      <c r="B14" s="306"/>
      <c r="C14" s="306"/>
      <c r="D14" s="306"/>
      <c r="E14" s="306"/>
      <c r="F14" s="306"/>
      <c r="G14" s="47">
        <v>7</v>
      </c>
      <c r="H14" s="78">
        <v>0</v>
      </c>
      <c r="I14" s="78">
        <v>0</v>
      </c>
    </row>
    <row r="15" spans="1:9" x14ac:dyDescent="0.25">
      <c r="A15" s="306" t="s">
        <v>41</v>
      </c>
      <c r="B15" s="306"/>
      <c r="C15" s="306"/>
      <c r="D15" s="306"/>
      <c r="E15" s="306"/>
      <c r="F15" s="306"/>
      <c r="G15" s="47">
        <v>8</v>
      </c>
      <c r="H15" s="78">
        <v>0</v>
      </c>
      <c r="I15" s="78">
        <v>0</v>
      </c>
    </row>
    <row r="16" spans="1:9" x14ac:dyDescent="0.25">
      <c r="A16" s="353" t="s">
        <v>42</v>
      </c>
      <c r="B16" s="353"/>
      <c r="C16" s="353"/>
      <c r="D16" s="353"/>
      <c r="E16" s="353"/>
      <c r="F16" s="353"/>
      <c r="G16" s="49">
        <v>9</v>
      </c>
      <c r="H16" s="69">
        <f>SUM(H8:H15)</f>
        <v>0</v>
      </c>
      <c r="I16" s="69">
        <f>SUM(I8:I15)</f>
        <v>0</v>
      </c>
    </row>
    <row r="17" spans="1:9" x14ac:dyDescent="0.25">
      <c r="A17" s="306" t="s">
        <v>43</v>
      </c>
      <c r="B17" s="306"/>
      <c r="C17" s="306"/>
      <c r="D17" s="306"/>
      <c r="E17" s="306"/>
      <c r="F17" s="306"/>
      <c r="G17" s="47">
        <v>10</v>
      </c>
      <c r="H17" s="70">
        <v>0</v>
      </c>
      <c r="I17" s="70">
        <v>0</v>
      </c>
    </row>
    <row r="18" spans="1:9" x14ac:dyDescent="0.25">
      <c r="A18" s="306" t="s">
        <v>44</v>
      </c>
      <c r="B18" s="306"/>
      <c r="C18" s="306"/>
      <c r="D18" s="306"/>
      <c r="E18" s="306"/>
      <c r="F18" s="306"/>
      <c r="G18" s="47">
        <v>11</v>
      </c>
      <c r="H18" s="70">
        <v>0</v>
      </c>
      <c r="I18" s="70">
        <v>0</v>
      </c>
    </row>
    <row r="19" spans="1:9" x14ac:dyDescent="0.25">
      <c r="A19" s="421" t="s">
        <v>45</v>
      </c>
      <c r="B19" s="421"/>
      <c r="C19" s="421"/>
      <c r="D19" s="421"/>
      <c r="E19" s="421"/>
      <c r="F19" s="421"/>
      <c r="G19" s="63">
        <v>12</v>
      </c>
      <c r="H19" s="72">
        <f>H16+H17+H18</f>
        <v>0</v>
      </c>
      <c r="I19" s="72">
        <f>I16+I17+I18</f>
        <v>0</v>
      </c>
    </row>
    <row r="20" spans="1:9" x14ac:dyDescent="0.25">
      <c r="A20" s="401" t="s">
        <v>28</v>
      </c>
      <c r="B20" s="422"/>
      <c r="C20" s="422"/>
      <c r="D20" s="422"/>
      <c r="E20" s="422"/>
      <c r="F20" s="422"/>
      <c r="G20" s="422"/>
      <c r="H20" s="422"/>
      <c r="I20" s="423"/>
    </row>
    <row r="21" spans="1:9" x14ac:dyDescent="0.25">
      <c r="A21" s="425" t="s">
        <v>46</v>
      </c>
      <c r="B21" s="425"/>
      <c r="C21" s="425"/>
      <c r="D21" s="425"/>
      <c r="E21" s="425"/>
      <c r="F21" s="425"/>
      <c r="G21" s="79">
        <v>13</v>
      </c>
      <c r="H21" s="78">
        <v>0</v>
      </c>
      <c r="I21" s="78">
        <v>0</v>
      </c>
    </row>
    <row r="22" spans="1:9" x14ac:dyDescent="0.25">
      <c r="A22" s="306" t="s">
        <v>47</v>
      </c>
      <c r="B22" s="306"/>
      <c r="C22" s="306"/>
      <c r="D22" s="306"/>
      <c r="E22" s="306"/>
      <c r="F22" s="306"/>
      <c r="G22" s="47">
        <v>14</v>
      </c>
      <c r="H22" s="78">
        <v>0</v>
      </c>
      <c r="I22" s="70">
        <v>0</v>
      </c>
    </row>
    <row r="23" spans="1:9" x14ac:dyDescent="0.25">
      <c r="A23" s="306" t="s">
        <v>48</v>
      </c>
      <c r="B23" s="306"/>
      <c r="C23" s="306"/>
      <c r="D23" s="306"/>
      <c r="E23" s="306"/>
      <c r="F23" s="306"/>
      <c r="G23" s="47">
        <v>15</v>
      </c>
      <c r="H23" s="78">
        <v>0</v>
      </c>
      <c r="I23" s="70">
        <v>0</v>
      </c>
    </row>
    <row r="24" spans="1:9" x14ac:dyDescent="0.25">
      <c r="A24" s="306" t="s">
        <v>49</v>
      </c>
      <c r="B24" s="306"/>
      <c r="C24" s="306"/>
      <c r="D24" s="306"/>
      <c r="E24" s="306"/>
      <c r="F24" s="306"/>
      <c r="G24" s="47">
        <v>16</v>
      </c>
      <c r="H24" s="78">
        <v>0</v>
      </c>
      <c r="I24" s="70">
        <v>0</v>
      </c>
    </row>
    <row r="25" spans="1:9" x14ac:dyDescent="0.25">
      <c r="A25" s="306" t="s">
        <v>50</v>
      </c>
      <c r="B25" s="306"/>
      <c r="C25" s="306"/>
      <c r="D25" s="306"/>
      <c r="E25" s="306"/>
      <c r="F25" s="306"/>
      <c r="G25" s="47">
        <v>17</v>
      </c>
      <c r="H25" s="78">
        <v>0</v>
      </c>
      <c r="I25" s="70">
        <v>0</v>
      </c>
    </row>
    <row r="26" spans="1:9" x14ac:dyDescent="0.25">
      <c r="A26" s="306" t="s">
        <v>51</v>
      </c>
      <c r="B26" s="306"/>
      <c r="C26" s="306"/>
      <c r="D26" s="306"/>
      <c r="E26" s="306"/>
      <c r="F26" s="306"/>
      <c r="G26" s="47">
        <v>18</v>
      </c>
      <c r="H26" s="78">
        <v>0</v>
      </c>
      <c r="I26" s="70">
        <v>0</v>
      </c>
    </row>
    <row r="27" spans="1:9" x14ac:dyDescent="0.25">
      <c r="A27" s="353" t="s">
        <v>52</v>
      </c>
      <c r="B27" s="353"/>
      <c r="C27" s="353"/>
      <c r="D27" s="353"/>
      <c r="E27" s="353"/>
      <c r="F27" s="353"/>
      <c r="G27" s="49">
        <v>19</v>
      </c>
      <c r="H27" s="69">
        <f>SUM(H21:H26)</f>
        <v>0</v>
      </c>
      <c r="I27" s="69">
        <f>SUM(I21:I26)</f>
        <v>0</v>
      </c>
    </row>
    <row r="28" spans="1:9" x14ac:dyDescent="0.25">
      <c r="A28" s="306" t="s">
        <v>53</v>
      </c>
      <c r="B28" s="306"/>
      <c r="C28" s="306"/>
      <c r="D28" s="306"/>
      <c r="E28" s="306"/>
      <c r="F28" s="306"/>
      <c r="G28" s="47">
        <v>20</v>
      </c>
      <c r="H28" s="70">
        <v>0</v>
      </c>
      <c r="I28" s="70">
        <v>0</v>
      </c>
    </row>
    <row r="29" spans="1:9" x14ac:dyDescent="0.25">
      <c r="A29" s="306" t="s">
        <v>54</v>
      </c>
      <c r="B29" s="306"/>
      <c r="C29" s="306"/>
      <c r="D29" s="306"/>
      <c r="E29" s="306"/>
      <c r="F29" s="306"/>
      <c r="G29" s="47">
        <v>21</v>
      </c>
      <c r="H29" s="70">
        <v>0</v>
      </c>
      <c r="I29" s="70">
        <v>0</v>
      </c>
    </row>
    <row r="30" spans="1:9" x14ac:dyDescent="0.25">
      <c r="A30" s="306" t="s">
        <v>55</v>
      </c>
      <c r="B30" s="306"/>
      <c r="C30" s="306"/>
      <c r="D30" s="306"/>
      <c r="E30" s="306"/>
      <c r="F30" s="306"/>
      <c r="G30" s="47">
        <v>22</v>
      </c>
      <c r="H30" s="70">
        <v>0</v>
      </c>
      <c r="I30" s="70">
        <v>0</v>
      </c>
    </row>
    <row r="31" spans="1:9" x14ac:dyDescent="0.25">
      <c r="A31" s="306" t="s">
        <v>56</v>
      </c>
      <c r="B31" s="306"/>
      <c r="C31" s="306"/>
      <c r="D31" s="306"/>
      <c r="E31" s="306"/>
      <c r="F31" s="306"/>
      <c r="G31" s="47">
        <v>23</v>
      </c>
      <c r="H31" s="70">
        <v>0</v>
      </c>
      <c r="I31" s="70">
        <v>0</v>
      </c>
    </row>
    <row r="32" spans="1:9" x14ac:dyDescent="0.25">
      <c r="A32" s="306" t="s">
        <v>57</v>
      </c>
      <c r="B32" s="306"/>
      <c r="C32" s="306"/>
      <c r="D32" s="306"/>
      <c r="E32" s="306"/>
      <c r="F32" s="306"/>
      <c r="G32" s="47">
        <v>24</v>
      </c>
      <c r="H32" s="70">
        <v>0</v>
      </c>
      <c r="I32" s="70">
        <v>0</v>
      </c>
    </row>
    <row r="33" spans="1:9" x14ac:dyDescent="0.25">
      <c r="A33" s="353" t="s">
        <v>58</v>
      </c>
      <c r="B33" s="353"/>
      <c r="C33" s="353"/>
      <c r="D33" s="353"/>
      <c r="E33" s="353"/>
      <c r="F33" s="353"/>
      <c r="G33" s="49">
        <v>25</v>
      </c>
      <c r="H33" s="69">
        <f>SUM(H28:H32)</f>
        <v>0</v>
      </c>
      <c r="I33" s="69">
        <f>SUM(I28:I32)</f>
        <v>0</v>
      </c>
    </row>
    <row r="34" spans="1:9" x14ac:dyDescent="0.25">
      <c r="A34" s="421" t="s">
        <v>59</v>
      </c>
      <c r="B34" s="421"/>
      <c r="C34" s="421"/>
      <c r="D34" s="421"/>
      <c r="E34" s="421"/>
      <c r="F34" s="421"/>
      <c r="G34" s="63">
        <v>26</v>
      </c>
      <c r="H34" s="72">
        <f>H27+H33</f>
        <v>0</v>
      </c>
      <c r="I34" s="72">
        <f>I27+I33</f>
        <v>0</v>
      </c>
    </row>
    <row r="35" spans="1:9" x14ac:dyDescent="0.25">
      <c r="A35" s="401" t="s">
        <v>29</v>
      </c>
      <c r="B35" s="422"/>
      <c r="C35" s="422"/>
      <c r="D35" s="422"/>
      <c r="E35" s="422"/>
      <c r="F35" s="422"/>
      <c r="G35" s="422">
        <v>0</v>
      </c>
      <c r="H35" s="422"/>
      <c r="I35" s="423"/>
    </row>
    <row r="36" spans="1:9" x14ac:dyDescent="0.25">
      <c r="A36" s="424" t="s">
        <v>60</v>
      </c>
      <c r="B36" s="424"/>
      <c r="C36" s="424"/>
      <c r="D36" s="424"/>
      <c r="E36" s="424"/>
      <c r="F36" s="424"/>
      <c r="G36" s="79">
        <v>27</v>
      </c>
      <c r="H36" s="78">
        <v>0</v>
      </c>
      <c r="I36" s="78">
        <v>0</v>
      </c>
    </row>
    <row r="37" spans="1:9" x14ac:dyDescent="0.25">
      <c r="A37" s="420" t="s">
        <v>61</v>
      </c>
      <c r="B37" s="420"/>
      <c r="C37" s="420"/>
      <c r="D37" s="420"/>
      <c r="E37" s="420"/>
      <c r="F37" s="420"/>
      <c r="G37" s="47">
        <v>28</v>
      </c>
      <c r="H37" s="70">
        <v>0</v>
      </c>
      <c r="I37" s="70">
        <v>0</v>
      </c>
    </row>
    <row r="38" spans="1:9" x14ac:dyDescent="0.25">
      <c r="A38" s="420" t="s">
        <v>62</v>
      </c>
      <c r="B38" s="420"/>
      <c r="C38" s="420"/>
      <c r="D38" s="420"/>
      <c r="E38" s="420"/>
      <c r="F38" s="420"/>
      <c r="G38" s="47">
        <v>29</v>
      </c>
      <c r="H38" s="70">
        <v>0</v>
      </c>
      <c r="I38" s="70">
        <v>0</v>
      </c>
    </row>
    <row r="39" spans="1:9" x14ac:dyDescent="0.25">
      <c r="A39" s="420" t="s">
        <v>63</v>
      </c>
      <c r="B39" s="420"/>
      <c r="C39" s="420"/>
      <c r="D39" s="420"/>
      <c r="E39" s="420"/>
      <c r="F39" s="420"/>
      <c r="G39" s="47">
        <v>30</v>
      </c>
      <c r="H39" s="70">
        <v>0</v>
      </c>
      <c r="I39" s="70">
        <v>0</v>
      </c>
    </row>
    <row r="40" spans="1:9" x14ac:dyDescent="0.25">
      <c r="A40" s="353" t="s">
        <v>64</v>
      </c>
      <c r="B40" s="353"/>
      <c r="C40" s="353"/>
      <c r="D40" s="353"/>
      <c r="E40" s="353"/>
      <c r="F40" s="353"/>
      <c r="G40" s="49">
        <v>31</v>
      </c>
      <c r="H40" s="69">
        <f>H39+H38+H37+H36</f>
        <v>0</v>
      </c>
      <c r="I40" s="69">
        <f>I39+I38+I37+I36</f>
        <v>0</v>
      </c>
    </row>
    <row r="41" spans="1:9" x14ac:dyDescent="0.25">
      <c r="A41" s="420" t="s">
        <v>65</v>
      </c>
      <c r="B41" s="420"/>
      <c r="C41" s="420"/>
      <c r="D41" s="420"/>
      <c r="E41" s="420"/>
      <c r="F41" s="420"/>
      <c r="G41" s="47">
        <v>32</v>
      </c>
      <c r="H41" s="70">
        <v>0</v>
      </c>
      <c r="I41" s="70">
        <v>0</v>
      </c>
    </row>
    <row r="42" spans="1:9" x14ac:dyDescent="0.25">
      <c r="A42" s="420" t="s">
        <v>66</v>
      </c>
      <c r="B42" s="420"/>
      <c r="C42" s="420"/>
      <c r="D42" s="420"/>
      <c r="E42" s="420"/>
      <c r="F42" s="420"/>
      <c r="G42" s="47">
        <v>33</v>
      </c>
      <c r="H42" s="70">
        <v>0</v>
      </c>
      <c r="I42" s="70">
        <v>0</v>
      </c>
    </row>
    <row r="43" spans="1:9" x14ac:dyDescent="0.25">
      <c r="A43" s="420" t="s">
        <v>67</v>
      </c>
      <c r="B43" s="420"/>
      <c r="C43" s="420"/>
      <c r="D43" s="420"/>
      <c r="E43" s="420"/>
      <c r="F43" s="420"/>
      <c r="G43" s="47">
        <v>34</v>
      </c>
      <c r="H43" s="70">
        <v>0</v>
      </c>
      <c r="I43" s="70">
        <v>0</v>
      </c>
    </row>
    <row r="44" spans="1:9" x14ac:dyDescent="0.25">
      <c r="A44" s="420" t="s">
        <v>68</v>
      </c>
      <c r="B44" s="420"/>
      <c r="C44" s="420"/>
      <c r="D44" s="420"/>
      <c r="E44" s="420"/>
      <c r="F44" s="420"/>
      <c r="G44" s="47">
        <v>35</v>
      </c>
      <c r="H44" s="70">
        <v>0</v>
      </c>
      <c r="I44" s="70">
        <v>0</v>
      </c>
    </row>
    <row r="45" spans="1:9" x14ac:dyDescent="0.25">
      <c r="A45" s="420" t="s">
        <v>69</v>
      </c>
      <c r="B45" s="420"/>
      <c r="C45" s="420"/>
      <c r="D45" s="420"/>
      <c r="E45" s="420"/>
      <c r="F45" s="420"/>
      <c r="G45" s="47">
        <v>36</v>
      </c>
      <c r="H45" s="70">
        <v>0</v>
      </c>
      <c r="I45" s="70">
        <v>0</v>
      </c>
    </row>
    <row r="46" spans="1:9" x14ac:dyDescent="0.25">
      <c r="A46" s="353" t="s">
        <v>70</v>
      </c>
      <c r="B46" s="353"/>
      <c r="C46" s="353"/>
      <c r="D46" s="353"/>
      <c r="E46" s="353"/>
      <c r="F46" s="353"/>
      <c r="G46" s="49">
        <v>37</v>
      </c>
      <c r="H46" s="69">
        <f>H45+H44+H43+H42+H41</f>
        <v>0</v>
      </c>
      <c r="I46" s="69">
        <f>I45+I44+I43+I42+I41</f>
        <v>0</v>
      </c>
    </row>
    <row r="47" spans="1:9" x14ac:dyDescent="0.25">
      <c r="A47" s="356" t="s">
        <v>71</v>
      </c>
      <c r="B47" s="356"/>
      <c r="C47" s="356"/>
      <c r="D47" s="356"/>
      <c r="E47" s="356"/>
      <c r="F47" s="356"/>
      <c r="G47" s="49">
        <v>38</v>
      </c>
      <c r="H47" s="69">
        <f>H46+H40</f>
        <v>0</v>
      </c>
      <c r="I47" s="69">
        <f>I46+I40</f>
        <v>0</v>
      </c>
    </row>
    <row r="48" spans="1:9" x14ac:dyDescent="0.25">
      <c r="A48" s="306" t="s">
        <v>72</v>
      </c>
      <c r="B48" s="306"/>
      <c r="C48" s="306"/>
      <c r="D48" s="306"/>
      <c r="E48" s="306"/>
      <c r="F48" s="306"/>
      <c r="G48" s="47">
        <v>39</v>
      </c>
      <c r="H48" s="70">
        <v>0</v>
      </c>
      <c r="I48" s="70">
        <v>0</v>
      </c>
    </row>
    <row r="49" spans="1:9" x14ac:dyDescent="0.25">
      <c r="A49" s="356" t="s">
        <v>73</v>
      </c>
      <c r="B49" s="356"/>
      <c r="C49" s="356"/>
      <c r="D49" s="356"/>
      <c r="E49" s="356"/>
      <c r="F49" s="356"/>
      <c r="G49" s="49">
        <v>40</v>
      </c>
      <c r="H49" s="69">
        <f>H19+H34+H47+H48</f>
        <v>0</v>
      </c>
      <c r="I49" s="69">
        <f>I19+I34+I47+I48</f>
        <v>0</v>
      </c>
    </row>
    <row r="50" spans="1:9" x14ac:dyDescent="0.25">
      <c r="A50" s="418" t="s">
        <v>30</v>
      </c>
      <c r="B50" s="418"/>
      <c r="C50" s="418"/>
      <c r="D50" s="418"/>
      <c r="E50" s="418"/>
      <c r="F50" s="418"/>
      <c r="G50" s="47">
        <v>41</v>
      </c>
      <c r="H50" s="70">
        <v>0</v>
      </c>
      <c r="I50" s="70">
        <v>0</v>
      </c>
    </row>
    <row r="51" spans="1:9" x14ac:dyDescent="0.25">
      <c r="A51" s="419" t="s">
        <v>74</v>
      </c>
      <c r="B51" s="419"/>
      <c r="C51" s="419"/>
      <c r="D51" s="419"/>
      <c r="E51" s="419"/>
      <c r="F51" s="419"/>
      <c r="G51" s="53">
        <v>42</v>
      </c>
      <c r="H51" s="80">
        <f>H50+H49</f>
        <v>0</v>
      </c>
      <c r="I51" s="80">
        <f>I50+I49</f>
        <v>0</v>
      </c>
    </row>
  </sheetData>
  <mergeCells count="51">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I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I35"/>
    <mergeCell ref="A36:F36"/>
    <mergeCell ref="A37:F37"/>
    <mergeCell ref="A38:F38"/>
    <mergeCell ref="A39:F39"/>
    <mergeCell ref="A40:F40"/>
    <mergeCell ref="A41:F41"/>
    <mergeCell ref="A49:F49"/>
    <mergeCell ref="A50:F50"/>
    <mergeCell ref="A51:F51"/>
    <mergeCell ref="A43:F43"/>
    <mergeCell ref="A44:F44"/>
    <mergeCell ref="A45:F45"/>
    <mergeCell ref="A46:F46"/>
    <mergeCell ref="A47:F47"/>
    <mergeCell ref="A48:F48"/>
  </mergeCells>
  <dataValidations count="4">
    <dataValidation type="whole" operator="greaterThanOrEqual" allowBlank="1" showInputMessage="1" showErrorMessage="1" errorTitle="Pogrešan upis" error="Dopušten je upis samo pozitivnih cjelobrojnih vrijednosti" sqref="H50:I51 H36:I40 H8:I15 H21:I27">
      <formula1>0</formula1>
    </dataValidation>
    <dataValidation type="whole" operator="lessThanOrEqual" allowBlank="1" showInputMessage="1" showErrorMessage="1" errorTitle="Pogrešan upis" error="Dopušten je upis samo negativnih cjelobrojnih vrijednosti ili nule" sqref="H41:I46 H17:I17 I32:I33 I28:I30 H28:H33">
      <formula1>0</formula1>
    </dataValidation>
    <dataValidation type="whole" operator="notEqual" allowBlank="1" showInputMessage="1" showErrorMessage="1" errorTitle="Pogrešan upis" error="Dopušten je upis samo cjelobrojnih vrijednosti" sqref="H34:I34 H47:I49 H16:I16 H18:I19 I31">
      <formula1>999999999999</formula1>
    </dataValidation>
    <dataValidation type="whole" operator="greaterThanOrEqual" allowBlank="1" showInputMessage="1" showErrorMessage="1" errorTitle="Pogrešan unos" error="Mogu se unijeti samo cjelobrojne pozitivne vrijednosti." sqref="H20:I20 H35:I35">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workbookViewId="0">
      <selection activeCell="X4" sqref="X4"/>
    </sheetView>
  </sheetViews>
  <sheetFormatPr defaultRowHeight="15" x14ac:dyDescent="0.25"/>
  <cols>
    <col min="7" max="7" width="13.7109375" customWidth="1"/>
  </cols>
  <sheetData>
    <row r="1" spans="1:23" ht="15" customHeight="1" x14ac:dyDescent="0.25">
      <c r="A1" s="439" t="s">
        <v>392</v>
      </c>
      <c r="B1" s="440"/>
      <c r="C1" s="440"/>
      <c r="D1" s="440"/>
      <c r="E1" s="440"/>
      <c r="F1" s="440"/>
      <c r="G1" s="440"/>
      <c r="H1" s="440"/>
      <c r="I1" s="440"/>
      <c r="J1" s="440"/>
      <c r="K1" s="440"/>
      <c r="L1" s="440"/>
      <c r="M1" s="440"/>
      <c r="N1" s="440"/>
      <c r="O1" s="440"/>
      <c r="P1" s="440"/>
      <c r="Q1" s="440"/>
      <c r="R1" s="440"/>
      <c r="S1" s="440"/>
      <c r="T1" s="440"/>
      <c r="U1" s="440"/>
      <c r="V1" s="440"/>
      <c r="W1" s="440"/>
    </row>
    <row r="2" spans="1:23" x14ac:dyDescent="0.25">
      <c r="A2" s="107"/>
      <c r="B2" s="102"/>
      <c r="C2" s="465" t="s">
        <v>393</v>
      </c>
      <c r="D2" s="465"/>
      <c r="E2" s="103">
        <v>43466</v>
      </c>
      <c r="F2" s="104" t="s">
        <v>92</v>
      </c>
      <c r="G2" s="103">
        <v>43830</v>
      </c>
      <c r="H2" s="105"/>
      <c r="I2" s="105"/>
      <c r="J2" s="105"/>
      <c r="K2" s="106"/>
      <c r="L2" s="101"/>
      <c r="M2" s="101"/>
      <c r="N2" s="101"/>
      <c r="O2" s="101"/>
      <c r="P2" s="101"/>
      <c r="Q2" s="101"/>
      <c r="R2" s="101"/>
      <c r="S2" s="101"/>
      <c r="T2" s="101"/>
      <c r="U2" s="101"/>
      <c r="V2" s="101" t="s">
        <v>123</v>
      </c>
      <c r="W2" s="101"/>
    </row>
    <row r="3" spans="1:23" ht="15.95" customHeight="1" thickBot="1" x14ac:dyDescent="0.3">
      <c r="A3" s="466" t="s">
        <v>394</v>
      </c>
      <c r="B3" s="467"/>
      <c r="C3" s="467"/>
      <c r="D3" s="467"/>
      <c r="E3" s="467"/>
      <c r="F3" s="467"/>
      <c r="G3" s="470" t="s">
        <v>126</v>
      </c>
      <c r="H3" s="470" t="s">
        <v>395</v>
      </c>
      <c r="I3" s="470"/>
      <c r="J3" s="470"/>
      <c r="K3" s="470"/>
      <c r="L3" s="470"/>
      <c r="M3" s="470"/>
      <c r="N3" s="470"/>
      <c r="O3" s="470"/>
      <c r="P3" s="470"/>
      <c r="Q3" s="470"/>
      <c r="R3" s="470"/>
      <c r="S3" s="470"/>
      <c r="T3" s="470"/>
      <c r="U3" s="470"/>
      <c r="V3" s="472" t="s">
        <v>75</v>
      </c>
      <c r="W3" s="457" t="s">
        <v>76</v>
      </c>
    </row>
    <row r="4" spans="1:23" ht="72.75" thickBot="1" x14ac:dyDescent="0.3">
      <c r="A4" s="468"/>
      <c r="B4" s="469"/>
      <c r="C4" s="469"/>
      <c r="D4" s="469"/>
      <c r="E4" s="469"/>
      <c r="F4" s="469"/>
      <c r="G4" s="471"/>
      <c r="H4" s="108" t="s">
        <v>396</v>
      </c>
      <c r="I4" s="108" t="s">
        <v>397</v>
      </c>
      <c r="J4" s="108" t="s">
        <v>398</v>
      </c>
      <c r="K4" s="108" t="s">
        <v>399</v>
      </c>
      <c r="L4" s="108" t="s">
        <v>400</v>
      </c>
      <c r="M4" s="108" t="s">
        <v>401</v>
      </c>
      <c r="N4" s="108" t="s">
        <v>402</v>
      </c>
      <c r="O4" s="108" t="s">
        <v>403</v>
      </c>
      <c r="P4" s="108" t="s">
        <v>404</v>
      </c>
      <c r="Q4" s="108" t="s">
        <v>405</v>
      </c>
      <c r="R4" s="108" t="s">
        <v>406</v>
      </c>
      <c r="S4" s="108" t="s">
        <v>407</v>
      </c>
      <c r="T4" s="108" t="s">
        <v>408</v>
      </c>
      <c r="U4" s="108" t="s">
        <v>409</v>
      </c>
      <c r="V4" s="473"/>
      <c r="W4" s="458"/>
    </row>
    <row r="5" spans="1:23" ht="36" x14ac:dyDescent="0.25">
      <c r="A5" s="459">
        <v>1</v>
      </c>
      <c r="B5" s="460"/>
      <c r="C5" s="460"/>
      <c r="D5" s="460"/>
      <c r="E5" s="460"/>
      <c r="F5" s="460"/>
      <c r="G5" s="109">
        <v>2</v>
      </c>
      <c r="H5" s="110" t="s">
        <v>25</v>
      </c>
      <c r="I5" s="111" t="s">
        <v>26</v>
      </c>
      <c r="J5" s="110" t="s">
        <v>77</v>
      </c>
      <c r="K5" s="111" t="s">
        <v>78</v>
      </c>
      <c r="L5" s="110" t="s">
        <v>79</v>
      </c>
      <c r="M5" s="111" t="s">
        <v>80</v>
      </c>
      <c r="N5" s="110" t="s">
        <v>81</v>
      </c>
      <c r="O5" s="111" t="s">
        <v>82</v>
      </c>
      <c r="P5" s="110" t="s">
        <v>83</v>
      </c>
      <c r="Q5" s="111" t="s">
        <v>84</v>
      </c>
      <c r="R5" s="110" t="s">
        <v>85</v>
      </c>
      <c r="S5" s="111" t="s">
        <v>86</v>
      </c>
      <c r="T5" s="110" t="s">
        <v>87</v>
      </c>
      <c r="U5" s="110" t="s">
        <v>410</v>
      </c>
      <c r="V5" s="81" t="s">
        <v>88</v>
      </c>
      <c r="W5" s="82" t="s">
        <v>89</v>
      </c>
    </row>
    <row r="6" spans="1:23" x14ac:dyDescent="0.25">
      <c r="A6" s="461" t="s">
        <v>411</v>
      </c>
      <c r="B6" s="461"/>
      <c r="C6" s="461"/>
      <c r="D6" s="461"/>
      <c r="E6" s="461"/>
      <c r="F6" s="461"/>
      <c r="G6" s="461"/>
      <c r="H6" s="461"/>
      <c r="I6" s="461"/>
      <c r="J6" s="461"/>
      <c r="K6" s="461"/>
      <c r="L6" s="461"/>
      <c r="M6" s="461"/>
      <c r="N6" s="462"/>
      <c r="O6" s="462"/>
      <c r="P6" s="462"/>
      <c r="Q6" s="462"/>
      <c r="R6" s="462"/>
      <c r="S6" s="462"/>
      <c r="T6" s="462"/>
      <c r="U6" s="462"/>
      <c r="V6" s="462"/>
      <c r="W6" s="463"/>
    </row>
    <row r="7" spans="1:23" ht="15" customHeight="1" x14ac:dyDescent="0.25">
      <c r="A7" s="449" t="s">
        <v>447</v>
      </c>
      <c r="B7" s="449"/>
      <c r="C7" s="449"/>
      <c r="D7" s="449"/>
      <c r="E7" s="449"/>
      <c r="F7" s="449"/>
      <c r="G7" s="83">
        <v>1</v>
      </c>
      <c r="H7" s="84">
        <v>1672021210</v>
      </c>
      <c r="I7" s="84">
        <v>3602906</v>
      </c>
      <c r="J7" s="84">
        <v>83601061</v>
      </c>
      <c r="K7" s="84">
        <v>44815284</v>
      </c>
      <c r="L7" s="84">
        <v>35889621</v>
      </c>
      <c r="M7" s="84">
        <v>0</v>
      </c>
      <c r="N7" s="84">
        <v>9529123</v>
      </c>
      <c r="O7" s="84">
        <v>0</v>
      </c>
      <c r="P7" s="84">
        <v>634097</v>
      </c>
      <c r="Q7" s="84">
        <v>0</v>
      </c>
      <c r="R7" s="84">
        <v>0</v>
      </c>
      <c r="S7" s="84">
        <v>385175162</v>
      </c>
      <c r="T7" s="84">
        <v>231979074</v>
      </c>
      <c r="U7" s="85">
        <f>H7+I7+J7+K7-L7+M7+N7+O7+P7+Q7+R7+S7+T7</f>
        <v>2395468296</v>
      </c>
      <c r="V7" s="84">
        <v>0</v>
      </c>
      <c r="W7" s="85">
        <f>U7+V7</f>
        <v>2395468296</v>
      </c>
    </row>
    <row r="8" spans="1:23" ht="15" customHeight="1" x14ac:dyDescent="0.25">
      <c r="A8" s="464" t="s">
        <v>412</v>
      </c>
      <c r="B8" s="464"/>
      <c r="C8" s="464"/>
      <c r="D8" s="464"/>
      <c r="E8" s="464"/>
      <c r="F8" s="464"/>
      <c r="G8" s="83">
        <v>2</v>
      </c>
      <c r="H8" s="84">
        <v>0</v>
      </c>
      <c r="I8" s="84">
        <v>0</v>
      </c>
      <c r="J8" s="84">
        <v>0</v>
      </c>
      <c r="K8" s="84">
        <v>0</v>
      </c>
      <c r="L8" s="84">
        <v>0</v>
      </c>
      <c r="M8" s="84">
        <v>0</v>
      </c>
      <c r="N8" s="84">
        <v>0</v>
      </c>
      <c r="O8" s="84">
        <v>0</v>
      </c>
      <c r="P8" s="84">
        <v>0</v>
      </c>
      <c r="Q8" s="84">
        <v>0</v>
      </c>
      <c r="R8" s="84">
        <v>0</v>
      </c>
      <c r="S8" s="84">
        <v>0</v>
      </c>
      <c r="T8" s="84">
        <v>0</v>
      </c>
      <c r="U8" s="85">
        <f t="shared" ref="U8:U9" si="0">H8+I8+J8+K8-L8+M8+N8+O8+P8+Q8+R8+S8+T8</f>
        <v>0</v>
      </c>
      <c r="V8" s="84">
        <v>0</v>
      </c>
      <c r="W8" s="85">
        <f t="shared" ref="W8:W9" si="1">U8+V8</f>
        <v>0</v>
      </c>
    </row>
    <row r="9" spans="1:23" ht="15" customHeight="1" x14ac:dyDescent="0.25">
      <c r="A9" s="464" t="s">
        <v>413</v>
      </c>
      <c r="B9" s="464"/>
      <c r="C9" s="464"/>
      <c r="D9" s="464"/>
      <c r="E9" s="464"/>
      <c r="F9" s="464"/>
      <c r="G9" s="83">
        <v>3</v>
      </c>
      <c r="H9" s="84">
        <v>0</v>
      </c>
      <c r="I9" s="84">
        <v>0</v>
      </c>
      <c r="J9" s="84">
        <v>0</v>
      </c>
      <c r="K9" s="84">
        <v>0</v>
      </c>
      <c r="L9" s="84">
        <v>0</v>
      </c>
      <c r="M9" s="84">
        <v>0</v>
      </c>
      <c r="N9" s="84">
        <v>0</v>
      </c>
      <c r="O9" s="84">
        <v>0</v>
      </c>
      <c r="P9" s="84">
        <v>0</v>
      </c>
      <c r="Q9" s="84">
        <v>0</v>
      </c>
      <c r="R9" s="84">
        <v>0</v>
      </c>
      <c r="S9" s="84">
        <v>0</v>
      </c>
      <c r="T9" s="84">
        <v>0</v>
      </c>
      <c r="U9" s="85">
        <f t="shared" si="0"/>
        <v>0</v>
      </c>
      <c r="V9" s="84">
        <v>0</v>
      </c>
      <c r="W9" s="85">
        <f t="shared" si="1"/>
        <v>0</v>
      </c>
    </row>
    <row r="10" spans="1:23" ht="15" customHeight="1" x14ac:dyDescent="0.25">
      <c r="A10" s="453" t="s">
        <v>414</v>
      </c>
      <c r="B10" s="454"/>
      <c r="C10" s="454"/>
      <c r="D10" s="454"/>
      <c r="E10" s="454"/>
      <c r="F10" s="455"/>
      <c r="G10" s="86">
        <v>4</v>
      </c>
      <c r="H10" s="87">
        <f>H7+H8+H9</f>
        <v>1672021210</v>
      </c>
      <c r="I10" s="87">
        <f t="shared" ref="I10:W10" si="2">I7+I8+I9</f>
        <v>3602906</v>
      </c>
      <c r="J10" s="87">
        <f t="shared" si="2"/>
        <v>83601061</v>
      </c>
      <c r="K10" s="87">
        <f t="shared" si="2"/>
        <v>44815284</v>
      </c>
      <c r="L10" s="87">
        <f t="shared" si="2"/>
        <v>35889621</v>
      </c>
      <c r="M10" s="87">
        <f t="shared" si="2"/>
        <v>0</v>
      </c>
      <c r="N10" s="87">
        <f t="shared" si="2"/>
        <v>9529123</v>
      </c>
      <c r="O10" s="87">
        <f t="shared" si="2"/>
        <v>0</v>
      </c>
      <c r="P10" s="87">
        <f t="shared" si="2"/>
        <v>634097</v>
      </c>
      <c r="Q10" s="87">
        <f t="shared" si="2"/>
        <v>0</v>
      </c>
      <c r="R10" s="87">
        <f t="shared" si="2"/>
        <v>0</v>
      </c>
      <c r="S10" s="87">
        <f t="shared" si="2"/>
        <v>385175162</v>
      </c>
      <c r="T10" s="87">
        <f t="shared" si="2"/>
        <v>231979074</v>
      </c>
      <c r="U10" s="87">
        <f t="shared" si="2"/>
        <v>2395468296</v>
      </c>
      <c r="V10" s="87">
        <f t="shared" si="2"/>
        <v>0</v>
      </c>
      <c r="W10" s="87">
        <f t="shared" si="2"/>
        <v>2395468296</v>
      </c>
    </row>
    <row r="11" spans="1:23" ht="15" customHeight="1" x14ac:dyDescent="0.25">
      <c r="A11" s="441" t="s">
        <v>415</v>
      </c>
      <c r="B11" s="441"/>
      <c r="C11" s="441"/>
      <c r="D11" s="441"/>
      <c r="E11" s="441"/>
      <c r="F11" s="441"/>
      <c r="G11" s="83">
        <v>5</v>
      </c>
      <c r="H11" s="88">
        <v>0</v>
      </c>
      <c r="I11" s="88">
        <v>0</v>
      </c>
      <c r="J11" s="88">
        <v>0</v>
      </c>
      <c r="K11" s="88">
        <v>0</v>
      </c>
      <c r="L11" s="88">
        <v>0</v>
      </c>
      <c r="M11" s="88">
        <v>0</v>
      </c>
      <c r="N11" s="88">
        <v>0</v>
      </c>
      <c r="O11" s="88">
        <v>0</v>
      </c>
      <c r="P11" s="88">
        <v>0</v>
      </c>
      <c r="Q11" s="88">
        <v>0</v>
      </c>
      <c r="R11" s="88">
        <v>0</v>
      </c>
      <c r="S11" s="88">
        <v>0</v>
      </c>
      <c r="T11" s="84">
        <v>239279476</v>
      </c>
      <c r="U11" s="85">
        <f>H11+I11+J11+K11-L11+M11+N11+O11+P11+Q11+R11+S11+T11</f>
        <v>239279476</v>
      </c>
      <c r="V11" s="84">
        <v>0</v>
      </c>
      <c r="W11" s="85">
        <f t="shared" ref="W11:W28" si="3">U11+V11</f>
        <v>239279476</v>
      </c>
    </row>
    <row r="12" spans="1:23" ht="15" customHeight="1" x14ac:dyDescent="0.25">
      <c r="A12" s="441" t="s">
        <v>416</v>
      </c>
      <c r="B12" s="441"/>
      <c r="C12" s="441"/>
      <c r="D12" s="441"/>
      <c r="E12" s="441"/>
      <c r="F12" s="441"/>
      <c r="G12" s="83">
        <v>6</v>
      </c>
      <c r="H12" s="88">
        <v>0</v>
      </c>
      <c r="I12" s="88">
        <v>0</v>
      </c>
      <c r="J12" s="88">
        <v>0</v>
      </c>
      <c r="K12" s="88">
        <v>0</v>
      </c>
      <c r="L12" s="88">
        <v>0</v>
      </c>
      <c r="M12" s="88">
        <v>0</v>
      </c>
      <c r="N12" s="84">
        <v>0</v>
      </c>
      <c r="O12" s="88">
        <v>0</v>
      </c>
      <c r="P12" s="88">
        <v>0</v>
      </c>
      <c r="Q12" s="88">
        <v>0</v>
      </c>
      <c r="R12" s="88">
        <v>0</v>
      </c>
      <c r="S12" s="88">
        <v>0</v>
      </c>
      <c r="T12" s="88">
        <v>0</v>
      </c>
      <c r="U12" s="85">
        <f t="shared" ref="U12:U28" si="4">H12+I12+J12+K12-L12+M12+N12+O12+P12+Q12+R12+S12+T12</f>
        <v>0</v>
      </c>
      <c r="V12" s="84">
        <v>0</v>
      </c>
      <c r="W12" s="85">
        <f t="shared" si="3"/>
        <v>0</v>
      </c>
    </row>
    <row r="13" spans="1:23" ht="20.100000000000001" customHeight="1" x14ac:dyDescent="0.25">
      <c r="A13" s="441" t="s">
        <v>417</v>
      </c>
      <c r="B13" s="441"/>
      <c r="C13" s="441"/>
      <c r="D13" s="441"/>
      <c r="E13" s="441"/>
      <c r="F13" s="441"/>
      <c r="G13" s="83">
        <v>7</v>
      </c>
      <c r="H13" s="88">
        <v>0</v>
      </c>
      <c r="I13" s="88">
        <v>0</v>
      </c>
      <c r="J13" s="88">
        <v>0</v>
      </c>
      <c r="K13" s="88">
        <v>0</v>
      </c>
      <c r="L13" s="88">
        <v>0</v>
      </c>
      <c r="M13" s="88">
        <v>0</v>
      </c>
      <c r="N13" s="88">
        <v>0</v>
      </c>
      <c r="O13" s="84">
        <v>0</v>
      </c>
      <c r="P13" s="88">
        <v>0</v>
      </c>
      <c r="Q13" s="88">
        <v>0</v>
      </c>
      <c r="R13" s="88">
        <v>0</v>
      </c>
      <c r="S13" s="84">
        <v>0</v>
      </c>
      <c r="T13" s="84">
        <v>0</v>
      </c>
      <c r="U13" s="85">
        <f t="shared" si="4"/>
        <v>0</v>
      </c>
      <c r="V13" s="84">
        <v>0</v>
      </c>
      <c r="W13" s="85">
        <f t="shared" si="3"/>
        <v>0</v>
      </c>
    </row>
    <row r="14" spans="1:23" ht="15" customHeight="1" x14ac:dyDescent="0.25">
      <c r="A14" s="441" t="s">
        <v>418</v>
      </c>
      <c r="B14" s="441"/>
      <c r="C14" s="441"/>
      <c r="D14" s="441"/>
      <c r="E14" s="441"/>
      <c r="F14" s="441"/>
      <c r="G14" s="83">
        <v>8</v>
      </c>
      <c r="H14" s="88">
        <v>0</v>
      </c>
      <c r="I14" s="88">
        <v>0</v>
      </c>
      <c r="J14" s="88">
        <v>0</v>
      </c>
      <c r="K14" s="88">
        <v>0</v>
      </c>
      <c r="L14" s="88">
        <v>0</v>
      </c>
      <c r="M14" s="88">
        <v>0</v>
      </c>
      <c r="N14" s="88">
        <v>0</v>
      </c>
      <c r="O14" s="88">
        <v>0</v>
      </c>
      <c r="P14" s="84">
        <v>338982</v>
      </c>
      <c r="Q14" s="88">
        <v>0</v>
      </c>
      <c r="R14" s="88">
        <v>0</v>
      </c>
      <c r="S14" s="84">
        <v>0</v>
      </c>
      <c r="T14" s="84">
        <v>0</v>
      </c>
      <c r="U14" s="85">
        <f t="shared" si="4"/>
        <v>338982</v>
      </c>
      <c r="V14" s="84">
        <v>0</v>
      </c>
      <c r="W14" s="85">
        <f t="shared" si="3"/>
        <v>338982</v>
      </c>
    </row>
    <row r="15" spans="1:23" ht="15" customHeight="1" x14ac:dyDescent="0.25">
      <c r="A15" s="441" t="s">
        <v>419</v>
      </c>
      <c r="B15" s="441"/>
      <c r="C15" s="441"/>
      <c r="D15" s="441"/>
      <c r="E15" s="441"/>
      <c r="F15" s="441"/>
      <c r="G15" s="83">
        <v>9</v>
      </c>
      <c r="H15" s="88">
        <v>0</v>
      </c>
      <c r="I15" s="88">
        <v>0</v>
      </c>
      <c r="J15" s="88">
        <v>0</v>
      </c>
      <c r="K15" s="88">
        <v>0</v>
      </c>
      <c r="L15" s="88">
        <v>0</v>
      </c>
      <c r="M15" s="88">
        <v>0</v>
      </c>
      <c r="N15" s="88">
        <v>0</v>
      </c>
      <c r="O15" s="88">
        <v>0</v>
      </c>
      <c r="P15" s="88">
        <v>0</v>
      </c>
      <c r="Q15" s="84">
        <v>0</v>
      </c>
      <c r="R15" s="88">
        <v>0</v>
      </c>
      <c r="S15" s="84">
        <v>0</v>
      </c>
      <c r="T15" s="84">
        <v>0</v>
      </c>
      <c r="U15" s="85">
        <f t="shared" si="4"/>
        <v>0</v>
      </c>
      <c r="V15" s="84">
        <v>0</v>
      </c>
      <c r="W15" s="85">
        <f t="shared" si="3"/>
        <v>0</v>
      </c>
    </row>
    <row r="16" spans="1:23" ht="15" customHeight="1" x14ac:dyDescent="0.25">
      <c r="A16" s="441" t="s">
        <v>420</v>
      </c>
      <c r="B16" s="441"/>
      <c r="C16" s="441"/>
      <c r="D16" s="441"/>
      <c r="E16" s="441"/>
      <c r="F16" s="441"/>
      <c r="G16" s="83">
        <v>10</v>
      </c>
      <c r="H16" s="88">
        <v>0</v>
      </c>
      <c r="I16" s="88">
        <v>0</v>
      </c>
      <c r="J16" s="88">
        <v>0</v>
      </c>
      <c r="K16" s="88">
        <v>0</v>
      </c>
      <c r="L16" s="88">
        <v>0</v>
      </c>
      <c r="M16" s="88">
        <v>0</v>
      </c>
      <c r="N16" s="88">
        <v>0</v>
      </c>
      <c r="O16" s="88">
        <v>0</v>
      </c>
      <c r="P16" s="88">
        <v>0</v>
      </c>
      <c r="Q16" s="88">
        <v>0</v>
      </c>
      <c r="R16" s="84">
        <v>0</v>
      </c>
      <c r="S16" s="84">
        <v>0</v>
      </c>
      <c r="T16" s="84">
        <v>0</v>
      </c>
      <c r="U16" s="85">
        <f t="shared" si="4"/>
        <v>0</v>
      </c>
      <c r="V16" s="84">
        <v>0</v>
      </c>
      <c r="W16" s="85">
        <f t="shared" si="3"/>
        <v>0</v>
      </c>
    </row>
    <row r="17" spans="1:23" ht="21.4" customHeight="1" x14ac:dyDescent="0.25">
      <c r="A17" s="441" t="s">
        <v>421</v>
      </c>
      <c r="B17" s="441"/>
      <c r="C17" s="441"/>
      <c r="D17" s="441"/>
      <c r="E17" s="441"/>
      <c r="F17" s="441"/>
      <c r="G17" s="83">
        <v>11</v>
      </c>
      <c r="H17" s="88">
        <v>0</v>
      </c>
      <c r="I17" s="88">
        <v>0</v>
      </c>
      <c r="J17" s="88">
        <v>0</v>
      </c>
      <c r="K17" s="88">
        <v>0</v>
      </c>
      <c r="L17" s="88">
        <v>0</v>
      </c>
      <c r="M17" s="88">
        <v>0</v>
      </c>
      <c r="N17" s="84">
        <v>0</v>
      </c>
      <c r="O17" s="84">
        <v>0</v>
      </c>
      <c r="P17" s="84">
        <v>0</v>
      </c>
      <c r="Q17" s="84">
        <v>0</v>
      </c>
      <c r="R17" s="84">
        <v>0</v>
      </c>
      <c r="S17" s="84">
        <v>0</v>
      </c>
      <c r="T17" s="84">
        <v>0</v>
      </c>
      <c r="U17" s="85">
        <f t="shared" si="4"/>
        <v>0</v>
      </c>
      <c r="V17" s="84">
        <v>0</v>
      </c>
      <c r="W17" s="85">
        <f t="shared" si="3"/>
        <v>0</v>
      </c>
    </row>
    <row r="18" spans="1:23" ht="15" customHeight="1" x14ac:dyDescent="0.25">
      <c r="A18" s="441" t="s">
        <v>422</v>
      </c>
      <c r="B18" s="441"/>
      <c r="C18" s="441"/>
      <c r="D18" s="441"/>
      <c r="E18" s="441"/>
      <c r="F18" s="441"/>
      <c r="G18" s="83">
        <v>12</v>
      </c>
      <c r="H18" s="88">
        <v>0</v>
      </c>
      <c r="I18" s="88">
        <v>0</v>
      </c>
      <c r="J18" s="88">
        <v>0</v>
      </c>
      <c r="K18" s="88">
        <v>0</v>
      </c>
      <c r="L18" s="88">
        <v>0</v>
      </c>
      <c r="M18" s="88">
        <v>0</v>
      </c>
      <c r="N18" s="84">
        <v>0</v>
      </c>
      <c r="O18" s="84">
        <v>0</v>
      </c>
      <c r="P18" s="84">
        <v>0</v>
      </c>
      <c r="Q18" s="84">
        <v>0</v>
      </c>
      <c r="R18" s="84">
        <v>0</v>
      </c>
      <c r="S18" s="84">
        <v>0</v>
      </c>
      <c r="T18" s="84">
        <v>0</v>
      </c>
      <c r="U18" s="85">
        <f t="shared" si="4"/>
        <v>0</v>
      </c>
      <c r="V18" s="84">
        <v>0</v>
      </c>
      <c r="W18" s="85">
        <f t="shared" si="3"/>
        <v>0</v>
      </c>
    </row>
    <row r="19" spans="1:23" ht="15" customHeight="1" x14ac:dyDescent="0.25">
      <c r="A19" s="441" t="s">
        <v>423</v>
      </c>
      <c r="B19" s="441"/>
      <c r="C19" s="441"/>
      <c r="D19" s="441"/>
      <c r="E19" s="441"/>
      <c r="F19" s="441"/>
      <c r="G19" s="83">
        <v>13</v>
      </c>
      <c r="H19" s="84">
        <v>0</v>
      </c>
      <c r="I19" s="84">
        <v>0</v>
      </c>
      <c r="J19" s="84">
        <v>0</v>
      </c>
      <c r="K19" s="84">
        <v>0</v>
      </c>
      <c r="L19" s="84">
        <v>0</v>
      </c>
      <c r="M19" s="84">
        <v>0</v>
      </c>
      <c r="N19" s="84">
        <v>0</v>
      </c>
      <c r="O19" s="84">
        <v>0</v>
      </c>
      <c r="P19" s="84">
        <v>0</v>
      </c>
      <c r="Q19" s="84">
        <v>0</v>
      </c>
      <c r="R19" s="84">
        <v>0</v>
      </c>
      <c r="S19" s="84">
        <v>0</v>
      </c>
      <c r="T19" s="84">
        <v>0</v>
      </c>
      <c r="U19" s="85">
        <f t="shared" si="4"/>
        <v>0</v>
      </c>
      <c r="V19" s="84">
        <v>0</v>
      </c>
      <c r="W19" s="85">
        <f t="shared" si="3"/>
        <v>0</v>
      </c>
    </row>
    <row r="20" spans="1:23" ht="16.899999999999999" customHeight="1" x14ac:dyDescent="0.25">
      <c r="A20" s="441" t="s">
        <v>424</v>
      </c>
      <c r="B20" s="441"/>
      <c r="C20" s="441"/>
      <c r="D20" s="441"/>
      <c r="E20" s="441"/>
      <c r="F20" s="441"/>
      <c r="G20" s="83">
        <v>14</v>
      </c>
      <c r="H20" s="88">
        <v>0</v>
      </c>
      <c r="I20" s="88">
        <v>0</v>
      </c>
      <c r="J20" s="88">
        <v>0</v>
      </c>
      <c r="K20" s="88">
        <v>0</v>
      </c>
      <c r="L20" s="88">
        <v>0</v>
      </c>
      <c r="M20" s="88">
        <v>0</v>
      </c>
      <c r="N20" s="84">
        <v>0</v>
      </c>
      <c r="O20" s="84">
        <v>0</v>
      </c>
      <c r="P20" s="84">
        <v>-67797</v>
      </c>
      <c r="Q20" s="84">
        <v>0</v>
      </c>
      <c r="R20" s="84">
        <v>0</v>
      </c>
      <c r="S20" s="84">
        <v>0</v>
      </c>
      <c r="T20" s="84">
        <v>0</v>
      </c>
      <c r="U20" s="85">
        <f t="shared" si="4"/>
        <v>-67797</v>
      </c>
      <c r="V20" s="84">
        <v>0</v>
      </c>
      <c r="W20" s="85">
        <f t="shared" si="3"/>
        <v>-67797</v>
      </c>
    </row>
    <row r="21" spans="1:23" ht="23.45" customHeight="1" x14ac:dyDescent="0.25">
      <c r="A21" s="456" t="s">
        <v>425</v>
      </c>
      <c r="B21" s="456"/>
      <c r="C21" s="456"/>
      <c r="D21" s="456"/>
      <c r="E21" s="456"/>
      <c r="F21" s="456"/>
      <c r="G21" s="83">
        <v>15</v>
      </c>
      <c r="H21" s="84">
        <v>0</v>
      </c>
      <c r="I21" s="84">
        <v>0</v>
      </c>
      <c r="J21" s="84">
        <v>0</v>
      </c>
      <c r="K21" s="84">
        <v>0</v>
      </c>
      <c r="L21" s="84">
        <v>0</v>
      </c>
      <c r="M21" s="84">
        <v>0</v>
      </c>
      <c r="N21" s="84">
        <v>0</v>
      </c>
      <c r="O21" s="84">
        <v>0</v>
      </c>
      <c r="P21" s="84">
        <v>0</v>
      </c>
      <c r="Q21" s="84">
        <v>0</v>
      </c>
      <c r="R21" s="84">
        <v>0</v>
      </c>
      <c r="S21" s="84">
        <v>0</v>
      </c>
      <c r="T21" s="84">
        <v>0</v>
      </c>
      <c r="U21" s="85">
        <f t="shared" si="4"/>
        <v>0</v>
      </c>
      <c r="V21" s="84">
        <v>0</v>
      </c>
      <c r="W21" s="85">
        <f t="shared" si="3"/>
        <v>0</v>
      </c>
    </row>
    <row r="22" spans="1:23" ht="15" customHeight="1" x14ac:dyDescent="0.25">
      <c r="A22" s="441" t="s">
        <v>448</v>
      </c>
      <c r="B22" s="441"/>
      <c r="C22" s="441"/>
      <c r="D22" s="441"/>
      <c r="E22" s="441"/>
      <c r="F22" s="441"/>
      <c r="G22" s="83">
        <v>16</v>
      </c>
      <c r="H22" s="84">
        <v>0</v>
      </c>
      <c r="I22" s="84">
        <v>0</v>
      </c>
      <c r="J22" s="84">
        <v>0</v>
      </c>
      <c r="K22" s="84">
        <v>0</v>
      </c>
      <c r="L22" s="84">
        <v>0</v>
      </c>
      <c r="M22" s="84">
        <v>0</v>
      </c>
      <c r="N22" s="84">
        <v>0</v>
      </c>
      <c r="O22" s="84">
        <v>0</v>
      </c>
      <c r="P22" s="84">
        <v>0</v>
      </c>
      <c r="Q22" s="84">
        <v>0</v>
      </c>
      <c r="R22" s="84">
        <v>0</v>
      </c>
      <c r="S22" s="84">
        <v>0</v>
      </c>
      <c r="T22" s="84">
        <v>0</v>
      </c>
      <c r="U22" s="85">
        <f t="shared" si="4"/>
        <v>0</v>
      </c>
      <c r="V22" s="84">
        <v>0</v>
      </c>
      <c r="W22" s="85">
        <f t="shared" si="3"/>
        <v>0</v>
      </c>
    </row>
    <row r="23" spans="1:23" ht="14.45" customHeight="1" x14ac:dyDescent="0.25">
      <c r="A23" s="441" t="s">
        <v>449</v>
      </c>
      <c r="B23" s="441"/>
      <c r="C23" s="441"/>
      <c r="D23" s="441"/>
      <c r="E23" s="441"/>
      <c r="F23" s="441"/>
      <c r="G23" s="83">
        <v>17</v>
      </c>
      <c r="H23" s="84">
        <v>0</v>
      </c>
      <c r="I23" s="84">
        <v>0</v>
      </c>
      <c r="J23" s="84">
        <v>0</v>
      </c>
      <c r="K23" s="84">
        <v>0</v>
      </c>
      <c r="L23" s="84">
        <v>0</v>
      </c>
      <c r="M23" s="84">
        <v>0</v>
      </c>
      <c r="N23" s="84">
        <v>0</v>
      </c>
      <c r="O23" s="84">
        <v>0</v>
      </c>
      <c r="P23" s="84">
        <v>0</v>
      </c>
      <c r="Q23" s="84">
        <v>0</v>
      </c>
      <c r="R23" s="84">
        <v>0</v>
      </c>
      <c r="S23" s="84">
        <v>0</v>
      </c>
      <c r="T23" s="84">
        <v>0</v>
      </c>
      <c r="U23" s="85">
        <f t="shared" si="4"/>
        <v>0</v>
      </c>
      <c r="V23" s="84">
        <v>0</v>
      </c>
      <c r="W23" s="85">
        <f t="shared" si="3"/>
        <v>0</v>
      </c>
    </row>
    <row r="24" spans="1:23" ht="15" customHeight="1" x14ac:dyDescent="0.25">
      <c r="A24" s="441" t="s">
        <v>426</v>
      </c>
      <c r="B24" s="441"/>
      <c r="C24" s="441"/>
      <c r="D24" s="441"/>
      <c r="E24" s="441"/>
      <c r="F24" s="441"/>
      <c r="G24" s="83">
        <v>18</v>
      </c>
      <c r="H24" s="84">
        <v>0</v>
      </c>
      <c r="I24" s="84">
        <v>0</v>
      </c>
      <c r="J24" s="84">
        <v>0</v>
      </c>
      <c r="K24" s="84">
        <v>0</v>
      </c>
      <c r="L24" s="84">
        <v>51705655</v>
      </c>
      <c r="M24" s="84">
        <v>0</v>
      </c>
      <c r="N24" s="84">
        <v>0</v>
      </c>
      <c r="O24" s="84">
        <v>0</v>
      </c>
      <c r="P24" s="84">
        <v>0</v>
      </c>
      <c r="Q24" s="84">
        <v>0</v>
      </c>
      <c r="R24" s="84">
        <v>0</v>
      </c>
      <c r="S24" s="84">
        <v>0</v>
      </c>
      <c r="T24" s="84">
        <v>0</v>
      </c>
      <c r="U24" s="85">
        <f t="shared" si="4"/>
        <v>-51705655</v>
      </c>
      <c r="V24" s="84">
        <v>0</v>
      </c>
      <c r="W24" s="85">
        <f t="shared" si="3"/>
        <v>-51705655</v>
      </c>
    </row>
    <row r="25" spans="1:23" ht="15" customHeight="1" x14ac:dyDescent="0.25">
      <c r="A25" s="441" t="s">
        <v>427</v>
      </c>
      <c r="B25" s="441"/>
      <c r="C25" s="441"/>
      <c r="D25" s="441"/>
      <c r="E25" s="441"/>
      <c r="F25" s="441"/>
      <c r="G25" s="83">
        <v>19</v>
      </c>
      <c r="H25" s="84">
        <v>0</v>
      </c>
      <c r="I25" s="84">
        <v>356885</v>
      </c>
      <c r="J25" s="84">
        <v>0</v>
      </c>
      <c r="K25" s="84">
        <v>0</v>
      </c>
      <c r="L25" s="84">
        <v>-393563</v>
      </c>
      <c r="M25" s="84">
        <v>0</v>
      </c>
      <c r="N25" s="84">
        <v>0</v>
      </c>
      <c r="O25" s="84">
        <v>0</v>
      </c>
      <c r="P25" s="84">
        <v>0</v>
      </c>
      <c r="Q25" s="84">
        <v>0</v>
      </c>
      <c r="R25" s="84">
        <v>0</v>
      </c>
      <c r="S25" s="84">
        <v>-111730149</v>
      </c>
      <c r="T25" s="84">
        <v>0</v>
      </c>
      <c r="U25" s="85">
        <f t="shared" si="4"/>
        <v>-110979701</v>
      </c>
      <c r="V25" s="84">
        <v>0</v>
      </c>
      <c r="W25" s="85">
        <f t="shared" si="3"/>
        <v>-110979701</v>
      </c>
    </row>
    <row r="26" spans="1:23" ht="15" customHeight="1" x14ac:dyDescent="0.25">
      <c r="A26" s="441" t="s">
        <v>428</v>
      </c>
      <c r="B26" s="441"/>
      <c r="C26" s="441"/>
      <c r="D26" s="441"/>
      <c r="E26" s="441"/>
      <c r="F26" s="441"/>
      <c r="G26" s="83">
        <v>20</v>
      </c>
      <c r="H26" s="84">
        <v>0</v>
      </c>
      <c r="I26" s="84">
        <v>1344492</v>
      </c>
      <c r="J26" s="84">
        <v>0</v>
      </c>
      <c r="K26" s="84">
        <v>0</v>
      </c>
      <c r="L26" s="84">
        <v>-1082564</v>
      </c>
      <c r="M26" s="84">
        <v>0</v>
      </c>
      <c r="N26" s="84">
        <v>0</v>
      </c>
      <c r="O26" s="84">
        <v>0</v>
      </c>
      <c r="P26" s="84">
        <v>0</v>
      </c>
      <c r="Q26" s="84">
        <v>0</v>
      </c>
      <c r="R26" s="84">
        <v>0</v>
      </c>
      <c r="S26" s="84">
        <v>0</v>
      </c>
      <c r="T26" s="84">
        <v>0</v>
      </c>
      <c r="U26" s="85">
        <f t="shared" si="4"/>
        <v>2427056</v>
      </c>
      <c r="V26" s="84">
        <v>0</v>
      </c>
      <c r="W26" s="85">
        <f t="shared" si="3"/>
        <v>2427056</v>
      </c>
    </row>
    <row r="27" spans="1:23" ht="15" customHeight="1" x14ac:dyDescent="0.25">
      <c r="A27" s="441" t="s">
        <v>429</v>
      </c>
      <c r="B27" s="441"/>
      <c r="C27" s="441"/>
      <c r="D27" s="441"/>
      <c r="E27" s="441"/>
      <c r="F27" s="441"/>
      <c r="G27" s="83">
        <v>21</v>
      </c>
      <c r="H27" s="84">
        <v>0</v>
      </c>
      <c r="I27" s="84">
        <v>0</v>
      </c>
      <c r="J27" s="84">
        <v>0</v>
      </c>
      <c r="K27" s="84">
        <v>52000000</v>
      </c>
      <c r="L27" s="84">
        <v>0</v>
      </c>
      <c r="M27" s="84">
        <v>0</v>
      </c>
      <c r="N27" s="84">
        <v>-9529123</v>
      </c>
      <c r="O27" s="84">
        <v>0</v>
      </c>
      <c r="P27" s="84">
        <v>0</v>
      </c>
      <c r="Q27" s="84">
        <v>0</v>
      </c>
      <c r="R27" s="84">
        <v>0</v>
      </c>
      <c r="S27" s="84">
        <v>189508197</v>
      </c>
      <c r="T27" s="84">
        <v>-231979074</v>
      </c>
      <c r="U27" s="85">
        <f t="shared" si="4"/>
        <v>0</v>
      </c>
      <c r="V27" s="84">
        <v>0</v>
      </c>
      <c r="W27" s="85">
        <f t="shared" si="3"/>
        <v>0</v>
      </c>
    </row>
    <row r="28" spans="1:23" ht="15" customHeight="1" x14ac:dyDescent="0.25">
      <c r="A28" s="441" t="s">
        <v>430</v>
      </c>
      <c r="B28" s="441"/>
      <c r="C28" s="441"/>
      <c r="D28" s="441"/>
      <c r="E28" s="441"/>
      <c r="F28" s="441"/>
      <c r="G28" s="83">
        <v>22</v>
      </c>
      <c r="H28" s="84">
        <v>0</v>
      </c>
      <c r="I28" s="84">
        <v>0</v>
      </c>
      <c r="J28" s="84">
        <v>0</v>
      </c>
      <c r="K28" s="84">
        <v>0</v>
      </c>
      <c r="L28" s="84">
        <v>0</v>
      </c>
      <c r="M28" s="84">
        <v>0</v>
      </c>
      <c r="N28" s="84">
        <v>0</v>
      </c>
      <c r="O28" s="84">
        <v>0</v>
      </c>
      <c r="P28" s="84">
        <v>0</v>
      </c>
      <c r="Q28" s="84">
        <v>0</v>
      </c>
      <c r="R28" s="84">
        <v>0</v>
      </c>
      <c r="S28" s="84">
        <v>0</v>
      </c>
      <c r="T28" s="84">
        <v>0</v>
      </c>
      <c r="U28" s="85">
        <f t="shared" si="4"/>
        <v>0</v>
      </c>
      <c r="V28" s="84">
        <v>0</v>
      </c>
      <c r="W28" s="85">
        <f t="shared" si="3"/>
        <v>0</v>
      </c>
    </row>
    <row r="29" spans="1:23" ht="15" customHeight="1" x14ac:dyDescent="0.25">
      <c r="A29" s="445" t="s">
        <v>431</v>
      </c>
      <c r="B29" s="446"/>
      <c r="C29" s="446"/>
      <c r="D29" s="446"/>
      <c r="E29" s="446"/>
      <c r="F29" s="447"/>
      <c r="G29" s="89">
        <v>23</v>
      </c>
      <c r="H29" s="90">
        <f>SUM(H10:H28)</f>
        <v>1672021210</v>
      </c>
      <c r="I29" s="90">
        <f t="shared" ref="I29:W29" si="5">SUM(I10:I28)</f>
        <v>5304283</v>
      </c>
      <c r="J29" s="90">
        <f t="shared" si="5"/>
        <v>83601061</v>
      </c>
      <c r="K29" s="90">
        <f t="shared" si="5"/>
        <v>96815284</v>
      </c>
      <c r="L29" s="90">
        <f t="shared" si="5"/>
        <v>86119149</v>
      </c>
      <c r="M29" s="90">
        <f t="shared" si="5"/>
        <v>0</v>
      </c>
      <c r="N29" s="90">
        <f t="shared" si="5"/>
        <v>0</v>
      </c>
      <c r="O29" s="90">
        <f t="shared" si="5"/>
        <v>0</v>
      </c>
      <c r="P29" s="90">
        <f t="shared" si="5"/>
        <v>905282</v>
      </c>
      <c r="Q29" s="90">
        <f t="shared" si="5"/>
        <v>0</v>
      </c>
      <c r="R29" s="90">
        <f t="shared" si="5"/>
        <v>0</v>
      </c>
      <c r="S29" s="90">
        <f t="shared" si="5"/>
        <v>462953210</v>
      </c>
      <c r="T29" s="90">
        <f t="shared" si="5"/>
        <v>239279476</v>
      </c>
      <c r="U29" s="90">
        <f t="shared" si="5"/>
        <v>2474760657</v>
      </c>
      <c r="V29" s="90">
        <f t="shared" si="5"/>
        <v>0</v>
      </c>
      <c r="W29" s="90">
        <f t="shared" si="5"/>
        <v>2474760657</v>
      </c>
    </row>
    <row r="30" spans="1:23" x14ac:dyDescent="0.25">
      <c r="A30" s="435" t="s">
        <v>432</v>
      </c>
      <c r="B30" s="436"/>
      <c r="C30" s="436"/>
      <c r="D30" s="436"/>
      <c r="E30" s="436"/>
      <c r="F30" s="436"/>
      <c r="G30" s="436"/>
      <c r="H30" s="436"/>
      <c r="I30" s="436"/>
      <c r="J30" s="436"/>
      <c r="K30" s="436"/>
      <c r="L30" s="436"/>
      <c r="M30" s="436"/>
      <c r="N30" s="436"/>
      <c r="O30" s="436"/>
      <c r="P30" s="436"/>
      <c r="Q30" s="436"/>
      <c r="R30" s="436"/>
      <c r="S30" s="436"/>
      <c r="T30" s="436"/>
      <c r="U30" s="436"/>
      <c r="V30" s="436"/>
      <c r="W30" s="436"/>
    </row>
    <row r="31" spans="1:23" ht="20.65" customHeight="1" x14ac:dyDescent="0.25">
      <c r="A31" s="437" t="s">
        <v>433</v>
      </c>
      <c r="B31" s="437"/>
      <c r="C31" s="437"/>
      <c r="D31" s="437"/>
      <c r="E31" s="437"/>
      <c r="F31" s="437"/>
      <c r="G31" s="86">
        <v>24</v>
      </c>
      <c r="H31" s="87">
        <f>SUM(H12:H20)</f>
        <v>0</v>
      </c>
      <c r="I31" s="87">
        <f t="shared" ref="I31:W31" si="6">SUM(I12:I20)</f>
        <v>0</v>
      </c>
      <c r="J31" s="87">
        <f t="shared" si="6"/>
        <v>0</v>
      </c>
      <c r="K31" s="87">
        <f t="shared" si="6"/>
        <v>0</v>
      </c>
      <c r="L31" s="87">
        <f t="shared" si="6"/>
        <v>0</v>
      </c>
      <c r="M31" s="87">
        <f t="shared" si="6"/>
        <v>0</v>
      </c>
      <c r="N31" s="87">
        <f t="shared" si="6"/>
        <v>0</v>
      </c>
      <c r="O31" s="87">
        <f t="shared" si="6"/>
        <v>0</v>
      </c>
      <c r="P31" s="87">
        <f t="shared" si="6"/>
        <v>271185</v>
      </c>
      <c r="Q31" s="87">
        <f t="shared" si="6"/>
        <v>0</v>
      </c>
      <c r="R31" s="87">
        <f t="shared" si="6"/>
        <v>0</v>
      </c>
      <c r="S31" s="87">
        <f t="shared" si="6"/>
        <v>0</v>
      </c>
      <c r="T31" s="87">
        <f t="shared" si="6"/>
        <v>0</v>
      </c>
      <c r="U31" s="87">
        <f t="shared" si="6"/>
        <v>271185</v>
      </c>
      <c r="V31" s="87">
        <f t="shared" si="6"/>
        <v>0</v>
      </c>
      <c r="W31" s="87">
        <f t="shared" si="6"/>
        <v>271185</v>
      </c>
    </row>
    <row r="32" spans="1:23" ht="20.65" customHeight="1" x14ac:dyDescent="0.25">
      <c r="A32" s="437" t="s">
        <v>434</v>
      </c>
      <c r="B32" s="437"/>
      <c r="C32" s="437"/>
      <c r="D32" s="437"/>
      <c r="E32" s="437"/>
      <c r="F32" s="437"/>
      <c r="G32" s="86">
        <v>25</v>
      </c>
      <c r="H32" s="87">
        <f>H11+H31</f>
        <v>0</v>
      </c>
      <c r="I32" s="87">
        <f t="shared" ref="I32:W32" si="7">I11+I31</f>
        <v>0</v>
      </c>
      <c r="J32" s="87">
        <f t="shared" si="7"/>
        <v>0</v>
      </c>
      <c r="K32" s="87">
        <f t="shared" si="7"/>
        <v>0</v>
      </c>
      <c r="L32" s="87">
        <f t="shared" si="7"/>
        <v>0</v>
      </c>
      <c r="M32" s="87">
        <f t="shared" si="7"/>
        <v>0</v>
      </c>
      <c r="N32" s="87">
        <f t="shared" si="7"/>
        <v>0</v>
      </c>
      <c r="O32" s="87">
        <f t="shared" si="7"/>
        <v>0</v>
      </c>
      <c r="P32" s="87">
        <f t="shared" si="7"/>
        <v>271185</v>
      </c>
      <c r="Q32" s="87">
        <f t="shared" si="7"/>
        <v>0</v>
      </c>
      <c r="R32" s="87">
        <f t="shared" si="7"/>
        <v>0</v>
      </c>
      <c r="S32" s="87">
        <f t="shared" si="7"/>
        <v>0</v>
      </c>
      <c r="T32" s="87">
        <f t="shared" si="7"/>
        <v>239279476</v>
      </c>
      <c r="U32" s="87">
        <f t="shared" si="7"/>
        <v>239550661</v>
      </c>
      <c r="V32" s="87">
        <f t="shared" si="7"/>
        <v>0</v>
      </c>
      <c r="W32" s="87">
        <f t="shared" si="7"/>
        <v>239550661</v>
      </c>
    </row>
    <row r="33" spans="1:23" ht="20.65" customHeight="1" x14ac:dyDescent="0.25">
      <c r="A33" s="438" t="s">
        <v>435</v>
      </c>
      <c r="B33" s="438"/>
      <c r="C33" s="438"/>
      <c r="D33" s="438"/>
      <c r="E33" s="438"/>
      <c r="F33" s="438"/>
      <c r="G33" s="89">
        <v>26</v>
      </c>
      <c r="H33" s="90">
        <f>SUM(H21:H28)</f>
        <v>0</v>
      </c>
      <c r="I33" s="90">
        <f t="shared" ref="I33:W33" si="8">SUM(I21:I28)</f>
        <v>1701377</v>
      </c>
      <c r="J33" s="90">
        <f t="shared" si="8"/>
        <v>0</v>
      </c>
      <c r="K33" s="90">
        <f t="shared" si="8"/>
        <v>52000000</v>
      </c>
      <c r="L33" s="90">
        <f t="shared" si="8"/>
        <v>50229528</v>
      </c>
      <c r="M33" s="90">
        <f t="shared" si="8"/>
        <v>0</v>
      </c>
      <c r="N33" s="90">
        <f t="shared" si="8"/>
        <v>-9529123</v>
      </c>
      <c r="O33" s="90">
        <f t="shared" si="8"/>
        <v>0</v>
      </c>
      <c r="P33" s="90">
        <f t="shared" si="8"/>
        <v>0</v>
      </c>
      <c r="Q33" s="90">
        <f t="shared" si="8"/>
        <v>0</v>
      </c>
      <c r="R33" s="90">
        <f t="shared" si="8"/>
        <v>0</v>
      </c>
      <c r="S33" s="90">
        <f t="shared" si="8"/>
        <v>77778048</v>
      </c>
      <c r="T33" s="90">
        <f t="shared" si="8"/>
        <v>-231979074</v>
      </c>
      <c r="U33" s="90">
        <f t="shared" si="8"/>
        <v>-160258300</v>
      </c>
      <c r="V33" s="90">
        <f t="shared" si="8"/>
        <v>0</v>
      </c>
      <c r="W33" s="90">
        <f t="shared" si="8"/>
        <v>-160258300</v>
      </c>
    </row>
    <row r="34" spans="1:23" x14ac:dyDescent="0.25">
      <c r="A34" s="435" t="s">
        <v>436</v>
      </c>
      <c r="B34" s="448"/>
      <c r="C34" s="448"/>
      <c r="D34" s="448"/>
      <c r="E34" s="448"/>
      <c r="F34" s="448"/>
      <c r="G34" s="448"/>
      <c r="H34" s="448"/>
      <c r="I34" s="448"/>
      <c r="J34" s="448"/>
      <c r="K34" s="448"/>
      <c r="L34" s="448"/>
      <c r="M34" s="448"/>
      <c r="N34" s="448"/>
      <c r="O34" s="448"/>
      <c r="P34" s="448"/>
      <c r="Q34" s="448"/>
      <c r="R34" s="448"/>
      <c r="S34" s="448"/>
      <c r="T34" s="448"/>
      <c r="U34" s="448"/>
      <c r="V34" s="448"/>
      <c r="W34" s="448"/>
    </row>
    <row r="35" spans="1:23" ht="15" customHeight="1" x14ac:dyDescent="0.25">
      <c r="A35" s="449" t="s">
        <v>437</v>
      </c>
      <c r="B35" s="449"/>
      <c r="C35" s="449"/>
      <c r="D35" s="449"/>
      <c r="E35" s="449"/>
      <c r="F35" s="449"/>
      <c r="G35" s="83">
        <v>27</v>
      </c>
      <c r="H35" s="84">
        <f>+H29</f>
        <v>1672021210</v>
      </c>
      <c r="I35" s="84">
        <f t="shared" ref="I35:T35" si="9">+I29</f>
        <v>5304283</v>
      </c>
      <c r="J35" s="84">
        <f>+J29</f>
        <v>83601061</v>
      </c>
      <c r="K35" s="84">
        <f t="shared" si="9"/>
        <v>96815284</v>
      </c>
      <c r="L35" s="84">
        <f t="shared" si="9"/>
        <v>86119149</v>
      </c>
      <c r="M35" s="84">
        <f t="shared" si="9"/>
        <v>0</v>
      </c>
      <c r="N35" s="84">
        <f t="shared" si="9"/>
        <v>0</v>
      </c>
      <c r="O35" s="84">
        <f t="shared" si="9"/>
        <v>0</v>
      </c>
      <c r="P35" s="84">
        <f t="shared" si="9"/>
        <v>905282</v>
      </c>
      <c r="Q35" s="84">
        <f t="shared" si="9"/>
        <v>0</v>
      </c>
      <c r="R35" s="84">
        <f t="shared" si="9"/>
        <v>0</v>
      </c>
      <c r="S35" s="84">
        <f t="shared" si="9"/>
        <v>462953210</v>
      </c>
      <c r="T35" s="84">
        <f t="shared" si="9"/>
        <v>239279476</v>
      </c>
      <c r="U35" s="85">
        <f t="shared" ref="U35:U37" si="10">H35+I35+J35+K35-L35+M35+N35+O35+P35+Q35+R35+S35+T35</f>
        <v>2474760657</v>
      </c>
      <c r="V35" s="84">
        <v>0</v>
      </c>
      <c r="W35" s="85">
        <f t="shared" ref="W35:W37" si="11">U35+V35</f>
        <v>2474760657</v>
      </c>
    </row>
    <row r="36" spans="1:23" ht="15" customHeight="1" x14ac:dyDescent="0.25">
      <c r="A36" s="450" t="s">
        <v>412</v>
      </c>
      <c r="B36" s="451"/>
      <c r="C36" s="451"/>
      <c r="D36" s="451"/>
      <c r="E36" s="451"/>
      <c r="F36" s="452"/>
      <c r="G36" s="83">
        <v>28</v>
      </c>
      <c r="H36" s="84">
        <v>0</v>
      </c>
      <c r="I36" s="84">
        <v>0</v>
      </c>
      <c r="J36" s="84">
        <v>0</v>
      </c>
      <c r="K36" s="84">
        <v>0</v>
      </c>
      <c r="L36" s="84">
        <v>0</v>
      </c>
      <c r="M36" s="84">
        <v>0</v>
      </c>
      <c r="N36" s="84">
        <v>0</v>
      </c>
      <c r="O36" s="84">
        <v>0</v>
      </c>
      <c r="P36" s="84">
        <v>0</v>
      </c>
      <c r="Q36" s="84">
        <v>0</v>
      </c>
      <c r="R36" s="84">
        <v>0</v>
      </c>
      <c r="S36" s="84">
        <v>0</v>
      </c>
      <c r="T36" s="84">
        <v>0</v>
      </c>
      <c r="U36" s="85">
        <f t="shared" si="10"/>
        <v>0</v>
      </c>
      <c r="V36" s="84">
        <v>0</v>
      </c>
      <c r="W36" s="85">
        <f t="shared" si="11"/>
        <v>0</v>
      </c>
    </row>
    <row r="37" spans="1:23" ht="15" customHeight="1" x14ac:dyDescent="0.25">
      <c r="A37" s="450" t="s">
        <v>413</v>
      </c>
      <c r="B37" s="451"/>
      <c r="C37" s="451"/>
      <c r="D37" s="451"/>
      <c r="E37" s="451"/>
      <c r="F37" s="452"/>
      <c r="G37" s="83">
        <v>29</v>
      </c>
      <c r="H37" s="84">
        <v>0</v>
      </c>
      <c r="I37" s="84">
        <v>0</v>
      </c>
      <c r="J37" s="84">
        <v>0</v>
      </c>
      <c r="K37" s="84">
        <v>0</v>
      </c>
      <c r="L37" s="84">
        <v>0</v>
      </c>
      <c r="M37" s="84">
        <v>0</v>
      </c>
      <c r="N37" s="84">
        <v>0</v>
      </c>
      <c r="O37" s="84">
        <v>0</v>
      </c>
      <c r="P37" s="84">
        <v>0</v>
      </c>
      <c r="Q37" s="84">
        <v>0</v>
      </c>
      <c r="R37" s="84">
        <v>0</v>
      </c>
      <c r="S37" s="84">
        <v>0</v>
      </c>
      <c r="T37" s="84">
        <v>0</v>
      </c>
      <c r="U37" s="85">
        <f t="shared" si="10"/>
        <v>0</v>
      </c>
      <c r="V37" s="84">
        <v>0</v>
      </c>
      <c r="W37" s="85">
        <f t="shared" si="11"/>
        <v>0</v>
      </c>
    </row>
    <row r="38" spans="1:23" ht="15" customHeight="1" x14ac:dyDescent="0.25">
      <c r="A38" s="453" t="s">
        <v>438</v>
      </c>
      <c r="B38" s="454"/>
      <c r="C38" s="454"/>
      <c r="D38" s="454"/>
      <c r="E38" s="454"/>
      <c r="F38" s="455"/>
      <c r="G38" s="86">
        <v>30</v>
      </c>
      <c r="H38" s="87">
        <f>H35+H36+H37</f>
        <v>1672021210</v>
      </c>
      <c r="I38" s="87">
        <f t="shared" ref="I38:W38" si="12">I35+I36+I37</f>
        <v>5304283</v>
      </c>
      <c r="J38" s="87">
        <f t="shared" si="12"/>
        <v>83601061</v>
      </c>
      <c r="K38" s="87">
        <f t="shared" si="12"/>
        <v>96815284</v>
      </c>
      <c r="L38" s="87">
        <f t="shared" si="12"/>
        <v>86119149</v>
      </c>
      <c r="M38" s="87">
        <f t="shared" si="12"/>
        <v>0</v>
      </c>
      <c r="N38" s="87">
        <f t="shared" si="12"/>
        <v>0</v>
      </c>
      <c r="O38" s="87">
        <f t="shared" si="12"/>
        <v>0</v>
      </c>
      <c r="P38" s="87">
        <f t="shared" si="12"/>
        <v>905282</v>
      </c>
      <c r="Q38" s="87">
        <f t="shared" si="12"/>
        <v>0</v>
      </c>
      <c r="R38" s="87">
        <f t="shared" si="12"/>
        <v>0</v>
      </c>
      <c r="S38" s="87">
        <f t="shared" si="12"/>
        <v>462953210</v>
      </c>
      <c r="T38" s="87">
        <f t="shared" si="12"/>
        <v>239279476</v>
      </c>
      <c r="U38" s="87">
        <f t="shared" si="12"/>
        <v>2474760657</v>
      </c>
      <c r="V38" s="87">
        <f t="shared" si="12"/>
        <v>0</v>
      </c>
      <c r="W38" s="87">
        <f t="shared" si="12"/>
        <v>2474760657</v>
      </c>
    </row>
    <row r="39" spans="1:23" ht="15" customHeight="1" x14ac:dyDescent="0.25">
      <c r="A39" s="441" t="s">
        <v>415</v>
      </c>
      <c r="B39" s="441"/>
      <c r="C39" s="441"/>
      <c r="D39" s="441"/>
      <c r="E39" s="441"/>
      <c r="F39" s="441"/>
      <c r="G39" s="83">
        <v>31</v>
      </c>
      <c r="H39" s="88">
        <v>0</v>
      </c>
      <c r="I39" s="88">
        <v>0</v>
      </c>
      <c r="J39" s="88">
        <v>0</v>
      </c>
      <c r="K39" s="88">
        <v>0</v>
      </c>
      <c r="L39" s="88">
        <v>0</v>
      </c>
      <c r="M39" s="88">
        <v>0</v>
      </c>
      <c r="N39" s="88">
        <v>0</v>
      </c>
      <c r="O39" s="88">
        <v>0</v>
      </c>
      <c r="P39" s="88">
        <v>0</v>
      </c>
      <c r="Q39" s="88">
        <v>0</v>
      </c>
      <c r="R39" s="88">
        <v>0</v>
      </c>
      <c r="S39" s="88">
        <v>0</v>
      </c>
      <c r="T39" s="84">
        <v>377006905</v>
      </c>
      <c r="U39" s="85">
        <f t="shared" ref="U39:U56" si="13">H39+I39+J39+K39-L39+M39+N39+O39+P39+Q39+R39+S39+T39</f>
        <v>377006905</v>
      </c>
      <c r="V39" s="84">
        <v>0</v>
      </c>
      <c r="W39" s="85">
        <f t="shared" ref="W39:W56" si="14">U39+V39</f>
        <v>377006905</v>
      </c>
    </row>
    <row r="40" spans="1:23" ht="15" customHeight="1" x14ac:dyDescent="0.25">
      <c r="A40" s="441" t="s">
        <v>416</v>
      </c>
      <c r="B40" s="441"/>
      <c r="C40" s="441"/>
      <c r="D40" s="441"/>
      <c r="E40" s="441"/>
      <c r="F40" s="441"/>
      <c r="G40" s="83">
        <v>32</v>
      </c>
      <c r="H40" s="88">
        <v>0</v>
      </c>
      <c r="I40" s="88">
        <v>0</v>
      </c>
      <c r="J40" s="88">
        <v>0</v>
      </c>
      <c r="K40" s="88">
        <v>0</v>
      </c>
      <c r="L40" s="88">
        <v>0</v>
      </c>
      <c r="M40" s="88">
        <v>0</v>
      </c>
      <c r="N40" s="84">
        <v>0</v>
      </c>
      <c r="O40" s="88">
        <v>0</v>
      </c>
      <c r="P40" s="88">
        <v>0</v>
      </c>
      <c r="Q40" s="88">
        <v>0</v>
      </c>
      <c r="R40" s="88">
        <v>0</v>
      </c>
      <c r="S40" s="88">
        <v>0</v>
      </c>
      <c r="T40" s="88">
        <v>0</v>
      </c>
      <c r="U40" s="85">
        <f t="shared" si="13"/>
        <v>0</v>
      </c>
      <c r="V40" s="84">
        <v>0</v>
      </c>
      <c r="W40" s="85">
        <f t="shared" si="14"/>
        <v>0</v>
      </c>
    </row>
    <row r="41" spans="1:23" ht="21.95" customHeight="1" x14ac:dyDescent="0.25">
      <c r="A41" s="441" t="s">
        <v>417</v>
      </c>
      <c r="B41" s="441"/>
      <c r="C41" s="441"/>
      <c r="D41" s="441"/>
      <c r="E41" s="441"/>
      <c r="F41" s="441"/>
      <c r="G41" s="83">
        <v>33</v>
      </c>
      <c r="H41" s="88">
        <v>0</v>
      </c>
      <c r="I41" s="88">
        <v>0</v>
      </c>
      <c r="J41" s="88">
        <v>0</v>
      </c>
      <c r="K41" s="88">
        <v>0</v>
      </c>
      <c r="L41" s="88">
        <v>0</v>
      </c>
      <c r="M41" s="88">
        <v>0</v>
      </c>
      <c r="N41" s="88">
        <v>0</v>
      </c>
      <c r="O41" s="84">
        <v>0</v>
      </c>
      <c r="P41" s="88">
        <v>0</v>
      </c>
      <c r="Q41" s="88">
        <v>0</v>
      </c>
      <c r="R41" s="88">
        <v>0</v>
      </c>
      <c r="S41" s="84">
        <v>0</v>
      </c>
      <c r="T41" s="84">
        <v>0</v>
      </c>
      <c r="U41" s="85">
        <f t="shared" si="13"/>
        <v>0</v>
      </c>
      <c r="V41" s="84">
        <v>0</v>
      </c>
      <c r="W41" s="85">
        <f t="shared" si="14"/>
        <v>0</v>
      </c>
    </row>
    <row r="42" spans="1:23" ht="15" customHeight="1" x14ac:dyDescent="0.25">
      <c r="A42" s="441" t="s">
        <v>418</v>
      </c>
      <c r="B42" s="441"/>
      <c r="C42" s="441"/>
      <c r="D42" s="441"/>
      <c r="E42" s="441"/>
      <c r="F42" s="441"/>
      <c r="G42" s="83">
        <v>34</v>
      </c>
      <c r="H42" s="88">
        <v>0</v>
      </c>
      <c r="I42" s="88">
        <v>0</v>
      </c>
      <c r="J42" s="88">
        <v>0</v>
      </c>
      <c r="K42" s="88">
        <v>0</v>
      </c>
      <c r="L42" s="88">
        <v>0</v>
      </c>
      <c r="M42" s="88">
        <v>0</v>
      </c>
      <c r="N42" s="88">
        <v>0</v>
      </c>
      <c r="O42" s="88">
        <v>0</v>
      </c>
      <c r="P42" s="84">
        <v>-1060800</v>
      </c>
      <c r="Q42" s="88">
        <v>0</v>
      </c>
      <c r="R42" s="88">
        <v>0</v>
      </c>
      <c r="S42" s="84">
        <v>0</v>
      </c>
      <c r="T42" s="84">
        <v>0</v>
      </c>
      <c r="U42" s="85">
        <f t="shared" si="13"/>
        <v>-1060800</v>
      </c>
      <c r="V42" s="84">
        <v>0</v>
      </c>
      <c r="W42" s="85">
        <f t="shared" si="14"/>
        <v>-1060800</v>
      </c>
    </row>
    <row r="43" spans="1:23" ht="15" customHeight="1" x14ac:dyDescent="0.25">
      <c r="A43" s="441" t="s">
        <v>419</v>
      </c>
      <c r="B43" s="441"/>
      <c r="C43" s="441"/>
      <c r="D43" s="441"/>
      <c r="E43" s="441"/>
      <c r="F43" s="441"/>
      <c r="G43" s="83">
        <v>35</v>
      </c>
      <c r="H43" s="88">
        <v>0</v>
      </c>
      <c r="I43" s="88">
        <v>0</v>
      </c>
      <c r="J43" s="88">
        <v>0</v>
      </c>
      <c r="K43" s="88">
        <v>0</v>
      </c>
      <c r="L43" s="88">
        <v>0</v>
      </c>
      <c r="M43" s="88">
        <v>0</v>
      </c>
      <c r="N43" s="88">
        <v>0</v>
      </c>
      <c r="O43" s="88">
        <v>0</v>
      </c>
      <c r="P43" s="88">
        <v>0</v>
      </c>
      <c r="Q43" s="84">
        <v>0</v>
      </c>
      <c r="R43" s="88">
        <v>0</v>
      </c>
      <c r="S43" s="84">
        <v>0</v>
      </c>
      <c r="T43" s="84">
        <v>0</v>
      </c>
      <c r="U43" s="85">
        <f t="shared" si="13"/>
        <v>0</v>
      </c>
      <c r="V43" s="84">
        <v>0</v>
      </c>
      <c r="W43" s="85">
        <f t="shared" si="14"/>
        <v>0</v>
      </c>
    </row>
    <row r="44" spans="1:23" ht="15" customHeight="1" x14ac:dyDescent="0.25">
      <c r="A44" s="441" t="s">
        <v>420</v>
      </c>
      <c r="B44" s="441"/>
      <c r="C44" s="441"/>
      <c r="D44" s="441"/>
      <c r="E44" s="441"/>
      <c r="F44" s="441"/>
      <c r="G44" s="83">
        <v>36</v>
      </c>
      <c r="H44" s="88">
        <v>0</v>
      </c>
      <c r="I44" s="88">
        <v>0</v>
      </c>
      <c r="J44" s="88">
        <v>0</v>
      </c>
      <c r="K44" s="88">
        <v>0</v>
      </c>
      <c r="L44" s="88">
        <v>0</v>
      </c>
      <c r="M44" s="88">
        <v>0</v>
      </c>
      <c r="N44" s="88">
        <v>0</v>
      </c>
      <c r="O44" s="88">
        <v>0</v>
      </c>
      <c r="P44" s="88">
        <v>0</v>
      </c>
      <c r="Q44" s="88">
        <v>0</v>
      </c>
      <c r="R44" s="84">
        <v>0</v>
      </c>
      <c r="S44" s="84">
        <v>0</v>
      </c>
      <c r="T44" s="84">
        <v>0</v>
      </c>
      <c r="U44" s="85">
        <f t="shared" si="13"/>
        <v>0</v>
      </c>
      <c r="V44" s="84">
        <v>0</v>
      </c>
      <c r="W44" s="85">
        <f t="shared" si="14"/>
        <v>0</v>
      </c>
    </row>
    <row r="45" spans="1:23" ht="21.4" customHeight="1" x14ac:dyDescent="0.25">
      <c r="A45" s="441" t="s">
        <v>421</v>
      </c>
      <c r="B45" s="441"/>
      <c r="C45" s="441"/>
      <c r="D45" s="441"/>
      <c r="E45" s="441"/>
      <c r="F45" s="441"/>
      <c r="G45" s="83">
        <v>37</v>
      </c>
      <c r="H45" s="88">
        <v>0</v>
      </c>
      <c r="I45" s="88">
        <v>0</v>
      </c>
      <c r="J45" s="88">
        <v>0</v>
      </c>
      <c r="K45" s="88">
        <v>0</v>
      </c>
      <c r="L45" s="88">
        <v>0</v>
      </c>
      <c r="M45" s="88">
        <v>0</v>
      </c>
      <c r="N45" s="84">
        <v>0</v>
      </c>
      <c r="O45" s="84">
        <v>0</v>
      </c>
      <c r="P45" s="84">
        <v>0</v>
      </c>
      <c r="Q45" s="84">
        <v>0</v>
      </c>
      <c r="R45" s="84">
        <v>0</v>
      </c>
      <c r="S45" s="84">
        <v>0</v>
      </c>
      <c r="T45" s="84">
        <v>0</v>
      </c>
      <c r="U45" s="85">
        <f t="shared" si="13"/>
        <v>0</v>
      </c>
      <c r="V45" s="84">
        <v>0</v>
      </c>
      <c r="W45" s="85">
        <f t="shared" si="14"/>
        <v>0</v>
      </c>
    </row>
    <row r="46" spans="1:23" ht="15" customHeight="1" x14ac:dyDescent="0.25">
      <c r="A46" s="441" t="s">
        <v>422</v>
      </c>
      <c r="B46" s="441"/>
      <c r="C46" s="441"/>
      <c r="D46" s="441"/>
      <c r="E46" s="441"/>
      <c r="F46" s="441"/>
      <c r="G46" s="83">
        <v>38</v>
      </c>
      <c r="H46" s="88">
        <v>0</v>
      </c>
      <c r="I46" s="88">
        <v>0</v>
      </c>
      <c r="J46" s="88">
        <v>0</v>
      </c>
      <c r="K46" s="88">
        <v>0</v>
      </c>
      <c r="L46" s="88">
        <v>0</v>
      </c>
      <c r="M46" s="88">
        <v>0</v>
      </c>
      <c r="N46" s="84">
        <v>0</v>
      </c>
      <c r="O46" s="84">
        <v>0</v>
      </c>
      <c r="P46" s="84">
        <v>0</v>
      </c>
      <c r="Q46" s="84">
        <v>0</v>
      </c>
      <c r="R46" s="84">
        <v>0</v>
      </c>
      <c r="S46" s="84">
        <v>0</v>
      </c>
      <c r="T46" s="84">
        <v>0</v>
      </c>
      <c r="U46" s="85">
        <f t="shared" si="13"/>
        <v>0</v>
      </c>
      <c r="V46" s="84">
        <v>0</v>
      </c>
      <c r="W46" s="85">
        <f t="shared" si="14"/>
        <v>0</v>
      </c>
    </row>
    <row r="47" spans="1:23" ht="15" customHeight="1" x14ac:dyDescent="0.25">
      <c r="A47" s="441" t="s">
        <v>423</v>
      </c>
      <c r="B47" s="441"/>
      <c r="C47" s="441"/>
      <c r="D47" s="441"/>
      <c r="E47" s="441"/>
      <c r="F47" s="441"/>
      <c r="G47" s="83">
        <v>39</v>
      </c>
      <c r="H47" s="84">
        <v>0</v>
      </c>
      <c r="I47" s="84">
        <v>0</v>
      </c>
      <c r="J47" s="84">
        <v>0</v>
      </c>
      <c r="K47" s="84">
        <v>0</v>
      </c>
      <c r="L47" s="84">
        <v>0</v>
      </c>
      <c r="M47" s="84">
        <v>0</v>
      </c>
      <c r="N47" s="84">
        <v>0</v>
      </c>
      <c r="O47" s="84">
        <v>0</v>
      </c>
      <c r="P47" s="84">
        <v>0</v>
      </c>
      <c r="Q47" s="84">
        <v>0</v>
      </c>
      <c r="R47" s="84">
        <v>0</v>
      </c>
      <c r="S47" s="84">
        <v>0</v>
      </c>
      <c r="T47" s="84">
        <v>0</v>
      </c>
      <c r="U47" s="85">
        <f t="shared" si="13"/>
        <v>0</v>
      </c>
      <c r="V47" s="84">
        <v>0</v>
      </c>
      <c r="W47" s="85">
        <f t="shared" si="14"/>
        <v>0</v>
      </c>
    </row>
    <row r="48" spans="1:23" ht="15" customHeight="1" x14ac:dyDescent="0.25">
      <c r="A48" s="441" t="s">
        <v>424</v>
      </c>
      <c r="B48" s="441"/>
      <c r="C48" s="441"/>
      <c r="D48" s="441"/>
      <c r="E48" s="441"/>
      <c r="F48" s="441"/>
      <c r="G48" s="83">
        <v>40</v>
      </c>
      <c r="H48" s="88">
        <v>0</v>
      </c>
      <c r="I48" s="88">
        <v>0</v>
      </c>
      <c r="J48" s="88">
        <v>0</v>
      </c>
      <c r="K48" s="88">
        <v>0</v>
      </c>
      <c r="L48" s="88">
        <v>0</v>
      </c>
      <c r="M48" s="88">
        <v>0</v>
      </c>
      <c r="N48" s="84">
        <v>0</v>
      </c>
      <c r="O48" s="84">
        <v>0</v>
      </c>
      <c r="P48" s="84">
        <v>216991</v>
      </c>
      <c r="Q48" s="84">
        <v>0</v>
      </c>
      <c r="R48" s="84">
        <v>0</v>
      </c>
      <c r="S48" s="84">
        <v>0</v>
      </c>
      <c r="T48" s="84">
        <v>0</v>
      </c>
      <c r="U48" s="85">
        <f t="shared" si="13"/>
        <v>216991</v>
      </c>
      <c r="V48" s="84">
        <v>0</v>
      </c>
      <c r="W48" s="85">
        <f t="shared" si="14"/>
        <v>216991</v>
      </c>
    </row>
    <row r="49" spans="1:23" ht="21.4" customHeight="1" x14ac:dyDescent="0.25">
      <c r="A49" s="441" t="s">
        <v>439</v>
      </c>
      <c r="B49" s="441"/>
      <c r="C49" s="441"/>
      <c r="D49" s="441"/>
      <c r="E49" s="441"/>
      <c r="F49" s="441"/>
      <c r="G49" s="83">
        <v>41</v>
      </c>
      <c r="H49" s="84">
        <v>0</v>
      </c>
      <c r="I49" s="84">
        <v>0</v>
      </c>
      <c r="J49" s="84">
        <v>0</v>
      </c>
      <c r="K49" s="84">
        <v>0</v>
      </c>
      <c r="L49" s="84">
        <v>0</v>
      </c>
      <c r="M49" s="84">
        <v>0</v>
      </c>
      <c r="N49" s="84">
        <v>0</v>
      </c>
      <c r="O49" s="84">
        <v>0</v>
      </c>
      <c r="P49" s="84">
        <v>0</v>
      </c>
      <c r="Q49" s="84">
        <v>0</v>
      </c>
      <c r="R49" s="84">
        <v>0</v>
      </c>
      <c r="S49" s="84">
        <v>0</v>
      </c>
      <c r="T49" s="84">
        <v>0</v>
      </c>
      <c r="U49" s="85">
        <f>H49+I49+J49+K49-L49+M49+N49+O49+P49+Q49+R49+S49+T49</f>
        <v>0</v>
      </c>
      <c r="V49" s="84">
        <v>0</v>
      </c>
      <c r="W49" s="85">
        <f t="shared" si="14"/>
        <v>0</v>
      </c>
    </row>
    <row r="50" spans="1:23" ht="15.6" customHeight="1" x14ac:dyDescent="0.25">
      <c r="A50" s="441" t="s">
        <v>450</v>
      </c>
      <c r="B50" s="441"/>
      <c r="C50" s="441"/>
      <c r="D50" s="441"/>
      <c r="E50" s="441"/>
      <c r="F50" s="441"/>
      <c r="G50" s="83">
        <v>42</v>
      </c>
      <c r="H50" s="84">
        <v>0</v>
      </c>
      <c r="I50" s="84">
        <v>0</v>
      </c>
      <c r="J50" s="84">
        <v>0</v>
      </c>
      <c r="K50" s="84">
        <v>0</v>
      </c>
      <c r="L50" s="84">
        <v>0</v>
      </c>
      <c r="M50" s="84">
        <v>0</v>
      </c>
      <c r="N50" s="84">
        <v>0</v>
      </c>
      <c r="O50" s="84">
        <v>0</v>
      </c>
      <c r="P50" s="84">
        <v>0</v>
      </c>
      <c r="Q50" s="84">
        <v>0</v>
      </c>
      <c r="R50" s="84">
        <v>0</v>
      </c>
      <c r="S50" s="84">
        <v>0</v>
      </c>
      <c r="T50" s="84">
        <v>0</v>
      </c>
      <c r="U50" s="85">
        <f t="shared" si="13"/>
        <v>0</v>
      </c>
      <c r="V50" s="84">
        <v>0</v>
      </c>
      <c r="W50" s="85">
        <f t="shared" si="14"/>
        <v>0</v>
      </c>
    </row>
    <row r="51" spans="1:23" ht="15" customHeight="1" x14ac:dyDescent="0.25">
      <c r="A51" s="441" t="s">
        <v>449</v>
      </c>
      <c r="B51" s="441"/>
      <c r="C51" s="441"/>
      <c r="D51" s="441"/>
      <c r="E51" s="441"/>
      <c r="F51" s="441"/>
      <c r="G51" s="83">
        <v>43</v>
      </c>
      <c r="H51" s="84">
        <v>0</v>
      </c>
      <c r="I51" s="84">
        <v>0</v>
      </c>
      <c r="J51" s="84">
        <v>0</v>
      </c>
      <c r="K51" s="84">
        <v>0</v>
      </c>
      <c r="L51" s="84">
        <v>0</v>
      </c>
      <c r="M51" s="84">
        <v>0</v>
      </c>
      <c r="N51" s="84">
        <v>0</v>
      </c>
      <c r="O51" s="84">
        <v>0</v>
      </c>
      <c r="P51" s="84">
        <v>0</v>
      </c>
      <c r="Q51" s="84">
        <v>0</v>
      </c>
      <c r="R51" s="84">
        <v>0</v>
      </c>
      <c r="S51" s="84">
        <v>0</v>
      </c>
      <c r="T51" s="84">
        <v>0</v>
      </c>
      <c r="U51" s="85">
        <f t="shared" si="13"/>
        <v>0</v>
      </c>
      <c r="V51" s="84">
        <v>0</v>
      </c>
      <c r="W51" s="85">
        <f t="shared" si="14"/>
        <v>0</v>
      </c>
    </row>
    <row r="52" spans="1:23" ht="15" customHeight="1" x14ac:dyDescent="0.25">
      <c r="A52" s="441" t="s">
        <v>426</v>
      </c>
      <c r="B52" s="441"/>
      <c r="C52" s="441"/>
      <c r="D52" s="441"/>
      <c r="E52" s="441"/>
      <c r="F52" s="441"/>
      <c r="G52" s="83">
        <v>44</v>
      </c>
      <c r="H52" s="84">
        <v>0</v>
      </c>
      <c r="I52" s="84">
        <v>0</v>
      </c>
      <c r="J52" s="84">
        <v>0</v>
      </c>
      <c r="K52" s="84">
        <v>0</v>
      </c>
      <c r="L52" s="84">
        <v>39396089</v>
      </c>
      <c r="M52" s="84">
        <v>0</v>
      </c>
      <c r="N52" s="84">
        <v>0</v>
      </c>
      <c r="O52" s="84">
        <v>0</v>
      </c>
      <c r="P52" s="84">
        <v>0</v>
      </c>
      <c r="Q52" s="84">
        <v>0</v>
      </c>
      <c r="R52" s="84">
        <v>0</v>
      </c>
      <c r="S52" s="84">
        <v>0</v>
      </c>
      <c r="T52" s="84">
        <v>0</v>
      </c>
      <c r="U52" s="85">
        <f t="shared" si="13"/>
        <v>-39396089</v>
      </c>
      <c r="V52" s="84">
        <v>0</v>
      </c>
      <c r="W52" s="85">
        <f t="shared" si="14"/>
        <v>-39396089</v>
      </c>
    </row>
    <row r="53" spans="1:23" ht="15" customHeight="1" x14ac:dyDescent="0.25">
      <c r="A53" s="441" t="s">
        <v>427</v>
      </c>
      <c r="B53" s="441"/>
      <c r="C53" s="441"/>
      <c r="D53" s="441"/>
      <c r="E53" s="441"/>
      <c r="F53" s="441"/>
      <c r="G53" s="83">
        <v>45</v>
      </c>
      <c r="H53" s="84">
        <v>0</v>
      </c>
      <c r="I53" s="84">
        <v>406280</v>
      </c>
      <c r="J53" s="84">
        <v>0</v>
      </c>
      <c r="K53" s="84">
        <v>0</v>
      </c>
      <c r="L53" s="84">
        <v>-1096972</v>
      </c>
      <c r="M53" s="84">
        <v>0</v>
      </c>
      <c r="N53" s="84">
        <v>0</v>
      </c>
      <c r="O53" s="84">
        <v>0</v>
      </c>
      <c r="P53" s="84">
        <v>0</v>
      </c>
      <c r="Q53" s="84">
        <v>0</v>
      </c>
      <c r="R53" s="84">
        <v>0</v>
      </c>
      <c r="S53" s="84">
        <v>-122586614</v>
      </c>
      <c r="T53" s="84">
        <v>0</v>
      </c>
      <c r="U53" s="85">
        <f t="shared" si="13"/>
        <v>-121083362</v>
      </c>
      <c r="V53" s="84">
        <v>0</v>
      </c>
      <c r="W53" s="85">
        <f t="shared" si="14"/>
        <v>-121083362</v>
      </c>
    </row>
    <row r="54" spans="1:23" ht="15" customHeight="1" x14ac:dyDescent="0.25">
      <c r="A54" s="441" t="s">
        <v>428</v>
      </c>
      <c r="B54" s="441"/>
      <c r="C54" s="441"/>
      <c r="D54" s="441"/>
      <c r="E54" s="441"/>
      <c r="F54" s="441"/>
      <c r="G54" s="83">
        <v>46</v>
      </c>
      <c r="H54" s="84">
        <v>0</v>
      </c>
      <c r="I54" s="84">
        <v>0</v>
      </c>
      <c r="J54" s="84">
        <v>0</v>
      </c>
      <c r="K54" s="84">
        <v>0</v>
      </c>
      <c r="L54" s="84">
        <v>0</v>
      </c>
      <c r="M54" s="84">
        <v>0</v>
      </c>
      <c r="N54" s="84">
        <v>0</v>
      </c>
      <c r="O54" s="84">
        <v>0</v>
      </c>
      <c r="P54" s="84">
        <v>0</v>
      </c>
      <c r="Q54" s="84">
        <v>0</v>
      </c>
      <c r="R54" s="84">
        <v>0</v>
      </c>
      <c r="S54" s="84">
        <v>0</v>
      </c>
      <c r="T54" s="84">
        <v>0</v>
      </c>
      <c r="U54" s="85">
        <f t="shared" si="13"/>
        <v>0</v>
      </c>
      <c r="V54" s="84">
        <v>0</v>
      </c>
      <c r="W54" s="85">
        <f t="shared" si="14"/>
        <v>0</v>
      </c>
    </row>
    <row r="55" spans="1:23" ht="15" customHeight="1" x14ac:dyDescent="0.25">
      <c r="A55" s="441" t="s">
        <v>429</v>
      </c>
      <c r="B55" s="441"/>
      <c r="C55" s="441"/>
      <c r="D55" s="441"/>
      <c r="E55" s="441"/>
      <c r="F55" s="441"/>
      <c r="G55" s="83">
        <v>47</v>
      </c>
      <c r="H55" s="84">
        <v>0</v>
      </c>
      <c r="I55" s="84">
        <v>0</v>
      </c>
      <c r="J55" s="84">
        <v>0</v>
      </c>
      <c r="K55" s="84">
        <v>40000000</v>
      </c>
      <c r="L55" s="84">
        <v>0</v>
      </c>
      <c r="M55" s="84">
        <v>0</v>
      </c>
      <c r="N55" s="84">
        <v>0</v>
      </c>
      <c r="O55" s="84">
        <v>0</v>
      </c>
      <c r="P55" s="84">
        <v>0</v>
      </c>
      <c r="Q55" s="84">
        <v>0</v>
      </c>
      <c r="R55" s="84">
        <v>0</v>
      </c>
      <c r="S55" s="84">
        <v>199279476</v>
      </c>
      <c r="T55" s="84">
        <v>-239279476</v>
      </c>
      <c r="U55" s="85">
        <f t="shared" si="13"/>
        <v>0</v>
      </c>
      <c r="V55" s="84">
        <v>0</v>
      </c>
      <c r="W55" s="85">
        <f t="shared" si="14"/>
        <v>0</v>
      </c>
    </row>
    <row r="56" spans="1:23" ht="15" customHeight="1" x14ac:dyDescent="0.25">
      <c r="A56" s="441" t="s">
        <v>430</v>
      </c>
      <c r="B56" s="441"/>
      <c r="C56" s="441"/>
      <c r="D56" s="441"/>
      <c r="E56" s="441"/>
      <c r="F56" s="441"/>
      <c r="G56" s="83">
        <v>48</v>
      </c>
      <c r="H56" s="84">
        <v>0</v>
      </c>
      <c r="I56" s="84">
        <v>0</v>
      </c>
      <c r="J56" s="84">
        <v>0</v>
      </c>
      <c r="K56" s="84">
        <v>0</v>
      </c>
      <c r="L56" s="84">
        <v>0</v>
      </c>
      <c r="M56" s="84">
        <v>0</v>
      </c>
      <c r="N56" s="84">
        <v>0</v>
      </c>
      <c r="O56" s="84">
        <v>0</v>
      </c>
      <c r="P56" s="84">
        <v>0</v>
      </c>
      <c r="Q56" s="84">
        <v>0</v>
      </c>
      <c r="R56" s="84">
        <v>0</v>
      </c>
      <c r="S56" s="84">
        <v>0</v>
      </c>
      <c r="T56" s="84">
        <v>0</v>
      </c>
      <c r="U56" s="85">
        <f t="shared" si="13"/>
        <v>0</v>
      </c>
      <c r="V56" s="84">
        <v>0</v>
      </c>
      <c r="W56" s="85">
        <f t="shared" si="14"/>
        <v>0</v>
      </c>
    </row>
    <row r="57" spans="1:23" ht="23.45" customHeight="1" x14ac:dyDescent="0.25">
      <c r="A57" s="442" t="s">
        <v>440</v>
      </c>
      <c r="B57" s="443"/>
      <c r="C57" s="443"/>
      <c r="D57" s="443"/>
      <c r="E57" s="443"/>
      <c r="F57" s="444"/>
      <c r="G57" s="89">
        <v>49</v>
      </c>
      <c r="H57" s="90">
        <f>SUM(H38:H56)</f>
        <v>1672021210</v>
      </c>
      <c r="I57" s="90">
        <f t="shared" ref="I57:W57" si="15">SUM(I38:I56)</f>
        <v>5710563</v>
      </c>
      <c r="J57" s="90">
        <f t="shared" si="15"/>
        <v>83601061</v>
      </c>
      <c r="K57" s="90">
        <f t="shared" si="15"/>
        <v>136815284</v>
      </c>
      <c r="L57" s="90">
        <f t="shared" si="15"/>
        <v>124418266</v>
      </c>
      <c r="M57" s="90">
        <f t="shared" si="15"/>
        <v>0</v>
      </c>
      <c r="N57" s="90">
        <f t="shared" si="15"/>
        <v>0</v>
      </c>
      <c r="O57" s="90">
        <f t="shared" si="15"/>
        <v>0</v>
      </c>
      <c r="P57" s="90">
        <f t="shared" si="15"/>
        <v>61473</v>
      </c>
      <c r="Q57" s="90">
        <f t="shared" si="15"/>
        <v>0</v>
      </c>
      <c r="R57" s="90">
        <f t="shared" si="15"/>
        <v>0</v>
      </c>
      <c r="S57" s="90">
        <f t="shared" si="15"/>
        <v>539646072</v>
      </c>
      <c r="T57" s="90">
        <f t="shared" si="15"/>
        <v>377006905</v>
      </c>
      <c r="U57" s="90">
        <f t="shared" si="15"/>
        <v>2690444302</v>
      </c>
      <c r="V57" s="90">
        <f t="shared" si="15"/>
        <v>0</v>
      </c>
      <c r="W57" s="90">
        <f t="shared" si="15"/>
        <v>2690444302</v>
      </c>
    </row>
    <row r="58" spans="1:23" x14ac:dyDescent="0.25">
      <c r="A58" s="435" t="s">
        <v>432</v>
      </c>
      <c r="B58" s="436"/>
      <c r="C58" s="436"/>
      <c r="D58" s="436"/>
      <c r="E58" s="436"/>
      <c r="F58" s="436"/>
      <c r="G58" s="436"/>
      <c r="H58" s="436"/>
      <c r="I58" s="436"/>
      <c r="J58" s="436"/>
      <c r="K58" s="436"/>
      <c r="L58" s="436"/>
      <c r="M58" s="436"/>
      <c r="N58" s="436"/>
      <c r="O58" s="436"/>
      <c r="P58" s="436"/>
      <c r="Q58" s="436"/>
      <c r="R58" s="436"/>
      <c r="S58" s="436"/>
      <c r="T58" s="436"/>
      <c r="U58" s="436"/>
      <c r="V58" s="436"/>
      <c r="W58" s="436"/>
    </row>
    <row r="59" spans="1:23" ht="24" customHeight="1" x14ac:dyDescent="0.25">
      <c r="A59" s="437" t="s">
        <v>441</v>
      </c>
      <c r="B59" s="437"/>
      <c r="C59" s="437"/>
      <c r="D59" s="437"/>
      <c r="E59" s="437"/>
      <c r="F59" s="437"/>
      <c r="G59" s="86">
        <v>50</v>
      </c>
      <c r="H59" s="87">
        <f>SUM(H40:H48)</f>
        <v>0</v>
      </c>
      <c r="I59" s="87">
        <f t="shared" ref="I59:W59" si="16">SUM(I40:I48)</f>
        <v>0</v>
      </c>
      <c r="J59" s="87">
        <f t="shared" si="16"/>
        <v>0</v>
      </c>
      <c r="K59" s="87">
        <f t="shared" si="16"/>
        <v>0</v>
      </c>
      <c r="L59" s="87">
        <f t="shared" si="16"/>
        <v>0</v>
      </c>
      <c r="M59" s="87">
        <f t="shared" si="16"/>
        <v>0</v>
      </c>
      <c r="N59" s="87">
        <f t="shared" si="16"/>
        <v>0</v>
      </c>
      <c r="O59" s="87">
        <f t="shared" si="16"/>
        <v>0</v>
      </c>
      <c r="P59" s="87">
        <f t="shared" si="16"/>
        <v>-843809</v>
      </c>
      <c r="Q59" s="87">
        <f t="shared" si="16"/>
        <v>0</v>
      </c>
      <c r="R59" s="87">
        <f t="shared" si="16"/>
        <v>0</v>
      </c>
      <c r="S59" s="87">
        <f t="shared" si="16"/>
        <v>0</v>
      </c>
      <c r="T59" s="87">
        <f t="shared" si="16"/>
        <v>0</v>
      </c>
      <c r="U59" s="87">
        <f t="shared" si="16"/>
        <v>-843809</v>
      </c>
      <c r="V59" s="87">
        <f t="shared" si="16"/>
        <v>0</v>
      </c>
      <c r="W59" s="87">
        <f t="shared" si="16"/>
        <v>-843809</v>
      </c>
    </row>
    <row r="60" spans="1:23" ht="25.5" customHeight="1" x14ac:dyDescent="0.25">
      <c r="A60" s="437" t="s">
        <v>442</v>
      </c>
      <c r="B60" s="437"/>
      <c r="C60" s="437"/>
      <c r="D60" s="437"/>
      <c r="E60" s="437"/>
      <c r="F60" s="437"/>
      <c r="G60" s="86">
        <v>51</v>
      </c>
      <c r="H60" s="87">
        <f>H39+H59</f>
        <v>0</v>
      </c>
      <c r="I60" s="87">
        <f t="shared" ref="I60:W60" si="17">I39+I59</f>
        <v>0</v>
      </c>
      <c r="J60" s="87">
        <f t="shared" si="17"/>
        <v>0</v>
      </c>
      <c r="K60" s="87">
        <f t="shared" si="17"/>
        <v>0</v>
      </c>
      <c r="L60" s="87">
        <f t="shared" si="17"/>
        <v>0</v>
      </c>
      <c r="M60" s="87">
        <f t="shared" si="17"/>
        <v>0</v>
      </c>
      <c r="N60" s="87">
        <f t="shared" si="17"/>
        <v>0</v>
      </c>
      <c r="O60" s="87">
        <f t="shared" si="17"/>
        <v>0</v>
      </c>
      <c r="P60" s="87">
        <f t="shared" si="17"/>
        <v>-843809</v>
      </c>
      <c r="Q60" s="87">
        <f t="shared" si="17"/>
        <v>0</v>
      </c>
      <c r="R60" s="87">
        <f t="shared" si="17"/>
        <v>0</v>
      </c>
      <c r="S60" s="87">
        <f t="shared" si="17"/>
        <v>0</v>
      </c>
      <c r="T60" s="87">
        <f t="shared" si="17"/>
        <v>377006905</v>
      </c>
      <c r="U60" s="87">
        <f t="shared" si="17"/>
        <v>376163096</v>
      </c>
      <c r="V60" s="87">
        <f t="shared" si="17"/>
        <v>0</v>
      </c>
      <c r="W60" s="87">
        <f t="shared" si="17"/>
        <v>376163096</v>
      </c>
    </row>
    <row r="61" spans="1:23" ht="24.75" customHeight="1" x14ac:dyDescent="0.25">
      <c r="A61" s="438" t="s">
        <v>443</v>
      </c>
      <c r="B61" s="438"/>
      <c r="C61" s="438"/>
      <c r="D61" s="438"/>
      <c r="E61" s="438"/>
      <c r="F61" s="438"/>
      <c r="G61" s="89">
        <v>52</v>
      </c>
      <c r="H61" s="90">
        <f>SUM(H49:H56)</f>
        <v>0</v>
      </c>
      <c r="I61" s="90">
        <f t="shared" ref="I61:W61" si="18">SUM(I49:I56)</f>
        <v>406280</v>
      </c>
      <c r="J61" s="90">
        <f t="shared" si="18"/>
        <v>0</v>
      </c>
      <c r="K61" s="90">
        <f t="shared" si="18"/>
        <v>40000000</v>
      </c>
      <c r="L61" s="90">
        <f t="shared" si="18"/>
        <v>38299117</v>
      </c>
      <c r="M61" s="90">
        <f t="shared" si="18"/>
        <v>0</v>
      </c>
      <c r="N61" s="90">
        <f t="shared" si="18"/>
        <v>0</v>
      </c>
      <c r="O61" s="90">
        <f t="shared" si="18"/>
        <v>0</v>
      </c>
      <c r="P61" s="90">
        <f t="shared" si="18"/>
        <v>0</v>
      </c>
      <c r="Q61" s="90">
        <f t="shared" si="18"/>
        <v>0</v>
      </c>
      <c r="R61" s="90">
        <f t="shared" si="18"/>
        <v>0</v>
      </c>
      <c r="S61" s="90">
        <f t="shared" si="18"/>
        <v>76692862</v>
      </c>
      <c r="T61" s="90">
        <f t="shared" si="18"/>
        <v>-239279476</v>
      </c>
      <c r="U61" s="90">
        <f t="shared" si="18"/>
        <v>-160479451</v>
      </c>
      <c r="V61" s="90">
        <f t="shared" si="18"/>
        <v>0</v>
      </c>
      <c r="W61" s="90">
        <f t="shared" si="18"/>
        <v>-160479451</v>
      </c>
    </row>
  </sheetData>
  <protectedRanges>
    <protectedRange sqref="E2" name="Range1_1_1"/>
    <protectedRange sqref="G2" name="Range1_2"/>
  </protectedRanges>
  <mergeCells count="64">
    <mergeCell ref="C2:D2"/>
    <mergeCell ref="A3:F4"/>
    <mergeCell ref="G3:G4"/>
    <mergeCell ref="H3:U3"/>
    <mergeCell ref="V3:V4"/>
    <mergeCell ref="A15:F15"/>
    <mergeCell ref="W3:W4"/>
    <mergeCell ref="A5:F5"/>
    <mergeCell ref="A6:W6"/>
    <mergeCell ref="A7:F7"/>
    <mergeCell ref="A8:F8"/>
    <mergeCell ref="A9:F9"/>
    <mergeCell ref="A10:F10"/>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0:W30"/>
    <mergeCell ref="A31:F31"/>
    <mergeCell ref="A32:F32"/>
    <mergeCell ref="A33:F33"/>
    <mergeCell ref="A34:W34"/>
    <mergeCell ref="A35:F35"/>
    <mergeCell ref="A36:F36"/>
    <mergeCell ref="A37:F37"/>
    <mergeCell ref="A38:F38"/>
    <mergeCell ref="A51:F51"/>
    <mergeCell ref="A40:F40"/>
    <mergeCell ref="A41:F41"/>
    <mergeCell ref="A42:F42"/>
    <mergeCell ref="A43:F43"/>
    <mergeCell ref="A44:F44"/>
    <mergeCell ref="A45:F45"/>
    <mergeCell ref="A58:W58"/>
    <mergeCell ref="A59:F59"/>
    <mergeCell ref="A60:F60"/>
    <mergeCell ref="A61:F61"/>
    <mergeCell ref="A1:W1"/>
    <mergeCell ref="A52:F52"/>
    <mergeCell ref="A53:F53"/>
    <mergeCell ref="A54:F54"/>
    <mergeCell ref="A55:F55"/>
    <mergeCell ref="A56:F56"/>
    <mergeCell ref="A57:F57"/>
    <mergeCell ref="A46:F46"/>
    <mergeCell ref="A47:F47"/>
    <mergeCell ref="A48:F48"/>
    <mergeCell ref="A49:F49"/>
    <mergeCell ref="A50:F50"/>
  </mergeCells>
  <dataValidations count="3">
    <dataValidation type="whole" operator="notEqual" allowBlank="1" showInputMessage="1" showErrorMessage="1" errorTitle="Nedopušten upis" error="Dopušten je upis samo cjelobrojnih zaokruženih vrijednosti (pozitivnih ili negativnih) te nule." sqref="H59:W61 H31:W33 H7:W29 H35:W57">
      <formula1>9999999999</formula1>
    </dataValidation>
    <dataValidation type="whole" operator="greaterThanOrEqual" allowBlank="1" showInputMessage="1" showErrorMessage="1" errorTitle="Pogrešan unos" error="Mogu se unijeti samo cjelobrojne pozitivne vrijednosti." sqref="P6:V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1"/>
  <sheetViews>
    <sheetView workbookViewId="0">
      <selection sqref="A1:G21"/>
    </sheetView>
  </sheetViews>
  <sheetFormatPr defaultRowHeight="15" x14ac:dyDescent="0.25"/>
  <cols>
    <col min="1" max="1" width="31.28515625" customWidth="1"/>
    <col min="2" max="2" width="11.140625" customWidth="1"/>
    <col min="3" max="3" width="14.28515625" customWidth="1"/>
    <col min="4" max="4" width="16.85546875" customWidth="1"/>
    <col min="5" max="5" width="17.5703125" customWidth="1"/>
    <col min="6" max="6" width="14.85546875" customWidth="1"/>
    <col min="7" max="7" width="56.5703125" customWidth="1"/>
  </cols>
  <sheetData>
    <row r="1" spans="1:10" ht="15" customHeight="1" x14ac:dyDescent="0.25">
      <c r="A1" s="492" t="s">
        <v>704</v>
      </c>
      <c r="B1" s="492"/>
      <c r="C1" s="492"/>
      <c r="D1" s="492"/>
      <c r="E1" s="492"/>
      <c r="F1" s="492"/>
      <c r="G1" s="492"/>
      <c r="H1" s="216"/>
      <c r="I1" s="216"/>
      <c r="J1" s="216"/>
    </row>
    <row r="2" spans="1:10" x14ac:dyDescent="0.25">
      <c r="A2" s="492"/>
      <c r="B2" s="492"/>
      <c r="C2" s="492"/>
      <c r="D2" s="492"/>
      <c r="E2" s="492"/>
      <c r="F2" s="492"/>
      <c r="G2" s="492"/>
      <c r="H2" s="216"/>
      <c r="I2" s="216"/>
      <c r="J2" s="216"/>
    </row>
    <row r="3" spans="1:10" x14ac:dyDescent="0.25">
      <c r="A3" s="492"/>
      <c r="B3" s="492"/>
      <c r="C3" s="492"/>
      <c r="D3" s="492"/>
      <c r="E3" s="492"/>
      <c r="F3" s="492"/>
      <c r="G3" s="492"/>
      <c r="H3" s="216"/>
      <c r="I3" s="216"/>
      <c r="J3" s="216"/>
    </row>
    <row r="4" spans="1:10" x14ac:dyDescent="0.25">
      <c r="A4" s="492"/>
      <c r="B4" s="492"/>
      <c r="C4" s="492"/>
      <c r="D4" s="492"/>
      <c r="E4" s="492"/>
      <c r="F4" s="492"/>
      <c r="G4" s="492"/>
      <c r="H4" s="216"/>
      <c r="I4" s="216"/>
      <c r="J4" s="216"/>
    </row>
    <row r="5" spans="1:10" x14ac:dyDescent="0.25">
      <c r="A5" s="492"/>
      <c r="B5" s="492"/>
      <c r="C5" s="492"/>
      <c r="D5" s="492"/>
      <c r="E5" s="492"/>
      <c r="F5" s="492"/>
      <c r="G5" s="492"/>
      <c r="H5" s="216"/>
      <c r="I5" s="216"/>
      <c r="J5" s="216"/>
    </row>
    <row r="6" spans="1:10" x14ac:dyDescent="0.25">
      <c r="A6" s="492"/>
      <c r="B6" s="492"/>
      <c r="C6" s="492"/>
      <c r="D6" s="492"/>
      <c r="E6" s="492"/>
      <c r="F6" s="492"/>
      <c r="G6" s="492"/>
      <c r="H6" s="216"/>
      <c r="I6" s="216"/>
      <c r="J6" s="216"/>
    </row>
    <row r="7" spans="1:10" x14ac:dyDescent="0.25">
      <c r="A7" s="492"/>
      <c r="B7" s="492"/>
      <c r="C7" s="492"/>
      <c r="D7" s="492"/>
      <c r="E7" s="492"/>
      <c r="F7" s="492"/>
      <c r="G7" s="492"/>
      <c r="H7" s="216"/>
      <c r="I7" s="216"/>
      <c r="J7" s="216"/>
    </row>
    <row r="8" spans="1:10" x14ac:dyDescent="0.25">
      <c r="A8" s="492"/>
      <c r="B8" s="492"/>
      <c r="C8" s="492"/>
      <c r="D8" s="492"/>
      <c r="E8" s="492"/>
      <c r="F8" s="492"/>
      <c r="G8" s="492"/>
      <c r="H8" s="216"/>
      <c r="I8" s="216"/>
      <c r="J8" s="216"/>
    </row>
    <row r="9" spans="1:10" x14ac:dyDescent="0.25">
      <c r="A9" s="492"/>
      <c r="B9" s="492"/>
      <c r="C9" s="492"/>
      <c r="D9" s="492"/>
      <c r="E9" s="492"/>
      <c r="F9" s="492"/>
      <c r="G9" s="492"/>
      <c r="H9" s="216"/>
      <c r="I9" s="216"/>
      <c r="J9" s="216"/>
    </row>
    <row r="10" spans="1:10" x14ac:dyDescent="0.25">
      <c r="A10" s="492"/>
      <c r="B10" s="492"/>
      <c r="C10" s="492"/>
      <c r="D10" s="492"/>
      <c r="E10" s="492"/>
      <c r="F10" s="492"/>
      <c r="G10" s="492"/>
      <c r="H10" s="216"/>
      <c r="I10" s="216"/>
      <c r="J10" s="216"/>
    </row>
    <row r="11" spans="1:10" x14ac:dyDescent="0.25">
      <c r="A11" s="492"/>
      <c r="B11" s="492"/>
      <c r="C11" s="492"/>
      <c r="D11" s="492"/>
      <c r="E11" s="492"/>
      <c r="F11" s="492"/>
      <c r="G11" s="492"/>
      <c r="H11" s="216"/>
      <c r="I11" s="216"/>
      <c r="J11" s="216"/>
    </row>
    <row r="12" spans="1:10" x14ac:dyDescent="0.25">
      <c r="A12" s="492"/>
      <c r="B12" s="492"/>
      <c r="C12" s="492"/>
      <c r="D12" s="492"/>
      <c r="E12" s="492"/>
      <c r="F12" s="492"/>
      <c r="G12" s="492"/>
      <c r="H12" s="216"/>
      <c r="I12" s="216"/>
      <c r="J12" s="216"/>
    </row>
    <row r="13" spans="1:10" x14ac:dyDescent="0.25">
      <c r="A13" s="492"/>
      <c r="B13" s="492"/>
      <c r="C13" s="492"/>
      <c r="D13" s="492"/>
      <c r="E13" s="492"/>
      <c r="F13" s="492"/>
      <c r="G13" s="492"/>
      <c r="H13" s="216"/>
      <c r="I13" s="216"/>
      <c r="J13" s="216"/>
    </row>
    <row r="14" spans="1:10" x14ac:dyDescent="0.25">
      <c r="A14" s="492"/>
      <c r="B14" s="492"/>
      <c r="C14" s="492"/>
      <c r="D14" s="492"/>
      <c r="E14" s="492"/>
      <c r="F14" s="492"/>
      <c r="G14" s="492"/>
      <c r="H14" s="216"/>
      <c r="I14" s="216"/>
      <c r="J14" s="216"/>
    </row>
    <row r="15" spans="1:10" x14ac:dyDescent="0.25">
      <c r="A15" s="492"/>
      <c r="B15" s="492"/>
      <c r="C15" s="492"/>
      <c r="D15" s="492"/>
      <c r="E15" s="492"/>
      <c r="F15" s="492"/>
      <c r="G15" s="492"/>
      <c r="H15" s="216"/>
      <c r="I15" s="216"/>
      <c r="J15" s="216"/>
    </row>
    <row r="16" spans="1:10" x14ac:dyDescent="0.25">
      <c r="A16" s="492"/>
      <c r="B16" s="492"/>
      <c r="C16" s="492"/>
      <c r="D16" s="492"/>
      <c r="E16" s="492"/>
      <c r="F16" s="492"/>
      <c r="G16" s="492"/>
      <c r="H16" s="216"/>
      <c r="I16" s="216"/>
      <c r="J16" s="216"/>
    </row>
    <row r="17" spans="1:10" x14ac:dyDescent="0.25">
      <c r="A17" s="492"/>
      <c r="B17" s="492"/>
      <c r="C17" s="492"/>
      <c r="D17" s="492"/>
      <c r="E17" s="492"/>
      <c r="F17" s="492"/>
      <c r="G17" s="492"/>
      <c r="H17" s="216"/>
      <c r="I17" s="216"/>
      <c r="J17" s="216"/>
    </row>
    <row r="18" spans="1:10" x14ac:dyDescent="0.25">
      <c r="A18" s="492"/>
      <c r="B18" s="492"/>
      <c r="C18" s="492"/>
      <c r="D18" s="492"/>
      <c r="E18" s="492"/>
      <c r="F18" s="492"/>
      <c r="G18" s="492"/>
      <c r="H18" s="216"/>
      <c r="I18" s="216"/>
      <c r="J18" s="216"/>
    </row>
    <row r="19" spans="1:10" x14ac:dyDescent="0.25">
      <c r="A19" s="492"/>
      <c r="B19" s="492"/>
      <c r="C19" s="492"/>
      <c r="D19" s="492"/>
      <c r="E19" s="492"/>
      <c r="F19" s="492"/>
      <c r="G19" s="492"/>
      <c r="H19" s="216"/>
      <c r="I19" s="216"/>
      <c r="J19" s="216"/>
    </row>
    <row r="20" spans="1:10" x14ac:dyDescent="0.25">
      <c r="A20" s="492"/>
      <c r="B20" s="492"/>
      <c r="C20" s="492"/>
      <c r="D20" s="492"/>
      <c r="E20" s="492"/>
      <c r="F20" s="492"/>
      <c r="G20" s="492"/>
      <c r="H20" s="216"/>
      <c r="I20" s="216"/>
      <c r="J20" s="216"/>
    </row>
    <row r="21" spans="1:10" x14ac:dyDescent="0.25">
      <c r="A21" s="492"/>
      <c r="B21" s="492"/>
      <c r="C21" s="492"/>
      <c r="D21" s="492"/>
      <c r="E21" s="492"/>
      <c r="F21" s="492"/>
      <c r="G21" s="492"/>
      <c r="H21" s="216"/>
      <c r="I21" s="216"/>
      <c r="J21" s="216"/>
    </row>
    <row r="22" spans="1:10" x14ac:dyDescent="0.25">
      <c r="A22" s="232" t="s">
        <v>703</v>
      </c>
      <c r="B22" s="231"/>
      <c r="C22" s="231"/>
      <c r="D22" s="231"/>
      <c r="E22" s="231"/>
      <c r="F22" s="231"/>
      <c r="G22" s="231"/>
      <c r="H22" s="230"/>
      <c r="I22" s="216"/>
      <c r="J22" s="216"/>
    </row>
    <row r="23" spans="1:10" x14ac:dyDescent="0.25">
      <c r="A23" s="232"/>
      <c r="B23" s="231"/>
      <c r="C23" s="231"/>
      <c r="D23" s="231"/>
      <c r="E23" s="231"/>
      <c r="F23" s="231"/>
      <c r="G23" s="231"/>
      <c r="H23" s="230"/>
      <c r="I23" s="216"/>
      <c r="J23" s="216"/>
    </row>
    <row r="24" spans="1:10" x14ac:dyDescent="0.25">
      <c r="A24" s="232"/>
      <c r="B24" s="231"/>
      <c r="C24" s="231"/>
      <c r="D24" s="231"/>
      <c r="E24" s="231"/>
      <c r="F24" s="231"/>
      <c r="G24" s="231"/>
      <c r="H24" s="230"/>
      <c r="I24" s="216"/>
      <c r="J24" s="216"/>
    </row>
    <row r="25" spans="1:10" x14ac:dyDescent="0.25">
      <c r="A25" s="157"/>
      <c r="B25" s="157"/>
      <c r="C25" s="157"/>
      <c r="D25" s="157"/>
      <c r="E25" s="157"/>
      <c r="F25" s="157"/>
      <c r="G25" s="157"/>
      <c r="H25" s="157"/>
      <c r="I25" s="157"/>
      <c r="J25" s="157"/>
    </row>
    <row r="26" spans="1:10" ht="15.75" x14ac:dyDescent="0.25">
      <c r="A26" s="156" t="s">
        <v>453</v>
      </c>
      <c r="B26" s="112"/>
      <c r="C26" s="112"/>
      <c r="D26" s="112"/>
      <c r="E26" s="113"/>
      <c r="F26" s="114"/>
      <c r="G26" s="114"/>
      <c r="H26" s="157"/>
      <c r="I26" s="157"/>
      <c r="J26" s="157"/>
    </row>
    <row r="27" spans="1:10" x14ac:dyDescent="0.25">
      <c r="A27" s="115"/>
      <c r="B27" s="112"/>
      <c r="C27" s="112"/>
      <c r="D27" s="112"/>
      <c r="E27" s="113"/>
      <c r="F27" s="114"/>
      <c r="G27" s="114"/>
      <c r="H27" s="157"/>
      <c r="I27" s="157"/>
      <c r="J27" s="157"/>
    </row>
    <row r="28" spans="1:10" x14ac:dyDescent="0.25">
      <c r="A28" s="491" t="s">
        <v>454</v>
      </c>
      <c r="B28" s="491"/>
      <c r="C28" s="491"/>
      <c r="D28" s="491"/>
      <c r="E28" s="491"/>
      <c r="F28" s="491"/>
      <c r="G28" s="491"/>
      <c r="H28" s="157"/>
      <c r="I28" s="157"/>
      <c r="J28" s="157"/>
    </row>
    <row r="29" spans="1:10" ht="15.75" thickBot="1" x14ac:dyDescent="0.3">
      <c r="A29" s="116"/>
      <c r="B29" s="116"/>
      <c r="C29" s="116"/>
      <c r="D29" s="116"/>
      <c r="E29" s="116"/>
      <c r="F29" s="116"/>
      <c r="G29" s="116"/>
      <c r="H29" s="157"/>
      <c r="I29" s="157"/>
      <c r="J29" s="157"/>
    </row>
    <row r="30" spans="1:10" ht="48" x14ac:dyDescent="0.25">
      <c r="A30" s="117" t="s">
        <v>455</v>
      </c>
      <c r="B30" s="118" t="s">
        <v>456</v>
      </c>
      <c r="C30" s="118" t="s">
        <v>457</v>
      </c>
      <c r="D30" s="118" t="s">
        <v>458</v>
      </c>
      <c r="E30" s="118" t="s">
        <v>457</v>
      </c>
      <c r="F30" s="118" t="s">
        <v>459</v>
      </c>
      <c r="G30" s="119" t="s">
        <v>460</v>
      </c>
      <c r="H30" s="157"/>
      <c r="I30" s="157"/>
      <c r="J30" s="157"/>
    </row>
    <row r="31" spans="1:10" ht="58.5" customHeight="1" x14ac:dyDescent="0.25">
      <c r="A31" s="155" t="s">
        <v>623</v>
      </c>
      <c r="B31" s="121" t="s">
        <v>461</v>
      </c>
      <c r="C31" s="122" t="s">
        <v>462</v>
      </c>
      <c r="D31" s="123">
        <f>SUM(D32:D36)</f>
        <v>5186667</v>
      </c>
      <c r="E31" s="123">
        <f>SUM(E32:E36)</f>
        <v>5186667</v>
      </c>
      <c r="F31" s="123">
        <f t="shared" ref="F31:F36" si="0">+E31-D31</f>
        <v>0</v>
      </c>
      <c r="G31" s="124"/>
      <c r="H31" s="157"/>
      <c r="I31" s="157"/>
      <c r="J31" s="157"/>
    </row>
    <row r="32" spans="1:10" x14ac:dyDescent="0.25">
      <c r="A32" s="125" t="s">
        <v>463</v>
      </c>
      <c r="B32" s="126" t="s">
        <v>464</v>
      </c>
      <c r="C32" s="126" t="s">
        <v>465</v>
      </c>
      <c r="D32" s="127">
        <v>54104</v>
      </c>
      <c r="E32" s="127">
        <v>54104</v>
      </c>
      <c r="F32" s="127">
        <f t="shared" si="0"/>
        <v>0</v>
      </c>
      <c r="G32" s="128"/>
      <c r="H32" s="157"/>
      <c r="I32" s="157"/>
      <c r="J32" s="157"/>
    </row>
    <row r="33" spans="1:10" ht="72.75" customHeight="1" x14ac:dyDescent="0.25">
      <c r="A33" s="129" t="s">
        <v>466</v>
      </c>
      <c r="B33" s="130" t="s">
        <v>467</v>
      </c>
      <c r="C33" s="130" t="s">
        <v>468</v>
      </c>
      <c r="D33" s="127">
        <v>4247237</v>
      </c>
      <c r="E33" s="127">
        <f>+D33</f>
        <v>4247237</v>
      </c>
      <c r="F33" s="127">
        <f t="shared" si="0"/>
        <v>0</v>
      </c>
      <c r="G33" s="131" t="s">
        <v>469</v>
      </c>
      <c r="H33" s="157"/>
      <c r="I33" s="157"/>
      <c r="J33" s="157"/>
    </row>
    <row r="34" spans="1:10" ht="90" customHeight="1" x14ac:dyDescent="0.25">
      <c r="A34" s="129" t="s">
        <v>470</v>
      </c>
      <c r="B34" s="130" t="s">
        <v>471</v>
      </c>
      <c r="C34" s="130" t="s">
        <v>472</v>
      </c>
      <c r="D34" s="127">
        <v>774968</v>
      </c>
      <c r="E34" s="127">
        <v>774968</v>
      </c>
      <c r="F34" s="127">
        <f t="shared" si="0"/>
        <v>0</v>
      </c>
      <c r="G34" s="131" t="s">
        <v>473</v>
      </c>
      <c r="H34" s="157"/>
      <c r="I34" s="157"/>
      <c r="J34" s="157"/>
    </row>
    <row r="35" spans="1:10" x14ac:dyDescent="0.25">
      <c r="A35" s="125" t="s">
        <v>474</v>
      </c>
      <c r="B35" s="126" t="s">
        <v>475</v>
      </c>
      <c r="C35" s="130" t="s">
        <v>476</v>
      </c>
      <c r="D35" s="127">
        <v>0</v>
      </c>
      <c r="E35" s="127">
        <v>0</v>
      </c>
      <c r="F35" s="127">
        <f t="shared" si="0"/>
        <v>0</v>
      </c>
      <c r="G35" s="131"/>
      <c r="H35" s="157"/>
      <c r="I35" s="157"/>
      <c r="J35" s="157"/>
    </row>
    <row r="36" spans="1:10" x14ac:dyDescent="0.25">
      <c r="A36" s="125" t="s">
        <v>477</v>
      </c>
      <c r="B36" s="126" t="s">
        <v>478</v>
      </c>
      <c r="C36" s="126" t="s">
        <v>479</v>
      </c>
      <c r="D36" s="127">
        <v>110358</v>
      </c>
      <c r="E36" s="132">
        <v>110358</v>
      </c>
      <c r="F36" s="132">
        <f t="shared" si="0"/>
        <v>0</v>
      </c>
      <c r="G36" s="131"/>
      <c r="H36" s="157"/>
      <c r="I36" s="157"/>
      <c r="J36" s="157"/>
    </row>
    <row r="37" spans="1:10" x14ac:dyDescent="0.25">
      <c r="A37" s="133"/>
      <c r="B37" s="134"/>
      <c r="C37" s="134"/>
      <c r="D37" s="135"/>
      <c r="E37" s="135"/>
      <c r="F37" s="136"/>
      <c r="G37" s="137"/>
      <c r="H37" s="157"/>
      <c r="I37" s="157"/>
      <c r="J37" s="157"/>
    </row>
    <row r="38" spans="1:10" ht="77.45" customHeight="1" x14ac:dyDescent="0.25">
      <c r="A38" s="155" t="s">
        <v>480</v>
      </c>
      <c r="B38" s="121" t="s">
        <v>481</v>
      </c>
      <c r="C38" s="122" t="s">
        <v>482</v>
      </c>
      <c r="D38" s="123">
        <f>SUM(D39:D42)</f>
        <v>299370</v>
      </c>
      <c r="E38" s="123">
        <f>SUM(E39:E42)</f>
        <v>299370</v>
      </c>
      <c r="F38" s="123">
        <f>+E38-D38</f>
        <v>0</v>
      </c>
      <c r="G38" s="138" t="s">
        <v>624</v>
      </c>
      <c r="H38" s="157"/>
      <c r="I38" s="157"/>
      <c r="J38" s="157"/>
    </row>
    <row r="39" spans="1:10" x14ac:dyDescent="0.25">
      <c r="A39" s="125" t="s">
        <v>483</v>
      </c>
      <c r="B39" s="126" t="s">
        <v>484</v>
      </c>
      <c r="C39" s="126" t="s">
        <v>485</v>
      </c>
      <c r="D39" s="127">
        <v>22385</v>
      </c>
      <c r="E39" s="127">
        <f>+D39</f>
        <v>22385</v>
      </c>
      <c r="F39" s="127">
        <f>+E39-D39</f>
        <v>0</v>
      </c>
      <c r="G39" s="139"/>
      <c r="H39" s="157"/>
      <c r="I39" s="157"/>
      <c r="J39" s="157"/>
    </row>
    <row r="40" spans="1:10" ht="139.5" customHeight="1" x14ac:dyDescent="0.25">
      <c r="A40" s="129" t="s">
        <v>486</v>
      </c>
      <c r="B40" s="130" t="s">
        <v>487</v>
      </c>
      <c r="C40" s="130" t="s">
        <v>476</v>
      </c>
      <c r="D40" s="127">
        <v>28465</v>
      </c>
      <c r="E40" s="127">
        <f>+D40</f>
        <v>28465</v>
      </c>
      <c r="F40" s="127">
        <f>+E40-D40</f>
        <v>0</v>
      </c>
      <c r="G40" s="131" t="s">
        <v>667</v>
      </c>
      <c r="H40" s="157"/>
      <c r="I40" s="157"/>
      <c r="J40" s="157"/>
    </row>
    <row r="41" spans="1:10" ht="66" customHeight="1" x14ac:dyDescent="0.25">
      <c r="A41" s="125" t="s">
        <v>488</v>
      </c>
      <c r="B41" s="126" t="s">
        <v>489</v>
      </c>
      <c r="C41" s="130" t="s">
        <v>490</v>
      </c>
      <c r="D41" s="127">
        <v>671</v>
      </c>
      <c r="E41" s="127">
        <v>671</v>
      </c>
      <c r="F41" s="127">
        <f>+E41-D41</f>
        <v>0</v>
      </c>
      <c r="G41" s="131" t="s">
        <v>491</v>
      </c>
      <c r="H41" s="157"/>
      <c r="I41" s="157"/>
      <c r="J41" s="157"/>
    </row>
    <row r="42" spans="1:10" ht="51" customHeight="1" x14ac:dyDescent="0.25">
      <c r="A42" s="125" t="s">
        <v>492</v>
      </c>
      <c r="B42" s="126" t="s">
        <v>493</v>
      </c>
      <c r="C42" s="126" t="s">
        <v>494</v>
      </c>
      <c r="D42" s="127">
        <v>247849</v>
      </c>
      <c r="E42" s="127">
        <f>+D42</f>
        <v>247849</v>
      </c>
      <c r="F42" s="127">
        <f>+E42-D42</f>
        <v>0</v>
      </c>
      <c r="G42" s="131" t="s">
        <v>495</v>
      </c>
      <c r="H42" s="157"/>
      <c r="I42" s="157"/>
      <c r="J42" s="157"/>
    </row>
    <row r="43" spans="1:10" x14ac:dyDescent="0.25">
      <c r="A43" s="133"/>
      <c r="B43" s="134"/>
      <c r="C43" s="134"/>
      <c r="D43" s="135"/>
      <c r="E43" s="135"/>
      <c r="F43" s="136"/>
      <c r="G43" s="137"/>
      <c r="H43" s="157"/>
      <c r="I43" s="157"/>
      <c r="J43" s="157"/>
    </row>
    <row r="44" spans="1:10" ht="124.5" customHeight="1" x14ac:dyDescent="0.25">
      <c r="A44" s="155" t="s">
        <v>496</v>
      </c>
      <c r="B44" s="122" t="s">
        <v>497</v>
      </c>
      <c r="C44" s="122" t="s">
        <v>476</v>
      </c>
      <c r="D44" s="123">
        <v>17875</v>
      </c>
      <c r="E44" s="123">
        <f>+D44</f>
        <v>17875</v>
      </c>
      <c r="F44" s="123">
        <f>+D44-E44</f>
        <v>0</v>
      </c>
      <c r="G44" s="140" t="s">
        <v>694</v>
      </c>
      <c r="H44" s="157"/>
      <c r="I44" s="157"/>
      <c r="J44" s="157"/>
    </row>
    <row r="45" spans="1:10" ht="15.75" thickBot="1" x14ac:dyDescent="0.3">
      <c r="A45" s="141" t="s">
        <v>498</v>
      </c>
      <c r="B45" s="142"/>
      <c r="C45" s="142"/>
      <c r="D45" s="143">
        <f>+D31+D38+D44</f>
        <v>5503912</v>
      </c>
      <c r="E45" s="143">
        <f>+E31+E38+E44</f>
        <v>5503912</v>
      </c>
      <c r="F45" s="143">
        <f>+E45-D45</f>
        <v>0</v>
      </c>
      <c r="G45" s="144"/>
      <c r="H45" s="157"/>
      <c r="I45" s="157"/>
      <c r="J45" s="157"/>
    </row>
    <row r="46" spans="1:10" ht="15.75" thickBot="1" x14ac:dyDescent="0.3">
      <c r="A46" s="145"/>
      <c r="B46" s="146"/>
      <c r="C46" s="146"/>
      <c r="D46" s="147"/>
      <c r="E46" s="147"/>
      <c r="F46" s="148"/>
      <c r="G46" s="145"/>
      <c r="H46" s="157"/>
      <c r="I46" s="157"/>
      <c r="J46" s="157"/>
    </row>
    <row r="47" spans="1:10" ht="59.45" customHeight="1" x14ac:dyDescent="0.25">
      <c r="A47" s="149" t="s">
        <v>499</v>
      </c>
      <c r="B47" s="150" t="s">
        <v>500</v>
      </c>
      <c r="C47" s="150" t="s">
        <v>501</v>
      </c>
      <c r="D47" s="151">
        <v>2690444</v>
      </c>
      <c r="E47" s="151">
        <v>2690444</v>
      </c>
      <c r="F47" s="151">
        <f>+E47-D47</f>
        <v>0</v>
      </c>
      <c r="G47" s="152" t="s">
        <v>625</v>
      </c>
      <c r="H47" s="157"/>
      <c r="I47" s="157"/>
      <c r="J47" s="157"/>
    </row>
    <row r="48" spans="1:10" x14ac:dyDescent="0.25">
      <c r="A48" s="125"/>
      <c r="B48" s="134"/>
      <c r="C48" s="134"/>
      <c r="D48" s="135"/>
      <c r="E48" s="135"/>
      <c r="F48" s="136"/>
      <c r="G48" s="137"/>
      <c r="H48" s="157"/>
      <c r="I48" s="157"/>
      <c r="J48" s="157"/>
    </row>
    <row r="49" spans="1:10" ht="75" customHeight="1" x14ac:dyDescent="0.25">
      <c r="A49" s="120" t="s">
        <v>502</v>
      </c>
      <c r="B49" s="122" t="s">
        <v>503</v>
      </c>
      <c r="C49" s="122" t="s">
        <v>504</v>
      </c>
      <c r="D49" s="123">
        <v>99092</v>
      </c>
      <c r="E49" s="123">
        <f>+D49</f>
        <v>99092</v>
      </c>
      <c r="F49" s="123">
        <f>+E49-D49</f>
        <v>0</v>
      </c>
      <c r="G49" s="140" t="s">
        <v>626</v>
      </c>
      <c r="H49" s="157"/>
      <c r="I49" s="157"/>
      <c r="J49" s="157"/>
    </row>
    <row r="50" spans="1:10" x14ac:dyDescent="0.25">
      <c r="A50" s="125"/>
      <c r="B50" s="134"/>
      <c r="C50" s="134"/>
      <c r="D50" s="135"/>
      <c r="E50" s="135"/>
      <c r="F50" s="136"/>
      <c r="G50" s="137"/>
      <c r="H50" s="157"/>
      <c r="I50" s="157"/>
      <c r="J50" s="157"/>
    </row>
    <row r="51" spans="1:10" ht="72" x14ac:dyDescent="0.25">
      <c r="A51" s="155" t="s">
        <v>505</v>
      </c>
      <c r="B51" s="122" t="s">
        <v>506</v>
      </c>
      <c r="C51" s="122" t="s">
        <v>507</v>
      </c>
      <c r="D51" s="123">
        <f>SUM(D52:D54)</f>
        <v>2199023</v>
      </c>
      <c r="E51" s="123">
        <f>SUM(E52:E54)</f>
        <v>2199023</v>
      </c>
      <c r="F51" s="123">
        <f>+E51-D51</f>
        <v>0</v>
      </c>
      <c r="G51" s="140" t="s">
        <v>695</v>
      </c>
      <c r="H51" s="157"/>
      <c r="I51" s="157"/>
      <c r="J51" s="157"/>
    </row>
    <row r="52" spans="1:10" ht="48" x14ac:dyDescent="0.25">
      <c r="A52" s="129" t="s">
        <v>508</v>
      </c>
      <c r="B52" s="126" t="s">
        <v>509</v>
      </c>
      <c r="C52" s="130" t="s">
        <v>510</v>
      </c>
      <c r="D52" s="127">
        <v>2146746</v>
      </c>
      <c r="E52" s="127">
        <f>+D52</f>
        <v>2146746</v>
      </c>
      <c r="F52" s="127">
        <f>+E52-D52</f>
        <v>0</v>
      </c>
      <c r="G52" s="131" t="s">
        <v>511</v>
      </c>
      <c r="H52" s="157"/>
      <c r="I52" s="157"/>
      <c r="J52" s="157"/>
    </row>
    <row r="53" spans="1:10" ht="120" x14ac:dyDescent="0.25">
      <c r="A53" s="125" t="s">
        <v>512</v>
      </c>
      <c r="B53" s="126" t="s">
        <v>513</v>
      </c>
      <c r="C53" s="130" t="s">
        <v>514</v>
      </c>
      <c r="D53" s="127">
        <v>38087</v>
      </c>
      <c r="E53" s="127">
        <v>38087</v>
      </c>
      <c r="F53" s="127">
        <f>+E53-D53</f>
        <v>0</v>
      </c>
      <c r="G53" s="131" t="s">
        <v>696</v>
      </c>
      <c r="H53" s="157"/>
      <c r="I53" s="157"/>
      <c r="J53" s="157"/>
    </row>
    <row r="54" spans="1:10" x14ac:dyDescent="0.25">
      <c r="A54" s="125" t="s">
        <v>515</v>
      </c>
      <c r="B54" s="126" t="s">
        <v>516</v>
      </c>
      <c r="C54" s="126" t="s">
        <v>479</v>
      </c>
      <c r="D54" s="127">
        <v>14190</v>
      </c>
      <c r="E54" s="127">
        <v>14190</v>
      </c>
      <c r="F54" s="127">
        <f>+E54-D54</f>
        <v>0</v>
      </c>
      <c r="G54" s="153"/>
      <c r="H54" s="157"/>
      <c r="I54" s="157"/>
      <c r="J54" s="157"/>
    </row>
    <row r="55" spans="1:10" x14ac:dyDescent="0.25">
      <c r="A55" s="133"/>
      <c r="B55" s="134"/>
      <c r="C55" s="134"/>
      <c r="D55" s="135"/>
      <c r="E55" s="135"/>
      <c r="F55" s="136"/>
      <c r="G55" s="137"/>
      <c r="H55" s="157"/>
      <c r="I55" s="157"/>
      <c r="J55" s="157"/>
    </row>
    <row r="56" spans="1:10" ht="72" x14ac:dyDescent="0.25">
      <c r="A56" s="155" t="s">
        <v>517</v>
      </c>
      <c r="B56" s="122" t="s">
        <v>518</v>
      </c>
      <c r="C56" s="122" t="s">
        <v>632</v>
      </c>
      <c r="D56" s="123">
        <f>SUM(D57:D62)</f>
        <v>463253</v>
      </c>
      <c r="E56" s="123">
        <f>SUM(E57:E62)</f>
        <v>463253</v>
      </c>
      <c r="F56" s="123">
        <f t="shared" ref="F56:F62" si="1">+E56-D56</f>
        <v>0</v>
      </c>
      <c r="G56" s="140" t="s">
        <v>697</v>
      </c>
      <c r="H56" s="157"/>
      <c r="I56" s="157"/>
      <c r="J56" s="157"/>
    </row>
    <row r="57" spans="1:10" ht="48" x14ac:dyDescent="0.25">
      <c r="A57" s="129" t="s">
        <v>508</v>
      </c>
      <c r="B57" s="126" t="s">
        <v>519</v>
      </c>
      <c r="C57" s="126" t="s">
        <v>510</v>
      </c>
      <c r="D57" s="127">
        <v>257434</v>
      </c>
      <c r="E57" s="127">
        <f>+D57</f>
        <v>257434</v>
      </c>
      <c r="F57" s="127">
        <f t="shared" si="1"/>
        <v>0</v>
      </c>
      <c r="G57" s="131" t="s">
        <v>520</v>
      </c>
      <c r="H57" s="157"/>
      <c r="I57" s="157"/>
      <c r="J57" s="157"/>
    </row>
    <row r="58" spans="1:10" ht="168" x14ac:dyDescent="0.25">
      <c r="A58" s="125" t="s">
        <v>521</v>
      </c>
      <c r="B58" s="130" t="s">
        <v>522</v>
      </c>
      <c r="C58" s="130" t="s">
        <v>523</v>
      </c>
      <c r="D58" s="127">
        <v>31610</v>
      </c>
      <c r="E58" s="127">
        <v>31610</v>
      </c>
      <c r="F58" s="127">
        <f t="shared" si="1"/>
        <v>0</v>
      </c>
      <c r="G58" s="131" t="s">
        <v>664</v>
      </c>
      <c r="H58" s="157"/>
      <c r="I58" s="157"/>
      <c r="J58" s="157"/>
    </row>
    <row r="59" spans="1:10" ht="180" x14ac:dyDescent="0.25">
      <c r="A59" s="129" t="s">
        <v>524</v>
      </c>
      <c r="B59" s="130" t="s">
        <v>525</v>
      </c>
      <c r="C59" s="130" t="s">
        <v>523</v>
      </c>
      <c r="D59" s="127">
        <v>127696</v>
      </c>
      <c r="E59" s="127">
        <v>127696</v>
      </c>
      <c r="F59" s="154">
        <f t="shared" si="1"/>
        <v>0</v>
      </c>
      <c r="G59" s="131" t="s">
        <v>662</v>
      </c>
      <c r="H59" s="157"/>
      <c r="I59" s="157"/>
      <c r="J59" s="157"/>
    </row>
    <row r="60" spans="1:10" ht="168" x14ac:dyDescent="0.25">
      <c r="A60" s="125" t="s">
        <v>526</v>
      </c>
      <c r="B60" s="130" t="s">
        <v>527</v>
      </c>
      <c r="C60" s="130" t="s">
        <v>523</v>
      </c>
      <c r="D60" s="127">
        <v>24837</v>
      </c>
      <c r="E60" s="127">
        <v>24837</v>
      </c>
      <c r="F60" s="127">
        <f t="shared" si="1"/>
        <v>0</v>
      </c>
      <c r="G60" s="131" t="s">
        <v>663</v>
      </c>
      <c r="H60" s="157"/>
      <c r="I60" s="157"/>
      <c r="J60" s="157"/>
    </row>
    <row r="61" spans="1:10" ht="180" x14ac:dyDescent="0.25">
      <c r="A61" s="129" t="s">
        <v>528</v>
      </c>
      <c r="B61" s="130" t="s">
        <v>529</v>
      </c>
      <c r="C61" s="130" t="s">
        <v>523</v>
      </c>
      <c r="D61" s="127">
        <v>10114</v>
      </c>
      <c r="E61" s="127">
        <f>+D61</f>
        <v>10114</v>
      </c>
      <c r="F61" s="127">
        <f t="shared" si="1"/>
        <v>0</v>
      </c>
      <c r="G61" s="131" t="s">
        <v>692</v>
      </c>
      <c r="H61" s="157"/>
      <c r="I61" s="157"/>
      <c r="J61" s="157"/>
    </row>
    <row r="62" spans="1:10" ht="264" x14ac:dyDescent="0.25">
      <c r="A62" s="129" t="s">
        <v>530</v>
      </c>
      <c r="B62" s="130" t="s">
        <v>531</v>
      </c>
      <c r="C62" s="130" t="s">
        <v>532</v>
      </c>
      <c r="D62" s="127">
        <v>11562</v>
      </c>
      <c r="E62" s="127">
        <v>11562</v>
      </c>
      <c r="F62" s="154">
        <f t="shared" si="1"/>
        <v>0</v>
      </c>
      <c r="G62" s="131" t="s">
        <v>698</v>
      </c>
      <c r="H62" s="157"/>
      <c r="I62" s="157"/>
      <c r="J62" s="157"/>
    </row>
    <row r="63" spans="1:10" x14ac:dyDescent="0.25">
      <c r="A63" s="133"/>
      <c r="B63" s="134"/>
      <c r="C63" s="134"/>
      <c r="D63" s="135"/>
      <c r="E63" s="135"/>
      <c r="F63" s="136"/>
      <c r="G63" s="137"/>
      <c r="H63" s="157"/>
      <c r="I63" s="157"/>
      <c r="J63" s="157"/>
    </row>
    <row r="64" spans="1:10" ht="276" x14ac:dyDescent="0.25">
      <c r="A64" s="155" t="s">
        <v>533</v>
      </c>
      <c r="B64" s="122" t="s">
        <v>534</v>
      </c>
      <c r="C64" s="122" t="s">
        <v>535</v>
      </c>
      <c r="D64" s="123">
        <v>52099</v>
      </c>
      <c r="E64" s="123">
        <v>52099</v>
      </c>
      <c r="F64" s="123">
        <f>+E64-D64</f>
        <v>0</v>
      </c>
      <c r="G64" s="140" t="s">
        <v>668</v>
      </c>
      <c r="H64" s="157"/>
      <c r="I64" s="157"/>
      <c r="J64" s="157"/>
    </row>
    <row r="65" spans="1:10" ht="15.75" thickBot="1" x14ac:dyDescent="0.3">
      <c r="A65" s="141" t="s">
        <v>536</v>
      </c>
      <c r="B65" s="142"/>
      <c r="C65" s="142"/>
      <c r="D65" s="143">
        <f>+D47+D49+D51+D56+D64+1</f>
        <v>5503912</v>
      </c>
      <c r="E65" s="143">
        <f>+E47+E49+E51+E56+E64+1</f>
        <v>5503912</v>
      </c>
      <c r="F65" s="143">
        <f>+E65-D65</f>
        <v>0</v>
      </c>
      <c r="G65" s="144"/>
      <c r="H65" s="157"/>
      <c r="I65" s="157"/>
      <c r="J65" s="157"/>
    </row>
    <row r="66" spans="1:10" x14ac:dyDescent="0.25">
      <c r="A66" s="157"/>
      <c r="B66" s="157"/>
      <c r="C66" s="157"/>
      <c r="D66" s="157"/>
      <c r="E66" s="157"/>
      <c r="F66" s="157"/>
      <c r="G66" s="157"/>
      <c r="H66" s="157"/>
      <c r="I66" s="157"/>
      <c r="J66" s="157"/>
    </row>
    <row r="67" spans="1:10" x14ac:dyDescent="0.25">
      <c r="A67" s="157"/>
      <c r="B67" s="157"/>
      <c r="C67" s="157"/>
      <c r="D67" s="157"/>
      <c r="E67" s="157"/>
      <c r="F67" s="157"/>
      <c r="G67" s="157"/>
      <c r="H67" s="157"/>
      <c r="I67" s="157"/>
      <c r="J67" s="157"/>
    </row>
    <row r="68" spans="1:10" x14ac:dyDescent="0.25">
      <c r="A68" s="157"/>
      <c r="B68" s="157"/>
      <c r="C68" s="157"/>
      <c r="D68" s="157"/>
      <c r="E68" s="157"/>
      <c r="F68" s="157"/>
      <c r="G68" s="157"/>
      <c r="H68" s="157"/>
      <c r="I68" s="157"/>
      <c r="J68" s="157"/>
    </row>
    <row r="69" spans="1:10" ht="31.5" customHeight="1" x14ac:dyDescent="0.25">
      <c r="A69" s="474" t="s">
        <v>537</v>
      </c>
      <c r="B69" s="474"/>
      <c r="C69" s="474"/>
      <c r="D69" s="474"/>
      <c r="E69" s="474"/>
      <c r="F69" s="474"/>
      <c r="G69" s="474"/>
      <c r="H69" s="157"/>
      <c r="I69" s="157"/>
      <c r="J69" s="157"/>
    </row>
    <row r="70" spans="1:10" x14ac:dyDescent="0.25">
      <c r="A70" s="115"/>
      <c r="B70" s="158"/>
      <c r="C70" s="159"/>
      <c r="D70" s="160"/>
      <c r="E70" s="160"/>
      <c r="F70" s="113"/>
      <c r="G70" s="113"/>
      <c r="H70" s="157"/>
      <c r="I70" s="157"/>
      <c r="J70" s="157"/>
    </row>
    <row r="71" spans="1:10" x14ac:dyDescent="0.25">
      <c r="A71" s="475" t="s">
        <v>454</v>
      </c>
      <c r="B71" s="475"/>
      <c r="C71" s="475"/>
      <c r="D71" s="475"/>
      <c r="E71" s="475"/>
      <c r="F71" s="475"/>
      <c r="G71" s="475"/>
      <c r="H71" s="157"/>
      <c r="I71" s="157"/>
      <c r="J71" s="157"/>
    </row>
    <row r="72" spans="1:10" ht="15.75" thickBot="1" x14ac:dyDescent="0.3">
      <c r="A72" s="161"/>
      <c r="B72" s="162"/>
      <c r="C72" s="163"/>
      <c r="D72" s="164"/>
      <c r="E72" s="164"/>
      <c r="F72" s="165"/>
      <c r="G72" s="166"/>
      <c r="H72" s="157"/>
      <c r="I72" s="157"/>
      <c r="J72" s="157"/>
    </row>
    <row r="73" spans="1:10" ht="48.75" thickBot="1" x14ac:dyDescent="0.3">
      <c r="A73" s="167" t="s">
        <v>538</v>
      </c>
      <c r="B73" s="118" t="s">
        <v>456</v>
      </c>
      <c r="C73" s="118" t="s">
        <v>457</v>
      </c>
      <c r="D73" s="118" t="s">
        <v>458</v>
      </c>
      <c r="E73" s="118" t="s">
        <v>457</v>
      </c>
      <c r="F73" s="118" t="s">
        <v>459</v>
      </c>
      <c r="G73" s="119" t="s">
        <v>460</v>
      </c>
      <c r="H73" s="157"/>
      <c r="I73" s="157"/>
      <c r="J73" s="157"/>
    </row>
    <row r="74" spans="1:10" ht="24" x14ac:dyDescent="0.25">
      <c r="A74" s="168" t="s">
        <v>633</v>
      </c>
      <c r="B74" s="169" t="s">
        <v>539</v>
      </c>
      <c r="C74" s="170"/>
      <c r="D74" s="171">
        <f>+D75+D76</f>
        <v>2055240</v>
      </c>
      <c r="E74" s="171">
        <f>SUM(E75:E76)</f>
        <v>2055240</v>
      </c>
      <c r="F74" s="171">
        <f>+E74-D74</f>
        <v>0</v>
      </c>
      <c r="G74" s="172"/>
      <c r="H74" s="157"/>
      <c r="I74" s="157"/>
      <c r="J74" s="157"/>
    </row>
    <row r="75" spans="1:10" ht="36" x14ac:dyDescent="0.25">
      <c r="A75" s="129" t="s">
        <v>540</v>
      </c>
      <c r="B75" s="130" t="s">
        <v>541</v>
      </c>
      <c r="C75" s="130" t="s">
        <v>77</v>
      </c>
      <c r="D75" s="127">
        <v>1874495</v>
      </c>
      <c r="E75" s="127">
        <f>+D75</f>
        <v>1874495</v>
      </c>
      <c r="F75" s="127">
        <f>+E75-D75</f>
        <v>0</v>
      </c>
      <c r="G75" s="153"/>
      <c r="H75" s="157"/>
      <c r="I75" s="157"/>
      <c r="J75" s="157"/>
    </row>
    <row r="76" spans="1:10" ht="264" x14ac:dyDescent="0.25">
      <c r="A76" s="129" t="s">
        <v>542</v>
      </c>
      <c r="B76" s="130" t="s">
        <v>543</v>
      </c>
      <c r="C76" s="130" t="s">
        <v>615</v>
      </c>
      <c r="D76" s="127">
        <v>180745</v>
      </c>
      <c r="E76" s="127">
        <v>180745</v>
      </c>
      <c r="F76" s="127">
        <f>+E76-D76</f>
        <v>0</v>
      </c>
      <c r="G76" s="131" t="s">
        <v>693</v>
      </c>
      <c r="H76" s="157"/>
      <c r="I76" s="157"/>
      <c r="J76" s="157"/>
    </row>
    <row r="77" spans="1:10" x14ac:dyDescent="0.25">
      <c r="A77" s="133"/>
      <c r="B77" s="134"/>
      <c r="C77" s="173"/>
      <c r="D77" s="135"/>
      <c r="E77" s="135"/>
      <c r="F77" s="136"/>
      <c r="G77" s="174"/>
      <c r="H77" s="157"/>
      <c r="I77" s="157"/>
      <c r="J77" s="157"/>
    </row>
    <row r="78" spans="1:10" ht="108" x14ac:dyDescent="0.25">
      <c r="A78" s="155" t="s">
        <v>622</v>
      </c>
      <c r="B78" s="121" t="s">
        <v>545</v>
      </c>
      <c r="C78" s="122"/>
      <c r="D78" s="123">
        <f>SUM(D79:D85)</f>
        <v>1640754</v>
      </c>
      <c r="E78" s="123">
        <f>SUM(E79:E85)</f>
        <v>1640754</v>
      </c>
      <c r="F78" s="123">
        <f t="shared" ref="F78:F85" si="2">+E78-D78</f>
        <v>0</v>
      </c>
      <c r="G78" s="175" t="s">
        <v>699</v>
      </c>
      <c r="H78" s="157"/>
      <c r="I78" s="157"/>
      <c r="J78" s="157"/>
    </row>
    <row r="79" spans="1:10" ht="36" x14ac:dyDescent="0.25">
      <c r="A79" s="125" t="s">
        <v>546</v>
      </c>
      <c r="B79" s="130" t="s">
        <v>547</v>
      </c>
      <c r="C79" s="130" t="s">
        <v>79</v>
      </c>
      <c r="D79" s="127">
        <v>540847</v>
      </c>
      <c r="E79" s="127">
        <v>540847</v>
      </c>
      <c r="F79" s="132">
        <f t="shared" si="2"/>
        <v>0</v>
      </c>
      <c r="G79" s="131" t="s">
        <v>548</v>
      </c>
      <c r="H79" s="157"/>
      <c r="I79" s="157"/>
      <c r="J79" s="157"/>
    </row>
    <row r="80" spans="1:10" ht="108" x14ac:dyDescent="0.25">
      <c r="A80" s="129" t="s">
        <v>549</v>
      </c>
      <c r="B80" s="126" t="s">
        <v>550</v>
      </c>
      <c r="C80" s="130" t="s">
        <v>551</v>
      </c>
      <c r="D80" s="127">
        <v>506080</v>
      </c>
      <c r="E80" s="127">
        <f>+D80</f>
        <v>506080</v>
      </c>
      <c r="F80" s="127">
        <f t="shared" si="2"/>
        <v>0</v>
      </c>
      <c r="G80" s="131" t="s">
        <v>669</v>
      </c>
      <c r="H80" s="157"/>
      <c r="I80" s="157"/>
      <c r="J80" s="157"/>
    </row>
    <row r="81" spans="1:10" x14ac:dyDescent="0.25">
      <c r="A81" s="129" t="s">
        <v>552</v>
      </c>
      <c r="B81" s="126" t="s">
        <v>553</v>
      </c>
      <c r="C81" s="130" t="s">
        <v>554</v>
      </c>
      <c r="D81" s="127">
        <v>380124</v>
      </c>
      <c r="E81" s="127">
        <f>+D81</f>
        <v>380124</v>
      </c>
      <c r="F81" s="127">
        <f t="shared" si="2"/>
        <v>0</v>
      </c>
      <c r="G81" s="176"/>
      <c r="H81" s="157"/>
      <c r="I81" s="157"/>
      <c r="J81" s="157"/>
    </row>
    <row r="82" spans="1:10" ht="228" x14ac:dyDescent="0.25">
      <c r="A82" s="129" t="s">
        <v>555</v>
      </c>
      <c r="B82" s="126" t="s">
        <v>556</v>
      </c>
      <c r="C82" s="130" t="s">
        <v>557</v>
      </c>
      <c r="D82" s="127">
        <v>174348</v>
      </c>
      <c r="E82" s="127">
        <v>174348</v>
      </c>
      <c r="F82" s="154">
        <f t="shared" si="2"/>
        <v>0</v>
      </c>
      <c r="G82" s="131" t="s">
        <v>700</v>
      </c>
      <c r="H82" s="157"/>
      <c r="I82" s="157"/>
      <c r="J82" s="157"/>
    </row>
    <row r="83" spans="1:10" ht="108.75" customHeight="1" x14ac:dyDescent="0.25">
      <c r="A83" s="125" t="s">
        <v>558</v>
      </c>
      <c r="B83" s="126" t="s">
        <v>559</v>
      </c>
      <c r="C83" s="130" t="s">
        <v>560</v>
      </c>
      <c r="D83" s="127">
        <v>544</v>
      </c>
      <c r="E83" s="127">
        <v>544</v>
      </c>
      <c r="F83" s="127">
        <f t="shared" si="2"/>
        <v>0</v>
      </c>
      <c r="G83" s="131" t="s">
        <v>670</v>
      </c>
      <c r="H83" s="157"/>
      <c r="I83" s="157"/>
      <c r="J83" s="157"/>
    </row>
    <row r="84" spans="1:10" ht="159" customHeight="1" x14ac:dyDescent="0.25">
      <c r="A84" s="125" t="s">
        <v>561</v>
      </c>
      <c r="B84" s="126" t="s">
        <v>562</v>
      </c>
      <c r="C84" s="130" t="s">
        <v>557</v>
      </c>
      <c r="D84" s="127">
        <v>8236</v>
      </c>
      <c r="E84" s="127">
        <v>8236</v>
      </c>
      <c r="F84" s="127">
        <f t="shared" si="2"/>
        <v>0</v>
      </c>
      <c r="G84" s="131" t="s">
        <v>671</v>
      </c>
      <c r="H84" s="157"/>
      <c r="I84" s="157"/>
      <c r="J84" s="157"/>
    </row>
    <row r="85" spans="1:10" ht="120" x14ac:dyDescent="0.25">
      <c r="A85" s="125" t="s">
        <v>563</v>
      </c>
      <c r="B85" s="126" t="s">
        <v>564</v>
      </c>
      <c r="C85" s="130" t="s">
        <v>560</v>
      </c>
      <c r="D85" s="127">
        <v>30575</v>
      </c>
      <c r="E85" s="127">
        <v>30575</v>
      </c>
      <c r="F85" s="127">
        <f t="shared" si="2"/>
        <v>0</v>
      </c>
      <c r="G85" s="131" t="s">
        <v>672</v>
      </c>
      <c r="H85" s="157"/>
      <c r="I85" s="157"/>
      <c r="J85" s="157"/>
    </row>
    <row r="86" spans="1:10" x14ac:dyDescent="0.25">
      <c r="A86" s="133"/>
      <c r="B86" s="134"/>
      <c r="C86" s="173"/>
      <c r="D86" s="135"/>
      <c r="E86" s="135"/>
      <c r="F86" s="136"/>
      <c r="G86" s="174"/>
      <c r="H86" s="157"/>
      <c r="I86" s="157"/>
      <c r="J86" s="157"/>
    </row>
    <row r="87" spans="1:10" ht="156" x14ac:dyDescent="0.25">
      <c r="A87" s="120" t="s">
        <v>565</v>
      </c>
      <c r="B87" s="121" t="s">
        <v>566</v>
      </c>
      <c r="C87" s="122" t="s">
        <v>83</v>
      </c>
      <c r="D87" s="123">
        <v>18970</v>
      </c>
      <c r="E87" s="123">
        <v>18970</v>
      </c>
      <c r="F87" s="123">
        <f>+E87-D87</f>
        <v>0</v>
      </c>
      <c r="G87" s="175" t="s">
        <v>673</v>
      </c>
      <c r="H87" s="157"/>
      <c r="I87" s="157"/>
      <c r="J87" s="157"/>
    </row>
    <row r="88" spans="1:10" x14ac:dyDescent="0.25">
      <c r="A88" s="133"/>
      <c r="B88" s="134"/>
      <c r="C88" s="173"/>
      <c r="D88" s="135"/>
      <c r="E88" s="135"/>
      <c r="F88" s="136"/>
      <c r="G88" s="174"/>
      <c r="H88" s="157"/>
      <c r="I88" s="157"/>
      <c r="J88" s="157"/>
    </row>
    <row r="89" spans="1:10" ht="132" x14ac:dyDescent="0.25">
      <c r="A89" s="120" t="s">
        <v>567</v>
      </c>
      <c r="B89" s="121" t="s">
        <v>568</v>
      </c>
      <c r="C89" s="122" t="s">
        <v>83</v>
      </c>
      <c r="D89" s="123">
        <v>66984</v>
      </c>
      <c r="E89" s="123">
        <v>66984</v>
      </c>
      <c r="F89" s="123">
        <f>+E89-D89</f>
        <v>0</v>
      </c>
      <c r="G89" s="175" t="s">
        <v>674</v>
      </c>
      <c r="H89" s="157"/>
      <c r="I89" s="157"/>
      <c r="J89" s="157"/>
    </row>
    <row r="90" spans="1:10" x14ac:dyDescent="0.25">
      <c r="A90" s="133"/>
      <c r="B90" s="134"/>
      <c r="C90" s="173"/>
      <c r="D90" s="135"/>
      <c r="E90" s="135"/>
      <c r="F90" s="136"/>
      <c r="G90" s="174"/>
      <c r="H90" s="157"/>
      <c r="I90" s="157"/>
      <c r="J90" s="157"/>
    </row>
    <row r="91" spans="1:10" x14ac:dyDescent="0.25">
      <c r="A91" s="120" t="s">
        <v>570</v>
      </c>
      <c r="B91" s="121" t="s">
        <v>571</v>
      </c>
      <c r="C91" s="122"/>
      <c r="D91" s="123">
        <f>+D87+D74</f>
        <v>2074210</v>
      </c>
      <c r="E91" s="123">
        <f>+E87+E74</f>
        <v>2074210</v>
      </c>
      <c r="F91" s="123">
        <f>+E91-D91</f>
        <v>0</v>
      </c>
      <c r="G91" s="177"/>
      <c r="H91" s="157"/>
      <c r="I91" s="157"/>
      <c r="J91" s="157"/>
    </row>
    <row r="92" spans="1:10" x14ac:dyDescent="0.25">
      <c r="A92" s="178"/>
      <c r="B92" s="134"/>
      <c r="C92" s="173"/>
      <c r="D92" s="179"/>
      <c r="E92" s="179"/>
      <c r="F92" s="180"/>
      <c r="G92" s="181"/>
      <c r="H92" s="157"/>
      <c r="I92" s="157"/>
      <c r="J92" s="157"/>
    </row>
    <row r="93" spans="1:10" x14ac:dyDescent="0.25">
      <c r="A93" s="120" t="s">
        <v>572</v>
      </c>
      <c r="B93" s="121" t="s">
        <v>573</v>
      </c>
      <c r="C93" s="122"/>
      <c r="D93" s="123">
        <f>+D89+D78-1</f>
        <v>1707737</v>
      </c>
      <c r="E93" s="123">
        <f>+E89+E78-1</f>
        <v>1707737</v>
      </c>
      <c r="F93" s="123">
        <f>+E93-D93</f>
        <v>0</v>
      </c>
      <c r="G93" s="177"/>
      <c r="H93" s="157"/>
      <c r="I93" s="157"/>
      <c r="J93" s="157"/>
    </row>
    <row r="94" spans="1:10" x14ac:dyDescent="0.25">
      <c r="A94" s="133"/>
      <c r="B94" s="134"/>
      <c r="C94" s="173"/>
      <c r="D94" s="135"/>
      <c r="E94" s="135"/>
      <c r="F94" s="136"/>
      <c r="G94" s="174"/>
      <c r="H94" s="157"/>
      <c r="I94" s="157"/>
      <c r="J94" s="157"/>
    </row>
    <row r="95" spans="1:10" ht="24" x14ac:dyDescent="0.25">
      <c r="A95" s="155" t="s">
        <v>574</v>
      </c>
      <c r="B95" s="121" t="s">
        <v>575</v>
      </c>
      <c r="C95" s="122"/>
      <c r="D95" s="123">
        <f>+D91-D93</f>
        <v>366473</v>
      </c>
      <c r="E95" s="123">
        <f>+E91-E93</f>
        <v>366473</v>
      </c>
      <c r="F95" s="123">
        <f>+E95-D95</f>
        <v>0</v>
      </c>
      <c r="G95" s="124"/>
      <c r="H95" s="157"/>
      <c r="I95" s="157"/>
      <c r="J95" s="157"/>
    </row>
    <row r="96" spans="1:10" x14ac:dyDescent="0.25">
      <c r="A96" s="133"/>
      <c r="B96" s="134"/>
      <c r="C96" s="173"/>
      <c r="D96" s="135"/>
      <c r="E96" s="135"/>
      <c r="F96" s="136"/>
      <c r="G96" s="174"/>
      <c r="H96" s="157"/>
      <c r="I96" s="157"/>
      <c r="J96" s="157"/>
    </row>
    <row r="97" spans="1:10" x14ac:dyDescent="0.25">
      <c r="A97" s="120" t="s">
        <v>576</v>
      </c>
      <c r="B97" s="121" t="s">
        <v>577</v>
      </c>
      <c r="C97" s="122"/>
      <c r="D97" s="123">
        <v>-10533</v>
      </c>
      <c r="E97" s="123">
        <v>-10533</v>
      </c>
      <c r="F97" s="123">
        <f>+E97-D97</f>
        <v>0</v>
      </c>
      <c r="G97" s="124"/>
      <c r="H97" s="157"/>
      <c r="I97" s="157"/>
      <c r="J97" s="157"/>
    </row>
    <row r="98" spans="1:10" x14ac:dyDescent="0.25">
      <c r="A98" s="133"/>
      <c r="B98" s="134"/>
      <c r="C98" s="173"/>
      <c r="D98" s="135"/>
      <c r="E98" s="135"/>
      <c r="F98" s="136"/>
      <c r="G98" s="174"/>
      <c r="H98" s="157"/>
      <c r="I98" s="157"/>
      <c r="J98" s="157"/>
    </row>
    <row r="99" spans="1:10" ht="24.75" thickBot="1" x14ac:dyDescent="0.3">
      <c r="A99" s="187" t="s">
        <v>578</v>
      </c>
      <c r="B99" s="183" t="s">
        <v>579</v>
      </c>
      <c r="C99" s="184"/>
      <c r="D99" s="185">
        <f>+D95-D97</f>
        <v>377006</v>
      </c>
      <c r="E99" s="185">
        <f>+E95-E97</f>
        <v>377006</v>
      </c>
      <c r="F99" s="185">
        <f>+E99-D99</f>
        <v>0</v>
      </c>
      <c r="G99" s="186"/>
      <c r="H99" s="157"/>
      <c r="I99" s="157"/>
      <c r="J99" s="157"/>
    </row>
    <row r="100" spans="1:10" x14ac:dyDescent="0.25">
      <c r="A100" s="157"/>
      <c r="B100" s="157"/>
      <c r="C100" s="157"/>
      <c r="D100" s="157"/>
      <c r="E100" s="157"/>
      <c r="F100" s="157"/>
      <c r="G100" s="157"/>
      <c r="H100" s="157"/>
      <c r="I100" s="157"/>
      <c r="J100" s="157"/>
    </row>
    <row r="101" spans="1:10" x14ac:dyDescent="0.25">
      <c r="A101" s="157"/>
      <c r="B101" s="157"/>
      <c r="C101" s="157"/>
      <c r="D101" s="157"/>
      <c r="E101" s="157"/>
      <c r="F101" s="157"/>
      <c r="G101" s="157"/>
      <c r="H101" s="157"/>
      <c r="I101" s="157"/>
      <c r="J101" s="157"/>
    </row>
    <row r="102" spans="1:10" x14ac:dyDescent="0.25">
      <c r="A102" s="157"/>
      <c r="B102" s="157"/>
      <c r="C102" s="157"/>
      <c r="D102" s="157"/>
      <c r="E102" s="157"/>
      <c r="F102" s="157"/>
      <c r="G102" s="157"/>
      <c r="H102" s="157"/>
      <c r="I102" s="157"/>
      <c r="J102" s="157"/>
    </row>
    <row r="103" spans="1:10" ht="15.75" x14ac:dyDescent="0.25">
      <c r="A103" s="156" t="s">
        <v>580</v>
      </c>
      <c r="B103" s="112"/>
      <c r="C103" s="112"/>
      <c r="D103" s="112"/>
      <c r="E103" s="113"/>
      <c r="F103" s="114"/>
      <c r="G103" s="114"/>
      <c r="H103" s="157"/>
      <c r="I103" s="157"/>
      <c r="J103" s="157"/>
    </row>
    <row r="104" spans="1:10" x14ac:dyDescent="0.25">
      <c r="A104" s="115"/>
      <c r="B104" s="112"/>
      <c r="C104" s="112"/>
      <c r="D104" s="112"/>
      <c r="E104" s="113"/>
      <c r="F104" s="114"/>
      <c r="G104" s="114"/>
      <c r="H104" s="157"/>
      <c r="I104" s="157"/>
      <c r="J104" s="157"/>
    </row>
    <row r="105" spans="1:10" x14ac:dyDescent="0.25">
      <c r="A105" s="491" t="s">
        <v>454</v>
      </c>
      <c r="B105" s="491"/>
      <c r="C105" s="491"/>
      <c r="D105" s="491"/>
      <c r="E105" s="491"/>
      <c r="F105" s="491"/>
      <c r="G105" s="491"/>
      <c r="H105" s="157"/>
      <c r="I105" s="157"/>
      <c r="J105" s="157"/>
    </row>
    <row r="106" spans="1:10" ht="15.75" thickBot="1" x14ac:dyDescent="0.3">
      <c r="A106" s="116"/>
      <c r="B106" s="116"/>
      <c r="C106" s="116"/>
      <c r="D106" s="116"/>
      <c r="E106" s="116"/>
      <c r="F106" s="116"/>
      <c r="G106" s="116"/>
      <c r="H106" s="157"/>
      <c r="I106" s="157"/>
      <c r="J106" s="157"/>
    </row>
    <row r="107" spans="1:10" ht="48" x14ac:dyDescent="0.25">
      <c r="A107" s="117" t="s">
        <v>581</v>
      </c>
      <c r="B107" s="118" t="s">
        <v>456</v>
      </c>
      <c r="C107" s="118" t="s">
        <v>457</v>
      </c>
      <c r="D107" s="118" t="s">
        <v>458</v>
      </c>
      <c r="E107" s="118" t="s">
        <v>457</v>
      </c>
      <c r="F107" s="118" t="s">
        <v>459</v>
      </c>
      <c r="G107" s="119" t="s">
        <v>460</v>
      </c>
      <c r="H107" s="157"/>
      <c r="I107" s="157"/>
      <c r="J107" s="157"/>
    </row>
    <row r="108" spans="1:10" ht="36" x14ac:dyDescent="0.25">
      <c r="A108" s="155" t="s">
        <v>623</v>
      </c>
      <c r="B108" s="121" t="s">
        <v>461</v>
      </c>
      <c r="C108" s="122" t="s">
        <v>582</v>
      </c>
      <c r="D108" s="123">
        <f>SUM(D109:D113)</f>
        <v>4745258.1710000001</v>
      </c>
      <c r="E108" s="123">
        <f>SUM(E109:E113)</f>
        <v>4745258.4605900031</v>
      </c>
      <c r="F108" s="123">
        <f t="shared" ref="F108:F113" si="3">+E108-D108</f>
        <v>0.28959000296890736</v>
      </c>
      <c r="G108" s="124"/>
      <c r="H108" s="157"/>
      <c r="I108" s="157"/>
      <c r="J108" s="157"/>
    </row>
    <row r="109" spans="1:10" x14ac:dyDescent="0.25">
      <c r="A109" s="125" t="s">
        <v>463</v>
      </c>
      <c r="B109" s="126" t="s">
        <v>464</v>
      </c>
      <c r="C109" s="126" t="s">
        <v>465</v>
      </c>
      <c r="D109" s="127">
        <v>52117.006999999998</v>
      </c>
      <c r="E109" s="127">
        <v>52117.007210000011</v>
      </c>
      <c r="F109" s="127">
        <f t="shared" si="3"/>
        <v>2.1000001288484782E-4</v>
      </c>
      <c r="G109" s="128"/>
      <c r="H109" s="157"/>
      <c r="I109" s="157"/>
      <c r="J109" s="157"/>
    </row>
    <row r="110" spans="1:10" ht="60" x14ac:dyDescent="0.25">
      <c r="A110" s="129" t="s">
        <v>466</v>
      </c>
      <c r="B110" s="130" t="s">
        <v>467</v>
      </c>
      <c r="C110" s="130" t="s">
        <v>583</v>
      </c>
      <c r="D110" s="127">
        <v>3956425.253</v>
      </c>
      <c r="E110" s="127">
        <v>3956425.2520100027</v>
      </c>
      <c r="F110" s="127">
        <f t="shared" si="3"/>
        <v>-9.8999729380011559E-4</v>
      </c>
      <c r="G110" s="131" t="s">
        <v>584</v>
      </c>
      <c r="H110" s="157"/>
      <c r="I110" s="157"/>
      <c r="J110" s="157"/>
    </row>
    <row r="111" spans="1:10" ht="72" x14ac:dyDescent="0.25">
      <c r="A111" s="129" t="s">
        <v>470</v>
      </c>
      <c r="B111" s="130" t="s">
        <v>471</v>
      </c>
      <c r="C111" s="130" t="s">
        <v>585</v>
      </c>
      <c r="D111" s="127">
        <f>635859.184+147</f>
        <v>636006.18400000001</v>
      </c>
      <c r="E111" s="127">
        <v>636006.47425999993</v>
      </c>
      <c r="F111" s="127">
        <f t="shared" si="3"/>
        <v>0.29025999992154539</v>
      </c>
      <c r="G111" s="131" t="s">
        <v>621</v>
      </c>
      <c r="H111" s="157"/>
      <c r="I111" s="157"/>
      <c r="J111" s="157"/>
    </row>
    <row r="112" spans="1:10" x14ac:dyDescent="0.25">
      <c r="A112" s="125" t="s">
        <v>474</v>
      </c>
      <c r="B112" s="126" t="s">
        <v>475</v>
      </c>
      <c r="C112" s="130" t="s">
        <v>476</v>
      </c>
      <c r="D112" s="127">
        <v>0</v>
      </c>
      <c r="E112" s="127">
        <v>0</v>
      </c>
      <c r="F112" s="127">
        <f t="shared" si="3"/>
        <v>0</v>
      </c>
      <c r="G112" s="131"/>
      <c r="H112" s="157"/>
      <c r="I112" s="157"/>
      <c r="J112" s="157"/>
    </row>
    <row r="113" spans="1:10" x14ac:dyDescent="0.25">
      <c r="A113" s="125" t="s">
        <v>477</v>
      </c>
      <c r="B113" s="126" t="s">
        <v>478</v>
      </c>
      <c r="C113" s="126" t="s">
        <v>479</v>
      </c>
      <c r="D113" s="127">
        <v>100709.727</v>
      </c>
      <c r="E113" s="127">
        <v>100709.72710999999</v>
      </c>
      <c r="F113" s="127">
        <f t="shared" si="3"/>
        <v>1.0999999358318746E-4</v>
      </c>
      <c r="G113" s="131"/>
      <c r="H113" s="157"/>
      <c r="I113" s="157"/>
      <c r="J113" s="157"/>
    </row>
    <row r="114" spans="1:10" x14ac:dyDescent="0.25">
      <c r="A114" s="133"/>
      <c r="B114" s="134"/>
      <c r="C114" s="134"/>
      <c r="D114" s="135"/>
      <c r="E114" s="135"/>
      <c r="F114" s="136"/>
      <c r="G114" s="137"/>
      <c r="H114" s="157"/>
      <c r="I114" s="157"/>
      <c r="J114" s="157"/>
    </row>
    <row r="115" spans="1:10" ht="72.75" x14ac:dyDescent="0.25">
      <c r="A115" s="155" t="s">
        <v>480</v>
      </c>
      <c r="B115" s="121" t="s">
        <v>481</v>
      </c>
      <c r="C115" s="122" t="s">
        <v>586</v>
      </c>
      <c r="D115" s="123">
        <f>SUM(D116:D119)</f>
        <v>228780.23200000002</v>
      </c>
      <c r="E115" s="123">
        <f>SUM(E116:E119)</f>
        <v>228779.77087999997</v>
      </c>
      <c r="F115" s="123">
        <f>+E115-D115</f>
        <v>-0.46112000005086884</v>
      </c>
      <c r="G115" s="138" t="s">
        <v>627</v>
      </c>
      <c r="H115" s="157"/>
      <c r="I115" s="157"/>
      <c r="J115" s="157"/>
    </row>
    <row r="116" spans="1:10" x14ac:dyDescent="0.25">
      <c r="A116" s="125" t="s">
        <v>483</v>
      </c>
      <c r="B116" s="126" t="s">
        <v>484</v>
      </c>
      <c r="C116" s="126" t="s">
        <v>485</v>
      </c>
      <c r="D116" s="127">
        <v>22899.786</v>
      </c>
      <c r="E116" s="127">
        <v>22899.786550000004</v>
      </c>
      <c r="F116" s="127">
        <f>+E116-D116</f>
        <v>5.5000000429572538E-4</v>
      </c>
      <c r="G116" s="139"/>
      <c r="H116" s="157"/>
      <c r="I116" s="157"/>
      <c r="J116" s="157"/>
    </row>
    <row r="117" spans="1:10" ht="156" x14ac:dyDescent="0.25">
      <c r="A117" s="129" t="s">
        <v>486</v>
      </c>
      <c r="B117" s="130" t="s">
        <v>487</v>
      </c>
      <c r="C117" s="130" t="s">
        <v>476</v>
      </c>
      <c r="D117" s="154">
        <v>36954</v>
      </c>
      <c r="E117" s="154">
        <v>36954</v>
      </c>
      <c r="F117" s="154">
        <f>+E117-D117</f>
        <v>0</v>
      </c>
      <c r="G117" s="131" t="s">
        <v>675</v>
      </c>
      <c r="H117" s="157"/>
      <c r="I117" s="157"/>
      <c r="J117" s="157"/>
    </row>
    <row r="118" spans="1:10" ht="36" x14ac:dyDescent="0.25">
      <c r="A118" s="125" t="s">
        <v>488</v>
      </c>
      <c r="B118" s="126" t="s">
        <v>489</v>
      </c>
      <c r="C118" s="126" t="s">
        <v>587</v>
      </c>
      <c r="D118" s="127">
        <f>28.3+365</f>
        <v>393.3</v>
      </c>
      <c r="E118" s="127">
        <v>392.83859000000001</v>
      </c>
      <c r="F118" s="127">
        <f>+E118-D118</f>
        <v>-0.46141000000000076</v>
      </c>
      <c r="G118" s="131" t="s">
        <v>588</v>
      </c>
      <c r="H118" s="157"/>
      <c r="I118" s="157"/>
      <c r="J118" s="157"/>
    </row>
    <row r="119" spans="1:10" ht="36" x14ac:dyDescent="0.25">
      <c r="A119" s="125" t="s">
        <v>492</v>
      </c>
      <c r="B119" s="126" t="s">
        <v>493</v>
      </c>
      <c r="C119" s="126" t="s">
        <v>494</v>
      </c>
      <c r="D119" s="127">
        <v>168533.14600000001</v>
      </c>
      <c r="E119" s="127">
        <v>168533.14573999998</v>
      </c>
      <c r="F119" s="127">
        <f>+E119-D119</f>
        <v>-2.6000002981163561E-4</v>
      </c>
      <c r="G119" s="131" t="s">
        <v>589</v>
      </c>
      <c r="H119" s="157"/>
      <c r="I119" s="157"/>
      <c r="J119" s="157"/>
    </row>
    <row r="120" spans="1:10" x14ac:dyDescent="0.25">
      <c r="A120" s="133"/>
      <c r="B120" s="134"/>
      <c r="C120" s="134"/>
      <c r="D120" s="135"/>
      <c r="E120" s="135"/>
      <c r="F120" s="136"/>
      <c r="G120" s="137"/>
      <c r="H120" s="157"/>
      <c r="I120" s="157"/>
      <c r="J120" s="157"/>
    </row>
    <row r="121" spans="1:10" ht="108" x14ac:dyDescent="0.25">
      <c r="A121" s="155" t="s">
        <v>496</v>
      </c>
      <c r="B121" s="122" t="s">
        <v>497</v>
      </c>
      <c r="C121" s="122" t="s">
        <v>476</v>
      </c>
      <c r="D121" s="123">
        <f>24218271/1000</f>
        <v>24218.271000000001</v>
      </c>
      <c r="E121" s="123">
        <f>+D121</f>
        <v>24218.271000000001</v>
      </c>
      <c r="F121" s="123">
        <f>+D121-E121</f>
        <v>0</v>
      </c>
      <c r="G121" s="140" t="s">
        <v>676</v>
      </c>
      <c r="H121" s="157"/>
      <c r="I121" s="157"/>
      <c r="J121" s="157"/>
    </row>
    <row r="122" spans="1:10" ht="15.75" thickBot="1" x14ac:dyDescent="0.3">
      <c r="A122" s="141" t="s">
        <v>498</v>
      </c>
      <c r="B122" s="142"/>
      <c r="C122" s="142"/>
      <c r="D122" s="143">
        <f>+D108+D115+D121</f>
        <v>4998256.6739999996</v>
      </c>
      <c r="E122" s="143">
        <f>+E108+E115+E121</f>
        <v>4998256.5024700025</v>
      </c>
      <c r="F122" s="143">
        <f>+E122-D122</f>
        <v>-0.17152999714016914</v>
      </c>
      <c r="G122" s="144"/>
      <c r="H122" s="157"/>
      <c r="I122" s="157"/>
      <c r="J122" s="157"/>
    </row>
    <row r="123" spans="1:10" ht="15.75" thickBot="1" x14ac:dyDescent="0.3">
      <c r="A123" s="145"/>
      <c r="B123" s="146"/>
      <c r="C123" s="146"/>
      <c r="D123" s="147"/>
      <c r="E123" s="147"/>
      <c r="F123" s="148"/>
      <c r="G123" s="145"/>
      <c r="H123" s="157"/>
      <c r="I123" s="157"/>
      <c r="J123" s="157"/>
    </row>
    <row r="124" spans="1:10" ht="36" x14ac:dyDescent="0.25">
      <c r="A124" s="149" t="s">
        <v>499</v>
      </c>
      <c r="B124" s="150" t="s">
        <v>500</v>
      </c>
      <c r="C124" s="150" t="s">
        <v>501</v>
      </c>
      <c r="D124" s="151">
        <v>2474760.6570000001</v>
      </c>
      <c r="E124" s="151">
        <v>2474760.6570000001</v>
      </c>
      <c r="F124" s="151">
        <f>+E124-D124</f>
        <v>0</v>
      </c>
      <c r="G124" s="152" t="s">
        <v>628</v>
      </c>
      <c r="H124" s="157"/>
      <c r="I124" s="157"/>
      <c r="J124" s="157"/>
    </row>
    <row r="125" spans="1:10" x14ac:dyDescent="0.25">
      <c r="A125" s="125"/>
      <c r="B125" s="134"/>
      <c r="C125" s="134"/>
      <c r="D125" s="135"/>
      <c r="E125" s="135"/>
      <c r="F125" s="136"/>
      <c r="G125" s="137"/>
      <c r="H125" s="157"/>
      <c r="I125" s="157"/>
      <c r="J125" s="157"/>
    </row>
    <row r="126" spans="1:10" ht="60" x14ac:dyDescent="0.25">
      <c r="A126" s="120" t="s">
        <v>502</v>
      </c>
      <c r="B126" s="122" t="s">
        <v>503</v>
      </c>
      <c r="C126" s="122" t="s">
        <v>504</v>
      </c>
      <c r="D126" s="123">
        <v>84454</v>
      </c>
      <c r="E126" s="123">
        <v>84454</v>
      </c>
      <c r="F126" s="123">
        <f>+E126-D126</f>
        <v>0</v>
      </c>
      <c r="G126" s="140" t="s">
        <v>590</v>
      </c>
      <c r="H126" s="157"/>
      <c r="I126" s="157"/>
      <c r="J126" s="157"/>
    </row>
    <row r="127" spans="1:10" x14ac:dyDescent="0.25">
      <c r="A127" s="125"/>
      <c r="B127" s="134"/>
      <c r="C127" s="134"/>
      <c r="D127" s="135"/>
      <c r="E127" s="135"/>
      <c r="F127" s="136"/>
      <c r="G127" s="137"/>
      <c r="H127" s="157"/>
      <c r="I127" s="157"/>
      <c r="J127" s="157"/>
    </row>
    <row r="128" spans="1:10" ht="72" x14ac:dyDescent="0.25">
      <c r="A128" s="155" t="s">
        <v>505</v>
      </c>
      <c r="B128" s="122" t="s">
        <v>506</v>
      </c>
      <c r="C128" s="122" t="s">
        <v>591</v>
      </c>
      <c r="D128" s="123">
        <f>SUM(D129:D131)</f>
        <v>1999146.719</v>
      </c>
      <c r="E128" s="123">
        <f>SUM(E129:E131)</f>
        <v>1999146.719</v>
      </c>
      <c r="F128" s="123">
        <f>+E128-D128</f>
        <v>0</v>
      </c>
      <c r="G128" s="140" t="s">
        <v>629</v>
      </c>
      <c r="H128" s="157"/>
      <c r="I128" s="157"/>
      <c r="J128" s="157"/>
    </row>
    <row r="129" spans="1:10" ht="48" x14ac:dyDescent="0.25">
      <c r="A129" s="129" t="s">
        <v>508</v>
      </c>
      <c r="B129" s="126" t="s">
        <v>509</v>
      </c>
      <c r="C129" s="130" t="s">
        <v>510</v>
      </c>
      <c r="D129" s="127">
        <v>1978757.713</v>
      </c>
      <c r="E129" s="127">
        <v>1978757.713</v>
      </c>
      <c r="F129" s="127">
        <f>+E129-D129</f>
        <v>0</v>
      </c>
      <c r="G129" s="131" t="s">
        <v>592</v>
      </c>
      <c r="H129" s="157"/>
      <c r="I129" s="157"/>
      <c r="J129" s="157"/>
    </row>
    <row r="130" spans="1:10" ht="96" x14ac:dyDescent="0.25">
      <c r="A130" s="125" t="s">
        <v>512</v>
      </c>
      <c r="B130" s="126" t="s">
        <v>513</v>
      </c>
      <c r="C130" s="130" t="s">
        <v>593</v>
      </c>
      <c r="D130" s="154">
        <v>5162</v>
      </c>
      <c r="E130" s="154">
        <v>5162</v>
      </c>
      <c r="F130" s="154">
        <f>+E130-D130</f>
        <v>0</v>
      </c>
      <c r="G130" s="131" t="s">
        <v>677</v>
      </c>
      <c r="H130" s="157"/>
      <c r="I130" s="157"/>
      <c r="J130" s="157"/>
    </row>
    <row r="131" spans="1:10" x14ac:dyDescent="0.25">
      <c r="A131" s="125" t="s">
        <v>515</v>
      </c>
      <c r="B131" s="126" t="s">
        <v>516</v>
      </c>
      <c r="C131" s="126" t="s">
        <v>479</v>
      </c>
      <c r="D131" s="127">
        <v>15227.005999999999</v>
      </c>
      <c r="E131" s="127">
        <v>15227.005999999999</v>
      </c>
      <c r="F131" s="127">
        <f>+E131-D131</f>
        <v>0</v>
      </c>
      <c r="G131" s="153"/>
      <c r="H131" s="157"/>
      <c r="I131" s="157"/>
      <c r="J131" s="157"/>
    </row>
    <row r="132" spans="1:10" x14ac:dyDescent="0.25">
      <c r="A132" s="133"/>
      <c r="B132" s="134"/>
      <c r="C132" s="134"/>
      <c r="D132" s="135"/>
      <c r="E132" s="135"/>
      <c r="F132" s="136"/>
      <c r="G132" s="137"/>
      <c r="H132" s="157"/>
      <c r="I132" s="157"/>
      <c r="J132" s="157"/>
    </row>
    <row r="133" spans="1:10" ht="72" x14ac:dyDescent="0.25">
      <c r="A133" s="155" t="s">
        <v>517</v>
      </c>
      <c r="B133" s="122" t="s">
        <v>518</v>
      </c>
      <c r="C133" s="122" t="s">
        <v>594</v>
      </c>
      <c r="D133" s="123">
        <f>SUM(D134:D139)</f>
        <v>377391.74300000002</v>
      </c>
      <c r="E133" s="123">
        <f>SUM(E134:E139)</f>
        <v>377391.74800000002</v>
      </c>
      <c r="F133" s="123">
        <f t="shared" ref="F133:F138" si="4">+E133-D133</f>
        <v>5.0000000046566129E-3</v>
      </c>
      <c r="G133" s="140" t="s">
        <v>630</v>
      </c>
      <c r="H133" s="157"/>
      <c r="I133" s="157"/>
      <c r="J133" s="157"/>
    </row>
    <row r="134" spans="1:10" ht="48" x14ac:dyDescent="0.25">
      <c r="A134" s="129" t="s">
        <v>508</v>
      </c>
      <c r="B134" s="126" t="s">
        <v>519</v>
      </c>
      <c r="C134" s="126" t="s">
        <v>510</v>
      </c>
      <c r="D134" s="127">
        <v>203359.11300000001</v>
      </c>
      <c r="E134" s="127">
        <v>203359.11300000001</v>
      </c>
      <c r="F134" s="127">
        <f t="shared" si="4"/>
        <v>0</v>
      </c>
      <c r="G134" s="131" t="s">
        <v>595</v>
      </c>
      <c r="H134" s="157"/>
      <c r="I134" s="157"/>
      <c r="J134" s="157"/>
    </row>
    <row r="135" spans="1:10" ht="168" x14ac:dyDescent="0.25">
      <c r="A135" s="125" t="s">
        <v>521</v>
      </c>
      <c r="B135" s="130" t="s">
        <v>522</v>
      </c>
      <c r="C135" s="130" t="s">
        <v>523</v>
      </c>
      <c r="D135" s="127">
        <v>34734.629999999997</v>
      </c>
      <c r="E135" s="127">
        <v>34734.629999999997</v>
      </c>
      <c r="F135" s="127">
        <f t="shared" si="4"/>
        <v>0</v>
      </c>
      <c r="G135" s="131" t="s">
        <v>701</v>
      </c>
      <c r="H135" s="157"/>
      <c r="I135" s="157"/>
      <c r="J135" s="157"/>
    </row>
    <row r="136" spans="1:10" ht="180" x14ac:dyDescent="0.25">
      <c r="A136" s="129" t="s">
        <v>524</v>
      </c>
      <c r="B136" s="130" t="s">
        <v>525</v>
      </c>
      <c r="C136" s="130" t="s">
        <v>523</v>
      </c>
      <c r="D136" s="127">
        <f>102715+196</f>
        <v>102911</v>
      </c>
      <c r="E136" s="127">
        <v>102911.005</v>
      </c>
      <c r="F136" s="127">
        <f t="shared" si="4"/>
        <v>5.0000000046566129E-3</v>
      </c>
      <c r="G136" s="131" t="s">
        <v>678</v>
      </c>
      <c r="H136" s="157"/>
      <c r="I136" s="157"/>
      <c r="J136" s="157"/>
    </row>
    <row r="137" spans="1:10" ht="168" x14ac:dyDescent="0.25">
      <c r="A137" s="125" t="s">
        <v>526</v>
      </c>
      <c r="B137" s="130" t="s">
        <v>527</v>
      </c>
      <c r="C137" s="130" t="s">
        <v>523</v>
      </c>
      <c r="D137" s="127">
        <v>22823</v>
      </c>
      <c r="E137" s="127">
        <v>22823</v>
      </c>
      <c r="F137" s="127">
        <f t="shared" si="4"/>
        <v>0</v>
      </c>
      <c r="G137" s="131" t="s">
        <v>679</v>
      </c>
      <c r="H137" s="157"/>
      <c r="I137" s="157"/>
      <c r="J137" s="157"/>
    </row>
    <row r="138" spans="1:10" ht="180" x14ac:dyDescent="0.25">
      <c r="A138" s="129" t="s">
        <v>528</v>
      </c>
      <c r="B138" s="130" t="s">
        <v>529</v>
      </c>
      <c r="C138" s="130" t="s">
        <v>523</v>
      </c>
      <c r="D138" s="127">
        <v>9465</v>
      </c>
      <c r="E138" s="127">
        <v>9465</v>
      </c>
      <c r="F138" s="127">
        <f t="shared" si="4"/>
        <v>0</v>
      </c>
      <c r="G138" s="131" t="s">
        <v>680</v>
      </c>
      <c r="H138" s="157"/>
      <c r="I138" s="157"/>
      <c r="J138" s="157"/>
    </row>
    <row r="139" spans="1:10" ht="228" x14ac:dyDescent="0.25">
      <c r="A139" s="129" t="s">
        <v>530</v>
      </c>
      <c r="B139" s="130" t="s">
        <v>531</v>
      </c>
      <c r="C139" s="130" t="s">
        <v>596</v>
      </c>
      <c r="D139" s="154">
        <v>4099</v>
      </c>
      <c r="E139" s="154">
        <v>4099</v>
      </c>
      <c r="F139" s="154">
        <f>+E139-D139</f>
        <v>0</v>
      </c>
      <c r="G139" s="131" t="s">
        <v>681</v>
      </c>
      <c r="H139" s="157"/>
      <c r="I139" s="157"/>
      <c r="J139" s="157"/>
    </row>
    <row r="140" spans="1:10" x14ac:dyDescent="0.25">
      <c r="A140" s="133"/>
      <c r="B140" s="134"/>
      <c r="C140" s="134"/>
      <c r="D140" s="135"/>
      <c r="E140" s="135"/>
      <c r="F140" s="136"/>
      <c r="G140" s="137"/>
      <c r="H140" s="157"/>
      <c r="I140" s="157"/>
      <c r="J140" s="157"/>
    </row>
    <row r="141" spans="1:10" ht="276" x14ac:dyDescent="0.25">
      <c r="A141" s="155" t="s">
        <v>533</v>
      </c>
      <c r="B141" s="122" t="s">
        <v>534</v>
      </c>
      <c r="C141" s="122" t="s">
        <v>535</v>
      </c>
      <c r="D141" s="123">
        <v>62504</v>
      </c>
      <c r="E141" s="123">
        <v>62504</v>
      </c>
      <c r="F141" s="123">
        <f>+E141-D141</f>
        <v>0</v>
      </c>
      <c r="G141" s="140" t="s">
        <v>682</v>
      </c>
      <c r="H141" s="157"/>
      <c r="I141" s="157"/>
      <c r="J141" s="157"/>
    </row>
    <row r="142" spans="1:10" ht="15.75" thickBot="1" x14ac:dyDescent="0.3">
      <c r="A142" s="141" t="s">
        <v>536</v>
      </c>
      <c r="B142" s="142"/>
      <c r="C142" s="142"/>
      <c r="D142" s="143">
        <f>+D124+D126+D128+D133+D141</f>
        <v>4998257.1189999999</v>
      </c>
      <c r="E142" s="143">
        <f>+E124+E126+E128+E133+E141</f>
        <v>4998257.1239999998</v>
      </c>
      <c r="F142" s="143">
        <f>+E142-D142</f>
        <v>4.999999888241291E-3</v>
      </c>
      <c r="G142" s="144"/>
      <c r="H142" s="157"/>
      <c r="I142" s="157"/>
      <c r="J142" s="157"/>
    </row>
    <row r="143" spans="1:10" x14ac:dyDescent="0.25">
      <c r="A143" s="157"/>
      <c r="B143" s="157"/>
      <c r="C143" s="157"/>
      <c r="D143" s="157"/>
      <c r="E143" s="157"/>
      <c r="F143" s="157"/>
      <c r="G143" s="157"/>
      <c r="H143" s="157"/>
      <c r="I143" s="157"/>
      <c r="J143" s="157"/>
    </row>
    <row r="144" spans="1:10" x14ac:dyDescent="0.25">
      <c r="A144" s="157"/>
      <c r="B144" s="157"/>
      <c r="C144" s="157"/>
      <c r="D144" s="157"/>
      <c r="E144" s="157"/>
      <c r="F144" s="157"/>
      <c r="G144" s="157"/>
      <c r="H144" s="157"/>
      <c r="I144" s="157"/>
      <c r="J144" s="157"/>
    </row>
    <row r="145" spans="1:10" x14ac:dyDescent="0.25">
      <c r="A145" s="157"/>
      <c r="B145" s="157"/>
      <c r="C145" s="157"/>
      <c r="D145" s="157"/>
      <c r="E145" s="157"/>
      <c r="F145" s="157"/>
      <c r="G145" s="157"/>
      <c r="H145" s="157"/>
      <c r="I145" s="157"/>
      <c r="J145" s="157"/>
    </row>
    <row r="146" spans="1:10" ht="15.75" x14ac:dyDescent="0.25">
      <c r="A146" s="156" t="s">
        <v>597</v>
      </c>
      <c r="B146" s="158"/>
      <c r="C146" s="159"/>
      <c r="D146" s="160"/>
      <c r="E146" s="160"/>
      <c r="F146" s="113"/>
      <c r="G146" s="113"/>
      <c r="H146" s="157"/>
      <c r="I146" s="157"/>
      <c r="J146" s="157"/>
    </row>
    <row r="147" spans="1:10" x14ac:dyDescent="0.25">
      <c r="A147" s="115"/>
      <c r="B147" s="158"/>
      <c r="C147" s="159"/>
      <c r="D147" s="160"/>
      <c r="E147" s="160"/>
      <c r="F147" s="113"/>
      <c r="G147" s="113"/>
      <c r="H147" s="157"/>
      <c r="I147" s="157"/>
      <c r="J147" s="157"/>
    </row>
    <row r="148" spans="1:10" x14ac:dyDescent="0.25">
      <c r="A148" s="475" t="s">
        <v>454</v>
      </c>
      <c r="B148" s="475"/>
      <c r="C148" s="475"/>
      <c r="D148" s="475"/>
      <c r="E148" s="475"/>
      <c r="F148" s="475"/>
      <c r="G148" s="475"/>
      <c r="H148" s="157"/>
      <c r="I148" s="157"/>
      <c r="J148" s="157"/>
    </row>
    <row r="149" spans="1:10" ht="15.75" thickBot="1" x14ac:dyDescent="0.3">
      <c r="A149" s="161"/>
      <c r="B149" s="162"/>
      <c r="C149" s="163"/>
      <c r="D149" s="164"/>
      <c r="E149" s="164"/>
      <c r="F149" s="165"/>
      <c r="G149" s="166"/>
      <c r="H149" s="157"/>
      <c r="I149" s="157"/>
      <c r="J149" s="157"/>
    </row>
    <row r="150" spans="1:10" ht="48.75" thickBot="1" x14ac:dyDescent="0.3">
      <c r="A150" s="167" t="s">
        <v>598</v>
      </c>
      <c r="B150" s="118" t="s">
        <v>456</v>
      </c>
      <c r="C150" s="118" t="s">
        <v>457</v>
      </c>
      <c r="D150" s="118" t="s">
        <v>458</v>
      </c>
      <c r="E150" s="118" t="s">
        <v>457</v>
      </c>
      <c r="F150" s="118" t="s">
        <v>459</v>
      </c>
      <c r="G150" s="119" t="s">
        <v>460</v>
      </c>
      <c r="H150" s="157"/>
      <c r="I150" s="157"/>
      <c r="J150" s="157"/>
    </row>
    <row r="151" spans="1:10" ht="24" x14ac:dyDescent="0.25">
      <c r="A151" s="168" t="s">
        <v>633</v>
      </c>
      <c r="B151" s="169" t="s">
        <v>539</v>
      </c>
      <c r="C151" s="170"/>
      <c r="D151" s="171">
        <v>1786899</v>
      </c>
      <c r="E151" s="171">
        <v>1786899.1939999999</v>
      </c>
      <c r="F151" s="171">
        <v>0.19399999990127981</v>
      </c>
      <c r="G151" s="172"/>
      <c r="H151" s="157"/>
      <c r="I151" s="157"/>
      <c r="J151" s="157"/>
    </row>
    <row r="152" spans="1:10" ht="36" x14ac:dyDescent="0.25">
      <c r="A152" s="129" t="s">
        <v>540</v>
      </c>
      <c r="B152" s="130" t="s">
        <v>541</v>
      </c>
      <c r="C152" s="130" t="s">
        <v>77</v>
      </c>
      <c r="D152" s="127">
        <v>1768603</v>
      </c>
      <c r="E152" s="127">
        <v>1768603.1939999999</v>
      </c>
      <c r="F152" s="127">
        <v>0.19399999990127981</v>
      </c>
      <c r="G152" s="153"/>
      <c r="H152" s="157"/>
      <c r="I152" s="157"/>
      <c r="J152" s="157"/>
    </row>
    <row r="153" spans="1:10" ht="409.5" x14ac:dyDescent="0.25">
      <c r="A153" s="129" t="s">
        <v>542</v>
      </c>
      <c r="B153" s="130" t="s">
        <v>543</v>
      </c>
      <c r="C153" s="130" t="s">
        <v>544</v>
      </c>
      <c r="D153" s="154">
        <v>18296</v>
      </c>
      <c r="E153" s="154">
        <v>18296</v>
      </c>
      <c r="F153" s="154">
        <v>0</v>
      </c>
      <c r="G153" s="131" t="s">
        <v>683</v>
      </c>
      <c r="H153" s="157"/>
      <c r="I153" s="157"/>
      <c r="J153" s="157"/>
    </row>
    <row r="154" spans="1:10" x14ac:dyDescent="0.25">
      <c r="A154" s="133"/>
      <c r="B154" s="134"/>
      <c r="C154" s="173"/>
      <c r="D154" s="135"/>
      <c r="E154" s="135"/>
      <c r="F154" s="136"/>
      <c r="G154" s="174"/>
      <c r="H154" s="157"/>
      <c r="I154" s="157"/>
      <c r="J154" s="157"/>
    </row>
    <row r="155" spans="1:10" ht="132" x14ac:dyDescent="0.25">
      <c r="A155" s="155" t="s">
        <v>622</v>
      </c>
      <c r="B155" s="121" t="s">
        <v>545</v>
      </c>
      <c r="C155" s="122"/>
      <c r="D155" s="123">
        <v>1510794.7650000001</v>
      </c>
      <c r="E155" s="123">
        <v>1510795</v>
      </c>
      <c r="F155" s="123">
        <v>0.23499999986961484</v>
      </c>
      <c r="G155" s="175" t="s">
        <v>631</v>
      </c>
      <c r="H155" s="157"/>
      <c r="I155" s="157"/>
      <c r="J155" s="157"/>
    </row>
    <row r="156" spans="1:10" ht="36" x14ac:dyDescent="0.25">
      <c r="A156" s="125" t="s">
        <v>546</v>
      </c>
      <c r="B156" s="130" t="s">
        <v>547</v>
      </c>
      <c r="C156" s="130" t="s">
        <v>79</v>
      </c>
      <c r="D156" s="127">
        <v>501402.76500000001</v>
      </c>
      <c r="E156" s="127">
        <v>501403</v>
      </c>
      <c r="F156" s="127">
        <v>0.23499999998603016</v>
      </c>
      <c r="G156" s="131" t="s">
        <v>599</v>
      </c>
      <c r="H156" s="157"/>
      <c r="I156" s="157"/>
      <c r="J156" s="157"/>
    </row>
    <row r="157" spans="1:10" ht="108" x14ac:dyDescent="0.25">
      <c r="A157" s="129" t="s">
        <v>549</v>
      </c>
      <c r="B157" s="126" t="s">
        <v>550</v>
      </c>
      <c r="C157" s="130" t="s">
        <v>551</v>
      </c>
      <c r="D157" s="127">
        <v>487757</v>
      </c>
      <c r="E157" s="127">
        <v>487757</v>
      </c>
      <c r="F157" s="127">
        <v>0</v>
      </c>
      <c r="G157" s="131" t="s">
        <v>684</v>
      </c>
      <c r="H157" s="157"/>
      <c r="I157" s="157"/>
      <c r="J157" s="157"/>
    </row>
    <row r="158" spans="1:10" x14ac:dyDescent="0.25">
      <c r="A158" s="129" t="s">
        <v>552</v>
      </c>
      <c r="B158" s="126" t="s">
        <v>553</v>
      </c>
      <c r="C158" s="130" t="s">
        <v>600</v>
      </c>
      <c r="D158" s="127">
        <v>344692</v>
      </c>
      <c r="E158" s="127">
        <v>344692</v>
      </c>
      <c r="F158" s="127">
        <v>0</v>
      </c>
      <c r="G158" s="176"/>
      <c r="H158" s="157"/>
      <c r="I158" s="157"/>
      <c r="J158" s="157"/>
    </row>
    <row r="159" spans="1:10" ht="288" x14ac:dyDescent="0.25">
      <c r="A159" s="129" t="s">
        <v>555</v>
      </c>
      <c r="B159" s="126" t="s">
        <v>556</v>
      </c>
      <c r="C159" s="130" t="s">
        <v>557</v>
      </c>
      <c r="D159" s="154">
        <v>158197</v>
      </c>
      <c r="E159" s="154">
        <v>158197</v>
      </c>
      <c r="F159" s="154">
        <v>0</v>
      </c>
      <c r="G159" s="131" t="s">
        <v>685</v>
      </c>
      <c r="H159" s="157"/>
      <c r="I159" s="157"/>
      <c r="J159" s="157"/>
    </row>
    <row r="160" spans="1:10" ht="156" x14ac:dyDescent="0.25">
      <c r="A160" s="125" t="s">
        <v>558</v>
      </c>
      <c r="B160" s="126" t="s">
        <v>559</v>
      </c>
      <c r="C160" s="130" t="s">
        <v>560</v>
      </c>
      <c r="D160" s="127">
        <v>297</v>
      </c>
      <c r="E160" s="127">
        <v>297</v>
      </c>
      <c r="F160" s="127">
        <v>0</v>
      </c>
      <c r="G160" s="131" t="s">
        <v>686</v>
      </c>
      <c r="H160" s="157"/>
      <c r="I160" s="157"/>
      <c r="J160" s="157"/>
    </row>
    <row r="161" spans="1:10" ht="240" x14ac:dyDescent="0.25">
      <c r="A161" s="125" t="s">
        <v>561</v>
      </c>
      <c r="B161" s="126" t="s">
        <v>562</v>
      </c>
      <c r="C161" s="130" t="s">
        <v>557</v>
      </c>
      <c r="D161" s="127">
        <v>5979</v>
      </c>
      <c r="E161" s="127">
        <v>5979</v>
      </c>
      <c r="F161" s="127">
        <v>0</v>
      </c>
      <c r="G161" s="131" t="s">
        <v>688</v>
      </c>
      <c r="H161" s="157"/>
      <c r="I161" s="157"/>
      <c r="J161" s="157"/>
    </row>
    <row r="162" spans="1:10" ht="156" x14ac:dyDescent="0.25">
      <c r="A162" s="125" t="s">
        <v>563</v>
      </c>
      <c r="B162" s="126" t="s">
        <v>564</v>
      </c>
      <c r="C162" s="130" t="s">
        <v>560</v>
      </c>
      <c r="D162" s="127">
        <v>12470</v>
      </c>
      <c r="E162" s="127">
        <v>12470</v>
      </c>
      <c r="F162" s="127">
        <v>0</v>
      </c>
      <c r="G162" s="131" t="s">
        <v>687</v>
      </c>
      <c r="H162" s="157"/>
      <c r="I162" s="157"/>
      <c r="J162" s="157"/>
    </row>
    <row r="163" spans="1:10" x14ac:dyDescent="0.25">
      <c r="A163" s="133"/>
      <c r="B163" s="134"/>
      <c r="C163" s="173"/>
      <c r="D163" s="135"/>
      <c r="E163" s="135"/>
      <c r="F163" s="136"/>
      <c r="G163" s="174"/>
      <c r="H163" s="157"/>
      <c r="I163" s="157"/>
      <c r="J163" s="157"/>
    </row>
    <row r="164" spans="1:10" ht="312" x14ac:dyDescent="0.25">
      <c r="A164" s="120" t="s">
        <v>565</v>
      </c>
      <c r="B164" s="121" t="s">
        <v>566</v>
      </c>
      <c r="C164" s="122" t="s">
        <v>616</v>
      </c>
      <c r="D164" s="123">
        <v>37818</v>
      </c>
      <c r="E164" s="123">
        <v>37818</v>
      </c>
      <c r="F164" s="123">
        <v>0</v>
      </c>
      <c r="G164" s="175" t="s">
        <v>689</v>
      </c>
      <c r="H164" s="157"/>
      <c r="I164" s="157"/>
      <c r="J164" s="157"/>
    </row>
    <row r="165" spans="1:10" x14ac:dyDescent="0.25">
      <c r="A165" s="133"/>
      <c r="B165" s="134"/>
      <c r="C165" s="173"/>
      <c r="D165" s="135"/>
      <c r="E165" s="135"/>
      <c r="F165" s="136"/>
      <c r="G165" s="174"/>
      <c r="H165" s="157"/>
      <c r="I165" s="157"/>
      <c r="J165" s="157"/>
    </row>
    <row r="166" spans="1:10" ht="228" x14ac:dyDescent="0.25">
      <c r="A166" s="120" t="s">
        <v>567</v>
      </c>
      <c r="B166" s="121" t="s">
        <v>568</v>
      </c>
      <c r="C166" s="122" t="s">
        <v>569</v>
      </c>
      <c r="D166" s="123">
        <v>53715</v>
      </c>
      <c r="E166" s="123">
        <v>53715</v>
      </c>
      <c r="F166" s="123">
        <v>0</v>
      </c>
      <c r="G166" s="175" t="s">
        <v>690</v>
      </c>
      <c r="H166" s="157"/>
      <c r="I166" s="157"/>
      <c r="J166" s="157"/>
    </row>
    <row r="167" spans="1:10" x14ac:dyDescent="0.25">
      <c r="A167" s="133"/>
      <c r="B167" s="134"/>
      <c r="C167" s="173"/>
      <c r="D167" s="135"/>
      <c r="E167" s="135"/>
      <c r="F167" s="136"/>
      <c r="G167" s="174"/>
      <c r="H167" s="157"/>
      <c r="I167" s="157"/>
      <c r="J167" s="157"/>
    </row>
    <row r="168" spans="1:10" x14ac:dyDescent="0.25">
      <c r="A168" s="120" t="s">
        <v>570</v>
      </c>
      <c r="B168" s="121" t="s">
        <v>571</v>
      </c>
      <c r="C168" s="122"/>
      <c r="D168" s="123">
        <f>+D164+D151</f>
        <v>1824717</v>
      </c>
      <c r="E168" s="123">
        <f>+E164+E151</f>
        <v>1824717.1939999999</v>
      </c>
      <c r="F168" s="123">
        <f>+E168-D168</f>
        <v>0.19399999990127981</v>
      </c>
      <c r="G168" s="177"/>
      <c r="H168" s="157"/>
      <c r="I168" s="157"/>
      <c r="J168" s="157"/>
    </row>
    <row r="169" spans="1:10" x14ac:dyDescent="0.25">
      <c r="A169" s="178"/>
      <c r="B169" s="134"/>
      <c r="C169" s="173"/>
      <c r="D169" s="179"/>
      <c r="E169" s="179"/>
      <c r="F169" s="180"/>
      <c r="G169" s="181"/>
      <c r="H169" s="157"/>
      <c r="I169" s="157"/>
      <c r="J169" s="157"/>
    </row>
    <row r="170" spans="1:10" x14ac:dyDescent="0.25">
      <c r="A170" s="120" t="s">
        <v>572</v>
      </c>
      <c r="B170" s="121" t="s">
        <v>573</v>
      </c>
      <c r="C170" s="122"/>
      <c r="D170" s="123">
        <f>+D166+D155</f>
        <v>1564509.7650000001</v>
      </c>
      <c r="E170" s="123">
        <f>+E166+E155</f>
        <v>1564510</v>
      </c>
      <c r="F170" s="123">
        <f>+E170-D170</f>
        <v>0.23499999986961484</v>
      </c>
      <c r="G170" s="177"/>
      <c r="H170" s="157"/>
      <c r="I170" s="157"/>
      <c r="J170" s="157"/>
    </row>
    <row r="171" spans="1:10" x14ac:dyDescent="0.25">
      <c r="A171" s="133"/>
      <c r="B171" s="134"/>
      <c r="C171" s="173"/>
      <c r="D171" s="135"/>
      <c r="E171" s="135"/>
      <c r="F171" s="136"/>
      <c r="G171" s="174"/>
      <c r="H171" s="157"/>
      <c r="I171" s="157"/>
      <c r="J171" s="157"/>
    </row>
    <row r="172" spans="1:10" ht="24" x14ac:dyDescent="0.25">
      <c r="A172" s="155" t="s">
        <v>574</v>
      </c>
      <c r="B172" s="121" t="s">
        <v>575</v>
      </c>
      <c r="C172" s="122"/>
      <c r="D172" s="123">
        <f>+D168-D170</f>
        <v>260207.23499999987</v>
      </c>
      <c r="E172" s="123">
        <f>+E168-E170</f>
        <v>260207.1939999999</v>
      </c>
      <c r="F172" s="123">
        <f>+E172-D172</f>
        <v>-4.0999999968335032E-2</v>
      </c>
      <c r="G172" s="124"/>
      <c r="H172" s="157"/>
      <c r="I172" s="157"/>
      <c r="J172" s="157"/>
    </row>
    <row r="173" spans="1:10" x14ac:dyDescent="0.25">
      <c r="A173" s="133"/>
      <c r="B173" s="134"/>
      <c r="C173" s="173"/>
      <c r="D173" s="135"/>
      <c r="E173" s="135"/>
      <c r="F173" s="136"/>
      <c r="G173" s="174"/>
      <c r="H173" s="157"/>
      <c r="I173" s="157"/>
      <c r="J173" s="157"/>
    </row>
    <row r="174" spans="1:10" x14ac:dyDescent="0.25">
      <c r="A174" s="120" t="s">
        <v>576</v>
      </c>
      <c r="B174" s="121" t="s">
        <v>577</v>
      </c>
      <c r="C174" s="122"/>
      <c r="D174" s="123">
        <v>20928</v>
      </c>
      <c r="E174" s="123">
        <v>20928</v>
      </c>
      <c r="F174" s="123">
        <f>+E174-D174</f>
        <v>0</v>
      </c>
      <c r="G174" s="124"/>
      <c r="H174" s="157"/>
      <c r="I174" s="157"/>
      <c r="J174" s="157"/>
    </row>
    <row r="175" spans="1:10" x14ac:dyDescent="0.25">
      <c r="A175" s="133"/>
      <c r="B175" s="134"/>
      <c r="C175" s="173"/>
      <c r="D175" s="135"/>
      <c r="E175" s="135"/>
      <c r="F175" s="136"/>
      <c r="G175" s="174"/>
      <c r="H175" s="157"/>
      <c r="I175" s="157"/>
      <c r="J175" s="157"/>
    </row>
    <row r="176" spans="1:10" ht="24.75" thickBot="1" x14ac:dyDescent="0.3">
      <c r="A176" s="187" t="s">
        <v>578</v>
      </c>
      <c r="B176" s="183" t="s">
        <v>579</v>
      </c>
      <c r="C176" s="184"/>
      <c r="D176" s="185">
        <f>+D172-D174</f>
        <v>239279.23499999987</v>
      </c>
      <c r="E176" s="185">
        <f>+E172-E174</f>
        <v>239279.1939999999</v>
      </c>
      <c r="F176" s="185">
        <f>+E176-D176</f>
        <v>-4.0999999968335032E-2</v>
      </c>
      <c r="G176" s="186"/>
      <c r="H176" s="157"/>
      <c r="I176" s="157"/>
      <c r="J176" s="157"/>
    </row>
    <row r="177" spans="1:10" x14ac:dyDescent="0.25">
      <c r="A177" s="157"/>
      <c r="B177" s="157"/>
      <c r="C177" s="157"/>
      <c r="D177" s="157"/>
      <c r="E177" s="157"/>
      <c r="F177" s="157"/>
      <c r="G177" s="157"/>
      <c r="H177" s="157"/>
      <c r="I177" s="157"/>
      <c r="J177" s="157"/>
    </row>
    <row r="178" spans="1:10" x14ac:dyDescent="0.25">
      <c r="A178" s="157"/>
      <c r="B178" s="157"/>
      <c r="C178" s="157"/>
      <c r="D178" s="157"/>
      <c r="E178" s="157"/>
      <c r="F178" s="157"/>
      <c r="G178" s="157"/>
      <c r="H178" s="157"/>
      <c r="I178" s="157"/>
      <c r="J178" s="157"/>
    </row>
    <row r="179" spans="1:10" x14ac:dyDescent="0.25">
      <c r="A179" s="157"/>
      <c r="B179" s="157"/>
      <c r="C179" s="157"/>
      <c r="D179" s="157"/>
      <c r="E179" s="157"/>
      <c r="F179" s="157"/>
      <c r="G179" s="157"/>
      <c r="H179" s="157"/>
      <c r="I179" s="157"/>
      <c r="J179" s="157"/>
    </row>
    <row r="180" spans="1:10" ht="15.75" x14ac:dyDescent="0.25">
      <c r="A180" s="156" t="s">
        <v>601</v>
      </c>
      <c r="B180" s="115"/>
      <c r="C180" s="158"/>
      <c r="D180" s="160"/>
      <c r="E180" s="160"/>
      <c r="F180" s="113"/>
      <c r="G180" s="113"/>
      <c r="H180" s="157"/>
      <c r="I180" s="157"/>
      <c r="J180" s="157"/>
    </row>
    <row r="181" spans="1:10" x14ac:dyDescent="0.25">
      <c r="A181" s="115"/>
      <c r="B181" s="115"/>
      <c r="C181" s="158"/>
      <c r="D181" s="160"/>
      <c r="E181" s="160"/>
      <c r="F181" s="113"/>
      <c r="G181" s="113"/>
      <c r="H181" s="157"/>
      <c r="I181" s="157"/>
      <c r="J181" s="157"/>
    </row>
    <row r="182" spans="1:10" x14ac:dyDescent="0.25">
      <c r="A182" s="478" t="s">
        <v>454</v>
      </c>
      <c r="B182" s="478"/>
      <c r="C182" s="478"/>
      <c r="D182" s="478"/>
      <c r="E182" s="478"/>
      <c r="F182" s="478"/>
      <c r="G182" s="478"/>
      <c r="H182" s="157"/>
      <c r="I182" s="157"/>
      <c r="J182" s="157"/>
    </row>
    <row r="183" spans="1:10" ht="15.75" thickBot="1" x14ac:dyDescent="0.3">
      <c r="A183" s="161"/>
      <c r="B183" s="161"/>
      <c r="C183" s="162"/>
      <c r="D183" s="164"/>
      <c r="E183" s="164"/>
      <c r="F183" s="165"/>
      <c r="G183" s="166"/>
      <c r="H183" s="157"/>
      <c r="I183" s="157"/>
      <c r="J183" s="157"/>
    </row>
    <row r="184" spans="1:10" ht="36.75" thickBot="1" x14ac:dyDescent="0.3">
      <c r="A184" s="188" t="s">
        <v>602</v>
      </c>
      <c r="B184" s="189"/>
      <c r="C184" s="190" t="s">
        <v>240</v>
      </c>
      <c r="D184" s="191" t="s">
        <v>603</v>
      </c>
      <c r="E184" s="191" t="s">
        <v>604</v>
      </c>
      <c r="F184" s="191" t="s">
        <v>605</v>
      </c>
      <c r="G184" s="192" t="s">
        <v>460</v>
      </c>
      <c r="H184" s="157"/>
      <c r="I184" s="157"/>
      <c r="J184" s="157"/>
    </row>
    <row r="185" spans="1:10" ht="24" x14ac:dyDescent="0.25">
      <c r="A185" s="193" t="s">
        <v>606</v>
      </c>
      <c r="B185" s="194"/>
      <c r="C185" s="150" t="s">
        <v>461</v>
      </c>
      <c r="D185" s="151">
        <f>SUM(D186:D190)</f>
        <v>4745258.4610000001</v>
      </c>
      <c r="E185" s="151">
        <f>SUM(E186:E190)</f>
        <v>4745258.4610000001</v>
      </c>
      <c r="F185" s="151">
        <f>+E185-D185</f>
        <v>0</v>
      </c>
      <c r="G185" s="195"/>
      <c r="H185" s="157"/>
      <c r="I185" s="157"/>
      <c r="J185" s="157"/>
    </row>
    <row r="186" spans="1:10" x14ac:dyDescent="0.25">
      <c r="A186" s="481" t="s">
        <v>463</v>
      </c>
      <c r="B186" s="482"/>
      <c r="C186" s="130" t="s">
        <v>464</v>
      </c>
      <c r="D186" s="127">
        <v>52117.006999999998</v>
      </c>
      <c r="E186" s="127">
        <v>52117.006999999998</v>
      </c>
      <c r="F186" s="127">
        <f t="shared" ref="F186:F190" si="5">+E186-D186</f>
        <v>0</v>
      </c>
      <c r="G186" s="128"/>
      <c r="H186" s="157"/>
      <c r="I186" s="157"/>
      <c r="J186" s="157"/>
    </row>
    <row r="187" spans="1:10" x14ac:dyDescent="0.25">
      <c r="A187" s="479" t="s">
        <v>466</v>
      </c>
      <c r="B187" s="480"/>
      <c r="C187" s="130" t="s">
        <v>467</v>
      </c>
      <c r="D187" s="127">
        <v>3956425.253</v>
      </c>
      <c r="E187" s="127">
        <v>3956425.253</v>
      </c>
      <c r="F187" s="127">
        <f t="shared" si="5"/>
        <v>0</v>
      </c>
      <c r="G187" s="128"/>
      <c r="H187" s="157"/>
      <c r="I187" s="157"/>
      <c r="J187" s="157"/>
    </row>
    <row r="188" spans="1:10" ht="36" x14ac:dyDescent="0.25">
      <c r="A188" s="479" t="s">
        <v>470</v>
      </c>
      <c r="B188" s="480"/>
      <c r="C188" s="126" t="s">
        <v>471</v>
      </c>
      <c r="D188" s="127">
        <v>635859.18400000001</v>
      </c>
      <c r="E188" s="127">
        <f>635859.184+147</f>
        <v>636006.18400000001</v>
      </c>
      <c r="F188" s="127">
        <f t="shared" si="5"/>
        <v>147</v>
      </c>
      <c r="G188" s="131" t="s">
        <v>607</v>
      </c>
      <c r="H188" s="157"/>
      <c r="I188" s="157"/>
      <c r="J188" s="157"/>
    </row>
    <row r="189" spans="1:10" ht="36" x14ac:dyDescent="0.25">
      <c r="A189" s="481" t="s">
        <v>474</v>
      </c>
      <c r="B189" s="482"/>
      <c r="C189" s="126" t="s">
        <v>475</v>
      </c>
      <c r="D189" s="127">
        <v>147.29</v>
      </c>
      <c r="E189" s="127">
        <f>147.29-147</f>
        <v>0.28999999999999204</v>
      </c>
      <c r="F189" s="127">
        <f t="shared" si="5"/>
        <v>-147</v>
      </c>
      <c r="G189" s="131" t="s">
        <v>607</v>
      </c>
      <c r="H189" s="157"/>
      <c r="I189" s="157"/>
      <c r="J189" s="157"/>
    </row>
    <row r="190" spans="1:10" x14ac:dyDescent="0.25">
      <c r="A190" s="481" t="s">
        <v>477</v>
      </c>
      <c r="B190" s="482"/>
      <c r="C190" s="126" t="s">
        <v>478</v>
      </c>
      <c r="D190" s="127">
        <v>100709.727</v>
      </c>
      <c r="E190" s="127">
        <v>100709.727</v>
      </c>
      <c r="F190" s="127">
        <f t="shared" si="5"/>
        <v>0</v>
      </c>
      <c r="G190" s="128"/>
      <c r="H190" s="157"/>
      <c r="I190" s="157"/>
      <c r="J190" s="157"/>
    </row>
    <row r="191" spans="1:10" x14ac:dyDescent="0.25">
      <c r="A191" s="133"/>
      <c r="B191" s="197"/>
      <c r="C191" s="134"/>
      <c r="D191" s="135"/>
      <c r="E191" s="135"/>
      <c r="F191" s="136"/>
      <c r="G191" s="174"/>
      <c r="H191" s="157"/>
      <c r="I191" s="157"/>
      <c r="J191" s="157"/>
    </row>
    <row r="192" spans="1:10" x14ac:dyDescent="0.25">
      <c r="A192" s="120" t="s">
        <v>480</v>
      </c>
      <c r="B192" s="198"/>
      <c r="C192" s="121" t="s">
        <v>481</v>
      </c>
      <c r="D192" s="123">
        <f>SUM(D193:D196)</f>
        <v>228130.08300000001</v>
      </c>
      <c r="E192" s="123">
        <f>SUM(E193:E196)</f>
        <v>228780.08300000001</v>
      </c>
      <c r="F192" s="123">
        <f t="shared" ref="F192:F196" si="6">+E192-D192</f>
        <v>650</v>
      </c>
      <c r="G192" s="124"/>
      <c r="H192" s="157"/>
      <c r="I192" s="157"/>
      <c r="J192" s="157"/>
    </row>
    <row r="193" spans="1:10" x14ac:dyDescent="0.25">
      <c r="A193" s="481" t="s">
        <v>483</v>
      </c>
      <c r="B193" s="482"/>
      <c r="C193" s="130" t="s">
        <v>484</v>
      </c>
      <c r="D193" s="127">
        <v>22899.786</v>
      </c>
      <c r="E193" s="127">
        <v>22899.786</v>
      </c>
      <c r="F193" s="127">
        <f t="shared" si="6"/>
        <v>0</v>
      </c>
      <c r="G193" s="128"/>
      <c r="H193" s="157"/>
      <c r="I193" s="157"/>
      <c r="J193" s="157"/>
    </row>
    <row r="194" spans="1:10" ht="48" x14ac:dyDescent="0.25">
      <c r="A194" s="479" t="s">
        <v>486</v>
      </c>
      <c r="B194" s="480"/>
      <c r="C194" s="126" t="s">
        <v>487</v>
      </c>
      <c r="D194" s="127">
        <v>36668.851000000002</v>
      </c>
      <c r="E194" s="127">
        <f>36668.851-365+650</f>
        <v>36953.851000000002</v>
      </c>
      <c r="F194" s="127">
        <f t="shared" si="6"/>
        <v>285</v>
      </c>
      <c r="G194" s="131" t="s">
        <v>660</v>
      </c>
      <c r="H194" s="157"/>
      <c r="I194" s="157"/>
      <c r="J194" s="157"/>
    </row>
    <row r="195" spans="1:10" ht="24" x14ac:dyDescent="0.25">
      <c r="A195" s="481" t="s">
        <v>488</v>
      </c>
      <c r="B195" s="482"/>
      <c r="C195" s="126" t="s">
        <v>489</v>
      </c>
      <c r="D195" s="127">
        <v>28.3</v>
      </c>
      <c r="E195" s="127">
        <f>28.3+365</f>
        <v>393.3</v>
      </c>
      <c r="F195" s="127">
        <f t="shared" si="6"/>
        <v>365</v>
      </c>
      <c r="G195" s="131" t="s">
        <v>608</v>
      </c>
      <c r="H195" s="157"/>
      <c r="I195" s="157"/>
      <c r="J195" s="157"/>
    </row>
    <row r="196" spans="1:10" x14ac:dyDescent="0.25">
      <c r="A196" s="481" t="s">
        <v>492</v>
      </c>
      <c r="B196" s="482"/>
      <c r="C196" s="126" t="s">
        <v>493</v>
      </c>
      <c r="D196" s="127">
        <v>168533.14600000001</v>
      </c>
      <c r="E196" s="127">
        <v>168533.14600000001</v>
      </c>
      <c r="F196" s="127">
        <f t="shared" si="6"/>
        <v>0</v>
      </c>
      <c r="G196" s="128"/>
      <c r="H196" s="157"/>
      <c r="I196" s="157"/>
      <c r="J196" s="157"/>
    </row>
    <row r="197" spans="1:10" x14ac:dyDescent="0.25">
      <c r="A197" s="133"/>
      <c r="B197" s="197"/>
      <c r="C197" s="134"/>
      <c r="D197" s="135"/>
      <c r="E197" s="135"/>
      <c r="F197" s="136"/>
      <c r="G197" s="174"/>
      <c r="H197" s="157"/>
      <c r="I197" s="157"/>
      <c r="J197" s="157"/>
    </row>
    <row r="198" spans="1:10" x14ac:dyDescent="0.25">
      <c r="A198" s="120" t="s">
        <v>496</v>
      </c>
      <c r="B198" s="198"/>
      <c r="C198" s="121" t="s">
        <v>497</v>
      </c>
      <c r="D198" s="123">
        <f>24218271/1000</f>
        <v>24218.271000000001</v>
      </c>
      <c r="E198" s="123">
        <f>24218271/1000</f>
        <v>24218.271000000001</v>
      </c>
      <c r="F198" s="123">
        <f t="shared" ref="F198:F199" si="7">+E198-D198</f>
        <v>0</v>
      </c>
      <c r="G198" s="124"/>
      <c r="H198" s="157"/>
      <c r="I198" s="157"/>
      <c r="J198" s="157"/>
    </row>
    <row r="199" spans="1:10" ht="24.75" thickBot="1" x14ac:dyDescent="0.3">
      <c r="A199" s="487" t="s">
        <v>498</v>
      </c>
      <c r="B199" s="488"/>
      <c r="C199" s="199"/>
      <c r="D199" s="200">
        <f>+D185+D192+D198</f>
        <v>4997606.8149999995</v>
      </c>
      <c r="E199" s="200">
        <f>+E185+E192+E198</f>
        <v>4998256.8149999995</v>
      </c>
      <c r="F199" s="200">
        <f t="shared" si="7"/>
        <v>650</v>
      </c>
      <c r="G199" s="201" t="s">
        <v>609</v>
      </c>
      <c r="H199" s="157"/>
      <c r="I199" s="157"/>
      <c r="J199" s="157"/>
    </row>
    <row r="200" spans="1:10" ht="15.75" thickBot="1" x14ac:dyDescent="0.3">
      <c r="A200" s="202"/>
      <c r="B200" s="203"/>
      <c r="C200" s="204"/>
      <c r="D200" s="205"/>
      <c r="E200" s="205"/>
      <c r="F200" s="206"/>
      <c r="G200" s="207"/>
      <c r="H200" s="157"/>
      <c r="I200" s="157"/>
      <c r="J200" s="157"/>
    </row>
    <row r="201" spans="1:10" x14ac:dyDescent="0.25">
      <c r="A201" s="485" t="s">
        <v>499</v>
      </c>
      <c r="B201" s="486"/>
      <c r="C201" s="150" t="s">
        <v>500</v>
      </c>
      <c r="D201" s="151">
        <v>2474760.6570000001</v>
      </c>
      <c r="E201" s="151">
        <v>2474760.6570000001</v>
      </c>
      <c r="F201" s="151">
        <f>+E201-D201</f>
        <v>0</v>
      </c>
      <c r="G201" s="195"/>
      <c r="H201" s="157"/>
      <c r="I201" s="157"/>
      <c r="J201" s="157"/>
    </row>
    <row r="202" spans="1:10" x14ac:dyDescent="0.25">
      <c r="A202" s="489"/>
      <c r="B202" s="490"/>
      <c r="C202" s="208"/>
      <c r="D202" s="127"/>
      <c r="E202" s="127"/>
      <c r="F202" s="209"/>
      <c r="G202" s="128"/>
      <c r="H202" s="157"/>
      <c r="I202" s="157"/>
      <c r="J202" s="157"/>
    </row>
    <row r="203" spans="1:10" ht="48" x14ac:dyDescent="0.25">
      <c r="A203" s="476" t="s">
        <v>502</v>
      </c>
      <c r="B203" s="477"/>
      <c r="C203" s="121" t="s">
        <v>503</v>
      </c>
      <c r="D203" s="123">
        <v>35699.313999999998</v>
      </c>
      <c r="E203" s="123">
        <v>84454</v>
      </c>
      <c r="F203" s="123">
        <f>+E203-D203</f>
        <v>48754.686000000002</v>
      </c>
      <c r="G203" s="175" t="s">
        <v>610</v>
      </c>
      <c r="H203" s="157"/>
      <c r="I203" s="157"/>
      <c r="J203" s="157"/>
    </row>
    <row r="204" spans="1:10" x14ac:dyDescent="0.25">
      <c r="A204" s="489"/>
      <c r="B204" s="490"/>
      <c r="C204" s="208"/>
      <c r="D204" s="127"/>
      <c r="E204" s="127"/>
      <c r="F204" s="209"/>
      <c r="G204" s="128"/>
      <c r="H204" s="157"/>
      <c r="I204" s="157"/>
      <c r="J204" s="157"/>
    </row>
    <row r="205" spans="1:10" x14ac:dyDescent="0.25">
      <c r="A205" s="120" t="s">
        <v>505</v>
      </c>
      <c r="B205" s="198"/>
      <c r="C205" s="121" t="s">
        <v>506</v>
      </c>
      <c r="D205" s="123">
        <f>SUM(D206:D208)</f>
        <v>2001600.713</v>
      </c>
      <c r="E205" s="123">
        <f>SUM(E206:E208)</f>
        <v>1999147</v>
      </c>
      <c r="F205" s="123">
        <f t="shared" ref="F205:F208" si="8">+E205-D205</f>
        <v>-2453.7129999999888</v>
      </c>
      <c r="G205" s="124"/>
      <c r="H205" s="157"/>
      <c r="I205" s="157"/>
      <c r="J205" s="157"/>
    </row>
    <row r="206" spans="1:10" x14ac:dyDescent="0.25">
      <c r="A206" s="125" t="s">
        <v>508</v>
      </c>
      <c r="B206" s="196"/>
      <c r="C206" s="126" t="s">
        <v>509</v>
      </c>
      <c r="D206" s="127">
        <v>1978757.713</v>
      </c>
      <c r="E206" s="127">
        <v>1978758</v>
      </c>
      <c r="F206" s="127">
        <f t="shared" si="8"/>
        <v>0.28700000001117587</v>
      </c>
      <c r="G206" s="128"/>
      <c r="H206" s="157"/>
      <c r="I206" s="157"/>
      <c r="J206" s="157"/>
    </row>
    <row r="207" spans="1:10" ht="36" x14ac:dyDescent="0.25">
      <c r="A207" s="481" t="s">
        <v>512</v>
      </c>
      <c r="B207" s="482"/>
      <c r="C207" s="126" t="s">
        <v>513</v>
      </c>
      <c r="D207" s="127">
        <v>7616</v>
      </c>
      <c r="E207" s="127">
        <v>5162</v>
      </c>
      <c r="F207" s="127">
        <f t="shared" si="8"/>
        <v>-2454</v>
      </c>
      <c r="G207" s="131" t="s">
        <v>620</v>
      </c>
      <c r="H207" s="157"/>
      <c r="I207" s="157"/>
      <c r="J207" s="157"/>
    </row>
    <row r="208" spans="1:10" x14ac:dyDescent="0.25">
      <c r="A208" s="481" t="s">
        <v>515</v>
      </c>
      <c r="B208" s="482"/>
      <c r="C208" s="126" t="s">
        <v>516</v>
      </c>
      <c r="D208" s="127">
        <v>15227</v>
      </c>
      <c r="E208" s="127">
        <v>15227</v>
      </c>
      <c r="F208" s="127">
        <f t="shared" si="8"/>
        <v>0</v>
      </c>
      <c r="G208" s="128"/>
      <c r="H208" s="157"/>
      <c r="I208" s="157"/>
      <c r="J208" s="157"/>
    </row>
    <row r="209" spans="1:10" x14ac:dyDescent="0.25">
      <c r="A209" s="133"/>
      <c r="B209" s="197"/>
      <c r="C209" s="134"/>
      <c r="D209" s="135"/>
      <c r="E209" s="135"/>
      <c r="F209" s="136"/>
      <c r="G209" s="174"/>
      <c r="H209" s="157"/>
      <c r="I209" s="157"/>
      <c r="J209" s="157"/>
    </row>
    <row r="210" spans="1:10" ht="36" customHeight="1" x14ac:dyDescent="0.25">
      <c r="A210" s="483" t="s">
        <v>517</v>
      </c>
      <c r="B210" s="484"/>
      <c r="C210" s="121" t="s">
        <v>518</v>
      </c>
      <c r="D210" s="123">
        <f>SUM(D211:D216)</f>
        <v>374286.74800000002</v>
      </c>
      <c r="E210" s="123">
        <f>SUM(E211:E216)</f>
        <v>377390.74800000002</v>
      </c>
      <c r="F210" s="123">
        <f t="shared" ref="F210:F218" si="9">+E210-D210</f>
        <v>3104</v>
      </c>
      <c r="G210" s="124"/>
      <c r="H210" s="157"/>
      <c r="I210" s="157"/>
      <c r="J210" s="157"/>
    </row>
    <row r="211" spans="1:10" x14ac:dyDescent="0.25">
      <c r="A211" s="125" t="s">
        <v>508</v>
      </c>
      <c r="B211" s="196"/>
      <c r="C211" s="126" t="s">
        <v>519</v>
      </c>
      <c r="D211" s="127">
        <v>203359.11300000001</v>
      </c>
      <c r="E211" s="127">
        <v>203359.11300000001</v>
      </c>
      <c r="F211" s="127">
        <f t="shared" si="9"/>
        <v>0</v>
      </c>
      <c r="G211" s="128"/>
      <c r="H211" s="157"/>
      <c r="I211" s="157"/>
      <c r="J211" s="157"/>
    </row>
    <row r="212" spans="1:10" x14ac:dyDescent="0.25">
      <c r="A212" s="481" t="s">
        <v>521</v>
      </c>
      <c r="B212" s="482"/>
      <c r="C212" s="126" t="s">
        <v>522</v>
      </c>
      <c r="D212" s="127">
        <v>34734.629999999997</v>
      </c>
      <c r="E212" s="127">
        <v>34734.629999999997</v>
      </c>
      <c r="F212" s="127">
        <f t="shared" si="9"/>
        <v>0</v>
      </c>
      <c r="G212" s="128"/>
      <c r="H212" s="157"/>
      <c r="I212" s="157"/>
      <c r="J212" s="157"/>
    </row>
    <row r="213" spans="1:10" ht="24" customHeight="1" x14ac:dyDescent="0.25">
      <c r="A213" s="479" t="s">
        <v>524</v>
      </c>
      <c r="B213" s="480"/>
      <c r="C213" s="126" t="s">
        <v>525</v>
      </c>
      <c r="D213" s="127">
        <v>102911.005</v>
      </c>
      <c r="E213" s="127">
        <f>103561.005-650</f>
        <v>102911.005</v>
      </c>
      <c r="F213" s="127">
        <f t="shared" si="9"/>
        <v>0</v>
      </c>
      <c r="G213" s="131"/>
      <c r="H213" s="157"/>
      <c r="I213" s="157"/>
      <c r="J213" s="157"/>
    </row>
    <row r="214" spans="1:10" x14ac:dyDescent="0.25">
      <c r="A214" s="481" t="s">
        <v>526</v>
      </c>
      <c r="B214" s="482"/>
      <c r="C214" s="126" t="s">
        <v>527</v>
      </c>
      <c r="D214" s="127">
        <v>22823</v>
      </c>
      <c r="E214" s="127">
        <v>22823</v>
      </c>
      <c r="F214" s="127">
        <f t="shared" si="9"/>
        <v>0</v>
      </c>
      <c r="G214" s="128"/>
      <c r="H214" s="157"/>
      <c r="I214" s="157"/>
      <c r="J214" s="157"/>
    </row>
    <row r="215" spans="1:10" x14ac:dyDescent="0.25">
      <c r="A215" s="125" t="s">
        <v>528</v>
      </c>
      <c r="B215" s="196"/>
      <c r="C215" s="126" t="s">
        <v>529</v>
      </c>
      <c r="D215" s="127">
        <v>9464</v>
      </c>
      <c r="E215" s="127">
        <v>9464</v>
      </c>
      <c r="F215" s="127">
        <f t="shared" si="9"/>
        <v>0</v>
      </c>
      <c r="G215" s="210"/>
      <c r="H215" s="157"/>
      <c r="I215" s="157"/>
      <c r="J215" s="157"/>
    </row>
    <row r="216" spans="1:10" ht="60" x14ac:dyDescent="0.25">
      <c r="A216" s="479" t="s">
        <v>530</v>
      </c>
      <c r="B216" s="480"/>
      <c r="C216" s="126" t="s">
        <v>531</v>
      </c>
      <c r="D216" s="127">
        <v>995</v>
      </c>
      <c r="E216" s="127">
        <f>995+2454+650</f>
        <v>4099</v>
      </c>
      <c r="F216" s="127">
        <f t="shared" si="9"/>
        <v>3104</v>
      </c>
      <c r="G216" s="131" t="s">
        <v>691</v>
      </c>
      <c r="H216" s="157"/>
      <c r="I216" s="157"/>
      <c r="J216" s="157"/>
    </row>
    <row r="217" spans="1:10" x14ac:dyDescent="0.25">
      <c r="A217" s="133"/>
      <c r="B217" s="197"/>
      <c r="C217" s="134"/>
      <c r="D217" s="135"/>
      <c r="E217" s="135"/>
      <c r="F217" s="136">
        <f t="shared" si="9"/>
        <v>0</v>
      </c>
      <c r="G217" s="174"/>
      <c r="H217" s="157"/>
      <c r="I217" s="157"/>
      <c r="J217" s="157"/>
    </row>
    <row r="218" spans="1:10" ht="48" x14ac:dyDescent="0.25">
      <c r="A218" s="120" t="s">
        <v>533</v>
      </c>
      <c r="B218" s="198"/>
      <c r="C218" s="122" t="s">
        <v>534</v>
      </c>
      <c r="D218" s="123">
        <v>111259.099</v>
      </c>
      <c r="E218" s="123">
        <f>111259.099-48755</f>
        <v>62504.099000000002</v>
      </c>
      <c r="F218" s="123">
        <f t="shared" si="9"/>
        <v>-48755</v>
      </c>
      <c r="G218" s="175" t="s">
        <v>610</v>
      </c>
      <c r="H218" s="157"/>
      <c r="I218" s="157"/>
      <c r="J218" s="157"/>
    </row>
    <row r="219" spans="1:10" ht="24.75" thickBot="1" x14ac:dyDescent="0.3">
      <c r="A219" s="487" t="s">
        <v>536</v>
      </c>
      <c r="B219" s="488"/>
      <c r="C219" s="199"/>
      <c r="D219" s="200">
        <f>+D201+D203+D205+D210+D218</f>
        <v>4997606.5310000004</v>
      </c>
      <c r="E219" s="200">
        <f>+E201+E203+E205+E210+E218</f>
        <v>4998256.5039999997</v>
      </c>
      <c r="F219" s="200">
        <f>+E219-D219</f>
        <v>649.97299999929965</v>
      </c>
      <c r="G219" s="201" t="s">
        <v>619</v>
      </c>
      <c r="H219" s="157"/>
      <c r="I219" s="157"/>
      <c r="J219" s="157"/>
    </row>
    <row r="220" spans="1:10" x14ac:dyDescent="0.25">
      <c r="A220" s="113"/>
      <c r="B220" s="113"/>
      <c r="C220" s="113"/>
      <c r="D220" s="113"/>
      <c r="E220" s="113"/>
      <c r="F220" s="113"/>
      <c r="G220" s="113"/>
      <c r="H220" s="157"/>
      <c r="I220" s="157"/>
      <c r="J220" s="157"/>
    </row>
    <row r="221" spans="1:10" x14ac:dyDescent="0.25">
      <c r="A221" s="113"/>
      <c r="B221" s="113"/>
      <c r="C221" s="113"/>
      <c r="D221" s="113"/>
      <c r="E221" s="113"/>
      <c r="F221" s="113"/>
      <c r="G221" s="113"/>
      <c r="H221" s="157"/>
      <c r="I221" s="157"/>
      <c r="J221" s="157"/>
    </row>
    <row r="222" spans="1:10" x14ac:dyDescent="0.25">
      <c r="A222" s="113"/>
      <c r="B222" s="113"/>
      <c r="C222" s="113"/>
      <c r="D222" s="113"/>
      <c r="E222" s="113"/>
      <c r="F222" s="113"/>
      <c r="G222" s="113"/>
      <c r="H222" s="157"/>
      <c r="I222" s="157"/>
      <c r="J222" s="157"/>
    </row>
    <row r="223" spans="1:10" ht="15.75" x14ac:dyDescent="0.25">
      <c r="A223" s="156" t="s">
        <v>611</v>
      </c>
      <c r="B223" s="115"/>
      <c r="C223" s="158"/>
      <c r="D223" s="160"/>
      <c r="E223" s="160"/>
      <c r="F223" s="113"/>
      <c r="G223" s="113"/>
      <c r="H223" s="157"/>
      <c r="I223" s="157"/>
      <c r="J223" s="157"/>
    </row>
    <row r="224" spans="1:10" x14ac:dyDescent="0.25">
      <c r="A224" s="115"/>
      <c r="B224" s="115"/>
      <c r="C224" s="158"/>
      <c r="D224" s="160"/>
      <c r="E224" s="160"/>
      <c r="F224" s="113"/>
      <c r="G224" s="113"/>
      <c r="H224" s="157"/>
      <c r="I224" s="157"/>
      <c r="J224" s="157"/>
    </row>
    <row r="225" spans="1:10" x14ac:dyDescent="0.25">
      <c r="A225" s="478" t="s">
        <v>454</v>
      </c>
      <c r="B225" s="478"/>
      <c r="C225" s="478"/>
      <c r="D225" s="478"/>
      <c r="E225" s="478"/>
      <c r="F225" s="478"/>
      <c r="G225" s="478"/>
      <c r="H225" s="157"/>
      <c r="I225" s="157"/>
      <c r="J225" s="157"/>
    </row>
    <row r="226" spans="1:10" ht="15.75" thickBot="1" x14ac:dyDescent="0.3">
      <c r="A226" s="161"/>
      <c r="B226" s="161"/>
      <c r="C226" s="162"/>
      <c r="D226" s="164"/>
      <c r="E226" s="164"/>
      <c r="F226" s="165"/>
      <c r="G226" s="166"/>
      <c r="H226" s="157"/>
      <c r="I226" s="157"/>
      <c r="J226" s="157"/>
    </row>
    <row r="227" spans="1:10" ht="48.75" thickBot="1" x14ac:dyDescent="0.3">
      <c r="A227" s="167" t="s">
        <v>598</v>
      </c>
      <c r="B227" s="211"/>
      <c r="C227" s="190" t="s">
        <v>240</v>
      </c>
      <c r="D227" s="191" t="s">
        <v>603</v>
      </c>
      <c r="E227" s="191" t="s">
        <v>604</v>
      </c>
      <c r="F227" s="191" t="s">
        <v>605</v>
      </c>
      <c r="G227" s="192" t="s">
        <v>460</v>
      </c>
      <c r="H227" s="157"/>
      <c r="I227" s="157"/>
      <c r="J227" s="157"/>
    </row>
    <row r="228" spans="1:10" ht="24" x14ac:dyDescent="0.25">
      <c r="A228" s="168" t="s">
        <v>633</v>
      </c>
      <c r="B228" s="212"/>
      <c r="C228" s="169" t="s">
        <v>539</v>
      </c>
      <c r="D228" s="171">
        <f>SUM(D229:D230)</f>
        <v>1788691.9349999998</v>
      </c>
      <c r="E228" s="171">
        <f>SUM(E229:E230)</f>
        <v>1786899.1939999999</v>
      </c>
      <c r="F228" s="171">
        <f>+E228-D228</f>
        <v>-1792.7409999999218</v>
      </c>
      <c r="G228" s="172"/>
      <c r="H228" s="157"/>
      <c r="I228" s="157"/>
      <c r="J228" s="157"/>
    </row>
    <row r="229" spans="1:10" ht="31.5" customHeight="1" x14ac:dyDescent="0.25">
      <c r="A229" s="479" t="s">
        <v>540</v>
      </c>
      <c r="B229" s="480"/>
      <c r="C229" s="130" t="s">
        <v>541</v>
      </c>
      <c r="D229" s="127">
        <v>1768603.1939999999</v>
      </c>
      <c r="E229" s="127">
        <v>1768603.1939999999</v>
      </c>
      <c r="F229" s="127">
        <f t="shared" ref="F229:F230" si="10">+E229-D229</f>
        <v>0</v>
      </c>
      <c r="G229" s="128"/>
      <c r="H229" s="157"/>
      <c r="I229" s="157"/>
      <c r="J229" s="157"/>
    </row>
    <row r="230" spans="1:10" ht="84" x14ac:dyDescent="0.25">
      <c r="A230" s="479" t="s">
        <v>542</v>
      </c>
      <c r="B230" s="480"/>
      <c r="C230" s="130" t="s">
        <v>543</v>
      </c>
      <c r="D230" s="127">
        <v>20088.741000000002</v>
      </c>
      <c r="E230" s="127">
        <v>18296</v>
      </c>
      <c r="F230" s="127">
        <f t="shared" si="10"/>
        <v>-1792.7410000000018</v>
      </c>
      <c r="G230" s="131" t="s">
        <v>612</v>
      </c>
      <c r="H230" s="157"/>
      <c r="I230" s="157"/>
      <c r="J230" s="157"/>
    </row>
    <row r="231" spans="1:10" x14ac:dyDescent="0.25">
      <c r="A231" s="133"/>
      <c r="B231" s="197"/>
      <c r="C231" s="134"/>
      <c r="D231" s="135"/>
      <c r="E231" s="135"/>
      <c r="F231" s="136"/>
      <c r="G231" s="174"/>
      <c r="H231" s="157"/>
      <c r="I231" s="157"/>
      <c r="J231" s="157"/>
    </row>
    <row r="232" spans="1:10" ht="24" customHeight="1" x14ac:dyDescent="0.25">
      <c r="A232" s="483" t="s">
        <v>622</v>
      </c>
      <c r="B232" s="484"/>
      <c r="C232" s="121" t="s">
        <v>545</v>
      </c>
      <c r="D232" s="123">
        <f>SUM(D233:D239)</f>
        <v>1512026.7650000001</v>
      </c>
      <c r="E232" s="123">
        <f>SUM(E233:E239)</f>
        <v>1510794.7650000001</v>
      </c>
      <c r="F232" s="123">
        <f t="shared" ref="F232:F239" si="11">+E232-D232</f>
        <v>-1232</v>
      </c>
      <c r="G232" s="124"/>
      <c r="H232" s="157"/>
      <c r="I232" s="157"/>
      <c r="J232" s="157"/>
    </row>
    <row r="233" spans="1:10" x14ac:dyDescent="0.25">
      <c r="A233" s="481" t="s">
        <v>546</v>
      </c>
      <c r="B233" s="482"/>
      <c r="C233" s="130" t="s">
        <v>547</v>
      </c>
      <c r="D233" s="127">
        <v>501402.76500000001</v>
      </c>
      <c r="E233" s="127">
        <v>501402.76500000001</v>
      </c>
      <c r="F233" s="127">
        <f t="shared" si="11"/>
        <v>0</v>
      </c>
      <c r="G233" s="128"/>
      <c r="H233" s="157"/>
      <c r="I233" s="157"/>
      <c r="J233" s="157"/>
    </row>
    <row r="234" spans="1:10" x14ac:dyDescent="0.25">
      <c r="A234" s="479" t="s">
        <v>549</v>
      </c>
      <c r="B234" s="480"/>
      <c r="C234" s="126" t="s">
        <v>550</v>
      </c>
      <c r="D234" s="127">
        <v>487757</v>
      </c>
      <c r="E234" s="127">
        <v>487757</v>
      </c>
      <c r="F234" s="127">
        <f t="shared" si="11"/>
        <v>0</v>
      </c>
      <c r="G234" s="131"/>
      <c r="H234" s="157"/>
      <c r="I234" s="157"/>
      <c r="J234" s="157"/>
    </row>
    <row r="235" spans="1:10" x14ac:dyDescent="0.25">
      <c r="A235" s="479" t="s">
        <v>552</v>
      </c>
      <c r="B235" s="480"/>
      <c r="C235" s="126" t="s">
        <v>553</v>
      </c>
      <c r="D235" s="127">
        <v>344692</v>
      </c>
      <c r="E235" s="127">
        <v>344692</v>
      </c>
      <c r="F235" s="127">
        <f t="shared" si="11"/>
        <v>0</v>
      </c>
      <c r="G235" s="131"/>
      <c r="H235" s="157"/>
      <c r="I235" s="157"/>
      <c r="J235" s="157"/>
    </row>
    <row r="236" spans="1:10" ht="72" x14ac:dyDescent="0.25">
      <c r="A236" s="479" t="s">
        <v>555</v>
      </c>
      <c r="B236" s="480"/>
      <c r="C236" s="126" t="s">
        <v>556</v>
      </c>
      <c r="D236" s="127">
        <v>159209</v>
      </c>
      <c r="E236" s="127">
        <v>158197</v>
      </c>
      <c r="F236" s="127">
        <f t="shared" si="11"/>
        <v>-1012</v>
      </c>
      <c r="G236" s="131" t="s">
        <v>613</v>
      </c>
      <c r="H236" s="157"/>
      <c r="I236" s="157"/>
      <c r="J236" s="157"/>
    </row>
    <row r="237" spans="1:10" x14ac:dyDescent="0.25">
      <c r="A237" s="481" t="s">
        <v>558</v>
      </c>
      <c r="B237" s="482"/>
      <c r="C237" s="126" t="s">
        <v>559</v>
      </c>
      <c r="D237" s="127">
        <v>297</v>
      </c>
      <c r="E237" s="127">
        <v>297</v>
      </c>
      <c r="F237" s="127">
        <f t="shared" si="11"/>
        <v>0</v>
      </c>
      <c r="G237" s="131"/>
      <c r="H237" s="157"/>
      <c r="I237" s="157"/>
      <c r="J237" s="157"/>
    </row>
    <row r="238" spans="1:10" x14ac:dyDescent="0.25">
      <c r="A238" s="481" t="s">
        <v>561</v>
      </c>
      <c r="B238" s="482"/>
      <c r="C238" s="126" t="s">
        <v>562</v>
      </c>
      <c r="D238" s="127">
        <v>5979</v>
      </c>
      <c r="E238" s="127">
        <v>5979</v>
      </c>
      <c r="F238" s="127">
        <f t="shared" si="11"/>
        <v>0</v>
      </c>
      <c r="G238" s="128"/>
      <c r="H238" s="157"/>
      <c r="I238" s="157"/>
      <c r="J238" s="157"/>
    </row>
    <row r="239" spans="1:10" ht="72" x14ac:dyDescent="0.25">
      <c r="A239" s="481" t="s">
        <v>563</v>
      </c>
      <c r="B239" s="482"/>
      <c r="C239" s="126" t="s">
        <v>564</v>
      </c>
      <c r="D239" s="127">
        <v>12690</v>
      </c>
      <c r="E239" s="127">
        <v>12470</v>
      </c>
      <c r="F239" s="127">
        <f t="shared" si="11"/>
        <v>-220</v>
      </c>
      <c r="G239" s="131" t="s">
        <v>614</v>
      </c>
      <c r="H239" s="157"/>
      <c r="I239" s="157"/>
      <c r="J239" s="157"/>
    </row>
    <row r="240" spans="1:10" x14ac:dyDescent="0.25">
      <c r="A240" s="133"/>
      <c r="B240" s="197"/>
      <c r="C240" s="134"/>
      <c r="D240" s="135"/>
      <c r="E240" s="135"/>
      <c r="F240" s="136"/>
      <c r="G240" s="174"/>
      <c r="H240" s="157"/>
      <c r="I240" s="157"/>
      <c r="J240" s="157"/>
    </row>
    <row r="241" spans="1:10" ht="96" x14ac:dyDescent="0.25">
      <c r="A241" s="476" t="s">
        <v>565</v>
      </c>
      <c r="B241" s="477"/>
      <c r="C241" s="121" t="s">
        <v>566</v>
      </c>
      <c r="D241" s="123">
        <v>59554</v>
      </c>
      <c r="E241" s="123">
        <v>37818</v>
      </c>
      <c r="F241" s="123">
        <f>+E241-D241</f>
        <v>-21736</v>
      </c>
      <c r="G241" s="175" t="s">
        <v>617</v>
      </c>
      <c r="H241" s="157"/>
      <c r="I241" s="157"/>
      <c r="J241" s="157"/>
    </row>
    <row r="242" spans="1:10" x14ac:dyDescent="0.25">
      <c r="A242" s="133"/>
      <c r="B242" s="197"/>
      <c r="C242" s="134"/>
      <c r="D242" s="135"/>
      <c r="E242" s="135"/>
      <c r="F242" s="136"/>
      <c r="G242" s="174"/>
      <c r="H242" s="157"/>
      <c r="I242" s="157"/>
      <c r="J242" s="157"/>
    </row>
    <row r="243" spans="1:10" ht="132" x14ac:dyDescent="0.25">
      <c r="A243" s="476" t="s">
        <v>567</v>
      </c>
      <c r="B243" s="477"/>
      <c r="C243" s="121" t="s">
        <v>568</v>
      </c>
      <c r="D243" s="123">
        <v>76013</v>
      </c>
      <c r="E243" s="123">
        <v>53715</v>
      </c>
      <c r="F243" s="123">
        <f>+E243-D243</f>
        <v>-22298</v>
      </c>
      <c r="G243" s="175" t="s">
        <v>618</v>
      </c>
      <c r="H243" s="157"/>
      <c r="I243" s="157"/>
      <c r="J243" s="157"/>
    </row>
    <row r="244" spans="1:10" x14ac:dyDescent="0.25">
      <c r="A244" s="133"/>
      <c r="B244" s="197"/>
      <c r="C244" s="134"/>
      <c r="D244" s="135"/>
      <c r="E244" s="135"/>
      <c r="F244" s="136"/>
      <c r="G244" s="174"/>
      <c r="H244" s="157"/>
      <c r="I244" s="157"/>
      <c r="J244" s="157"/>
    </row>
    <row r="245" spans="1:10" ht="24" x14ac:dyDescent="0.25">
      <c r="A245" s="476" t="s">
        <v>570</v>
      </c>
      <c r="B245" s="477"/>
      <c r="C245" s="121" t="s">
        <v>571</v>
      </c>
      <c r="D245" s="123">
        <f>+D228+D241</f>
        <v>1848245.9349999998</v>
      </c>
      <c r="E245" s="123">
        <f>+E228+E241</f>
        <v>1824717.1939999999</v>
      </c>
      <c r="F245" s="123">
        <f>+E245-D245</f>
        <v>-23528.740999999922</v>
      </c>
      <c r="G245" s="175" t="s">
        <v>661</v>
      </c>
      <c r="H245" s="157"/>
      <c r="I245" s="157"/>
      <c r="J245" s="157"/>
    </row>
    <row r="246" spans="1:10" x14ac:dyDescent="0.25">
      <c r="A246" s="178"/>
      <c r="B246" s="213"/>
      <c r="C246" s="134"/>
      <c r="D246" s="179"/>
      <c r="E246" s="179"/>
      <c r="F246" s="180"/>
      <c r="G246" s="214"/>
      <c r="H246" s="157"/>
      <c r="I246" s="157"/>
      <c r="J246" s="157"/>
    </row>
    <row r="247" spans="1:10" ht="24" x14ac:dyDescent="0.25">
      <c r="A247" s="476" t="s">
        <v>572</v>
      </c>
      <c r="B247" s="477"/>
      <c r="C247" s="121" t="s">
        <v>573</v>
      </c>
      <c r="D247" s="123">
        <f>+D232+D243-1</f>
        <v>1588038.7650000001</v>
      </c>
      <c r="E247" s="123">
        <f>+E232+E243</f>
        <v>1564509.7650000001</v>
      </c>
      <c r="F247" s="123">
        <f>+E247-D247</f>
        <v>-23529</v>
      </c>
      <c r="G247" s="175" t="s">
        <v>661</v>
      </c>
      <c r="H247" s="157"/>
      <c r="I247" s="157"/>
      <c r="J247" s="157"/>
    </row>
    <row r="248" spans="1:10" x14ac:dyDescent="0.25">
      <c r="A248" s="133"/>
      <c r="B248" s="197"/>
      <c r="C248" s="134"/>
      <c r="D248" s="135"/>
      <c r="E248" s="135"/>
      <c r="F248" s="136"/>
      <c r="G248" s="174"/>
      <c r="H248" s="157"/>
      <c r="I248" s="157"/>
      <c r="J248" s="157"/>
    </row>
    <row r="249" spans="1:10" x14ac:dyDescent="0.25">
      <c r="A249" s="120" t="s">
        <v>574</v>
      </c>
      <c r="B249" s="198"/>
      <c r="C249" s="121" t="s">
        <v>575</v>
      </c>
      <c r="D249" s="123">
        <f>+D245-D247</f>
        <v>260207.16999999969</v>
      </c>
      <c r="E249" s="123">
        <f>+E245-E247</f>
        <v>260207.42899999977</v>
      </c>
      <c r="F249" s="123">
        <f>+E249-D249</f>
        <v>0.2590000000782311</v>
      </c>
      <c r="G249" s="124"/>
      <c r="H249" s="157"/>
      <c r="I249" s="157"/>
      <c r="J249" s="157"/>
    </row>
    <row r="250" spans="1:10" x14ac:dyDescent="0.25">
      <c r="A250" s="133"/>
      <c r="B250" s="197"/>
      <c r="C250" s="134"/>
      <c r="D250" s="135"/>
      <c r="E250" s="135"/>
      <c r="F250" s="136"/>
      <c r="G250" s="174"/>
      <c r="H250" s="157"/>
      <c r="I250" s="157"/>
      <c r="J250" s="157"/>
    </row>
    <row r="251" spans="1:10" x14ac:dyDescent="0.25">
      <c r="A251" s="476" t="s">
        <v>576</v>
      </c>
      <c r="B251" s="477"/>
      <c r="C251" s="121" t="s">
        <v>577</v>
      </c>
      <c r="D251" s="123">
        <v>20928</v>
      </c>
      <c r="E251" s="123">
        <v>20928</v>
      </c>
      <c r="F251" s="123">
        <f>+E251-D251</f>
        <v>0</v>
      </c>
      <c r="G251" s="124"/>
      <c r="H251" s="157"/>
      <c r="I251" s="157"/>
      <c r="J251" s="157"/>
    </row>
    <row r="252" spans="1:10" x14ac:dyDescent="0.25">
      <c r="A252" s="133"/>
      <c r="B252" s="197"/>
      <c r="C252" s="134"/>
      <c r="D252" s="135"/>
      <c r="E252" s="135"/>
      <c r="F252" s="136"/>
      <c r="G252" s="174"/>
      <c r="H252" s="157"/>
      <c r="I252" s="157"/>
      <c r="J252" s="157"/>
    </row>
    <row r="253" spans="1:10" ht="15.75" thickBot="1" x14ac:dyDescent="0.3">
      <c r="A253" s="182" t="s">
        <v>578</v>
      </c>
      <c r="B253" s="215"/>
      <c r="C253" s="183" t="s">
        <v>579</v>
      </c>
      <c r="D253" s="185">
        <f>+D249-D251</f>
        <v>239279.16999999969</v>
      </c>
      <c r="E253" s="185">
        <f>+E249-E251</f>
        <v>239279.42899999977</v>
      </c>
      <c r="F253" s="185">
        <f>+E253-D253</f>
        <v>0.2590000000782311</v>
      </c>
      <c r="G253" s="186"/>
      <c r="H253" s="157"/>
      <c r="I253" s="157"/>
      <c r="J253" s="157"/>
    </row>
    <row r="254" spans="1:10" x14ac:dyDescent="0.25">
      <c r="A254" s="157"/>
      <c r="B254" s="157"/>
      <c r="C254" s="157"/>
      <c r="D254" s="157"/>
      <c r="E254" s="157"/>
      <c r="F254" s="157"/>
      <c r="G254" s="157"/>
    </row>
    <row r="255" spans="1:10" x14ac:dyDescent="0.25">
      <c r="A255" s="157"/>
      <c r="B255" s="157"/>
      <c r="C255" s="157"/>
      <c r="D255" s="157"/>
      <c r="E255" s="157"/>
      <c r="F255" s="157"/>
      <c r="G255" s="157"/>
    </row>
    <row r="256" spans="1:10" x14ac:dyDescent="0.25">
      <c r="A256" s="157"/>
      <c r="B256" s="157"/>
      <c r="C256" s="157"/>
      <c r="D256" s="157"/>
      <c r="E256" s="157"/>
      <c r="F256" s="157"/>
      <c r="G256" s="157"/>
    </row>
    <row r="257" spans="1:7" ht="15.95" customHeight="1" x14ac:dyDescent="0.25">
      <c r="A257" s="474" t="s">
        <v>648</v>
      </c>
      <c r="B257" s="474"/>
      <c r="C257" s="474"/>
      <c r="D257" s="474"/>
      <c r="E257" s="474"/>
      <c r="F257" s="474"/>
      <c r="G257" s="474"/>
    </row>
    <row r="258" spans="1:7" x14ac:dyDescent="0.25">
      <c r="A258" s="157"/>
      <c r="B258" s="157"/>
      <c r="C258" s="157"/>
      <c r="D258" s="157"/>
      <c r="E258" s="157"/>
      <c r="F258" s="157"/>
      <c r="G258" s="157"/>
    </row>
    <row r="259" spans="1:7" x14ac:dyDescent="0.25">
      <c r="A259" s="475" t="s">
        <v>454</v>
      </c>
      <c r="B259" s="475"/>
      <c r="C259" s="475"/>
      <c r="D259" s="475"/>
      <c r="E259" s="475"/>
      <c r="F259" s="475"/>
      <c r="G259" s="475"/>
    </row>
    <row r="260" spans="1:7" ht="15.75" thickBot="1" x14ac:dyDescent="0.3">
      <c r="A260" s="157"/>
      <c r="B260" s="157"/>
      <c r="C260" s="157"/>
      <c r="D260" s="157"/>
      <c r="E260" s="157"/>
      <c r="F260" s="157"/>
      <c r="G260" s="157"/>
    </row>
    <row r="261" spans="1:7" ht="48.75" thickBot="1" x14ac:dyDescent="0.3">
      <c r="A261" s="217" t="s">
        <v>657</v>
      </c>
      <c r="B261" s="118" t="s">
        <v>456</v>
      </c>
      <c r="C261" s="118" t="s">
        <v>639</v>
      </c>
      <c r="D261" s="118" t="s">
        <v>634</v>
      </c>
      <c r="E261" s="118" t="s">
        <v>640</v>
      </c>
      <c r="F261" s="191" t="s">
        <v>605</v>
      </c>
      <c r="G261" s="192" t="s">
        <v>460</v>
      </c>
    </row>
    <row r="262" spans="1:7" ht="60" x14ac:dyDescent="0.25">
      <c r="A262" s="225" t="s">
        <v>641</v>
      </c>
      <c r="B262" s="218" t="s">
        <v>471</v>
      </c>
      <c r="C262" s="121"/>
      <c r="D262" s="123">
        <v>691141</v>
      </c>
      <c r="E262" s="123">
        <v>691141</v>
      </c>
      <c r="F262" s="123">
        <f>+E262-D262</f>
        <v>0</v>
      </c>
      <c r="G262" s="219" t="s">
        <v>649</v>
      </c>
    </row>
    <row r="263" spans="1:7" x14ac:dyDescent="0.25">
      <c r="A263" s="226"/>
    </row>
    <row r="264" spans="1:7" ht="48" x14ac:dyDescent="0.25">
      <c r="A264" s="225" t="s">
        <v>644</v>
      </c>
      <c r="B264" s="218" t="s">
        <v>635</v>
      </c>
      <c r="C264" s="121"/>
      <c r="D264" s="123">
        <v>-660037</v>
      </c>
      <c r="E264" s="123">
        <v>-660037</v>
      </c>
      <c r="F264" s="123">
        <f>+E264-D264</f>
        <v>0</v>
      </c>
      <c r="G264" s="175" t="s">
        <v>665</v>
      </c>
    </row>
    <row r="265" spans="1:7" x14ac:dyDescent="0.25">
      <c r="A265" s="226"/>
    </row>
    <row r="266" spans="1:7" ht="60" x14ac:dyDescent="0.25">
      <c r="A266" s="225" t="s">
        <v>645</v>
      </c>
      <c r="B266" s="218" t="s">
        <v>487</v>
      </c>
      <c r="C266" s="121"/>
      <c r="D266" s="123">
        <v>48212</v>
      </c>
      <c r="E266" s="123">
        <v>48212</v>
      </c>
      <c r="F266" s="123">
        <f>+E266-D266</f>
        <v>0</v>
      </c>
      <c r="G266" s="175" t="s">
        <v>651</v>
      </c>
    </row>
    <row r="267" spans="1:7" x14ac:dyDescent="0.25">
      <c r="A267" s="226"/>
    </row>
    <row r="268" spans="1:7" ht="24" x14ac:dyDescent="0.25">
      <c r="A268" s="225" t="s">
        <v>646</v>
      </c>
      <c r="B268" s="218" t="s">
        <v>636</v>
      </c>
      <c r="C268" s="121"/>
      <c r="D268" s="123">
        <f>+D262+D264+D266</f>
        <v>79316</v>
      </c>
      <c r="E268" s="123">
        <f>+E262+E264+E266</f>
        <v>79316</v>
      </c>
      <c r="F268" s="123">
        <f>+E268-D268</f>
        <v>0</v>
      </c>
      <c r="G268" s="124"/>
    </row>
    <row r="269" spans="1:7" x14ac:dyDescent="0.25">
      <c r="A269" s="226"/>
    </row>
    <row r="270" spans="1:7" ht="24" x14ac:dyDescent="0.25">
      <c r="A270" s="225" t="s">
        <v>390</v>
      </c>
      <c r="B270" s="218" t="s">
        <v>637</v>
      </c>
      <c r="C270" s="121"/>
      <c r="D270" s="123">
        <v>168533</v>
      </c>
      <c r="E270" s="123">
        <v>168533</v>
      </c>
      <c r="F270" s="123">
        <f>+E270-D270</f>
        <v>0</v>
      </c>
      <c r="G270" s="124"/>
    </row>
    <row r="271" spans="1:7" x14ac:dyDescent="0.25">
      <c r="A271" s="226"/>
    </row>
    <row r="272" spans="1:7" ht="36.75" thickBot="1" x14ac:dyDescent="0.3">
      <c r="A272" s="187" t="s">
        <v>647</v>
      </c>
      <c r="B272" s="220" t="s">
        <v>638</v>
      </c>
      <c r="C272" s="220"/>
      <c r="D272" s="221">
        <f>+D268+D270</f>
        <v>247849</v>
      </c>
      <c r="E272" s="221">
        <f>+E268+E270</f>
        <v>247849</v>
      </c>
      <c r="F272" s="221">
        <f>+E272-D272</f>
        <v>0</v>
      </c>
      <c r="G272" s="186"/>
    </row>
    <row r="273" spans="1:7" x14ac:dyDescent="0.25">
      <c r="A273" s="157"/>
      <c r="B273" s="157"/>
      <c r="C273" s="157"/>
      <c r="D273" s="157"/>
      <c r="E273" s="157"/>
      <c r="F273" s="157"/>
      <c r="G273" s="157"/>
    </row>
    <row r="274" spans="1:7" x14ac:dyDescent="0.25">
      <c r="A274" s="157"/>
      <c r="B274" s="157"/>
      <c r="C274" s="157"/>
      <c r="D274" s="157"/>
      <c r="E274" s="157"/>
      <c r="F274" s="157"/>
      <c r="G274" s="157"/>
    </row>
    <row r="275" spans="1:7" x14ac:dyDescent="0.25">
      <c r="A275" s="157"/>
      <c r="B275" s="157"/>
      <c r="C275" s="157"/>
      <c r="D275" s="157"/>
      <c r="E275" s="157"/>
      <c r="F275" s="157"/>
      <c r="G275" s="157"/>
    </row>
    <row r="276" spans="1:7" ht="15.75" x14ac:dyDescent="0.25">
      <c r="A276" s="474" t="s">
        <v>643</v>
      </c>
      <c r="B276" s="474"/>
      <c r="C276" s="474"/>
      <c r="D276" s="474"/>
      <c r="E276" s="474"/>
      <c r="F276" s="474"/>
      <c r="G276" s="474"/>
    </row>
    <row r="277" spans="1:7" x14ac:dyDescent="0.25">
      <c r="A277" s="157"/>
      <c r="B277" s="157"/>
      <c r="C277" s="157"/>
      <c r="D277" s="157"/>
      <c r="E277" s="157"/>
      <c r="F277" s="157"/>
      <c r="G277" s="157"/>
    </row>
    <row r="278" spans="1:7" x14ac:dyDescent="0.25">
      <c r="A278" s="475" t="s">
        <v>454</v>
      </c>
      <c r="B278" s="475"/>
      <c r="C278" s="475"/>
      <c r="D278" s="475"/>
      <c r="E278" s="475"/>
      <c r="F278" s="475"/>
      <c r="G278" s="475"/>
    </row>
    <row r="279" spans="1:7" ht="15.75" thickBot="1" x14ac:dyDescent="0.3">
      <c r="A279" s="157"/>
      <c r="B279" s="157"/>
      <c r="C279" s="157"/>
      <c r="D279" s="157"/>
      <c r="E279" s="157"/>
      <c r="F279" s="157"/>
      <c r="G279" s="157"/>
    </row>
    <row r="280" spans="1:7" ht="48.75" thickBot="1" x14ac:dyDescent="0.3">
      <c r="A280" s="217" t="s">
        <v>642</v>
      </c>
      <c r="B280" s="118" t="s">
        <v>456</v>
      </c>
      <c r="C280" s="118" t="s">
        <v>639</v>
      </c>
      <c r="D280" s="118" t="s">
        <v>634</v>
      </c>
      <c r="E280" s="118" t="s">
        <v>640</v>
      </c>
      <c r="F280" s="191" t="s">
        <v>605</v>
      </c>
      <c r="G280" s="192" t="s">
        <v>460</v>
      </c>
    </row>
    <row r="281" spans="1:7" ht="60" x14ac:dyDescent="0.25">
      <c r="A281" s="225" t="s">
        <v>641</v>
      </c>
      <c r="B281" s="218" t="s">
        <v>471</v>
      </c>
      <c r="C281" s="121"/>
      <c r="D281" s="123">
        <v>578037</v>
      </c>
      <c r="E281" s="123">
        <v>578037</v>
      </c>
      <c r="F281" s="123">
        <f>+E281-D281</f>
        <v>0</v>
      </c>
      <c r="G281" s="219" t="s">
        <v>650</v>
      </c>
    </row>
    <row r="282" spans="1:7" x14ac:dyDescent="0.25">
      <c r="A282" s="226"/>
    </row>
    <row r="283" spans="1:7" ht="48" x14ac:dyDescent="0.25">
      <c r="A283" s="225" t="s">
        <v>644</v>
      </c>
      <c r="B283" s="218" t="s">
        <v>635</v>
      </c>
      <c r="C283" s="121"/>
      <c r="D283" s="123">
        <v>-782861</v>
      </c>
      <c r="E283" s="123">
        <v>-782861</v>
      </c>
      <c r="F283" s="123">
        <f>+E283-D283</f>
        <v>0</v>
      </c>
      <c r="G283" s="175" t="s">
        <v>666</v>
      </c>
    </row>
    <row r="284" spans="1:7" x14ac:dyDescent="0.25">
      <c r="A284" s="226"/>
    </row>
    <row r="285" spans="1:7" ht="60" x14ac:dyDescent="0.25">
      <c r="A285" s="225" t="s">
        <v>645</v>
      </c>
      <c r="B285" s="218" t="s">
        <v>487</v>
      </c>
      <c r="C285" s="121"/>
      <c r="D285" s="123">
        <v>135956</v>
      </c>
      <c r="E285" s="123">
        <v>135956</v>
      </c>
      <c r="F285" s="123">
        <f>+E285-D285</f>
        <v>0</v>
      </c>
      <c r="G285" s="175" t="s">
        <v>658</v>
      </c>
    </row>
    <row r="286" spans="1:7" x14ac:dyDescent="0.25">
      <c r="A286" s="226"/>
    </row>
    <row r="287" spans="1:7" ht="24" x14ac:dyDescent="0.25">
      <c r="A287" s="225" t="s">
        <v>646</v>
      </c>
      <c r="B287" s="218" t="s">
        <v>636</v>
      </c>
      <c r="C287" s="121"/>
      <c r="D287" s="123">
        <f>+D281+D283+D285</f>
        <v>-68868</v>
      </c>
      <c r="E287" s="123">
        <f>+E281+E283+E285</f>
        <v>-68868</v>
      </c>
      <c r="F287" s="123">
        <f>+E287-D287</f>
        <v>0</v>
      </c>
      <c r="G287" s="124"/>
    </row>
    <row r="288" spans="1:7" x14ac:dyDescent="0.25">
      <c r="A288" s="226"/>
    </row>
    <row r="289" spans="1:7" ht="24" x14ac:dyDescent="0.25">
      <c r="A289" s="225" t="s">
        <v>390</v>
      </c>
      <c r="B289" s="218" t="s">
        <v>637</v>
      </c>
      <c r="C289" s="121"/>
      <c r="D289" s="123">
        <v>237401</v>
      </c>
      <c r="E289" s="123">
        <v>237401</v>
      </c>
      <c r="F289" s="123">
        <f>+E289-D289</f>
        <v>0</v>
      </c>
      <c r="G289" s="124"/>
    </row>
    <row r="290" spans="1:7" x14ac:dyDescent="0.25">
      <c r="A290" s="226"/>
    </row>
    <row r="291" spans="1:7" ht="36.75" thickBot="1" x14ac:dyDescent="0.3">
      <c r="A291" s="187" t="s">
        <v>647</v>
      </c>
      <c r="B291" s="220" t="s">
        <v>638</v>
      </c>
      <c r="C291" s="220"/>
      <c r="D291" s="221">
        <f>+D287+D289</f>
        <v>168533</v>
      </c>
      <c r="E291" s="221">
        <f>+E287+E289</f>
        <v>168533</v>
      </c>
      <c r="F291" s="221">
        <f>+E291-D291</f>
        <v>0</v>
      </c>
      <c r="G291" s="186"/>
    </row>
    <row r="292" spans="1:7" x14ac:dyDescent="0.25">
      <c r="A292" s="157"/>
      <c r="B292" s="157"/>
      <c r="C292" s="157"/>
      <c r="D292" s="157"/>
      <c r="E292" s="157"/>
      <c r="F292" s="157"/>
      <c r="G292" s="157"/>
    </row>
    <row r="293" spans="1:7" x14ac:dyDescent="0.25">
      <c r="A293" s="157"/>
      <c r="B293" s="157"/>
      <c r="C293" s="157"/>
      <c r="D293" s="157"/>
      <c r="E293" s="157"/>
      <c r="F293" s="157"/>
      <c r="G293" s="157"/>
    </row>
    <row r="294" spans="1:7" x14ac:dyDescent="0.25">
      <c r="A294" s="157"/>
      <c r="B294" s="157"/>
      <c r="C294" s="157"/>
      <c r="D294" s="157"/>
      <c r="E294" s="157"/>
      <c r="F294" s="157"/>
      <c r="G294" s="157"/>
    </row>
    <row r="295" spans="1:7" ht="32.25" customHeight="1" x14ac:dyDescent="0.25">
      <c r="A295" s="474" t="s">
        <v>654</v>
      </c>
      <c r="B295" s="474"/>
      <c r="C295" s="474"/>
      <c r="D295" s="474"/>
      <c r="E295" s="474"/>
      <c r="F295" s="474"/>
      <c r="G295" s="474"/>
    </row>
    <row r="296" spans="1:7" x14ac:dyDescent="0.25">
      <c r="A296" s="157"/>
      <c r="B296" s="157"/>
      <c r="C296" s="157"/>
      <c r="D296" s="157"/>
      <c r="E296" s="157"/>
      <c r="F296" s="157"/>
      <c r="G296" s="157"/>
    </row>
    <row r="297" spans="1:7" x14ac:dyDescent="0.25">
      <c r="A297" s="475" t="s">
        <v>454</v>
      </c>
      <c r="B297" s="475"/>
      <c r="C297" s="475"/>
      <c r="D297" s="475"/>
      <c r="E297" s="475"/>
      <c r="F297" s="475"/>
      <c r="G297" s="475"/>
    </row>
    <row r="298" spans="1:7" ht="15.75" thickBot="1" x14ac:dyDescent="0.3">
      <c r="A298" s="157"/>
      <c r="B298" s="157"/>
      <c r="C298" s="157"/>
      <c r="D298" s="157"/>
      <c r="E298" s="157"/>
      <c r="F298" s="157"/>
      <c r="G298" s="157"/>
    </row>
    <row r="299" spans="1:7" ht="60.75" thickBot="1" x14ac:dyDescent="0.3">
      <c r="A299" s="217" t="s">
        <v>656</v>
      </c>
      <c r="B299" s="118" t="s">
        <v>456</v>
      </c>
      <c r="C299" s="118" t="s">
        <v>639</v>
      </c>
      <c r="D299" s="118" t="s">
        <v>634</v>
      </c>
      <c r="E299" s="118" t="s">
        <v>640</v>
      </c>
      <c r="F299" s="191" t="s">
        <v>605</v>
      </c>
      <c r="G299" s="192" t="s">
        <v>460</v>
      </c>
    </row>
    <row r="300" spans="1:7" ht="228.75" thickBot="1" x14ac:dyDescent="0.3">
      <c r="A300" s="227" t="s">
        <v>655</v>
      </c>
      <c r="B300" s="222" t="s">
        <v>500</v>
      </c>
      <c r="C300" s="223" t="s">
        <v>501</v>
      </c>
      <c r="D300" s="224">
        <v>2690444</v>
      </c>
      <c r="E300" s="224">
        <v>2690444</v>
      </c>
      <c r="F300" s="224">
        <f>E300-D300</f>
        <v>0</v>
      </c>
      <c r="G300" s="227" t="s">
        <v>702</v>
      </c>
    </row>
    <row r="301" spans="1:7" x14ac:dyDescent="0.25">
      <c r="A301" s="157"/>
      <c r="B301" s="157"/>
      <c r="C301" s="157"/>
      <c r="D301" s="157"/>
      <c r="E301" s="157"/>
      <c r="F301" s="157"/>
      <c r="G301" s="157"/>
    </row>
    <row r="302" spans="1:7" x14ac:dyDescent="0.25">
      <c r="A302" s="157"/>
      <c r="B302" s="157"/>
      <c r="C302" s="157"/>
      <c r="D302" s="157"/>
      <c r="E302" s="157"/>
      <c r="F302" s="157"/>
      <c r="G302" s="157"/>
    </row>
    <row r="303" spans="1:7" x14ac:dyDescent="0.25">
      <c r="A303" s="157"/>
      <c r="B303" s="157"/>
      <c r="C303" s="157"/>
      <c r="D303" s="157"/>
      <c r="E303" s="157"/>
      <c r="F303" s="157"/>
      <c r="G303" s="157"/>
    </row>
    <row r="304" spans="1:7" ht="35.25" customHeight="1" x14ac:dyDescent="0.25">
      <c r="A304" s="474" t="s">
        <v>652</v>
      </c>
      <c r="B304" s="474"/>
      <c r="C304" s="474"/>
      <c r="D304" s="474"/>
      <c r="E304" s="474"/>
      <c r="F304" s="474"/>
      <c r="G304" s="474"/>
    </row>
    <row r="305" spans="1:7" x14ac:dyDescent="0.25">
      <c r="A305" s="157"/>
      <c r="B305" s="157"/>
      <c r="C305" s="157"/>
      <c r="D305" s="157"/>
      <c r="E305" s="157"/>
      <c r="F305" s="157"/>
      <c r="G305" s="157"/>
    </row>
    <row r="306" spans="1:7" x14ac:dyDescent="0.25">
      <c r="A306" s="475" t="s">
        <v>454</v>
      </c>
      <c r="B306" s="475"/>
      <c r="C306" s="475"/>
      <c r="D306" s="475"/>
      <c r="E306" s="475"/>
      <c r="F306" s="475"/>
      <c r="G306" s="475"/>
    </row>
    <row r="307" spans="1:7" ht="15.75" thickBot="1" x14ac:dyDescent="0.3">
      <c r="A307" s="157"/>
      <c r="B307" s="157"/>
      <c r="C307" s="157"/>
      <c r="D307" s="157"/>
      <c r="E307" s="157"/>
      <c r="F307" s="157"/>
      <c r="G307" s="157"/>
    </row>
    <row r="308" spans="1:7" ht="60.75" thickBot="1" x14ac:dyDescent="0.3">
      <c r="A308" s="217" t="s">
        <v>653</v>
      </c>
      <c r="B308" s="118" t="s">
        <v>456</v>
      </c>
      <c r="C308" s="118" t="s">
        <v>639</v>
      </c>
      <c r="D308" s="118" t="s">
        <v>634</v>
      </c>
      <c r="E308" s="118" t="s">
        <v>640</v>
      </c>
      <c r="F308" s="191" t="s">
        <v>605</v>
      </c>
      <c r="G308" s="192" t="s">
        <v>460</v>
      </c>
    </row>
    <row r="309" spans="1:7" ht="228.75" thickBot="1" x14ac:dyDescent="0.3">
      <c r="A309" s="227" t="s">
        <v>655</v>
      </c>
      <c r="B309" s="222" t="s">
        <v>500</v>
      </c>
      <c r="C309" s="223" t="s">
        <v>501</v>
      </c>
      <c r="D309" s="224">
        <v>2474761</v>
      </c>
      <c r="E309" s="224">
        <v>2474761</v>
      </c>
      <c r="F309" s="224">
        <f>E309-D309</f>
        <v>0</v>
      </c>
      <c r="G309" s="227" t="s">
        <v>659</v>
      </c>
    </row>
    <row r="310" spans="1:7" x14ac:dyDescent="0.25">
      <c r="B310" s="228"/>
    </row>
    <row r="311" spans="1:7" x14ac:dyDescent="0.25">
      <c r="E311" s="229"/>
    </row>
  </sheetData>
  <mergeCells count="53">
    <mergeCell ref="A28:G28"/>
    <mergeCell ref="A1:G21"/>
    <mergeCell ref="A71:G71"/>
    <mergeCell ref="A69:G69"/>
    <mergeCell ref="A105:G105"/>
    <mergeCell ref="A148:G148"/>
    <mergeCell ref="A182:G182"/>
    <mergeCell ref="A186:B186"/>
    <mergeCell ref="A196:B196"/>
    <mergeCell ref="A195:B195"/>
    <mergeCell ref="A194:B194"/>
    <mergeCell ref="A193:B193"/>
    <mergeCell ref="A190:B190"/>
    <mergeCell ref="A189:B189"/>
    <mergeCell ref="A188:B188"/>
    <mergeCell ref="A187:B187"/>
    <mergeCell ref="A203:B203"/>
    <mergeCell ref="A201:B201"/>
    <mergeCell ref="A199:B199"/>
    <mergeCell ref="A216:B216"/>
    <mergeCell ref="A219:B219"/>
    <mergeCell ref="A214:B214"/>
    <mergeCell ref="A213:B213"/>
    <mergeCell ref="A212:B212"/>
    <mergeCell ref="A208:B208"/>
    <mergeCell ref="A207:B207"/>
    <mergeCell ref="A202:B202"/>
    <mergeCell ref="A204:B204"/>
    <mergeCell ref="A210:B210"/>
    <mergeCell ref="A241:B241"/>
    <mergeCell ref="A251:B251"/>
    <mergeCell ref="A225:G225"/>
    <mergeCell ref="A230:B230"/>
    <mergeCell ref="A229:B229"/>
    <mergeCell ref="A239:B239"/>
    <mergeCell ref="A238:B238"/>
    <mergeCell ref="A237:B237"/>
    <mergeCell ref="A236:B236"/>
    <mergeCell ref="A235:B235"/>
    <mergeCell ref="A234:B234"/>
    <mergeCell ref="A233:B233"/>
    <mergeCell ref="A232:B232"/>
    <mergeCell ref="A257:G257"/>
    <mergeCell ref="A259:G259"/>
    <mergeCell ref="A247:B247"/>
    <mergeCell ref="A245:B245"/>
    <mergeCell ref="A243:B243"/>
    <mergeCell ref="A304:G304"/>
    <mergeCell ref="A306:G306"/>
    <mergeCell ref="A295:G295"/>
    <mergeCell ref="A297:G297"/>
    <mergeCell ref="A276:G276"/>
    <mergeCell ref="A278:G27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info</vt:lpstr>
      <vt:lpstr>Balance sheet</vt:lpstr>
      <vt:lpstr>Income statement</vt:lpstr>
      <vt:lpstr>CF_I</vt:lpstr>
      <vt:lpstr>NT_D</vt:lpstr>
      <vt:lpstr>SCE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2020-02-28T12:11:11Z</dcterms:modified>
</cp:coreProperties>
</file>