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GFI 2019\"/>
    </mc:Choice>
  </mc:AlternateContent>
  <bookViews>
    <workbookView xWindow="0" yWindow="0" windowWidth="22560" windowHeight="10005" activeTab="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F302" i="24" l="1"/>
  <c r="F272" i="24" l="1"/>
  <c r="E270" i="24"/>
  <c r="E274" i="24" s="1"/>
  <c r="D270" i="24"/>
  <c r="D274" i="24" s="1"/>
  <c r="F268" i="24"/>
  <c r="F266" i="24"/>
  <c r="F264" i="24"/>
  <c r="F291" i="24"/>
  <c r="E289" i="24"/>
  <c r="E293" i="24" s="1"/>
  <c r="F287" i="24"/>
  <c r="F285" i="24"/>
  <c r="D289" i="24"/>
  <c r="F283" i="24"/>
  <c r="F311" i="24" l="1"/>
  <c r="F274" i="24"/>
  <c r="F289" i="24"/>
  <c r="F270" i="24"/>
  <c r="D293" i="24"/>
  <c r="F293" i="24" s="1"/>
  <c r="F253" i="24" l="1"/>
  <c r="F245" i="24"/>
  <c r="F243" i="24"/>
  <c r="F241" i="24"/>
  <c r="F240" i="24"/>
  <c r="F239" i="24"/>
  <c r="F238" i="24"/>
  <c r="F237" i="24"/>
  <c r="F236" i="24"/>
  <c r="F235" i="24"/>
  <c r="E234" i="24"/>
  <c r="E249" i="24" s="1"/>
  <c r="D234" i="24"/>
  <c r="D249" i="24" s="1"/>
  <c r="F232" i="24"/>
  <c r="F231" i="24"/>
  <c r="E230" i="24"/>
  <c r="E247" i="24" s="1"/>
  <c r="D230" i="24"/>
  <c r="D247" i="24" s="1"/>
  <c r="F99" i="24"/>
  <c r="F91" i="24"/>
  <c r="F89" i="24"/>
  <c r="F87" i="24"/>
  <c r="F86" i="24"/>
  <c r="F85" i="24"/>
  <c r="F84" i="24"/>
  <c r="E83" i="24"/>
  <c r="F83" i="24" s="1"/>
  <c r="E82" i="24"/>
  <c r="F82" i="24" s="1"/>
  <c r="F81" i="24"/>
  <c r="D80" i="24"/>
  <c r="D95" i="24" s="1"/>
  <c r="F78" i="24"/>
  <c r="E77" i="24"/>
  <c r="F77" i="24" s="1"/>
  <c r="D76" i="24"/>
  <c r="D93" i="24" s="1"/>
  <c r="F66" i="24"/>
  <c r="F64" i="24"/>
  <c r="E63" i="24"/>
  <c r="F63" i="24" s="1"/>
  <c r="F62" i="24"/>
  <c r="F61" i="24"/>
  <c r="F60" i="24"/>
  <c r="E59" i="24"/>
  <c r="F59" i="24" s="1"/>
  <c r="D58" i="24"/>
  <c r="F56" i="24"/>
  <c r="F55" i="24"/>
  <c r="E54" i="24"/>
  <c r="E53" i="24" s="1"/>
  <c r="D53" i="24"/>
  <c r="D67" i="24" s="1"/>
  <c r="E51" i="24"/>
  <c r="F51" i="24" s="1"/>
  <c r="F49" i="24"/>
  <c r="E46" i="24"/>
  <c r="F46" i="24" s="1"/>
  <c r="E44" i="24"/>
  <c r="F44" i="24" s="1"/>
  <c r="F43" i="24"/>
  <c r="E42" i="24"/>
  <c r="F42" i="24" s="1"/>
  <c r="E41" i="24"/>
  <c r="F41" i="24" s="1"/>
  <c r="D40" i="24"/>
  <c r="F38" i="24"/>
  <c r="F37" i="24"/>
  <c r="F36" i="24"/>
  <c r="E35" i="24"/>
  <c r="F35" i="24" s="1"/>
  <c r="F34" i="24"/>
  <c r="D33" i="24"/>
  <c r="E251" i="24" l="1"/>
  <c r="D97" i="24"/>
  <c r="D101" i="24" s="1"/>
  <c r="E80" i="24"/>
  <c r="E95" i="24" s="1"/>
  <c r="F95" i="24" s="1"/>
  <c r="D251" i="24"/>
  <c r="D255" i="24" s="1"/>
  <c r="F230" i="24"/>
  <c r="F249" i="24"/>
  <c r="E255" i="24"/>
  <c r="F234" i="24"/>
  <c r="F247" i="24"/>
  <c r="E76" i="24"/>
  <c r="D47" i="24"/>
  <c r="E33" i="24"/>
  <c r="F33" i="24" s="1"/>
  <c r="F53" i="24"/>
  <c r="E40" i="24"/>
  <c r="F40" i="24" s="1"/>
  <c r="F54" i="24"/>
  <c r="E58" i="24"/>
  <c r="F58" i="24" s="1"/>
  <c r="F80" i="24" l="1"/>
  <c r="F255" i="24"/>
  <c r="F251" i="24"/>
  <c r="F76" i="24"/>
  <c r="E93" i="24"/>
  <c r="E47" i="24"/>
  <c r="F47" i="24" s="1"/>
  <c r="E67" i="24"/>
  <c r="F67" i="24" s="1"/>
  <c r="E97" i="24" l="1"/>
  <c r="F93" i="24"/>
  <c r="F97" i="24" l="1"/>
  <c r="E101" i="24"/>
  <c r="F101" i="24" s="1"/>
  <c r="E110" i="24" l="1"/>
  <c r="F111" i="24"/>
  <c r="F112" i="24"/>
  <c r="D113" i="24"/>
  <c r="D110" i="24" s="1"/>
  <c r="F114" i="24"/>
  <c r="F115" i="24"/>
  <c r="E117" i="24"/>
  <c r="F118" i="24"/>
  <c r="F119" i="24"/>
  <c r="D120" i="24"/>
  <c r="D117" i="24" s="1"/>
  <c r="F121" i="24"/>
  <c r="D123" i="24"/>
  <c r="E123" i="24" s="1"/>
  <c r="F126" i="24"/>
  <c r="F128" i="24"/>
  <c r="D130" i="24"/>
  <c r="E130" i="24"/>
  <c r="F131" i="24"/>
  <c r="F132" i="24"/>
  <c r="F133" i="24"/>
  <c r="E135" i="24"/>
  <c r="E144" i="24" s="1"/>
  <c r="F136" i="24"/>
  <c r="F137" i="24"/>
  <c r="D138" i="24"/>
  <c r="D135" i="24" s="1"/>
  <c r="F139" i="24"/>
  <c r="F140" i="24"/>
  <c r="F141" i="24"/>
  <c r="F143" i="24"/>
  <c r="F113" i="24" l="1"/>
  <c r="F138" i="24"/>
  <c r="F130" i="24"/>
  <c r="F120" i="24"/>
  <c r="F135" i="24"/>
  <c r="F123" i="24"/>
  <c r="E124" i="24"/>
  <c r="F117" i="24"/>
  <c r="D124" i="24"/>
  <c r="F110" i="24"/>
  <c r="D144" i="24"/>
  <c r="F144" i="24" s="1"/>
  <c r="E220" i="24"/>
  <c r="F220" i="24" s="1"/>
  <c r="F219" i="24"/>
  <c r="E218" i="24"/>
  <c r="F218" i="24" s="1"/>
  <c r="F217" i="24"/>
  <c r="F216" i="24"/>
  <c r="E215" i="24"/>
  <c r="F215" i="24" s="1"/>
  <c r="F214" i="24"/>
  <c r="F213" i="24"/>
  <c r="D212" i="24"/>
  <c r="F210" i="24"/>
  <c r="F209" i="24"/>
  <c r="F208" i="24"/>
  <c r="E207" i="24"/>
  <c r="D207" i="24"/>
  <c r="F205" i="24"/>
  <c r="F203" i="24"/>
  <c r="E200" i="24"/>
  <c r="D200" i="24"/>
  <c r="F198" i="24"/>
  <c r="E197" i="24"/>
  <c r="F197" i="24" s="1"/>
  <c r="E196" i="24"/>
  <c r="F196" i="24" s="1"/>
  <c r="F195" i="24"/>
  <c r="D194" i="24"/>
  <c r="F192" i="24"/>
  <c r="E191" i="24"/>
  <c r="E190" i="24"/>
  <c r="F190" i="24" s="1"/>
  <c r="F189" i="24"/>
  <c r="F188" i="24"/>
  <c r="D187" i="24"/>
  <c r="F124" i="24" l="1"/>
  <c r="D221" i="24"/>
  <c r="E187" i="24"/>
  <c r="F187" i="24" s="1"/>
  <c r="F200" i="24"/>
  <c r="F207" i="24"/>
  <c r="E212" i="24"/>
  <c r="F212" i="24" s="1"/>
  <c r="D201" i="24"/>
  <c r="E194" i="24"/>
  <c r="F194" i="24" s="1"/>
  <c r="F191" i="24"/>
  <c r="E221" i="24" l="1"/>
  <c r="F221" i="24" s="1"/>
  <c r="E201" i="24"/>
  <c r="F201" i="24" s="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V38" i="22"/>
  <c r="V57"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T35" i="22" s="1"/>
  <c r="T38" i="22" s="1"/>
  <c r="T57" i="22" s="1"/>
  <c r="U10" i="22"/>
  <c r="U29" i="22" s="1"/>
  <c r="V10" i="22"/>
  <c r="V29" i="22" s="1"/>
  <c r="W10" i="22"/>
  <c r="W29" i="22" s="1"/>
  <c r="H10" i="22"/>
  <c r="H29" i="22" s="1"/>
  <c r="H35" i="22" s="1"/>
  <c r="I46" i="21"/>
  <c r="H46" i="21"/>
  <c r="I40" i="21"/>
  <c r="H40" i="21"/>
  <c r="W60" i="22" l="1"/>
  <c r="H38" i="22"/>
  <c r="H57" i="22" s="1"/>
  <c r="U35" i="22"/>
  <c r="I47" i="21"/>
  <c r="H47" i="21"/>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W35" i="22"/>
  <c r="W38" i="22" s="1"/>
  <c r="W57" i="22" s="1"/>
  <c r="U38" i="22"/>
  <c r="U57" i="22" s="1"/>
  <c r="H55" i="20"/>
  <c r="I55" i="20"/>
  <c r="I24" i="20"/>
  <c r="I27" i="20" s="1"/>
  <c r="I42" i="20"/>
  <c r="I34" i="21"/>
  <c r="I49" i="21" s="1"/>
  <c r="I51" i="21" s="1"/>
  <c r="H42" i="20"/>
  <c r="H34" i="21"/>
  <c r="H49" i="21" s="1"/>
  <c r="H51" i="21" s="1"/>
  <c r="I102" i="19"/>
  <c r="H102" i="19"/>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9" i="18" l="1"/>
  <c r="H72" i="18" s="1"/>
  <c r="I63" i="19"/>
  <c r="H62" i="19"/>
  <c r="I62" i="19"/>
  <c r="H63" i="19"/>
  <c r="H61" i="19"/>
  <c r="I61" i="19"/>
  <c r="I9" i="18"/>
  <c r="I72" i="18" s="1"/>
  <c r="H66" i="19" l="1"/>
  <c r="H85" i="19" s="1"/>
  <c r="H84" i="19" s="1"/>
  <c r="H88" i="19" s="1"/>
  <c r="H100" i="19" s="1"/>
  <c r="H67" i="19"/>
  <c r="I66" i="19"/>
  <c r="I85" i="19" s="1"/>
  <c r="I84" i="19" s="1"/>
  <c r="I88" i="19" s="1"/>
  <c r="I100" i="19" s="1"/>
  <c r="I67" i="19"/>
  <c r="I65" i="19"/>
  <c r="H65" i="19"/>
</calcChain>
</file>

<file path=xl/sharedStrings.xml><?xml version="1.0" encoding="utf-8"?>
<sst xmlns="http://schemas.openxmlformats.org/spreadsheetml/2006/main" count="1060" uniqueCount="703">
  <si>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</si>
  <si>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</si>
  <si>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</si>
  <si>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</si>
  <si>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</si>
  <si>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</si>
  <si>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</si>
  <si>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</si>
  <si>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</si>
  <si>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</si>
  <si>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</si>
  <si>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</si>
  <si>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</si>
  <si>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</si>
  <si>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</si>
  <si>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</si>
  <si>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</si>
  <si>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</si>
  <si>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</si>
  <si>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</si>
  <si>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</si>
  <si>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</si>
  <si>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</si>
  <si>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</si>
  <si>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</si>
  <si>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</si>
  <si>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</si>
  <si>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</si>
  <si>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</si>
  <si>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</si>
  <si>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</si>
  <si>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</si>
  <si>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</si>
  <si>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</si>
  <si>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</si>
  <si>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</si>
  <si>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</si>
  <si>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</si>
  <si>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</si>
  <si>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</si>
  <si>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</si>
  <si>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</si>
  <si>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</si>
  <si>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</si>
  <si>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</si>
  <si>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</si>
  <si>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</si>
  <si>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</si>
  <si>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</si>
  <si>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</si>
  <si>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</si>
  <si>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</si>
  <si>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</si>
  <si>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</si>
  <si>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</si>
  <si>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</si>
  <si>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</si>
  <si>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</si>
  <si>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</si>
  <si>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</si>
  <si>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</si>
  <si>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</si>
  <si>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</si>
  <si>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</si>
  <si>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</si>
  <si>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</si>
  <si>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</si>
  <si>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</si>
  <si>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</si>
  <si>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</si>
  <si>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</si>
  <si>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</si>
  <si>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</si>
  <si>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</si>
  <si>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</si>
  <si>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</si>
  <si>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</si>
  <si>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</si>
  <si>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</si>
  <si>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</si>
  <si>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</si>
  <si>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</si>
  <si>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</si>
  <si>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</si>
  <si>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</si>
  <si>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</si>
  <si>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</si>
  <si>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</si>
  <si>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</si>
  <si>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</si>
  <si>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</si>
  <si>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</si>
  <si>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</si>
  <si>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</si>
  <si>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</si>
  <si>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</si>
  <si>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</si>
  <si>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</si>
  <si>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</si>
  <si>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</si>
  <si>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</si>
  <si>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</si>
  <si>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</si>
  <si>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</si>
  <si>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</si>
  <si>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</si>
  <si>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</si>
  <si>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</si>
  <si>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</si>
  <si>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</si>
  <si>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</si>
  <si>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</si>
  <si>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</si>
  <si>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</si>
  <si>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</si>
  <si>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</si>
  <si>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</si>
  <si>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</si>
  <si>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</si>
  <si>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</si>
  <si>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</si>
  <si>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</si>
  <si>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</si>
  <si>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</si>
  <si>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</si>
  <si>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</si>
  <si>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</si>
  <si>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</si>
  <si>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</si>
  <si>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</si>
  <si>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</si>
  <si>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</si>
  <si>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</si>
  <si>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</si>
  <si>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</si>
  <si>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</si>
  <si>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</si>
  <si>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</si>
  <si>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</si>
  <si>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</si>
  <si>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</si>
  <si>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</si>
  <si>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</si>
  <si>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</si>
  <si>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</si>
  <si>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</si>
  <si>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</si>
  <si>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</si>
  <si>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</si>
  <si>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</si>
  <si>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</si>
  <si>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</si>
  <si>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</si>
  <si>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</si>
  <si>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</si>
  <si>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</si>
  <si>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</si>
  <si>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</si>
  <si>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</si>
  <si>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</si>
  <si>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</si>
  <si>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</si>
  <si>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</si>
  <si>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</si>
  <si>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</si>
  <si>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</si>
  <si>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</si>
  <si>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</si>
  <si>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</si>
  <si>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</si>
  <si>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</si>
  <si>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</si>
  <si>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</si>
  <si>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</si>
  <si>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</si>
  <si>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</si>
  <si>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</si>
  <si>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</si>
  <si>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</si>
  <si>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</si>
  <si>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</si>
  <si>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</si>
  <si>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</si>
  <si>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</si>
  <si>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</si>
  <si>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</si>
  <si>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</si>
  <si>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</si>
  <si>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</si>
  <si>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</si>
  <si>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</si>
  <si>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</si>
  <si>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</si>
  <si>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</si>
  <si>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</si>
  <si>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</si>
  <si>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</si>
  <si>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</si>
  <si>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</si>
  <si>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</si>
  <si>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</si>
  <si>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</si>
  <si>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</si>
  <si>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</si>
  <si>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</si>
  <si>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</si>
  <si>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</si>
  <si>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</si>
  <si>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</si>
  <si>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</si>
  <si>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</si>
  <si>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</si>
  <si>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</si>
  <si>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</si>
  <si>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</si>
  <si>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</si>
  <si>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</si>
  <si>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</si>
  <si>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</si>
  <si>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</si>
  <si>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</si>
  <si>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</si>
  <si>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</si>
  <si>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</si>
  <si>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</si>
  <si>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</si>
  <si>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</si>
  <si>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</si>
  <si>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</si>
  <si>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</si>
  <si>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</si>
  <si>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</si>
  <si>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</si>
  <si>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</si>
  <si>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</si>
  <si>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</si>
  <si>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</si>
  <si>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</si>
  <si>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</si>
  <si>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</si>
  <si>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</si>
  <si>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</si>
  <si>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</si>
  <si>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</si>
  <si>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</si>
  <si>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</si>
  <si>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</si>
  <si>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</si>
  <si>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</si>
  <si>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</si>
  <si>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</si>
  <si>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</si>
  <si>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</si>
  <si>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</si>
  <si>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</si>
  <si>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</si>
  <si>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</si>
  <si>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</si>
  <si>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</si>
  <si>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</si>
  <si>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</si>
  <si>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</si>
  <si>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</si>
  <si>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</si>
  <si>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</si>
  <si>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</si>
  <si>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</si>
  <si>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</si>
  <si>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</si>
  <si>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</si>
  <si>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</si>
  <si>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</si>
  <si>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</si>
  <si>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</si>
  <si>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</si>
  <si>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</si>
  <si>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</si>
  <si>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</si>
  <si>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</si>
  <si>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</si>
  <si>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</si>
  <si>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</si>
  <si>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</si>
  <si>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</si>
  <si>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</si>
  <si>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</si>
  <si>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</si>
  <si>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</si>
  <si>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</si>
  <si>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</si>
  <si>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</si>
  <si>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</si>
  <si>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</si>
  <si>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</si>
  <si>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</si>
  <si>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</si>
  <si>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</si>
  <si>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</si>
  <si>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</si>
  <si>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</si>
  <si>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</si>
  <si>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</si>
  <si>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</si>
  <si>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</si>
  <si>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</si>
  <si>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</si>
  <si>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</si>
  <si>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</si>
  <si>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</si>
  <si>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</si>
  <si>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</si>
  <si>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</si>
  <si>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</si>
  <si>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</si>
  <si>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</si>
  <si>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</si>
  <si>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</si>
  <si>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</si>
  <si>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</si>
  <si>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</si>
  <si>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</si>
  <si>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</si>
  <si>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</si>
  <si>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</si>
  <si>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</si>
  <si>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</si>
  <si>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</si>
  <si>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</si>
  <si>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</si>
  <si>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</si>
  <si>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</si>
  <si>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</si>
  <si>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</si>
  <si>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</si>
  <si>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</si>
  <si>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</si>
  <si>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</si>
  <si>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</si>
  <si>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</si>
  <si>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</si>
  <si>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</si>
  <si>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</si>
  <si>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</si>
  <si>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</si>
  <si>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</si>
  <si>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</si>
  <si>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</si>
  <si>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</si>
  <si>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</si>
  <si>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</si>
  <si>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</si>
  <si>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</si>
  <si>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</si>
  <si>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</si>
  <si>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</si>
  <si>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</si>
  <si>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</si>
  <si>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</si>
  <si>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</si>
  <si>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</si>
  <si>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</si>
  <si>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</si>
  <si>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</si>
  <si>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</si>
  <si>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</si>
  <si>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</si>
  <si>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</si>
  <si>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</si>
  <si>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</si>
  <si>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</si>
  <si>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</si>
  <si>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</si>
  <si>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</si>
  <si>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</si>
  <si>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</si>
  <si>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</si>
  <si>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</si>
  <si>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</si>
  <si>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</si>
  <si>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</si>
  <si>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</si>
  <si>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</si>
  <si>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</si>
  <si>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</si>
  <si>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</si>
  <si>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</si>
  <si>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</si>
  <si>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</si>
  <si>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</si>
  <si>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</si>
  <si>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</si>
  <si>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</si>
  <si>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</si>
  <si>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</si>
  <si>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</si>
  <si>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</si>
  <si>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</si>
  <si>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</si>
  <si>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</si>
  <si>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</si>
  <si>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</si>
  <si>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</si>
  <si>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</si>
  <si>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</si>
  <si>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</si>
  <si>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</si>
  <si>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</si>
  <si>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</si>
  <si>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</si>
  <si>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</si>
  <si>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</si>
  <si>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</si>
  <si>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</si>
  <si>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</si>
  <si>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</si>
  <si>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</si>
  <si>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</si>
  <si>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</si>
  <si>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</si>
  <si>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</si>
  <si>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</si>
  <si>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</si>
  <si>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</si>
  <si>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</si>
  <si>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</si>
  <si>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</si>
  <si>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</si>
  <si>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</si>
  <si>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</si>
  <si>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</si>
  <si>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Valamar Riviera d.d.</t>
  </si>
  <si>
    <t>30577</t>
  </si>
  <si>
    <t>Valamar Riviera d.d.</t>
  </si>
  <si>
    <t>Poreč</t>
  </si>
  <si>
    <t>Stancija Kaligari 1</t>
  </si>
  <si>
    <t>uprava@riviera.hr</t>
  </si>
  <si>
    <t>www.valamar-riviera.com</t>
  </si>
  <si>
    <t>Sopta Anka</t>
  </si>
  <si>
    <t>052 408 188</t>
  </si>
  <si>
    <t>anka.sopta@riviera.hr</t>
  </si>
  <si>
    <t>Ernst &amp; Young d.o.o.</t>
  </si>
  <si>
    <t>Berislav Horvat</t>
  </si>
  <si>
    <t>Obveznik:  Valamar Riviera d.d.</t>
  </si>
  <si>
    <t>529900DUWS1DGNEK4C68</t>
  </si>
  <si>
    <t>HR</t>
  </si>
  <si>
    <t>stanje na dan 31.12.2019.</t>
  </si>
  <si>
    <t>u razdoblju 1.1.2019. do 31.12.2019.</t>
  </si>
  <si>
    <t>Rekapitulacija usklada GFI-POD bilance za 2018. godinu</t>
  </si>
  <si>
    <t>DRUŠTVO</t>
  </si>
  <si>
    <t>BILANCA
stanje na dan 31.12.2018
(u tisućama kuna)</t>
  </si>
  <si>
    <t>AOP oznaka</t>
  </si>
  <si>
    <t>GFI-POD
objavljeno</t>
  </si>
  <si>
    <t>GFI-POD
reklasificirano</t>
  </si>
  <si>
    <t>Razlika</t>
  </si>
  <si>
    <t>Objašnjenje</t>
  </si>
  <si>
    <t>DUGOTRAJNA IMOVINA (AOP 003+010+020+031+036)</t>
  </si>
  <si>
    <t>002</t>
  </si>
  <si>
    <t xml:space="preserve">  I. Nematerijalna imovina</t>
  </si>
  <si>
    <t>003</t>
  </si>
  <si>
    <t xml:space="preserve">  II. Materijalna imovina</t>
  </si>
  <si>
    <t>010</t>
  </si>
  <si>
    <t xml:space="preserve">  III. Dugotrajna financijska imovina</t>
  </si>
  <si>
    <t>020</t>
  </si>
  <si>
    <t>HRK 147 tis. je reklasificirano iz stavke "Dugotrajnih potraživanja" (AOP 031) u stavku "Dugotrajna financijska imovina" (AOP 020).</t>
  </si>
  <si>
    <t xml:space="preserve">  IV. Potraživanja</t>
  </si>
  <si>
    <t>031</t>
  </si>
  <si>
    <t xml:space="preserve">  V. Odgođena porezna imovina</t>
  </si>
  <si>
    <t>036</t>
  </si>
  <si>
    <t>KRATKOTRAJNA IMOVINA (AOP 038+046+053+063)</t>
  </si>
  <si>
    <t>037</t>
  </si>
  <si>
    <t xml:space="preserve">  I. Zalihe</t>
  </si>
  <si>
    <t>038</t>
  </si>
  <si>
    <t xml:space="preserve">  II. Potraživanja</t>
  </si>
  <si>
    <t>046</t>
  </si>
  <si>
    <r>
      <t>HRK 365 tis. je reklasificirano iz stavke "Kratkotrajna potraživanja" (AOP 046) u stavku "Kratkotrajna financijska imovina" (AOP 053).
HRK 650 tis. je reklasificirano iz stavke "Kratkotrajna potraživanja" (AOP 046) u stavku</t>
    </r>
    <r>
      <rPr>
        <sz val="9"/>
        <rFont val="Arial"/>
        <family val="2"/>
        <charset val="238"/>
      </rPr>
      <t xml:space="preserve"> "Ostale kratkoročne obveze" (AOP 121).</t>
    </r>
  </si>
  <si>
    <t xml:space="preserve">  III. Kratkotrajna financijska imovina</t>
  </si>
  <si>
    <t>053</t>
  </si>
  <si>
    <t>HRK 365 tis. je reklasificirano iz stavke "Kratkotrajna potraživanja" (AOP 046) u stavku "Kratkotrajna financijska imovina" (AOP 053).</t>
  </si>
  <si>
    <t xml:space="preserve">  IV. Novac u banci i blagajni</t>
  </si>
  <si>
    <t>063</t>
  </si>
  <si>
    <t>PLAĆENI TROŠKOVI BUDUĆEG RAZDOBLJA I OBRAČUNATI PRIHODI</t>
  </si>
  <si>
    <t>UKUPNO AKTIVA</t>
  </si>
  <si>
    <r>
      <t xml:space="preserve">HRK 650 tis. je reklasificirano iz stavke "Kratkotrajna potraživanja" (AOP 046) u stavku </t>
    </r>
    <r>
      <rPr>
        <b/>
        <sz val="9"/>
        <rFont val="Arial"/>
        <family val="2"/>
        <charset val="238"/>
      </rPr>
      <t>"Ostale kratkoročne obveze" (AOP 121).</t>
    </r>
  </si>
  <si>
    <t>KAPITAL I REZERVE</t>
  </si>
  <si>
    <t>067</t>
  </si>
  <si>
    <t>REZERVIRANJA</t>
  </si>
  <si>
    <t>088</t>
  </si>
  <si>
    <t>HRK 48.755 tis. predstavlja reklasificiran dugoročni dio obveze za koncesijsku naknadu za turističko zemljište iz stavke "Odgođeno plaćanje troškova i prihod budućeg razdoblja" (AOP 122) u stavku "Druga rezerviranja" (AOP 094).</t>
  </si>
  <si>
    <t>DUGOROČNE OBVEZE (AOP 101+105+106)</t>
  </si>
  <si>
    <t>095</t>
  </si>
  <si>
    <t xml:space="preserve">  I. Obveze prema bankama i drugim financijskim institucijama</t>
  </si>
  <si>
    <t>101</t>
  </si>
  <si>
    <t xml:space="preserve">  II. Ostale dugoročne obveze</t>
  </si>
  <si>
    <t>105</t>
  </si>
  <si>
    <t>HRK 2.454 tis. predstavlja reklasificiran kratkoročni dio obveze štićenja kamatne stope po dugoročnim kreditima iz stavke "Ostale dugoročne obveze" (AOP 105) u stavku "Ostale kratkoročne obveze" (AOP 121).</t>
  </si>
  <si>
    <t xml:space="preserve">  III. Odgođena porezna obveza</t>
  </si>
  <si>
    <t>106</t>
  </si>
  <si>
    <t>KRATKOROČNE OBVEZE (AOP 108+113+114+115+117+118+119+121)</t>
  </si>
  <si>
    <t>107</t>
  </si>
  <si>
    <t>113</t>
  </si>
  <si>
    <t xml:space="preserve">  II. Obveze za predujmove</t>
  </si>
  <si>
    <t>114</t>
  </si>
  <si>
    <t xml:space="preserve">  III. Obveze prema prema poduzetnicima unutar grupe i obveze prema dobavljačima</t>
  </si>
  <si>
    <t>108 i 115</t>
  </si>
  <si>
    <t xml:space="preserve">  IV. Obveze prema zaposlenicima</t>
  </si>
  <si>
    <t>117</t>
  </si>
  <si>
    <t xml:space="preserve">  V. Obveze za poreze, doprinose i slična davanja</t>
  </si>
  <si>
    <t>118</t>
  </si>
  <si>
    <t xml:space="preserve">  VI. Obveze s osnove udjela u rezultatu i ostale kratkoročne obveze</t>
  </si>
  <si>
    <t>119 i 121</t>
  </si>
  <si>
    <t>HRK 2.454 tis. predstavlja reklasificiran kratkoročni dio obveze štićenja kamatne stope po dugoročnim kreditima iz stavke "Ostale dugoročne obveze" (AOP 105) u stavku "Ostale kratkoročne obveze" (AOP 121).
HRK 650 tis. je reklasificirano iz stavke "Kratkotrajna potraživanja" (AOP 046) u stavku "Ostale kratkoročne obveze" (AOP 121).</t>
  </si>
  <si>
    <t>ODGOĐENO PLAĆANJE TROŠKOVA I PRIHOD BUDUĆEGA RAZDOBLJA</t>
  </si>
  <si>
    <t>122</t>
  </si>
  <si>
    <t>UKUPNO PASIVA</t>
  </si>
  <si>
    <t>Rekapitulacija usporedbe GFI-POD reklasificirane bilance i bilance iz Revidiranih izvještaja za 2018. godinu</t>
  </si>
  <si>
    <t>GFI-POD BILANCA
stanje na dan 31.12.2018
(u tisućama kuna)</t>
  </si>
  <si>
    <t>GFI-POD
AOP
oznaka</t>
  </si>
  <si>
    <t>REVIDIRANI IZVJEŠTAJ
Bilješka</t>
  </si>
  <si>
    <t>Reklasificirani
GFI-POD</t>
  </si>
  <si>
    <t>Revidirani izvještaj</t>
  </si>
  <si>
    <t>DUGOTRAJNA IMOVINA (AOP 003+010+020+036)</t>
  </si>
  <si>
    <t>14+15+16+17+
20+dio 21+25</t>
  </si>
  <si>
    <t>16</t>
  </si>
  <si>
    <t>14+15</t>
  </si>
  <si>
    <t>GFI-POD stavka "Materijalna imovina" (AOP 010; HRK 3.956.425 tis.) je u Revidiranom izvještaju iskazana u stavkama "Nekretnine, postrojenja i oprema" (Bilješka 14 u usporedivom iznosu HRK 3.946.785 tis.) te "Ulaganja u nekretnine" (Bilješka 15 u usporedivom iznosu HRK 9.640 tis.).</t>
  </si>
  <si>
    <t>17+20+21</t>
  </si>
  <si>
    <t>GFI-POD stavka "Financijska imovina" (AOP 020; HRK 636.006 tis.) je u Revidiranom izvještaju iskazana u stavkama "Ulaganja u ovisna društva (Bilješka 17 u usporedivom iznosu HRK 616.201 tis.), "Financijska imovina" (Bilješka 20 u usporedivom iznosu HRK 4.100 tis.) te u dugoročnom dijelu stavke "Krediti i depoziti" (Bilješka 21 u usporedivom iznosu HRK 15.706 tis.).</t>
  </si>
  <si>
    <t>Dio 23</t>
  </si>
  <si>
    <t>25</t>
  </si>
  <si>
    <t>Dio 21+22+
dio 23+26</t>
  </si>
  <si>
    <t>Obzirom na drukčiji prikaz, a radi usporedivosti GFI-POD i Revidiranog izvještaja nužno je zbirno promatrati GFI-POD stavke "Kratkotrajna imovina" (AOP 037; HRK 228.780 tis.) i "Plaćeni troškovi budućeg razdoblja i obračunati prihodi" (AOP 064; HRK 24.218 tis.) u odnosu na stavku "Kratkotrajna imovina" Revidiranog izvješća (HRK 252.998 tis.).</t>
  </si>
  <si>
    <t>22</t>
  </si>
  <si>
    <t xml:space="preserve">  III. Financijska imovina</t>
  </si>
  <si>
    <t>Dio 21</t>
  </si>
  <si>
    <t>GFI-POD stavka "Financijska imovina" (AOP 053; HRK 393 tis.) je u Revidiranom izvještaju iskazana u stavci "Krediti i depoziti" - kratkoročni dio (Bilješka 21 u usporedivom iznosu HRK 393 tis.).</t>
  </si>
  <si>
    <t>26</t>
  </si>
  <si>
    <t>GFI-POD stavka "Novac u banci i blagajni" (AOP 063; HRK 168.533 tis.) je u Revidiranom izvještaju iskazana u stavci "Novac i novčani ekvivalenti" (Bilješka 26 u usporedivom iznosu HRK 168.533 tis.).</t>
  </si>
  <si>
    <t>064</t>
  </si>
  <si>
    <t>27+28</t>
  </si>
  <si>
    <t>GFI-POD stavka "Kapital i rezerve" (AOP 067; HRK 2.474.761 tis.) je u Revidiranom izvještaju iskazana u stavci "Dionička glavnica" (Bilješke 27 i 28 u usporedivom iznosu HRK 2.474.761 tis.).</t>
  </si>
  <si>
    <t>Dio 32+ dio 31</t>
  </si>
  <si>
    <t>GFI-POD stavka "Rezerviranja" (AOP 088; HRK 84.454 tis.) je u Revidiranom izvještaju iskazana u dugoročnim obvezama u stavci "Rezerviranja" (Bilješka 32 u usporedivom iznosu HRK 35.699 tis.) i dugoročnim obvezama u stavci "Naknada za koncesije" (Bilješka 31 u usporedivom iznosu HRK 48.755 tis).</t>
  </si>
  <si>
    <t>dio 24+25+
dio 29</t>
  </si>
  <si>
    <t>Obzirom na drukčiji prikaz, a radi usporedivosti GFI-POD i Revidiranog izvještaja nužno je zbirno promatrati GFI-POD stavke "Dugoročne obveze" (AOP 095; HRK 1.999.147 tis.) i "Rezerviranja" (AOP 088; HRK 84.454 tis.) u odnosu na stavku "Dugoročne obveze" Revidiranog izvješća (HRK 2.083.601 tis.).</t>
  </si>
  <si>
    <t>Dio 29</t>
  </si>
  <si>
    <t>GFI-POD stavka "Obveze prema bankama i drugim financijskim institucijama" (AOP 101; HRK 1.978.758 tis.) je u Revidiranom izvještaju iskazana u dugoročnom dijelu stavke "Posudbe" (Bilješka 29 u usporedivom iznosu HRK 1.978.758 tis.).</t>
  </si>
  <si>
    <t>Dio 24</t>
  </si>
  <si>
    <t>dio 24+29+
dio 31</t>
  </si>
  <si>
    <t>Obzirom na drukčiji prikaz, a radi usporedivosti GFI-POD i Revidiranog izvještaja nužno je zbirno promatrati GFI-POD stavke "Kratkoročne obveze" (AOP 107; HRK 377.392 tis.) i "Odgođeno plaćanje troškova i prihod budućeg razdoblja" (AOP 122; HRK 62.504 tis.) u odnosu na stavke "Kratkoročne obveze" Revidiranog izvješća (HRK 439.896 tis.).</t>
  </si>
  <si>
    <r>
      <t>G</t>
    </r>
    <r>
      <rPr>
        <sz val="9"/>
        <rFont val="Arial"/>
        <family val="2"/>
        <charset val="238"/>
      </rPr>
      <t>FI-POD stavka "Obveze prema bankama i drugim financijskim institucijama" (AOP 113; HRK 203.359 tis.) je u Revidiranom izvještaju iskazana unutar kratkoročnog dijela stavke "Posudbe" (Bilješka 29; "Obveze po kreditima banaka"</t>
    </r>
    <r>
      <rPr>
        <sz val="9"/>
        <color theme="1"/>
        <rFont val="Arial"/>
        <family val="2"/>
        <charset val="238"/>
      </rPr>
      <t xml:space="preserve"> u </t>
    </r>
    <r>
      <rPr>
        <sz val="9"/>
        <rFont val="Arial"/>
        <family val="2"/>
        <charset val="238"/>
      </rPr>
      <t>usporedivom iznosu HRK 203.359 tis.).</t>
    </r>
  </si>
  <si>
    <t>Dio 31</t>
  </si>
  <si>
    <t xml:space="preserve">  III. Obveze prema  poduzetnicima unutar grupe i obveze prema dobavljačima</t>
  </si>
  <si>
    <t>Dio 24+
Dio 31</t>
  </si>
  <si>
    <t>Dio 31+
dio 32</t>
  </si>
  <si>
    <t>Rekapitulacija usporedbe GFI-POD bilance i nekonsolidirane bilance iz Revidiranih izvještaja za 2019. godinu</t>
  </si>
  <si>
    <t>GFI-POD BILANCA
stanje na dan 31.12.2019
(u tisućama kuna)</t>
  </si>
  <si>
    <t xml:space="preserve">
GFI-POD</t>
  </si>
  <si>
    <t>14+15+16+
17+dio 18b+
20+dio 21+25+dio 30</t>
  </si>
  <si>
    <t>14+15+30</t>
  </si>
  <si>
    <t>GFI-POD stavka "Materijalna imovina" (AOP 010; HRK 4.247.237 tis.) je u Revidiranom izvještaju iskazana u stavkama "Nekretnine, postrojenja i oprema" (Bilješka 14 u usporedivom iznosu HRK 4.224.948 tis.), "Ulaganja u nekretnine" (Bilješka 15 u usporedivom iznosu HRK 6.449 tis.), te "Imovina s pravom korištenja" (Bilješka 30 u usporedivom iznosu HRK 15.839).</t>
  </si>
  <si>
    <t>17+dio18b+20+dio21</t>
  </si>
  <si>
    <t>GFI-POD stavka "Financijska imovina" (AOP 020; HRK 774.968 tis.) je u Revidiranom izvještaju iskazana u stavkama "Ulaganja u ovisna društva (Bilješka 17 u usporedivom iznosu HRK 727.328 tis.), "Udjel u pridruženom subjektu" (Bilješka 118b u usporedivom iznosu HRK 47.192 tis.), "Financijska imovina" (Bilješka 20 u usporedivom iznosu HRK 335 tis.) te u dugoročnom dijelu stavke "Krediti i depoziti" (Bilješka 21 u usporedivom iznosu HRK 113 tis.).</t>
  </si>
  <si>
    <t>Dio 21+22+
dio 23+dio 24+26</t>
  </si>
  <si>
    <t>Obzirom na drukčiji prikaz, a radi usporedivosti GFI-POD i Revidiranog izvještaja nužno je zbirno promatrati GFI-POD stavke "Kratkotrajna imovina" (AOP 037; HRK 299.370 tis.) i "Plaćeni troškovi budućeg razdoblja i obračunati prihodi" (AOP 064; HRK 17.875 tis.) u odnosu na stavku "Kratkotrajna imovina" Revidiranog izvješća (HRK 317.245 tis.).</t>
  </si>
  <si>
    <t>Dio 21+dio 24</t>
  </si>
  <si>
    <t>GFI-POD stavka "Novac u banci i blagajni" (AOP 063; HRK 247.849 tis.) je u Revidiranom izvještaju iskazana u stavci "Novac i novčani ekvivalenti" (Bilješka 26 u usporedivom iznosu HRK 247.849 tis.).</t>
  </si>
  <si>
    <t>GFI-POD stavka "Kapital i rezerve" (AOP 067; HRK 2.690.444 tis.) je u Revidiranom izvještaju iskazana u stavci "Dionička glavnica" (Bilješke 27 i 28 u usporedivom iznosu HRK 2.690.444 tis.).</t>
  </si>
  <si>
    <t>GFI-POD stavka "Rezerviranja" (AOP 088; HRK 99.092 tis.) je u Revidiranom izvještaju iskazana u dugoročnim obvezama u stavci "Rezerviranja" (Bilješka 32 u usporedivom iznosu HRK 42.638 tis.) i u dugoročnim obvezama stavke "Naknade za koncesije" (Bilješka 31 u usporedivom iznosu HRK 56.453).</t>
  </si>
  <si>
    <t>dio 24+25+
dio 29+dio 30+ dio 31 + dio 39</t>
  </si>
  <si>
    <t>GFI-POD stavka "Obveze prema bankama i drugim financijskim institucijama" (AOP 101; HRK 2.146.746 tis.) je u Revidiranom izvještaju iskazana u dugoročnom dijelu stavke "Posudbe" (Bilješka 29 u usporedivom iznosu HRK 2.146.746 tis.).</t>
  </si>
  <si>
    <t>Dio 24+
     dio 30 + dio 39</t>
  </si>
  <si>
    <r>
      <t>G</t>
    </r>
    <r>
      <rPr>
        <sz val="9"/>
        <rFont val="Arial"/>
        <family val="2"/>
        <charset val="238"/>
      </rPr>
      <t>FI-POD stavka "Obveze prema bankama i drugim financijskim institucijama" (AOP 113; HRK 257.434 tis.) je u Revidiranom izvještaju iskazana unutar kratkoročnog dijela stavke "Posudbe" (Bilješka 29; "Obveze po kreditima banaka"</t>
    </r>
    <r>
      <rPr>
        <sz val="9"/>
        <color theme="1"/>
        <rFont val="Arial"/>
        <family val="2"/>
        <charset val="238"/>
      </rPr>
      <t xml:space="preserve"> u </t>
    </r>
    <r>
      <rPr>
        <sz val="9"/>
        <rFont val="Arial"/>
        <family val="2"/>
        <charset val="238"/>
      </rPr>
      <t>usporedivom iznosu HRK 257.434 tis.).</t>
    </r>
  </si>
  <si>
    <t xml:space="preserve">Dio 24+ dio 30+
dio 31 </t>
  </si>
  <si>
    <t>123</t>
  </si>
  <si>
    <t>Rekapitulacija usporedbe GFI-POD računa dobiti i gubitka te nekonsolidiranog izvještaja o sveobuhvatnoj dobiti iz Revidiranog izvještaja za 2019. godinu</t>
  </si>
  <si>
    <t>GFI-POD RAČUN DOBITI I GUBITKA
u razdoblju od 1.1.2019. do 31.12.2019.
(u tisućama kuna)</t>
  </si>
  <si>
    <t>GFI-POD
AOP oznaka</t>
  </si>
  <si>
    <t>Revidirani izvještaj
Bilješka</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</si>
  <si>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</si>
  <si>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</si>
  <si>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</si>
  <si>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</si>
  <si>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</si>
  <si>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</si>
  <si>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Dio 6+
dio 9+
dio 10</t>
  </si>
  <si>
    <t>POSLOVNI RASHODI (AOP 133+137+141+142+143+146+153)</t>
  </si>
  <si>
    <t>131</t>
  </si>
  <si>
    <t xml:space="preserve">  I. Materijalni troškovi</t>
  </si>
  <si>
    <t>133</t>
  </si>
  <si>
    <t>GFI-POD stavka "Materijalni troškovi" (AOP 133; HRK 540.847 tis.) je u Revidiranom izvještaju iskazana u stavci "Nabavna vrijednost materijala i usluga" (Bilješka 7 u usporedivom iznosu HRK 540.847 tis.).</t>
  </si>
  <si>
    <t xml:space="preserve">  II. Troškovi osoblja</t>
  </si>
  <si>
    <t>137</t>
  </si>
  <si>
    <t>Dio 8</t>
  </si>
  <si>
    <t>GFI-POD stavka "Troškovi osoblja" (AOP 137; HRK 506.080 tis.) je u Revidiranom izvještaju iskazana unutar stavke "Troškovi zaposlenih" (Bilješka 8; "Plaće - neto" HRK 313.347 tis., "Troškovi mirovinskog osiguranja" HRK 89.062 tis., "Troškovi zdravstvenog osiguranja" HRK 67.940 tis., "Ostalo (doprinosi i porezi)" HRK 35.731 tis.).
Napomena: Ukupan iznos stavke "Troškovi zaposlenih" Revidiranog izvješća (Bilješka 8) u iznosu HRK 594.133 tis. je iskazan u stavkama "Troškovi osoblja" (AOP 137; HRK 506.080 tis.), "Ostali troškovi" (AOP 142; HRK 83.371 tis.) i "Rezerviranja" (AOP 146; HRK 4.683 tis.).</t>
  </si>
  <si>
    <t xml:space="preserve">  III. Amortizacija</t>
  </si>
  <si>
    <t>141</t>
  </si>
  <si>
    <t>14+15+16+30</t>
  </si>
  <si>
    <t xml:space="preserve">  IV. Ostali troškovi</t>
  </si>
  <si>
    <t>142</t>
  </si>
  <si>
    <t>Dio 8+
dio 9</t>
  </si>
  <si>
    <t xml:space="preserve">  V. Vrijednosna usklađenja</t>
  </si>
  <si>
    <t>143</t>
  </si>
  <si>
    <t>Dio 9</t>
  </si>
  <si>
    <t xml:space="preserve">  VI. Rezerviranja</t>
  </si>
  <si>
    <t>146</t>
  </si>
  <si>
    <t xml:space="preserve">  VIII. Ostali poslovni rashodi</t>
  </si>
  <si>
    <t>153</t>
  </si>
  <si>
    <t>FINANCIJSKI PRIHODI</t>
  </si>
  <si>
    <t>154</t>
  </si>
  <si>
    <t>Dio 6+
dio 10+
dio 11</t>
  </si>
  <si>
    <t>FINANCIJSKI RASHODI</t>
  </si>
  <si>
    <t>165</t>
  </si>
  <si>
    <t>Dio 10+
dio 11</t>
  </si>
  <si>
    <t>UKUPNI PRIHODI (AOP 125+154)</t>
  </si>
  <si>
    <t>177</t>
  </si>
  <si>
    <t>UKUPNI RASHODI (AOP 131+165)</t>
  </si>
  <si>
    <t>178</t>
  </si>
  <si>
    <t>DOBIT ILI GUBITAK PRIJE OPOREZIVANJA (AOP 177-178)</t>
  </si>
  <si>
    <t>179</t>
  </si>
  <si>
    <t>POREZ NA DOBIT</t>
  </si>
  <si>
    <t>182</t>
  </si>
  <si>
    <t>DOBIT RAZDOBLJA (AOP 179-182)</t>
  </si>
  <si>
    <t>184</t>
  </si>
  <si>
    <t>Rekapitulacija usporedbe GFI-POD reklasificiranog računa dobiti i gubitka te nekonsolidiranog izvještaja o sveobuhvatnoj dobiti iz Revidiranog izvještaja za 2018. godinu</t>
  </si>
  <si>
    <t>GFI-POD RAČUN DOBITI I GUBITKA
u razdoblju od 1.1.2018. do 31.12.2018.
(u tisućama kuna)</t>
  </si>
  <si>
    <t>Obzirom na drukčiji prikaz, a radi usporedivosti GFI-POD i Revidiranog izvještaja nužno je zbirno promatrati GFI-POD stavke "Troškovi osoblja" (AOP 137; HRK 487.757 tis.), "Ostali troškovi" (AOP 142; HRK 158.197 tis.), "Vrijednosna usklađenja" (AOP 143; HRK 297 tis.), "Rezerviranja" (AOP 146; 5.979 tis.) i "Ostali poslovni rashodi" (AOP 153; HRK 12.470 tis.) u odnosu na stavke "Troškovi zaposlenih" (Bilješka 8; HRK 560.837 tis.) te "Ostali poslovni rashodi (Bilješka 9; HRK 103.863 tis., bez stavke "Naplata otpisanih potraživanja" u iznosu HRK -341 tis.) Revidiranog izvješća.</t>
  </si>
  <si>
    <t>GFI-POD stavka "Materijalni troškovi" (AOP 133; HRK 501.403 tis.) je u Revidiranom izvještaju iskazana u stavci "Nabavna vrijednost materijala i usluga" (Bilješka 7 u usporedivom iznosu HRK 501.403 tis.).</t>
  </si>
  <si>
    <t>GFI-POD stavka "Troškovi osoblja" (AOP 137; HRK 487.757 tis.) je u Revidiranom izvještaju iskazana unutar stavke "Troškovi zaposlenih" (Bilješka 8; "Plaće - neto" HRK 297.438 tis., "Troškovi mirovinskog osiguranja" HRK 83.908 tis., "Troškovi zdravstvenog osiguranja" HRK 67.621 tis., "Ostalo (doprinosi i porezi)" HRK 38.790 tis.).
Napomena: Ukupan iznos stavke "Troškovi zaposlenih" Revidiranog izvješća (Bilješka 8) u iznosu HRK 560.837 tis. je iskazan u stavkama "Troškovi osoblja" (AOP 137; HRK 487.757 tis.), "Ostali troškovi" (AOP 142; HRK 69.141 tis.) i "Rezerviranja" (AOP 146; HRK 3.939 tis.).</t>
  </si>
  <si>
    <t>14+15+16</t>
  </si>
  <si>
    <t>Rekapitulacija usklada GFI-POD Računa dobiti i gubitka za 2018. godinu</t>
  </si>
  <si>
    <t>HRK 1.793 tis. predstavlja iskazivanje prihoda/rashoda od prodaje imovine te prihoda/rashoda od ukidanja rezervacija sadržanih u stavci "Ostali poslovni prihodi (izvan grupe)" (AOP 130) sukladno neto metodologiji.
Napomena: Prethodno iskazano sukladno bruto metodologiji s protustavkama "Ostali troškovi" (AOP 142), "Ostali poslovni rashodi" (AOP 153) te "Financijski rashodi" (AOP 165).</t>
  </si>
  <si>
    <t>HRK 1.012 tis. predstavlja iskazivanje prihoda/rashoda od ukidanja rezervacija sadržanih u stavci "Ostali troškovi" (AOP 142) sukladno neto metodologiji.
Napomena: Prethodno iskazano sukladno bruto metodologiji s protustavkom "Ostali poslovni prihodi izvan grupe" (AOP 130).</t>
  </si>
  <si>
    <t>HRK 220 tis. predstavlja iskazivanje prihoda/rashoda od prodaje imovine sadržanih u stavci "Ostali poslovni rashodi" (AOP 153) sukladno neto metodologiji.
Napomena: Prethodno iskazano sukladno bruto metodologiji s protustavkom "Ostali poslovni prihodi (izvan grupe)" (AOP 130).</t>
  </si>
  <si>
    <t>HRK 21.736 tis. predstavlja iskazivanje sukladno neto metodologiji stavki "Tečajne razlike i ostali financijski prihodi" (AOP 162; HRK 17.040 tis.) te "Nerealizirani dobici (prihodi) od financijske imovine" (AOP 163; HRK 4.696 tis.).
Napomena: Prethodno iskazano sukladno bruto metodologiji s protustavkama Tečajne razlike i drugi rashodi" (AOP 149) te "Nerealizirani gubici (rashodi) od financijske imovine" (AOP 170).</t>
  </si>
  <si>
    <t>HRK 22.298 tis. predstavlja iskazivanje sukladno neto metodologiji stavki "Tečajne razlike i drugi rashodi" (AOP 169; HRK 17.040 tis.), "Nerealizirani gubici (rashodi) od financijske imovine" (AOP 170; HRK 4.696 tis.) te prihoda od ukidanja rezervacija sadržanih u stavci "Ostali financijski rashodi" (AOP 172; HRK 562 tis.).
Napomena: Prethodno iskazano sukladno bruto metodologiji s protustavkama "Tečajne razlike i ostali financijski prihodi" (AOP 162), "Nerealizirani dobici (prihodi) od financijske imovine" (AOP 163) te Ostali poslovni prihodi (izvan grupe)" (AOP 130).</t>
  </si>
  <si>
    <t>GFI-POD stavka "Financijska imovina" (AOP 053; HRK 671 tis.) je u Revidiranom izvještaju iskazana u stavci "Krediti i depoziti" - kratkoročni dio (Bilješka 21 u usporedivom iznosu HRK 531 tis.), te "Financijska imovina" (Bilješka 24 "Derivativni finan. instrumenti" u usporedivom iznosu HRK 140 tis.)</t>
  </si>
  <si>
    <r>
      <t xml:space="preserve">GFI-POD stavka "Potraživanja" (AOP 046; HRK 28.465 tis.) je u Revidiranom izvještaju iskazana unutar stavaka "Kupci i ostala potraživanja" (Bilješka 23; "Potraživanja od kupaca - neto" HRK 15.897 tis., "Potraživanja za više plaćeni PDV" HRK 9.616 tis., "Predujmovi dobavljačima" HRK 1.115 tis., "Potraživanja od zaposlenih" HRK 911 tis., "Potraživanja od državnih institucija" HRK 508 tis., te "Ostala kratkoročna potraživanja" HRK 417 tis.).
Napomena: Ukupna stavka "Kupci i ostala potraživanja" Revidiranog izvješća (Bilješka </t>
    </r>
    <r>
      <rPr>
        <sz val="9"/>
        <rFont val="Arial"/>
        <family val="2"/>
        <charset val="238"/>
      </rPr>
      <t>23</t>
    </r>
    <r>
      <rPr>
        <sz val="9"/>
        <color theme="1"/>
        <rFont val="Arial"/>
        <family val="2"/>
        <charset val="238"/>
      </rPr>
      <t>) u iznosu 46.339 tis. je iskazana u stavkama "Potraživanja" (AOP 046; HRK 28.465 tis.) te "Plaćeni troškovi budućeg razdoblja i obračunati prihodi" (AOP 064; HRK 17.875 tis.).</t>
    </r>
  </si>
  <si>
    <r>
      <t>GFI-POD stavka "Obveze za predujmove" (AOP 114; HRK 31.610 tis.) je u Revidiranom izvještaju iskazana unutar kratkoročnog dijela stavke "Dobavljači i ostale obveze" (Bilješka</t>
    </r>
    <r>
      <rPr>
        <sz val="9"/>
        <rFont val="Arial"/>
        <family val="2"/>
        <charset val="238"/>
      </rPr>
      <t xml:space="preserve"> 31; "Obveze za predujmove" u usporedivom iznosu </t>
    </r>
    <r>
      <rPr>
        <sz val="9"/>
        <color theme="1"/>
        <rFont val="Arial"/>
        <family val="2"/>
        <charset val="238"/>
      </rPr>
      <t>HRK 31.610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t>
    </r>
  </si>
  <si>
    <t>GFI-POD stavke "Obveze prema poduzetnicima unutar grupe" (AOP 108; HRK 218 tis.) i "Obveze prema dobavljačima" (AOP 115; HRK 127.478 tis.) je u Revidiranom izvještaju iskazana unutar kratkoročnog dijela stavke "Dobavljači i ostale obveze" (Bilješka 31; "Obveze prema dobavljačima" HRK 127.455 tis., "Obveze prema dobavljačima - povezana društva" HRK 241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t>
  </si>
  <si>
    <t>GFI-POD stavka "Obveze prema zaposlenicima" (AOP 117; HRK 24.837 tis.) je u Revidiranom izvještaju iskazana unutar kratkoročnog dijela stavke "Dobavljači i ostale obveze" (Bilješka 31; "Obveze prema zaposlenima" u usporedivom iznosu HRK 24.837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t>
  </si>
  <si>
    <t>GFI-POD stavka "Obveze za poreze, doprinose i slična davanja" (AOP 118; HRK10.114 tis.) je u Revidiranom izvještaju iskazana unutar kratkoročnog dijela stavke "Dobavljači i ostale obveze" (Bilješka 31; "Obveze za poreze i doprinose i druge obveze" u usporedivom iznosu HRK 10.114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t>
  </si>
  <si>
    <r>
      <t>GFI-POD stavka "Odgođeno plaćanje troškova i prihod budućeg razdoblja" (AOP 122; HRK 52.099 tis.) je u Revidiranom izvještaju iskazana unutar stavaka  "Dobavljači i ostale obveze" (Bilješka 31; "Obveze po kamatama" HRK 1.758 tis., kratkoročni dio stavke "Naknada za koncesije"</t>
    </r>
    <r>
      <rPr>
        <b/>
        <sz val="9"/>
        <color rgb="FF00B0F0"/>
        <rFont val="Arial"/>
        <family val="2"/>
        <charset val="238"/>
      </rPr>
      <t xml:space="preserve"> </t>
    </r>
    <r>
      <rPr>
        <b/>
        <sz val="9"/>
        <color rgb="FF333399"/>
        <rFont val="Arial"/>
        <family val="2"/>
        <charset val="238"/>
      </rPr>
      <t>HRK 2.982 tis., "Obveze za ukalkulirani godišnji odmor i sate preraspodjele" HRK 20.320 tis., "Obračunate obveze za porez na dodanu vrijednost u nerealiziranim prihodima" HRK 378 tis., "Obveze za ukalkulirane troškove" HRK 8.933 tis.) te kratkoročnog dijela stavki "Rezerviranja" (Bilješka 32; kratkoročni dio stavke "Otpremnine i jubilarne nagrade" HRK 164 tis. te "Bonusi" HRK 17.563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 
Ukupan kratkoročni dio stavke "Rezerviranja" Revidiranog izvješća (Bilješka 32) u iznosu 17.727 tis. je iskazan u stavci "Odgođeno plaćanje troškova i prihod budućeg razdoblja" (AOP 122: HRK 17.727 tis.).</t>
    </r>
  </si>
  <si>
    <t>Dio 6+
dio 10</t>
  </si>
  <si>
    <t>GFI-POD stavka "Vrijednosna usklađenja" (AOP 143; HRK 544 tis.) je u Revidiranom izvještaju iskazana unutar stavke "Ostali poslovni rashodi" (Bilješka 9; "Vrijednosno usklađenje imovine" u usporedivom iznosu HRK 544 tis.).
Napomena: Ukupan iznos stavke "Ostali poslovni rashodi" Revidiranog izvješća (Bilješka 9) u iznosu HRK 125.649 tis. je iskazan u stavkama "Ostali troškovi" (AOP 142; HRK 90.978 tis.), "Vrijednosna usklađenja" (AOP 143; HRK 544 tis.), "Rezerviranja" (AOP 146; HRK 3.553 tis.) te "Ostali poslovni rashodi" (AOP 153; HRK 30.575 tis.).</t>
  </si>
  <si>
    <t>GFI-POD stavka "Ostali poslovni rashodi" (AOP 153; HRK 30.575 tis.) je u Revidiranom izvještaju iskazana unutar stavki "Ostali poslovni rashodi" (Bilješka 9; "Otpisi nekretnina, postrojenja i oprema" HRK 23.237 tis., "Ostali poslovni rashodi" HRK 7.338 tis.).
Napomena: Ukupan iznos stavke "Ostali poslovni rashodi" Revidiranog izvješća (Bilješka 9) u iznosu HRK 125.649 tis. je iskazan u stavkama "Ostali troškovi" (AOP 142; HRK 90.978 tis.), "Vrijednosna usklađenja" (AOP 143; HRK 544 tis.), "Rezerviranja" (AOP 146; HRK 3.553 tis.) te "Ostali poslovni rashodi" (AOP 153; HRK 30.575 tis.).</t>
  </si>
  <si>
    <t>GFI-POD stavka "Rezerviranja" (AOP 146; HRK 8.236 tis.) je u Revidiranom izvještaju iskazana unutar stavki "Troškovi zaposlenih" (Bilješka 8; "Rezerviranja za otpremnine i jubilarne nagrade" HRK 4.683 tis.) te "Ostali poslovni rashodi" (Bilješka 9; "Rezerviranja" HRK 3.553 tis.).
Napomena: Ukupan iznos stavke "Troškovi zaposlenih" Revidiranog izvješća (Bilješka 8) u iznosu HRK 594.133 tis. je iskazan u stavkama "Troškovi osoblja" (AOP 137; HRK 506.080 tis.), "Ostali troškovi" (AOP 142; HRK 83.371 tis.) i "Rezerviranja" (AOP 146; HRK 4.683 tis.). 
Ukupan iznos stavke "Ostali poslovni rashodi" Revidiranog izvješća (Bilješka 9) u iznosu HRK 125.649 tis. je iskazan u stavkama "Ostali troškovi" (AOP 142; HRK 90.978 tis.), "Vrijednosna usklađenja" (AOP 143; HRK 544 tis.), "Rezerviranja" (AOP 146; HRK 3.553 tis.) te "Ostali poslovni rashodi" (AOP 153; HRK 30.575 tis.).</t>
  </si>
  <si>
    <t>GFI-POD stavka "Financijski prihodi" (AOP 154; HRK 18.970 tis.) je u Revidiranom izvještaju iskazana unutar stavki "Neto financijski prihodi/(rashodi)" u dijelu financijskih prihoda (Bilješka 11; "Prihodi od kamata" HRK 517 tis., "Neto pozitivne tečajne razlike - ostalo " HRK 3.626 tis.,"Realizirani neto dobici od promjene vrijednosti valutnih terminskih ugovora i kam. swap-a" HRK 1.359 tis., "Neto dobici od prodaje finan. imovine" HRK 1.431 tis., "Prihodi od cassa sconto" HRK 2.934 tis., "Prihod od dividendi" HRK. 8.790 tis., te ostali finan. prihodi HRK 312 tis.).
Napomena: Ukupan iznos stavke "Neto financijski rashodi" Revidiranog izvješća (Bilješka 11) u iznosu HRK 48.014 tis. je iskazan u stavkama "Financijski prihodi" (AOP 154; HRK 18.970 tis.) i "Financijski rashodi" (AOP 165; HRK 66.984 tis.).</t>
  </si>
  <si>
    <t>GFI-POD stavka "Financijski rashodi" (AOP 165; HRK 66.984 tis.) je u Revidiranom izvještaju iskazana unutar stavki "Neto financijski prihodi/(rashodi)" u dijelu financijskih rashoda (Bilješka 11; "Rashod od kamata" HRK 51.568 tis., "Neto negativne tečajne razlike od financijskih aktivnosti " HRK 4.623 tis., "Promjena vrijednosti valutnih terminskih ugovora i kamatnog swap-a" HRK 10.651 tis., te "Neto gubici od prodaje udjela" HRK 142 tis.).
Napomena: Ukupan iznos stavke "Neto financijski rashodi" Revidiranog izvješća (Bilješka 11) u iznosu HRK 48.014 tis. je iskazan u stavkama "Financijski prihodi" (AOP 154; HRK 18.970 tis.) i "Financijski rashodi" (AOP 165; HRK 66.984 tis.).</t>
  </si>
  <si>
    <r>
      <t xml:space="preserve">GFI-POD stavka "Potraživanja" (AOP 046; HRK 36.954 tis.) je u Revidiranom izvještaju iskazana unutar stavaka "Kupci i ostala potraživanja" (Bilješka 23; "Potraživanja od kupaca - neto" HRK 31.611 tis., "Potraživanja za više plaćeni PDV" HRK 2.596 tis., "Predujmovi dobavljačima" HRK 544 tis., "Potraživanja od zaposlenih" HRK 1.367 tis., "Potraživanja od državnih institucija" HRK 320 tis., "Ostala kratkoročna potraživanja" HRK 507 tis.) te "Potraživanja za preplaćeni porez na dobit" (u usporedivom iznosu HRK 9 tis. - prikazan u bilanci kao zasebna stavka).
Napomena: Ukupna stavka "Kupci i ostala potraživanja" Revidiranog izvješća (Bilješka </t>
    </r>
    <r>
      <rPr>
        <sz val="9"/>
        <rFont val="Arial"/>
        <family val="2"/>
        <charset val="238"/>
      </rPr>
      <t>23</t>
    </r>
    <r>
      <rPr>
        <sz val="9"/>
        <color theme="1"/>
        <rFont val="Arial"/>
        <family val="2"/>
        <charset val="238"/>
      </rPr>
      <t>) u iznosu 61.163 tis. je iskazana u stavkama "Potraživanja" (AOP 046; HRK 36.945 tis.) te "Plaćeni troškovi budućeg razdoblja i obračunati prihodi" (AOP 064; HRK 24.218 tis.).</t>
    </r>
  </si>
  <si>
    <t>GFI-POD stavka "Plaćeni troškovi budućeg razdoblja i obračunati prihodi" (AOP 065; HRK 24.218 tis.) je u Revidiranom izvještaju iskazana unutar stavke "Kupci i ostala potraživanja" (Bilješka 23; "Obračunati nefakturirani prihodi" HRK 4.851 tis., "Potraživanja za kamatu" HRK 65 tis., "Unaprijed plaćeni troškovi" HRK 19.302 tis.).
Napomena: Ukupna stavka "Kupci i ostala potraživanja" Revidiranog izvješća (Bilješka 23) u iznosu 61.163 tis. je iskazana u stavkama "Potraživanja" (AOP 046; HRK 36.945 tis.) te "Plaćeni troškovi budućeg razdoblja i obračunati prihodi" (AOP 064; HRK 24.218 tis.).</t>
  </si>
  <si>
    <r>
      <t>GFI-POD stavka "Ostale dugoročne obveze" (AOP 105; HRK 5.162 tis</t>
    </r>
    <r>
      <rPr>
        <sz val="9"/>
        <color rgb="FFFF0000"/>
        <rFont val="Arial"/>
        <family val="2"/>
        <charset val="238"/>
      </rPr>
      <t>.</t>
    </r>
    <r>
      <rPr>
        <sz val="9"/>
        <color theme="1"/>
        <rFont val="Arial"/>
        <family val="2"/>
        <charset val="238"/>
      </rPr>
      <t>) je u Revidiranom izvještaju iskazana unutar dugoročnog dijela stavke "Derivativni financijski instrumenti" (Bilješka 24 u usporedivom iznosu HRK 5.162 tis.).
Napomena: Ukupna stavka "Derivativni financijski instrumenti" Revidiranog izvješća (Bilješka 24) u iznosu 7.616 tis. je iskazana u stavkama "Ostale dugoročne obveze" (AOP 105; HRK 5.162 tis.) i "Ostale kratkoročne obveze" (AOP 121; HRK 2.454 tis.).</t>
    </r>
  </si>
  <si>
    <r>
      <t>GFI-POD stavka "Obveze za predujmove" (AOP 114; HRK 34.735 tis.) je u Revidiranom izvještaju iskazana unutar kratkoročnog dijela stavke "Dobavljači i ostale obveze" (Bilješka</t>
    </r>
    <r>
      <rPr>
        <sz val="9"/>
        <rFont val="Arial"/>
        <family val="2"/>
        <charset val="238"/>
      </rPr>
      <t xml:space="preserve"> 31; "Obveze za predujmove" u usporedivom iznosu </t>
    </r>
    <r>
      <rPr>
        <sz val="9"/>
        <color theme="1"/>
        <rFont val="Arial"/>
        <family val="2"/>
        <charset val="238"/>
      </rPr>
      <t>HRK 34.735 tis.). 
Napomena: Ukupan kratkoročni dio stavke "Dobavljači i ostale obveze" Revidiranog izvješća (Bilješka 31) u iznosu HRK 207.841 tis. je iskazan u stavkama "Obveze za predujmove" (AOP 114; HRK 34.735 tis.), "Obveze prema  poduzetnicima unutar grupe i obveze prema dobavljačima" (AOP 108 i 115; HRK 102.911 tis.), "Obveze prema zaposlenicima" (AOP 117; HRK 22.823 tis.), "Obveze za poreze, doprinose i slična davanja" (AOP 118; HRK 9.465 tis.), "Obveze s osnove udjela u rezultatu" (AOP 119; HRK 9 tis.), "Ostale kratkoročne obveze" (AOP 121; HRK 1.635 tis.) te "Odgođeno plaćanje troškova i prihod budućeg razdoblja" (AOP 122; HRK 36.263 tis.).</t>
    </r>
  </si>
  <si>
    <t>GFI-POD stavke "Obveze prema poduzetnicima unutar grupe" (AOP 108; HRK 196 tis.) i "Obveze prema dobavljačima" (AOP 115; HRK 102.715 tis.) je u Revidiranom izvještaju iskazana unutar kratkoročnog dijela stavke "Dobavljači i ostale obveze" (Bilješka 31; "Obveze prema dobavljačima" HRK 102.607 tis., "Obveze prema dobavljačima - povezana društva" HRK 304 tis.).
Napomena:Ukupan kratkoročni dio stavke "Dobavljači i ostale obveze" Revidiranog izvješća (Bilješka 31) u iznosu HRK 207.841 tis. je iskazan u stavkama "Obveze za predujmove" (AOP 114; HRK 34.735 tis.), "Obveze prema  poduzetnicima unutar grupe i obveze prema dobavljačima" (AOP 108 i 115; HRK 102.911 tis.), "Obveze prema zaposlenicima" (AOP 117; HRK 22.823 tis.), "Obveze za poreze, doprinose i slična davanja" (AOP 118; HRK 9.465 tis.), "Obveze s osnove udjela u rezultatu" (AOP 119; HRK 9 tis.), "Ostale kratkoročne obveze" (AOP 121; HRK 1.635 tis.) te "Odgođeno plaćanje troškova i prihod budućeg razdoblja" (AOP 122; HRK 36.263 tis.).</t>
  </si>
  <si>
    <t>GFI-POD stavka "Obveze prema zaposlenicima" (AOP 117; HRK 22.823 tis.) je u Revidiranom izvještaju iskazana unutar kratkoročnog dijela stavke "Dobavljači i ostale obveze" (Bilješka 31; "Obveze prema zaposlenima" u usporedivom iznosu HRK 22.823 tis.).
Napomena: Ukupan kratkoročni dio stavke "Dobavljači i ostale obveze" Revidiranog izvješća (Bilješka 31) u iznosu HRK 207.841 tis. je iskazan u stavkama "Obveze za predujmove" (AOP 114; HRK 34.735 tis.), "Obveze prema  poduzetnicima unutar grupe i obveze prema dobavljačima" (AOP 108 i 115; HRK 102.911 tis.), "Obveze prema zaposlenicima" (AOP 117; HRK 22.823 tis.), "Obveze za poreze, doprinose i slična davanja" (AOP 118; HRK 9.465 tis.), "Obveze s osnove udjela u rezultatu" (AOP 119; HRK 9 tis.), "Ostale kratkoročne obveze" (AOP 121; HRK 1.635 tis.) te "Odgođeno plaćanje troškova i prihod budućeg razdoblja" (AOP 122; HRK 36.263 tis.).</t>
  </si>
  <si>
    <t>GFI-POD stavka "Obveze za poreze, doprinose i slična davanja" (AOP 118; HRK 9.465 tis.) je u Revidiranom izvještaju iskazana unutar kratkoročnog dijela stavke "Dobavljači i ostale obveze" (Bilješka 30; "Obveze za poreze i doprinose i druge obveze" u usporedivom iznosu HRK 9.465 tis.).
Napomena: Ukupan kratkoročni dio stavke "Dobavljači i ostale obveze" Revidiranog izvješća (Bilješka 31) u iznosu HRK 207.841 tis. je iskazan u stavkama "Obveze za predujmove" (AOP 114; HRK 34.735 tis.), "Obveze prema  poduzetnicima unutar grupe i obveze prema dobavljačima" (AOP 108 i 115; HRK 102.911 tis.), "Obveze prema zaposlenicima" (AOP 117; HRK 22.823 tis.), "Obveze za poreze, doprinose i slična davanja" (AOP 118; HRK 9.465 tis.), "Obveze s osnove udjela u rezultatu" (AOP 119; HRK 9 tis.), "Ostale kratkoročne obveze" (AOP 121; HRK 1.635 tis.) te "Odgođeno plaćanje troškova i prihod budućeg razdoblja" (AOP 122; HRK 36.263 tis.).</t>
  </si>
  <si>
    <t>GFI-POD stavka "Obveze s osnove udjela u rezultatu" (AOP 119; HRK 9 tis.) i "Ostale kratkoročne obveze" (AOP 121; HRK 4.090 tis.) je u Revidiranom izvještaju iskazana unutar kratkoročnih dijelova stavki "Dobavljači i ostale obveze" (Bilješka 31; "Obveza za dividendu" HRK 9 tis., "Ostale obveze" HRK 1.635 tis.) te "Derivativni financijski instrumenti" (Bilješka 24 u usporedivom iznosu HRK 2.454 tis.).
Napomena: Ukupan kratkoročni dio stavke "Dobavljači i ostale obveze" Revidiranog izvješća (Bilješka 31) u iznosu HRK 207.841 tis. je iskazan u stavkama "Obveze za predujmove" (AOP 114; HRK 34.735 tis.), "Obveze prema  poduzetnicima unutar grupe i obveze prema dobavljačima" (AOP 108 i 115; HRK 102.911 tis.), "Obveze prema zaposlenicima" (AOP 117; HRK 22.823 tis.), "Obveze za poreze, doprinose i slična davanja" (AOP 118; HRK 9.465 tis.), "Obveze s osnove udjela u rezultatu" (AOP 119; HRK 9 tis.), "Ostale kratkoročne obveze" (AOP 121; HRK 1.635 tis.) te "Odgođeno plaćanje troškova i prihod budućeg razdoblja" (AOP 122; HRK 36.263 tis.). 
Ukupan kratkoročni dio stavke "Derivativni financijski instrumenti" Revidiranog izvješća (Bilješka 24) u iznosu HRK 2.454 tis. je iskazan u stavci "Ostale kratkoročne obveze" (AOP 121; HRK 2.454 tis.).</t>
  </si>
  <si>
    <r>
      <t>GFI-POD stavka "Odgođeno plaćanje troškova i prihod budućeg razdoblja" (AOP 122; HRK 62.504 tis.) je u Revidiranom izvještaju iskazana unutar stavaka  "Dobavljači i ostale obveze" (Bilješka 31; "Obveze po kamatama" HRK 2.044 tis., kratkoročni dio stavke "Naknada za koncesije"</t>
    </r>
    <r>
      <rPr>
        <b/>
        <sz val="9"/>
        <color rgb="FF00B0F0"/>
        <rFont val="Arial"/>
        <family val="2"/>
        <charset val="238"/>
      </rPr>
      <t xml:space="preserve"> </t>
    </r>
    <r>
      <rPr>
        <b/>
        <sz val="9"/>
        <color rgb="FF333399"/>
        <rFont val="Arial"/>
        <family val="2"/>
        <charset val="238"/>
      </rPr>
      <t>HRK 2.762 tis., "Obveze za ukalkulirani godišnji odmor i sate preraspodjele" HRK 19.958 tis., "Obračunate obveze za poreze na dodanu vrijednost u nerealiziranim prihodima" HRK 573 tis., "Obveze za ukalkulirane troškove" HRK 10.926 tis.) te kratkoročnog dijela stavki "Rezerviranja" (Bilješka 32; kratkoročni dio stavke "Otpremnine i jubilarne nagrade" HRK 404 tis. te "Bonusi" HRK 25.838 tis.).
Napomena: Ukupan kratkoročni dio stavke "Dobavljači i ostale obveze" Revidiranog izvješća (Bilješka 31) u iznosu HRK 207.841 tis. je iskazan u stavkama "Obveze za predujmove" (AOP 114; HRK 34.735 tis.), "Obveze prema  poduzetnicima unutar grupe i obveze prema dobavljačima" (AOP 108 i 115; HRK 102.911 tis.), "Obveze prema zaposlenicima" (AOP 117; HRK 22.823 tis.), "Obveze za poreze, doprinose i slična davanja" (AOP 118; HRK 9.465 tis.), "Obveze s osnove udjela u rezultatu" (AOP 119; HRK 9 tis.), "Ostale kratkoročne obveze" (AOP 121; HRK 1.635 tis.) te "Odgođeno plaćanje troškova i prihod budućeg razdoblja" (AOP 122; HRK 36.263 tis.). 
Ukupan kratkoročni dio stavke "Rezerviranja" Revidiranog izvješća (Bilješka 32) u iznosu 26.242 tis. je iskazan u stavci "Odgođeno plaćanje troškova i prihod budućeg razdoblja" (AOP 122; HRK 26.242 tis.).</t>
    </r>
  </si>
  <si>
    <r>
      <t>GFI-POD stavke "Prihodi na temelju upotrebe vlastitih proizvoda, roba i usluga" (AOP 128; HRK 329 tis.), "Ostali poslovni prihodi s poduzetnicima unutar grupe" (AOP 129; HRK 53 tis.) i "Ostali poslovni prihodi (izvan grupe)" (AOP 130; HRK 17.914 tis.) su u Revidiranom izvještaju iskazane unutar stavki "Ostali prihodi" (Bilješka 6; "Prihod od donacija i ostalo" HRK 2.538 tis., "Prihod od ukidanja rezervacija" HRK 974 tis., "Prihod od prefakturiranja" HRK 1.480 tis., "Prihod od osiguranja i po sudskim žalbama" HRK 1.251 tis., "Prihod od upotrebe vlastitih proizvoda" HRK 329 tis., "Ostali prihodi" HRK 7.928 tis.), "Ostali dobici/(gubici) - neto" (Bilješka 10; "Neto dobici od prodaje nekretnina, postrojenja i opreme"</t>
    </r>
    <r>
      <rPr>
        <sz val="9"/>
        <color rgb="FFFF0000"/>
        <rFont val="Arial"/>
        <family val="2"/>
        <charset val="238"/>
      </rPr>
      <t xml:space="preserve"> </t>
    </r>
    <r>
      <rPr>
        <sz val="9"/>
        <color theme="1"/>
        <rFont val="Arial"/>
        <family val="2"/>
        <charset val="238"/>
      </rPr>
      <t>HRK 3.455 tis.) te "Ostali poslovni rashodi" u dijelu naplate otpisanih potraživanja (Bilješka 9; "Naplata otpisanih potraživanja"  HRK 341 tis.).
Napomena: Ukupan iznos stavke "Ostali prihodi" Revidiranog izvješća (Bilješka 6) u iznosu HRK 24.712 tis. je iskazan u stavkama "Prihodi na temelju upotrebe vlastitih proizvoda, roba i usluga, ostali poslovni prihodi s poduzetnicima unutar grupe te ostali poslovni prihodi (izvan grupe)" (AOP 128, 129 i 130; HRK 14.500 tis.) i "Financijski prihodi" (AOP 154; HRK 10.212 tis.).
Ukupan iznos stavke "Ostali poslovni rashodi" Revidiranog izvješća (Bilješka 9) u iznosu HRK 103.522 tis. je iskazan u stavkama "Prihodi na temelju upotrebe vlastitih proizvoda, roba i usluga, ostali poslovni prihodi s poduzetnicima unutar grupe te ostali poslovni prihodi (izvan grupe)" (AOP 128, 129 i 130; HRK -341 tis.), "Ostali troškovi" (AOP 142; HRK 89.056 tis.), "Vrijednosna usklađenja" (AOP 143; HRK 297 tis.), "Rezerviranja" (AOP 146; HRK 2.039 tis.) te "Ostali poslovni rashodi" (AOP 153; HRK 12.471 tis.).
Ukupan iznos stavke "Ostali dobici/(gubici) - neto" Revidiranog izvješća (Bilješka 10) u iznosu HRK -3.821 tis. je iskazan u stavkama "Prihodi na temelju upotrebe vlastitih proizvoda, roba i usluga, ostali poslovni prihodi s poduzetnicima unutar grupe te ostali poslovni prihodi (izvan grupe)" (AOP 128, 129 i 130; HRK 3.455 tis.), "Financijski prihodi" (AOP 154; HRK 226 tis.) te "Financijski rashodi" (AOP 165; HRK -7.502 tis.).</t>
    </r>
  </si>
  <si>
    <t>GFI-POD stavka "Vrijednosna usklađenja" (AOP 143; HRK 297 tis.) je u Revidiranom izvještaju iskazana unutar stavke "Ostali poslovni rashodi" (Bilješka 9; "Vrijednosno usklađenje imovine" u usporedivom iznosu HRK 297 tis.).
Napomena: Ukupan iznos stavke "Ostali poslovni rashodi" Revidiranog izvješća (Bilješka 9) u iznosu HRK 103.522 tis. je iskazan u stavkama "Prihodi na temelju upotrebe vlastitih proizvoda, roba i usluga, ostali poslovni prihodi s poduzetnicima unutar grupe te ostali poslovni prihodi (izvan grupe)" (AOP 128, 129 i 130; HRK -341 tis.), "Ostali troškovi" (AOP 142; HRK 89.056 tis.), "Vrijednosna usklađenja" (AOP 143; HRK 297 tis.), "Rezerviranja" (AOP 146; HRK 2.039 tis.) te "Ostali poslovni rashodi" (AOP 153; HRK 12.471 tis.).</t>
  </si>
  <si>
    <t>GFI-POD stavka "Ostali poslovni rashodi" (AOP 153; HRK 12.470 tis.) je u Revidiranom izvještaju iskazana unutar stavki "Ostali poslovni rashodi" (Bilješka 9; "Otpisi nekretnina, postrojenja i oprema" HRK 7.903 tis., "Ostali poslovni rashodi" HRK 4.568 tis.).
Napomena: Ukupan iznos stavke "Ostali poslovni rashodi" Revidiranog izvješća (Bilješka 9) u iznosu HRK 103.522 tis. je iskazan u stavkama "Prihodi na temelju upotrebe vlastitih proizvoda, roba i usluga, ostali poslovni prihodi s poduzetnicima unutar grupe te ostali poslovni prihodi (izvan grupe)" (AOP 128, 129 i 130; HRK -341 tis.), "Ostali troškovi" (AOP 142; HRK 89.056 tis.), "Vrijednosna usklađenja" (AOP 143; HRK 297 tis.), "Rezerviranja" (AOP 146; HRK 2.039 tis.) te "Ostali poslovni rashodi" (AOP 153; HRK 12.471 tis.).</t>
  </si>
  <si>
    <t>GFI-POD stavka "Ostali troškovi" (AOP 142; HRK 158.197 tis.) je u Revidiranom izvještaju iskazana unutar stavki "Troškovi zaposlenih" (Bilješka 8; "Trošak otpremnina" HRK 580 tis., "Ostali troškovi zaposlenih" HRK 68.561 tis.) te "Ostali poslovni rashodi" (Bilješka 9; "Komunalne naknade, koncesije i dr." HRK 50.773 tis., "Profesionalne usluge i druge naknade" HRK 21.012 tis., "Troškovi reprezentacije" HRK 7.168 tis. HRK, "Premije osiguranja" HRK 6.061 tis., "Bankarske usluge" HRK 2.853 tis., "Stručni časopisi i dr. administrativni troškovi" HRK 1.189 tis.).
Napomena: Ukupan iznos stavke "Troškovi zaposlenih" Revidiranog izvješća (Bilješka 8) u iznosu HRK 560.837 tis. je iskazan u stavkama "Troškovi osoblja" (AOP 137; HRK 487.757 tis.), "Ostali troškovi" (AOP 142; HRK 69.141 tis.) i "Rezerviranja" (AOP 146; HRK 3.939 tis.).
Ukupan iznos stavke "Ostali poslovni rashodi" Revidiranog izvješća (Bilješka 9) u iznosu HRK 103.522 tis. je iskazan u stavkama "Prihodi na temelju upotrebe vlastitih proizvoda, roba i usluga, ostali poslovni prihodi s poduzetnicima unutar grupe te ostali poslovni prihodi (izvan grupe)" (AOP 128, 129 i 130; HRK -341 tis.), "Ostali troškovi" (AOP 142; HRK 89.056 tis.), "Vrijednosna usklađenja" (AOP 143; HRK 297 tis.), "Rezerviranja" (AOP 146; HRK 2.039 tis.) te "Ostali poslovni rashodi" (AOP 153; HRK 12.471 tis.)..</t>
  </si>
  <si>
    <t>GFI-POD stavka "Rezerviranja" (AOP 146; HRK 5.979 tis.) je u Revidiranom izvještaju iskazana unutar stavki "Troškovi zaposlenih" (Bilješka 8; "Trošak rezerviranja za zaposlene" HRK 3.939 tis.) te "Ostali poslovni rashodi" (Bilješka 9; "Rezerviranja za započete sudske sporove" HRK 2.039 tis.).
Napomena: Ukupan iznos stavke "Troškovi zaposlenih" Revidiranog izvješća (Bilješka 8) u iznosu HRK 560.837 tis. je iskazan u stavkama "Troškovi osoblja" (AOP 137; HRK 487.757 tis.), "Ostali troškovi" (AOP 142; HRK 69.141 tis.) i "Rezerviranja" (AOP 146; HRK 3.939 tis.).
Ukupan iznos stavke "Ostali poslovni rashodi" Revidiranog izvješća (Bilješka 9) u iznosu HRK 103.522 tis. je iskazan u stavkama "Prihodi na temelju upotrebe vlastitih proizvoda, roba i usluga, ostali poslovni prihodi s poduzetnicima unutar grupe te ostali poslovni prihodi (izvan grupe)" (AOP 128, 129 i 130; HRK -341 tis.), "Ostali troškovi" (AOP 142; HRK 89.056 tis.), "Vrijednosna usklađenja" (AOP 143; HRK 297 tis.), "Rezerviranja" (AOP 146; HRK 2.039 tis.) te "Ostali poslovni rashodi" (AOP 153; HRK 12.471 tis.).</t>
  </si>
  <si>
    <t>GFI-POD stavka "Financijski prihodi" (AOP 154; HRK 37.818 tis.) je u Revidiranom izvještaju iskazana unutar stavki "Ostali prihodi" (Bilješka 6; "Prihodi od cassa sconto" HRK 3.795 tis., "Prihodi od dividende" HRK 6.153 tis., "Prihodi - valutna klauzula i sl." HRK 264 tis.), "Ostali dobici/(gubici) - neto" (Bilješka 10; "Neto pozitivne/(negativne) tečajne razlike" HRK 226 tis.) te "Neto financijski prihodi/(rashodi)" u dijelu financijskih prihoda (Bilješka 11; "Prihodi od kamata" HRK 205 tis., "Neto pozitivne tečajne razlike od financijskih aktivnosti" HRK 27.175 tis.).
Napomena: Ukupan iznos stavke "Ostali prihodi" Revidiranog izvješća (Bilješka 6) u iznosu HRK 24.712 tis. je iskazan u stavkama "Prihodi na temelju upotrebe vlastitih proizvoda, roba i usluga, ostali poslovni prihodi s poduzetnicima unutar grupe te ostali poslovni prihodi (izvan grupe)" (AOP 128, 129 i 130; HRK 14.500 tis.) i "Financijski prihodi" (AOP 154; HRK 10.212 tis.). 
Ukupan iznos stavke "Ostali dobici/(gubici) - neto" Revidiranog izvješća (Bilješka 10) u iznosu HRK -3.821 tis. je iskazan u stavkama "Prihodi na temelju upotrebe vlastitih proizvoda, roba i usluga, ostali poslovni prihodi s poduzetnicima unutar grupe te ostali poslovni prihodi (izvan grupe)" (AOP 128, 129 i 130; HRK 3.455 tis.), "Financijski prihodi" (AOP 154; HRK 226 tis.) te "Financijski rashodi" (AOP 165; HRK -7.502 tis.). 
Ukupan iznos stavke "Neto financijski rashodi" Revidiranog izvješća (Bilješka 11) u iznosu HRK 18.833 tis. je iskazan u stavkama "Financijski prihodi" (AOP 154; HRK 27.380 tis.) i "Financijski rashodi" (AOP 165; HRK 46.213 tis.).</t>
  </si>
  <si>
    <t>GFI-POD stavka "Financijski rashodi" (AOP 165; HRK 53.715 tis.) je u Revidiranom izvještaju iskazana unutar stavki "Ostali dobici/(gubici) - neto" (Bilješka 10; "Promjena vrijednosti valutnih terminskih ugovora i kamatnog swapa" HRK 3.687 tis., "Realizirani neto dobici/(gubici) od promjene vrijednosti valutnih terminskih ugovora i kamatnog swap-a" HRK 2.375 tis., "Neto gubici od prodaje udjela" HRK 1.440 tis.) te "Neto financijski prihodi/(rashodi)" u dijelu financijskih rashoda (Bilješka 11; "Rashod od kamata" HRK 46.213 tis.).
Napomena:Ukupan iznos stavke "Ostali dobici/(gubici) - neto" Revidiranog izvješća (Bilješka 10) u iznosu HRK -3.821 tis. je iskazan u stavkama "Prihodi na temelju upotrebe vlastitih proizvoda, roba i usluga, ostali poslovni prihodi s poduzetnicima unutar grupe te ostali poslovni prihodi (izvan grupe)" (AOP 128, 129 i 130; HRK 3.455 tis.), "Financijski prihodi" (AOP 154; HRK 226 tis.) te "Financijski rashodi" (AOP 165; HRK -7.502 tis.). 
Ukupan iznos stavke "Neto financijski rashodi" Revidiranog izvješća (Bilješka 11) u iznosu HRK 18.833 tis. je iskazan u stavkama "Financijski prihodi" (AOP 154; HRK 27.380 tis.) i "Financijski rashodi" (AOP 165; HRK 46.213 tis.).</t>
  </si>
  <si>
    <t>A) NETO NOVČANI TOKOVI OD POSLOVNIH AKTIVNOSTI</t>
  </si>
  <si>
    <t>GFI-POD IZVJEŠTAJ O NOVČANOM TOKU
u razdoblju od 1.1.2018. do 31.12.2018.
(u tisućama kuna)</t>
  </si>
  <si>
    <t xml:space="preserve">B) NETO NOVČANI TOKOVI OD INVESTICIJSKIH AKTIVNOSTI </t>
  </si>
  <si>
    <t>034</t>
  </si>
  <si>
    <t>C) NETO NOVČANI TOKOVI OD FINANCIJSKIH AKTIVNOSTI</t>
  </si>
  <si>
    <t>048</t>
  </si>
  <si>
    <t>049</t>
  </si>
  <si>
    <t>050</t>
  </si>
  <si>
    <t>D) NETO POVEĆANJE ILI SMANJENJE NOVČANIH TOKOVA (AOP 020+034+046)</t>
  </si>
  <si>
    <t>F) NOVAC I NOVČANI EKVIVALENTI NA KRAJU RAZDOBLJA (AOP 048+049)</t>
  </si>
  <si>
    <t>Rekapitulacija usporedbe GFI-POD novčanog toka te nekonsolidiranog izvještaja o novčanom toku iz Revidiranog izvještaja za 2018. godinu</t>
  </si>
  <si>
    <t>GFI-POD stavka "Neto novčani tokovi od poslovnih aktivnosti" (AOP 020; HRK 578.037 tis.) je u Revidiranom izvještaju iskazana u stavkama "Novčani tok od poslovnih aktivnosti" u usporedivom iznosu HRK 620.702 tis. te stavci "Plaćena kamata" (Novčani tok od financijskih aktivnosti) u iznosu HRK -42.657 tis.</t>
  </si>
  <si>
    <t>GFI-POD stavka "Neto novčani tokovi od financijskih aktivnosti" (AOP 046; HRK 135.956 tis.) je u Revidiranom izvještaju iskazana u stavci "Novčani tok od financijskih aktivnosti" u usporedivom iznosu HRK 93.292 tis. uvećanoj za stavku "Plaćena kamata" u iznosu HRK 42.657 tis.</t>
  </si>
  <si>
    <t>Rekapitulacija usporedbe GFI-POD novčanog toka te nekonsolidiranog izvještaja o novčanom toku iz Revidiranog izvještaja za 2019. godinu</t>
  </si>
  <si>
    <t>GFI-POD IZVJEŠTAJ O NOVČANOM TOKU
u razdoblju od 1.1.2019. do 31.12.2019.
(u tisućama kuna)</t>
  </si>
  <si>
    <t>GFI-POD stavka "Neto novčani tokovi od poslovnih aktivnosti" (AOP 020; HRK 691.141 tis.) je u Revidiranom izvještaju iskazana u stavkama "Novčani tok od poslovnih aktivnosti" u usporedivom iznosu HRK 740.731 tis. te stavci "Plaćena kamata" (Novčani tok od financijskih aktivnosti) u iznosu HRK -49.590 tis.</t>
  </si>
  <si>
    <t>GFI-POD stavka "Neto novčani tokovi od investicijskih aktivnosti" (AOP 034; HRK -660.037 tis.) je u Revidiranom izvještaju iskazana u stavci "Novčani tok od ulagačkih aktivnosti" u usporedivom iznosu HRK -660.037 tis.</t>
  </si>
  <si>
    <t>GFI-POD stavka "Neto novčani tokovi od financijskih aktivnosti" (AOP 046; HRK 48.212 tis.) je u Revidiranom izvještaju iskazana u stavci "Novčani tok od financijskih aktivnosti" u usporedivom iznosu HRK -1.378 tis. uvećanoj za stavku "Plaćena kamata" u iznosu HRK 49.590 tis.</t>
  </si>
  <si>
    <t>Rekapitulacija usporedbe GFI-POD Izvještaja o promjenama kapitala te nekonsolidiranog izvještaja o promjenama kapitala iz Revidiranog izvještaja za 2018. godinu</t>
  </si>
  <si>
    <t>GFI-POD IZVJEŠTAJ O PROMJENAMA KAPITALA
u razdoblju od 1.1.2018. do 31.12.2018.
(u tisućama kuna)</t>
  </si>
  <si>
    <t>KAPITAL I REZERVE (AOP 068 do 070+076+077+081+084+087)</t>
  </si>
  <si>
    <t>Rekapitulacija usporedbe GFI-POD Izvještaja o promjenama kapitala te nekonsolidiranog izvještaja o promjenama kapitala iz Revidiranog izvještaja za 2019. godinu</t>
  </si>
  <si>
    <t>GFI-POD IZVJEŠTAJ O PROMJENAMA KAPITALA
u razdoblju od 1.1.2019. do 31.12.2019.
(u tisućama kuna)</t>
  </si>
  <si>
    <t>GFI-POD stavka "Neto novčani tokovi od investicijskih aktivnosti" (AOP 034; HRK -782.861 tis.) je u Revidiranom izvještaju iskazana u stavci "Novčani tok od ulagačkih aktivnosti" u usporedivom iznosu HRK -782.861 tis.</t>
  </si>
  <si>
    <t>HRK 23.529 tis. predstavlja iskazivanje pojedinih stavki sukladno neto metodologiji (ranije detaljnije pojašnjeno).</t>
  </si>
  <si>
    <t>GFI-POD stavka "Kapital i rezerve" (AOP 067; HRK 2.690.444 tis.) je u Revidiranom izvještaju iskazana u stavkama "Dionički kapital" (Bilješka 27 u usporedivom iznosu HRK 1.672.021 tis.), "Vlastite dionice" (Bilješka 27 u usporedivom iznosu HRK -124.418 tis.), "Kapitalne rezerve" (Bilješka 28 u usporedivom iznosu HRK 5.711 tis.), "Rezerve za fer vrijednost" (Bilješka 28 u usporedivom iznosu HRK 61 tis.), "Zakonske rezerve" (Bilješka 28 u usporedivom iznosu HRK 83.601 tis.), "Ostale rezerve" (Bilješka 28 u usporedivom iznosu HRK 175.334 tis.) te "Zadržana dobit" (Bilješka 28 u usporedivom iznosu HRK 878.134 tis.).
Napomena:  Radi potpune usporedivosti, slijedeće stavke treba promatrati kako je navedeno: Stavka Revidiranog izvještaja "Ostale rezerve" (Bilješka 28; HRK 175.334 tis.) odgovara GFI POD stavci "Rezerve za vlastite dionice" (AOP 072; HRK 136.815 tis.) te dijelu GFI POD stavke "Zadržana dobit" (AOP 081; HRK 38.519 tis.). Stavka Revidiranog izvještaja „Zadržana dobit“ (Bilješka 28; HRK 878.134 tis.) odgovara zbroju GFI POD stavki "Dobit poslovne godine" (AOP 084; HRK 377.007 tis.) te dijela stavke "Zadržana dobit" (AOP 081; HRK 501.127 tis.).</t>
  </si>
  <si>
    <t>GFI-POD stavka "Kapital i rezerve" (AOP 067; HRK 2.474.761 tis.) je u Revidiranom izvještaju iskazana u stavkama "Dionički kapital" (Bilješka 27 u usporedivom iznosu HRK 1.672.021 tis.), "Vlastite dionice" (Bilješka 27 u usporedivom iznosu HRK -86.119 tis.), "Kapitalne rezerve" (Bilješka 28 u usporedivom iznosu HRK 5.304 tis.), "Rezerve za fer vrijednost" (Bilješka 28 u usporedivom iznosu HRK 905 tis.), "Zakonske rezerve" (Bilješka 28 u usporedivom iznosu HRK 83.601 tis.), "Ostale rezerve" (Bilješka 28 u usporedivom iznosu HRK 135.334 tis.) te "Zadržana dobit" (Bilješka 28 u usporedivom iznosu HRK 663.714 tis.).
Napomena:  Radi potpune usporedivosti, slijedeće stavke treba promatrati kako je navedeno: Stavka Revidiranog izvještaja "Ostale rezerve" (Bilješka 28; HRK 135.334 tis.) odgovara GFI POD stavci "Rezerve za vlastite dionice" (AOP 072; HRK 96.815 tis.) te dijelu GFI POD stavke "Zadržana dobit" (AOP 081; HRK 38.519 tis.). Stavka Revidiranog izvještaja „Zadržana dobit“ (Bilješka 28; HRK 663.714 tis.) odgovara zbroju GFI POD stavki "Dobit poslovne godine" (AOP 084; HRK 239.279 tis.) te dijela stavke "Zadržana dobit" (AOP 081; HRK 424.435 tis.).</t>
  </si>
  <si>
    <r>
      <t>GFI-POD stavke "Prihodi na temelju upotrebe vlastitih proizvoda, roba i usluga" (AOP 128; HRK 218 tis.), "Ostali poslovni prihodi s poduzetnicima unutar grupe" (AOP 129; HRK 122.524 tis.) i "Ostali poslovni prihodi (izvan grupe)" (AOP 130; HRK 58.002 tis.) su u Revidiranom izvještaju iskazane unutar stavki "Ostali prihodi" (Bilješka 6; "Prihod od donacija i ostalo" HRK 2.917 tis., "Prihod od ukidanja rezervacija" HRK 566 tis., "Prihod od prefakturiranja" HRK 2.234 tis., "Prihod od osiguranja i po sudskim žalbama" HRK 3.310 tis., "Prihod od upotrebe vlastitih proizvoda i usluga" HRK 218 tis., "Ostali prihodi" HRK 10.186 tis.), te "Ostali dobici/(gubici) - neto" (Bilješka 10; "Neto dobici od prodaje nekretnina, postrojenja i opreme"</t>
    </r>
    <r>
      <rPr>
        <sz val="9"/>
        <color rgb="FFFF0000"/>
        <rFont val="Arial"/>
        <family val="2"/>
        <charset val="238"/>
      </rPr>
      <t xml:space="preserve"> </t>
    </r>
    <r>
      <rPr>
        <sz val="9"/>
        <color theme="1"/>
        <rFont val="Arial"/>
        <family val="2"/>
        <charset val="238"/>
      </rPr>
      <t xml:space="preserve">HRK 161.314 tis.).
Napomena: Ukupan iznos stavke "Ostali prihodi" Revidiranog izvješća (Bilješka 6) u iznosu </t>
    </r>
    <r>
      <rPr>
        <sz val="9"/>
        <rFont val="Arial"/>
        <family val="2"/>
        <charset val="238"/>
      </rPr>
      <t>HRK 19.431</t>
    </r>
    <r>
      <rPr>
        <sz val="9"/>
        <color theme="1"/>
        <rFont val="Arial"/>
        <family val="2"/>
        <charset val="238"/>
      </rPr>
      <t xml:space="preserve"> tis. je iskazan u stavci "Prihodi na temelju upotrebe vlastitih proizvoda, roba i usluga, ostali poslovni prihodi s poduzetnicima unutar grupe te ostali poslovni prihodi (izvan grupe)" (AOP 128, 129 i 130; HRK 19.431 tis.). 
Ukupan iznos stavke "Ostali dobici/(gubici) - neto" Revidiranog izvješća (Bilješka 10) u iznosu HRK 161.314 tis. je iskazan u stavci "Prihodi na temelju upotrebe vlastitih proizvoda, roba i usluga, ostali poslovni prihodi s poduzetnicima unutar grupe te ostali poslovni prihodi (izvan grupe)" (AOP 128, 129 i 130, HRK 161.314 tis.).</t>
    </r>
  </si>
  <si>
    <t>GFI-POD stavka "Plaćeni troškovi budućeg razdoblja i obračunati prihodi" (AOP 064; HRK 17.875 tis.) je u Revidiranom izvještaju iskazana unutar stavke "Kupci i ostala potraživanja" (Bilješka 23; "Obračunati nefakturirani prihodi" HRK 3.034 tis., "Potraživanja za kamatu" HRK 24 tis., "Unaprijed plaćeni troškovi" HRK 14.816 tis.).
Napomena: Ukupna stavka "Kupci i ostala potraživanja" Revidiranog izvješća (Bilješka 23) u iznosu 46.339 tis. je iskazana u stavkama "Potraživanja" (AOP 046; HRK 28.465 tis.) te "Plaćeni troškovi budućeg razdoblja i obračunati prihodi" (AOP 064; HRK 17.875 tis.).</t>
  </si>
  <si>
    <t>Obzirom na drukčiji prikaz, a radi usporedivosti GFI-POD i Revidiranog izvještaja nužno je zbirno promatrati GFI-POD stavke "Dugoročne obveze" (AOP 095; HRK 2.199.023 tis.) i "Rezerviranja" (AOP 088; HRK 99.092 tis.) u odnosu na stavku "Dugoročne obveze" Revidiranog izvješća (HRK 2.298.116 tis.).</t>
  </si>
  <si>
    <r>
      <t>GFI-POD stavka "Ostale dugoročne obveze" (AOP 105; HRK 38.087</t>
    </r>
    <r>
      <rPr>
        <sz val="9"/>
        <color rgb="FFFF0000"/>
        <rFont val="Arial"/>
        <family val="2"/>
        <charset val="238"/>
      </rPr>
      <t xml:space="preserve"> </t>
    </r>
    <r>
      <rPr>
        <sz val="9"/>
        <rFont val="Arial"/>
        <family val="2"/>
        <charset val="238"/>
      </rPr>
      <t>tis.)</t>
    </r>
    <r>
      <rPr>
        <sz val="9"/>
        <color theme="1"/>
        <rFont val="Arial"/>
        <family val="2"/>
        <charset val="238"/>
      </rPr>
      <t xml:space="preserve"> je u Revidiranom izvještaju iskazana unutar dugoročnog dijela stavke "Derivativni financijski instrumenti" (Bilješka 24 u usporedivom iznosu HRK 11.023 tis.), "Obveze za imovinu s pravom korištenja" (Bilješka 30 u usporedivom iznosu HRK 8.770 tis.) te bilješka 39 u usporedivom iznosu HRK 18.294 tis. 
Napomena: Ukupna stavka "Derivativni financijski instrumenti" Revidiranog izvješća (Bilješka 24) u iznosu 17.048 tis. je iskazana u stavkama "Ostale dugoročne obveze" (AOP 105; HRK 11.023 tis.) i "Ostale kratkoročne obveze" (AOP 121; HRK 6.025 tis.).</t>
    </r>
  </si>
  <si>
    <t>Obzirom na drukčiji prikaz, a radi usporedivosti GFI-POD i Revidiranog izvještaja nužno je zbirno promatrati GFI-POD stavke "Kratkoročne obveze" (AOP 107; HRK 463.253 tis.) i "Odgođeno plaćanje troškova i prihod budućeg razdoblja" (AOP 122; HRK 52.099 tis.) u odnosu na stavke "Kratkoročne obveze" Revidiranog izvješća (HRK 515.352 tis.).</t>
  </si>
  <si>
    <t>dio 24+29 + dio 30 + dio 31</t>
  </si>
  <si>
    <t>GFI-POD stavka "Obveze s osnove udjela u rezultatu" (AOP 119; HRK 9 tis.) i "Ostale kratkoročne obveze" (AOP 121; HRK 11.553 tis.) je u Revidiranom izvještaju iskazana unutar kratkoročnih dijelova stavki "Dobavljači i ostale obveze" (Bilješka 31; "Obveza za dividendu" HRK 9 tis., "Ostale obveze" HRK 1.939 tis.), "Derivativni financijski instrumenti" (Bilješka 24 u usporedivom iznosu HRK 6.025 tis.) te "Obveze za imovinu s pravom korištenja" (Bilješka 30 u usporedivom iznosu HRK 3.589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 
Ukupan iznos stavke "Derivativni financijski instrumenti" Revidiranog izvješća (Bilješka 24) u iznosu HRK 17.048 tis. je iskazan u stavkama "Ostale dugoročne obveze" (AOP 105; HRK 11.023 tis.) i "Ostale kratkoročne obveze" (AOP 121; HRK 6.025 tis.).</t>
  </si>
  <si>
    <t>Obzirom na drukčiji prikaz, a radi usporedivosti GFI-POD i Revidiranog izvještaja nužno je zbirno promatrati GFI-POD stavke "Troškovi osoblja" (AOP 137; HRK 506.080 tis.), "Ostali troškovi" (AOP 142; HRK 174.348 tis.), "Vrijednosna usklađenja" (AOP 143; HRK 544 tis.), "Rezerviranja" (AOP 146; 8.236 tis.) i "Ostali poslovni rashodi" (AOP 153; HRK 30.575 tis.) u odnosu na stavke "Troškovi zaposlenih" (Bilješka 8; HRK 594.133 tis.) te "Ostali poslovni rashodi (Bilješka 9; HRK 125.649 tis.) Revidiranog izvješća.</t>
  </si>
  <si>
    <t>GFI-POD stavka "Ostali troškovi" (AOP 142; HRK 174.348 tis.) je u Revidiranom izvještaju iskazana unutar stavki "Troškovi zaposlenih" (Bilješka 8; "Trošak otpremnina" HRK 515 tis., "Ostali troškovi zaposlenih" HRK 82.856 tis.) te "Ostali poslovni rashodi" (Bilješka 9; "Komunalne naknade, koncesije i dr." HRK 53.613 tis., "Profesionalne usluge" HRK 18.915 tis., "Troškovi reprezentacije" HRK 7.813 tis. HRK, "Premije osiguranja" HRK 6.343 tis., "Bankarske usluge" HRK 2.325 tis., "Stručni časopisi i dr. administrativni troškovi" HRK 1.968 tis.).
Napomena: Ukupan iznos stavke "Troškovi zaposlenih" Revidiranog izvješća (Bilješka 8) u iznosu HRK 594.133 tis. je iskazan u stavkama "Troškovi osoblja" (AOP 137; HRK 506.080 tis.), "Ostali troškovi" (AOP 142; HRK 83.371 tis.) i "Rezerviranja" (AOP 146; HRK 4.683 tis.). 
Ukupan iznos stavke "Ostali poslovni rashodi" Revidiranog izvješća (Bilješka 9) u iznosu HRK 125.649 tis. je iskazan u stavkama "Ostali troškovi" (AOP 142; HRK 90.978 tis.), "Vrijednosna usklađenja" (AOP 143; HRK 544 tis.), "Rezerviranja" (AOP 146; HRK 3.553 tis.) te "Ostali poslovni rashodi" (AOP 153; HRK 30.575 tis.).</t>
  </si>
  <si>
    <t>Društvo Valamar Riviera d.d. u nastavku predstavlja tablice usporedbe stavki GFI POD financijskih izvještaja i revidiranih Bilješki za 2018. i 2019. godinu.</t>
  </si>
  <si>
    <t xml:space="preserve">                   BILJEŠKE UZ GODIŠNJE FINANCIJSKE IZVJEŠTAJE (GFI)
Naziv izdavatelja:   Valamar Riviera d.d.
OIB:   36201212847
Izvještajno razdoblje: 01.01.2019. do 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Detaljnije informacije o financijskim izvještajima dostupne su u objavljenom PDF dokumentu "Godišnje izvješće 2019." koji je istovremeno s ovim dokumentom objavljen na internetskim stranicama HANFA-e, Zagrebačke burze i Izdavatelja.
</t>
  </si>
  <si>
    <t>Informacije o osnovi za sastavljanje financijskih izvještaja i određenim računovodstvenim politikama dostupne su u objavljenom PDF dokumentu „Godišnje izvješće 2019.“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</si>
</sst>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color theme="1"/>
      <name val="Arial"/>
      <family val="2"/>
      <charset val="238"/>
    </font>
    <font>
      <sz val="9"/>
      <color theme="1"/>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333399"/>
      <name val="Arial"/>
      <family val="2"/>
      <charset val="238"/>
    </font>
    <font>
      <sz val="9"/>
      <color rgb="FF333399"/>
      <name val="Arial"/>
      <family val="2"/>
      <charset val="238"/>
    </font>
    <font>
      <b/>
      <sz val="11"/>
      <color theme="1"/>
      <name val="Arial"/>
      <family val="2"/>
      <charset val="238"/>
    </font>
    <font>
      <sz val="9"/>
      <color rgb="FF0070C0"/>
      <name val="Arial"/>
      <family val="2"/>
      <charset val="238"/>
    </font>
    <font>
      <b/>
      <sz val="9"/>
      <color rgb="FF00B0F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s>
  <borders count="9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theme="1"/>
      </bottom>
      <diagonal/>
    </border>
    <border>
      <left style="medium">
        <color theme="1"/>
      </left>
      <right style="thin">
        <color theme="0" tint="-0.34998626667073579"/>
      </right>
      <top style="medium">
        <color theme="1"/>
      </top>
      <bottom style="medium">
        <color theme="1"/>
      </bottom>
      <diagonal/>
    </border>
    <border>
      <left style="thin">
        <color theme="0" tint="-0.34998626667073579"/>
      </left>
      <right style="thin">
        <color theme="0" tint="-0.34998626667073579"/>
      </right>
      <top style="medium">
        <color theme="1"/>
      </top>
      <bottom style="medium">
        <color theme="1"/>
      </bottom>
      <diagonal/>
    </border>
    <border>
      <left style="thin">
        <color theme="0" tint="-0.34998626667073579"/>
      </left>
      <right style="medium">
        <color theme="1"/>
      </right>
      <top style="medium">
        <color theme="1"/>
      </top>
      <bottom style="medium">
        <color theme="1"/>
      </bottom>
      <diagonal/>
    </border>
    <border>
      <left style="medium">
        <color theme="1"/>
      </left>
      <right/>
      <top style="medium">
        <color theme="1"/>
      </top>
      <bottom style="thin">
        <color indexed="22"/>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0" tint="-0.34998626667073579"/>
      </right>
      <top style="medium">
        <color theme="1"/>
      </top>
      <bottom style="thin">
        <color theme="0" tint="-0.34998626667073579"/>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thin">
        <color theme="0" tint="-0.34998626667073579"/>
      </left>
      <right style="thin">
        <color theme="0" tint="-0.34998626667073579"/>
      </right>
      <top/>
      <bottom/>
      <diagonal/>
    </border>
    <border>
      <left/>
      <right style="thin">
        <color theme="0" tint="-0.34998626667073579"/>
      </right>
      <top style="medium">
        <color theme="1"/>
      </top>
      <bottom style="medium">
        <color theme="1"/>
      </bottom>
      <diagonal/>
    </border>
    <border>
      <left/>
      <right/>
      <top style="medium">
        <color theme="1"/>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medium">
        <color theme="1"/>
      </top>
      <bottom style="thin">
        <color theme="0" tint="-0.34998626667073579"/>
      </bottom>
      <diagonal/>
    </border>
    <border>
      <left/>
      <right style="thin">
        <color theme="0" tint="-0.34998626667073579"/>
      </right>
      <top style="thin">
        <color theme="0" tint="-0.34998626667073579"/>
      </top>
      <bottom style="medium">
        <color theme="1"/>
      </bottom>
      <diagonal/>
    </border>
    <border>
      <left style="medium">
        <color theme="1"/>
      </left>
      <right/>
      <top style="medium">
        <color theme="1"/>
      </top>
      <bottom style="thin">
        <color theme="0" tint="-0.34998626667073579"/>
      </bottom>
      <diagonal/>
    </border>
    <border>
      <left style="thin">
        <color theme="0" tint="-0.34998626667073579"/>
      </left>
      <right/>
      <top style="thin">
        <color theme="0" tint="-0.34998626667073579"/>
      </top>
      <bottom style="medium">
        <color theme="1"/>
      </bottom>
      <diagonal/>
    </border>
    <border>
      <left style="medium">
        <color theme="1"/>
      </left>
      <right/>
      <top style="thin">
        <color theme="0" tint="-0.34998626667073579"/>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medium">
        <color theme="1"/>
      </left>
      <right/>
      <top style="medium">
        <color theme="1"/>
      </top>
      <bottom/>
      <diagonal/>
    </border>
    <border>
      <left/>
      <right style="thin">
        <color theme="0" tint="-0.34998626667073579"/>
      </right>
      <top style="medium">
        <color theme="1"/>
      </top>
      <bottom/>
      <diagonal/>
    </border>
    <border>
      <left style="medium">
        <color theme="1"/>
      </left>
      <right/>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indexed="22"/>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indexed="64"/>
      </left>
      <right style="thin">
        <color indexed="64"/>
      </right>
      <top style="thin">
        <color indexed="22"/>
      </top>
      <bottom style="medium">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49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 fillId="0" borderId="51" xfId="0" applyNumberFormat="1" applyFont="1" applyFill="1" applyBorder="1" applyAlignment="1" applyProtection="1">
      <alignment vertical="center"/>
      <protection locked="0"/>
    </xf>
    <xf numFmtId="3" fontId="4" fillId="0" borderId="27" xfId="0" applyNumberFormat="1" applyFont="1" applyFill="1" applyBorder="1" applyAlignment="1" applyProtection="1">
      <alignment horizontal="right" vertical="center" shrinkToFit="1"/>
      <protection locked="0"/>
    </xf>
    <xf numFmtId="0" fontId="36" fillId="10" borderId="0" xfId="0" applyFont="1" applyFill="1"/>
    <xf numFmtId="49" fontId="36" fillId="10" borderId="0" xfId="0" applyNumberFormat="1" applyFont="1" applyFill="1" applyAlignment="1">
      <alignment horizontal="center" vertical="center"/>
    </xf>
    <xf numFmtId="0" fontId="37" fillId="10" borderId="0" xfId="0" applyFont="1" applyFill="1"/>
    <xf numFmtId="0" fontId="38" fillId="10" borderId="0" xfId="0" applyFont="1" applyFill="1"/>
    <xf numFmtId="0" fontId="39" fillId="10" borderId="52" xfId="0" applyFont="1" applyFill="1" applyBorder="1"/>
    <xf numFmtId="49" fontId="40" fillId="10" borderId="52" xfId="0" applyNumberFormat="1" applyFont="1" applyFill="1" applyBorder="1" applyAlignment="1">
      <alignment horizontal="center" vertical="center"/>
    </xf>
    <xf numFmtId="3" fontId="36" fillId="10" borderId="52" xfId="0" applyNumberFormat="1" applyFont="1" applyFill="1" applyBorder="1" applyAlignment="1">
      <alignment horizontal="center"/>
    </xf>
    <xf numFmtId="3" fontId="41" fillId="10" borderId="52" xfId="0" applyNumberFormat="1" applyFont="1" applyFill="1" applyBorder="1" applyAlignment="1">
      <alignment horizontal="center"/>
    </xf>
    <xf numFmtId="0" fontId="41" fillId="10" borderId="52" xfId="0" applyFont="1" applyFill="1" applyBorder="1" applyAlignment="1">
      <alignment vertical="center"/>
    </xf>
    <xf numFmtId="0" fontId="36" fillId="16" borderId="53" xfId="0" applyFont="1" applyFill="1" applyBorder="1" applyAlignment="1">
      <alignment vertical="center" wrapText="1"/>
    </xf>
    <xf numFmtId="49" fontId="36" fillId="16" borderId="54" xfId="0" applyNumberFormat="1" applyFont="1" applyFill="1" applyBorder="1" applyAlignment="1">
      <alignment horizontal="center" vertical="center"/>
    </xf>
    <xf numFmtId="3" fontId="36" fillId="16" borderId="54" xfId="0" applyNumberFormat="1" applyFont="1" applyFill="1" applyBorder="1" applyAlignment="1">
      <alignment horizontal="center" vertical="center" wrapText="1"/>
    </xf>
    <xf numFmtId="0" fontId="36" fillId="16" borderId="55" xfId="0" applyFont="1" applyFill="1" applyBorder="1" applyAlignment="1">
      <alignment horizontal="center" vertical="center"/>
    </xf>
    <xf numFmtId="0" fontId="42" fillId="9" borderId="56" xfId="0" applyFont="1" applyFill="1" applyBorder="1" applyAlignment="1">
      <alignment vertical="center" wrapText="1"/>
    </xf>
    <xf numFmtId="49" fontId="42" fillId="9" borderId="57" xfId="0" applyNumberFormat="1" applyFont="1" applyFill="1" applyBorder="1" applyAlignment="1">
      <alignment horizontal="center" vertical="center"/>
    </xf>
    <xf numFmtId="3" fontId="42" fillId="9" borderId="57" xfId="0" applyNumberFormat="1" applyFont="1" applyFill="1" applyBorder="1" applyAlignment="1">
      <alignment horizontal="right" vertical="center"/>
    </xf>
    <xf numFmtId="0" fontId="43" fillId="9" borderId="58" xfId="0" applyFont="1" applyFill="1" applyBorder="1" applyAlignment="1">
      <alignment horizontal="left" vertical="center"/>
    </xf>
    <xf numFmtId="0" fontId="37" fillId="10" borderId="59" xfId="0" applyFont="1" applyFill="1" applyBorder="1" applyAlignment="1">
      <alignment horizontal="left" vertical="center"/>
    </xf>
    <xf numFmtId="49" fontId="37" fillId="10" borderId="60" xfId="0" applyNumberFormat="1" applyFont="1" applyFill="1" applyBorder="1" applyAlignment="1">
      <alignment horizontal="center" vertical="center" wrapText="1"/>
    </xf>
    <xf numFmtId="3" fontId="37" fillId="10" borderId="60" xfId="0" applyNumberFormat="1" applyFont="1" applyFill="1" applyBorder="1" applyAlignment="1">
      <alignment horizontal="right" vertical="center"/>
    </xf>
    <xf numFmtId="0" fontId="37" fillId="10" borderId="61" xfId="0" applyFont="1" applyFill="1" applyBorder="1" applyAlignment="1">
      <alignment horizontal="left" vertical="center"/>
    </xf>
    <xf numFmtId="0" fontId="37" fillId="10" borderId="59" xfId="0" applyFont="1" applyFill="1" applyBorder="1" applyAlignment="1">
      <alignment horizontal="left" vertical="center" wrapText="1"/>
    </xf>
    <xf numFmtId="49" fontId="37" fillId="10" borderId="60" xfId="0" applyNumberFormat="1" applyFont="1" applyFill="1" applyBorder="1" applyAlignment="1">
      <alignment horizontal="center" vertical="center"/>
    </xf>
    <xf numFmtId="0" fontId="37" fillId="10" borderId="61" xfId="0" applyFont="1" applyFill="1" applyBorder="1" applyAlignment="1">
      <alignment horizontal="left" vertical="center" wrapText="1"/>
    </xf>
    <xf numFmtId="0" fontId="37" fillId="10" borderId="62" xfId="0" applyFont="1" applyFill="1" applyBorder="1" applyAlignment="1">
      <alignment horizontal="left" vertical="center"/>
    </xf>
    <xf numFmtId="49" fontId="36" fillId="10" borderId="63" xfId="0" applyNumberFormat="1" applyFont="1" applyFill="1" applyBorder="1" applyAlignment="1">
      <alignment horizontal="center" vertical="center"/>
    </xf>
    <xf numFmtId="3" fontId="37" fillId="10" borderId="63" xfId="0" applyNumberFormat="1" applyFont="1" applyFill="1" applyBorder="1" applyAlignment="1">
      <alignment horizontal="right" vertical="center"/>
    </xf>
    <xf numFmtId="0" fontId="37" fillId="10" borderId="63" xfId="0" applyFont="1" applyFill="1" applyBorder="1" applyAlignment="1">
      <alignment horizontal="right" vertical="center"/>
    </xf>
    <xf numFmtId="0" fontId="37" fillId="10" borderId="64" xfId="0" applyFont="1" applyFill="1" applyBorder="1" applyAlignment="1">
      <alignment horizontal="left" vertical="center"/>
    </xf>
    <xf numFmtId="0" fontId="42" fillId="9" borderId="59" xfId="0" applyFont="1" applyFill="1" applyBorder="1" applyAlignment="1">
      <alignment horizontal="left" vertical="center"/>
    </xf>
    <xf numFmtId="49" fontId="42" fillId="9" borderId="60" xfId="0" applyNumberFormat="1" applyFont="1" applyFill="1" applyBorder="1" applyAlignment="1">
      <alignment horizontal="center" vertical="center"/>
    </xf>
    <xf numFmtId="3" fontId="42" fillId="9" borderId="60" xfId="0" applyNumberFormat="1" applyFont="1" applyFill="1" applyBorder="1" applyAlignment="1">
      <alignment horizontal="right" vertical="center"/>
    </xf>
    <xf numFmtId="0" fontId="43" fillId="9" borderId="61" xfId="0" applyFont="1" applyFill="1" applyBorder="1" applyAlignment="1">
      <alignment horizontal="left" vertical="center"/>
    </xf>
    <xf numFmtId="0" fontId="37" fillId="10" borderId="68" xfId="0" applyFont="1" applyFill="1" applyBorder="1" applyAlignment="1">
      <alignment horizontal="left" vertical="center"/>
    </xf>
    <xf numFmtId="49" fontId="36" fillId="10" borderId="69" xfId="0" applyNumberFormat="1" applyFont="1" applyFill="1" applyBorder="1" applyAlignment="1">
      <alignment horizontal="center" vertical="center"/>
    </xf>
    <xf numFmtId="3" fontId="37" fillId="10" borderId="69" xfId="0" applyNumberFormat="1" applyFont="1" applyFill="1" applyBorder="1" applyAlignment="1">
      <alignment horizontal="right" vertical="center"/>
    </xf>
    <xf numFmtId="0" fontId="37" fillId="10" borderId="69" xfId="0" applyFont="1" applyFill="1" applyBorder="1" applyAlignment="1">
      <alignment horizontal="right" vertical="center"/>
    </xf>
    <xf numFmtId="0" fontId="37" fillId="10" borderId="70" xfId="0" applyFont="1" applyFill="1" applyBorder="1" applyAlignment="1">
      <alignment horizontal="left" vertical="center"/>
    </xf>
    <xf numFmtId="0" fontId="42" fillId="9" borderId="71" xfId="0" applyFont="1" applyFill="1" applyBorder="1" applyAlignment="1">
      <alignment horizontal="left" vertical="center"/>
    </xf>
    <xf numFmtId="49" fontId="36" fillId="10" borderId="60" xfId="0" applyNumberFormat="1" applyFont="1" applyFill="1" applyBorder="1" applyAlignment="1">
      <alignment horizontal="center" vertical="center"/>
    </xf>
    <xf numFmtId="0" fontId="37" fillId="10" borderId="60" xfId="0" applyFont="1" applyFill="1" applyBorder="1" applyAlignment="1">
      <alignment horizontal="right" vertical="center"/>
    </xf>
    <xf numFmtId="0" fontId="42" fillId="9" borderId="61" xfId="0" applyFont="1" applyFill="1" applyBorder="1" applyAlignment="1">
      <alignment horizontal="left" vertical="center" wrapText="1"/>
    </xf>
    <xf numFmtId="0" fontId="37" fillId="10" borderId="61" xfId="0" applyFont="1" applyFill="1" applyBorder="1"/>
    <xf numFmtId="49" fontId="42" fillId="9" borderId="60" xfId="0" applyNumberFormat="1" applyFont="1" applyFill="1" applyBorder="1" applyAlignment="1">
      <alignment horizontal="center" vertical="center" wrapText="1"/>
    </xf>
    <xf numFmtId="0" fontId="0" fillId="10" borderId="0" xfId="0" applyFill="1" applyAlignment="1">
      <alignment vertical="top"/>
    </xf>
    <xf numFmtId="0" fontId="44" fillId="10" borderId="0" xfId="0" applyFont="1" applyFill="1"/>
    <xf numFmtId="0" fontId="23" fillId="10" borderId="0" xfId="0" applyFont="1" applyFill="1"/>
    <xf numFmtId="49" fontId="36" fillId="10" borderId="0" xfId="0" applyNumberFormat="1" applyFont="1" applyFill="1" applyAlignment="1">
      <alignment horizontal="center"/>
    </xf>
    <xf numFmtId="0" fontId="45" fillId="10" borderId="0" xfId="0" applyFont="1" applyFill="1"/>
    <xf numFmtId="0" fontId="36" fillId="10" borderId="0" xfId="0" applyFont="1" applyFill="1" applyAlignment="1">
      <alignment horizontal="center"/>
    </xf>
    <xf numFmtId="0" fontId="36" fillId="16" borderId="72" xfId="0" applyFont="1" applyFill="1" applyBorder="1" applyAlignment="1">
      <alignment vertical="center" wrapText="1"/>
    </xf>
    <xf numFmtId="49" fontId="36" fillId="16" borderId="73" xfId="0" applyNumberFormat="1" applyFont="1" applyFill="1" applyBorder="1" applyAlignment="1">
      <alignment horizontal="center" vertical="center" wrapText="1"/>
    </xf>
    <xf numFmtId="0" fontId="36" fillId="16" borderId="74" xfId="0" applyFont="1" applyFill="1" applyBorder="1" applyAlignment="1">
      <alignment horizontal="center" vertical="center" wrapText="1"/>
    </xf>
    <xf numFmtId="0" fontId="37" fillId="10" borderId="64" xfId="0" applyFont="1" applyFill="1" applyBorder="1" applyAlignment="1">
      <alignment wrapText="1"/>
    </xf>
    <xf numFmtId="0" fontId="42" fillId="9" borderId="61" xfId="0" applyFont="1" applyFill="1" applyBorder="1" applyAlignment="1">
      <alignment wrapText="1"/>
    </xf>
    <xf numFmtId="0" fontId="37" fillId="10" borderId="61" xfId="0" applyFont="1" applyFill="1" applyBorder="1" applyAlignment="1">
      <alignment vertical="center" wrapText="1"/>
    </xf>
    <xf numFmtId="3" fontId="37" fillId="0" borderId="60" xfId="0" applyNumberFormat="1" applyFont="1" applyFill="1" applyBorder="1" applyAlignment="1">
      <alignment horizontal="right" vertical="center"/>
    </xf>
    <xf numFmtId="0" fontId="42" fillId="9" borderId="59" xfId="0" applyFont="1" applyFill="1" applyBorder="1" applyAlignment="1">
      <alignment horizontal="left" vertical="center" wrapText="1"/>
    </xf>
    <xf numFmtId="0" fontId="42" fillId="9" borderId="61" xfId="0" applyFont="1" applyFill="1" applyBorder="1" applyAlignment="1">
      <alignment vertical="center" wrapText="1"/>
    </xf>
    <xf numFmtId="0" fontId="36" fillId="17" borderId="65" xfId="0" applyFont="1" applyFill="1" applyBorder="1" applyAlignment="1">
      <alignment horizontal="left" vertical="center"/>
    </xf>
    <xf numFmtId="49" fontId="36" fillId="17" borderId="66" xfId="0" applyNumberFormat="1" applyFont="1" applyFill="1" applyBorder="1" applyAlignment="1">
      <alignment horizontal="center" vertical="center"/>
    </xf>
    <xf numFmtId="3" fontId="36" fillId="17" borderId="66" xfId="0" applyNumberFormat="1" applyFont="1" applyFill="1" applyBorder="1" applyAlignment="1">
      <alignment horizontal="right" vertical="center"/>
    </xf>
    <xf numFmtId="3" fontId="36" fillId="17" borderId="67" xfId="0" applyNumberFormat="1" applyFont="1" applyFill="1" applyBorder="1" applyAlignment="1">
      <alignment horizontal="right" vertical="center"/>
    </xf>
    <xf numFmtId="0" fontId="37" fillId="10" borderId="75" xfId="0" applyFont="1" applyFill="1" applyBorder="1" applyAlignment="1">
      <alignment horizontal="left" vertical="center"/>
    </xf>
    <xf numFmtId="49" fontId="36" fillId="10" borderId="75" xfId="0" applyNumberFormat="1" applyFont="1" applyFill="1" applyBorder="1" applyAlignment="1">
      <alignment horizontal="center" vertical="center"/>
    </xf>
    <xf numFmtId="3" fontId="37" fillId="10" borderId="75" xfId="0" applyNumberFormat="1" applyFont="1" applyFill="1" applyBorder="1" applyAlignment="1">
      <alignment horizontal="right" vertical="center"/>
    </xf>
    <xf numFmtId="0" fontId="37" fillId="10" borderId="75" xfId="0" applyFont="1" applyFill="1" applyBorder="1" applyAlignment="1">
      <alignment horizontal="right" vertical="center"/>
    </xf>
    <xf numFmtId="0" fontId="42" fillId="9" borderId="58" xfId="0" applyFont="1" applyFill="1" applyBorder="1" applyAlignment="1">
      <alignment horizontal="left" vertical="center" wrapText="1"/>
    </xf>
    <xf numFmtId="0" fontId="37" fillId="0" borderId="61" xfId="0" applyFont="1" applyFill="1" applyBorder="1" applyAlignment="1">
      <alignment horizontal="left" vertical="center"/>
    </xf>
    <xf numFmtId="0" fontId="0" fillId="10" borderId="0" xfId="0" applyFill="1"/>
    <xf numFmtId="49" fontId="36" fillId="17" borderId="66" xfId="0" applyNumberFormat="1" applyFont="1" applyFill="1" applyBorder="1" applyAlignment="1">
      <alignment horizontal="left" vertical="center"/>
    </xf>
    <xf numFmtId="49" fontId="36" fillId="17" borderId="66" xfId="0" applyNumberFormat="1" applyFont="1" applyFill="1" applyBorder="1" applyAlignment="1">
      <alignment horizontal="left" vertical="center" wrapText="1"/>
    </xf>
    <xf numFmtId="3" fontId="36" fillId="17" borderId="67" xfId="0" applyNumberFormat="1" applyFont="1" applyFill="1" applyBorder="1" applyAlignment="1">
      <alignment horizontal="left" vertical="center" wrapText="1"/>
    </xf>
    <xf numFmtId="0" fontId="36" fillId="16" borderId="76" xfId="0" applyFont="1" applyFill="1" applyBorder="1" applyAlignment="1">
      <alignment vertical="center" wrapText="1"/>
    </xf>
    <xf numFmtId="0" fontId="42" fillId="9" borderId="77" xfId="0" applyFont="1" applyFill="1" applyBorder="1" applyAlignment="1">
      <alignment vertical="center" wrapText="1"/>
    </xf>
    <xf numFmtId="0" fontId="37" fillId="10" borderId="78" xfId="0" applyFont="1" applyFill="1" applyBorder="1" applyAlignment="1">
      <alignment horizontal="left" vertical="center"/>
    </xf>
    <xf numFmtId="0" fontId="37" fillId="10" borderId="63" xfId="0" applyFont="1" applyFill="1" applyBorder="1" applyAlignment="1">
      <alignment horizontal="left" vertical="center"/>
    </xf>
    <xf numFmtId="0" fontId="42" fillId="9" borderId="78" xfId="0" applyFont="1" applyFill="1" applyBorder="1" applyAlignment="1">
      <alignment horizontal="left" vertical="center"/>
    </xf>
    <xf numFmtId="0" fontId="37" fillId="10" borderId="69" xfId="0" applyFont="1" applyFill="1" applyBorder="1" applyAlignment="1">
      <alignment horizontal="left" vertical="center"/>
    </xf>
    <xf numFmtId="0" fontId="37" fillId="10" borderId="62" xfId="0" applyFont="1" applyFill="1" applyBorder="1" applyAlignment="1">
      <alignment vertical="center"/>
    </xf>
    <xf numFmtId="0" fontId="37" fillId="10" borderId="63" xfId="0" applyFont="1" applyFill="1" applyBorder="1" applyAlignment="1">
      <alignment vertical="center"/>
    </xf>
    <xf numFmtId="0" fontId="42" fillId="9" borderId="59" xfId="0" applyFont="1" applyFill="1" applyBorder="1" applyAlignment="1">
      <alignment vertical="center"/>
    </xf>
    <xf numFmtId="0" fontId="42" fillId="9" borderId="78" xfId="0" applyFont="1" applyFill="1" applyBorder="1" applyAlignment="1">
      <alignment vertical="center"/>
    </xf>
    <xf numFmtId="3" fontId="4" fillId="0" borderId="60" xfId="0" applyNumberFormat="1" applyFont="1" applyFill="1" applyBorder="1" applyAlignment="1">
      <alignment horizontal="right" vertical="center"/>
    </xf>
    <xf numFmtId="49" fontId="36" fillId="17" borderId="82" xfId="0" applyNumberFormat="1" applyFont="1" applyFill="1" applyBorder="1" applyAlignment="1">
      <alignment vertical="center"/>
    </xf>
    <xf numFmtId="49" fontId="36" fillId="17" borderId="80" xfId="0" applyNumberFormat="1" applyFont="1" applyFill="1" applyBorder="1" applyAlignment="1">
      <alignment vertical="center"/>
    </xf>
    <xf numFmtId="0" fontId="42" fillId="9" borderId="81" xfId="0" applyFont="1" applyFill="1" applyBorder="1" applyAlignment="1">
      <alignment vertical="center"/>
    </xf>
    <xf numFmtId="0" fontId="42" fillId="9" borderId="79" xfId="0" applyFont="1" applyFill="1" applyBorder="1" applyAlignment="1">
      <alignment vertical="center"/>
    </xf>
    <xf numFmtId="0" fontId="42" fillId="9" borderId="62" xfId="0" applyFont="1" applyFill="1" applyBorder="1" applyAlignment="1">
      <alignment vertical="center"/>
    </xf>
    <xf numFmtId="0" fontId="36" fillId="10" borderId="0" xfId="0" applyFont="1" applyFill="1" applyBorder="1" applyAlignment="1">
      <alignment horizontal="left" vertical="center"/>
    </xf>
    <xf numFmtId="49" fontId="36" fillId="10" borderId="0" xfId="0" applyNumberFormat="1" applyFont="1" applyFill="1" applyBorder="1" applyAlignment="1">
      <alignment horizontal="center" vertical="center"/>
    </xf>
    <xf numFmtId="3" fontId="36" fillId="10" borderId="0" xfId="0" applyNumberFormat="1" applyFont="1" applyFill="1" applyBorder="1" applyAlignment="1">
      <alignment horizontal="right" vertical="center"/>
    </xf>
    <xf numFmtId="49" fontId="36" fillId="10" borderId="0" xfId="0" applyNumberFormat="1" applyFont="1" applyFill="1" applyAlignment="1">
      <alignment horizontal="center" vertical="center" wrapText="1"/>
    </xf>
    <xf numFmtId="49" fontId="40" fillId="10" borderId="52" xfId="0" applyNumberFormat="1" applyFont="1" applyFill="1" applyBorder="1" applyAlignment="1">
      <alignment horizontal="center" vertical="center" wrapText="1"/>
    </xf>
    <xf numFmtId="0" fontId="36" fillId="16" borderId="84" xfId="0" applyFont="1" applyFill="1" applyBorder="1" applyAlignment="1">
      <alignment vertical="center" wrapText="1"/>
    </xf>
    <xf numFmtId="49" fontId="36" fillId="16" borderId="85" xfId="0" applyNumberFormat="1" applyFont="1" applyFill="1" applyBorder="1" applyAlignment="1">
      <alignment horizontal="center" vertical="center" wrapText="1"/>
    </xf>
    <xf numFmtId="3" fontId="36" fillId="16" borderId="85" xfId="0" applyNumberFormat="1" applyFont="1" applyFill="1" applyBorder="1" applyAlignment="1">
      <alignment horizontal="center" vertical="center" wrapText="1"/>
    </xf>
    <xf numFmtId="0" fontId="36" fillId="16" borderId="86" xfId="0" applyFont="1" applyFill="1" applyBorder="1" applyAlignment="1">
      <alignment horizontal="center" vertical="center"/>
    </xf>
    <xf numFmtId="0" fontId="42" fillId="9" borderId="87" xfId="0" applyFont="1" applyFill="1" applyBorder="1" applyAlignment="1">
      <alignment vertical="center" wrapText="1"/>
    </xf>
    <xf numFmtId="49" fontId="42" fillId="9" borderId="88" xfId="0" applyNumberFormat="1" applyFont="1" applyFill="1" applyBorder="1" applyAlignment="1">
      <alignment horizontal="center" vertical="center"/>
    </xf>
    <xf numFmtId="49" fontId="42" fillId="9" borderId="88" xfId="0" applyNumberFormat="1" applyFont="1" applyFill="1" applyBorder="1" applyAlignment="1">
      <alignment horizontal="center" vertical="center" wrapText="1"/>
    </xf>
    <xf numFmtId="3" fontId="42" fillId="9" borderId="88" xfId="0" applyNumberFormat="1" applyFont="1" applyFill="1" applyBorder="1" applyAlignment="1">
      <alignment horizontal="right" vertical="center"/>
    </xf>
    <xf numFmtId="0" fontId="43" fillId="9" borderId="89" xfId="0" applyFont="1" applyFill="1" applyBorder="1" applyAlignment="1">
      <alignment horizontal="left" vertical="center"/>
    </xf>
    <xf numFmtId="49" fontId="36" fillId="10" borderId="63" xfId="0" applyNumberFormat="1" applyFont="1" applyFill="1" applyBorder="1" applyAlignment="1">
      <alignment horizontal="center" vertical="center" wrapText="1"/>
    </xf>
    <xf numFmtId="0" fontId="37" fillId="0" borderId="61" xfId="0" applyFont="1" applyFill="1" applyBorder="1" applyAlignment="1">
      <alignment horizontal="left" vertical="center" wrapText="1"/>
    </xf>
    <xf numFmtId="0" fontId="42" fillId="9" borderId="61" xfId="0" applyFont="1" applyFill="1" applyBorder="1" applyAlignment="1">
      <alignment horizontal="left" vertical="center"/>
    </xf>
    <xf numFmtId="0" fontId="36" fillId="10" borderId="62" xfId="0" applyFont="1" applyFill="1" applyBorder="1" applyAlignment="1">
      <alignment horizontal="left" vertical="center"/>
    </xf>
    <xf numFmtId="3" fontId="36" fillId="10" borderId="63" xfId="0" applyNumberFormat="1" applyFont="1" applyFill="1" applyBorder="1" applyAlignment="1">
      <alignment horizontal="right" vertical="center"/>
    </xf>
    <xf numFmtId="0" fontId="36" fillId="10" borderId="63" xfId="0" applyFont="1" applyFill="1" applyBorder="1" applyAlignment="1">
      <alignment horizontal="right" vertical="center"/>
    </xf>
    <xf numFmtId="0" fontId="36" fillId="10" borderId="64" xfId="0" applyFont="1" applyFill="1" applyBorder="1" applyAlignment="1">
      <alignment horizontal="left" vertical="center"/>
    </xf>
    <xf numFmtId="0" fontId="42" fillId="9" borderId="65" xfId="0" applyFont="1" applyFill="1" applyBorder="1" applyAlignment="1">
      <alignment horizontal="left" vertical="center"/>
    </xf>
    <xf numFmtId="49" fontId="42" fillId="9" borderId="66" xfId="0" applyNumberFormat="1" applyFont="1" applyFill="1" applyBorder="1" applyAlignment="1">
      <alignment horizontal="center" vertical="center"/>
    </xf>
    <xf numFmtId="49" fontId="42" fillId="9" borderId="66" xfId="0" applyNumberFormat="1" applyFont="1" applyFill="1" applyBorder="1" applyAlignment="1">
      <alignment horizontal="center" vertical="center" wrapText="1"/>
    </xf>
    <xf numFmtId="3" fontId="42" fillId="9" borderId="66" xfId="0" applyNumberFormat="1" applyFont="1" applyFill="1" applyBorder="1" applyAlignment="1">
      <alignment horizontal="right" vertical="center"/>
    </xf>
    <xf numFmtId="0" fontId="43" fillId="9" borderId="67" xfId="0" applyFont="1" applyFill="1" applyBorder="1" applyAlignment="1">
      <alignment horizontal="left" vertical="center"/>
    </xf>
    <xf numFmtId="49" fontId="36" fillId="16" borderId="85" xfId="0" applyNumberFormat="1" applyFont="1" applyFill="1" applyBorder="1" applyAlignment="1">
      <alignment horizontal="center" vertical="center"/>
    </xf>
    <xf numFmtId="0" fontId="36" fillId="10" borderId="64" xfId="0" applyFont="1" applyFill="1" applyBorder="1" applyAlignment="1">
      <alignment horizontal="left" vertical="center" wrapText="1"/>
    </xf>
    <xf numFmtId="49" fontId="42" fillId="9" borderId="60" xfId="0" applyNumberFormat="1" applyFont="1" applyFill="1" applyBorder="1" applyAlignment="1">
      <alignment horizontal="left" vertical="center"/>
    </xf>
    <xf numFmtId="49" fontId="42" fillId="9" borderId="94" xfId="0" applyNumberFormat="1" applyFont="1" applyFill="1" applyBorder="1" applyAlignment="1">
      <alignment vertical="center"/>
    </xf>
    <xf numFmtId="49" fontId="42" fillId="9" borderId="78" xfId="0" applyNumberFormat="1" applyFont="1" applyFill="1" applyBorder="1" applyAlignment="1">
      <alignment vertical="center"/>
    </xf>
    <xf numFmtId="0" fontId="36" fillId="16" borderId="90" xfId="0" applyFont="1" applyFill="1" applyBorder="1" applyAlignment="1">
      <alignment horizontal="left" vertical="center" wrapText="1"/>
    </xf>
    <xf numFmtId="0" fontId="36" fillId="16" borderId="90" xfId="0" applyFont="1" applyFill="1" applyBorder="1" applyAlignment="1">
      <alignment horizontal="left" vertical="center" wrapText="1"/>
    </xf>
    <xf numFmtId="0" fontId="11" fillId="9" borderId="95" xfId="0" applyFont="1" applyFill="1" applyBorder="1" applyAlignment="1" applyProtection="1">
      <alignment horizontal="left" vertical="center" wrapText="1"/>
    </xf>
    <xf numFmtId="49" fontId="42" fillId="9" borderId="96" xfId="0" applyNumberFormat="1" applyFont="1" applyFill="1" applyBorder="1" applyAlignment="1">
      <alignment horizontal="center" vertical="center"/>
    </xf>
    <xf numFmtId="3" fontId="42" fillId="9" borderId="96" xfId="0" applyNumberFormat="1" applyFont="1" applyFill="1" applyBorder="1" applyAlignment="1">
      <alignment horizontal="right" vertical="center"/>
    </xf>
    <xf numFmtId="49" fontId="42" fillId="9" borderId="78" xfId="0" applyNumberFormat="1" applyFont="1" applyFill="1" applyBorder="1" applyAlignment="1">
      <alignment horizontal="center" vertical="center"/>
    </xf>
    <xf numFmtId="0" fontId="11" fillId="9" borderId="0" xfId="0" applyFont="1" applyFill="1" applyBorder="1" applyAlignment="1" applyProtection="1">
      <alignment horizontal="left" vertical="center" wrapText="1"/>
    </xf>
    <xf numFmtId="0" fontId="42" fillId="9" borderId="89" xfId="0" applyFont="1" applyFill="1" applyBorder="1" applyAlignment="1">
      <alignment horizontal="left" vertical="center" wrapText="1"/>
    </xf>
    <xf numFmtId="0" fontId="0" fillId="0" borderId="0" xfId="0" applyAlignment="1">
      <alignment horizontal="center"/>
    </xf>
    <xf numFmtId="49" fontId="14" fillId="9" borderId="97" xfId="0" applyNumberFormat="1" applyFont="1" applyFill="1" applyBorder="1" applyAlignment="1" applyProtection="1">
      <alignment horizontal="center" vertical="center" wrapText="1"/>
    </xf>
    <xf numFmtId="3" fontId="0" fillId="0" borderId="0" xfId="0" applyNumberFormat="1"/>
    <xf numFmtId="3" fontId="14" fillId="9" borderId="97" xfId="0" applyNumberFormat="1" applyFont="1" applyFill="1" applyBorder="1" applyAlignment="1" applyProtection="1">
      <alignment vertical="center" wrapText="1"/>
    </xf>
    <xf numFmtId="0" fontId="14" fillId="9" borderId="97" xfId="0" applyFont="1" applyFill="1" applyBorder="1" applyAlignment="1" applyProtection="1">
      <alignment horizontal="center" vertical="center" wrapText="1"/>
    </xf>
    <xf numFmtId="0" fontId="14" fillId="9" borderId="97" xfId="0" applyFont="1" applyFill="1" applyBorder="1" applyAlignment="1" applyProtection="1">
      <alignment vertical="center" wrapText="1"/>
    </xf>
    <xf numFmtId="0" fontId="1" fillId="10" borderId="0" xfId="0" applyFont="1" applyFill="1" applyAlignment="1">
      <alignment horizontal="left" vertical="top" wrapText="1"/>
    </xf>
    <xf numFmtId="0" fontId="1" fillId="10" borderId="0" xfId="0" applyFont="1" applyFill="1" applyAlignment="1">
      <alignment horizontal="left" vertical="top"/>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23" fillId="10" borderId="0" xfId="0" applyFont="1" applyFill="1" applyAlignment="1">
      <alignment horizontal="left" wrapText="1"/>
    </xf>
    <xf numFmtId="0" fontId="36" fillId="15" borderId="0" xfId="0" applyFont="1" applyFill="1" applyAlignment="1">
      <alignment horizontal="center"/>
    </xf>
    <xf numFmtId="49" fontId="37" fillId="10" borderId="94" xfId="0" applyNumberFormat="1" applyFont="1" applyFill="1" applyBorder="1" applyAlignment="1">
      <alignment horizontal="left" vertical="center"/>
    </xf>
    <xf numFmtId="49" fontId="37" fillId="10" borderId="78" xfId="0" applyNumberFormat="1" applyFont="1" applyFill="1" applyBorder="1" applyAlignment="1">
      <alignment horizontal="left" vertical="center"/>
    </xf>
    <xf numFmtId="49" fontId="42" fillId="9" borderId="82" xfId="0" applyNumberFormat="1" applyFont="1" applyFill="1" applyBorder="1" applyAlignment="1">
      <alignment horizontal="left" vertical="center"/>
    </xf>
    <xf numFmtId="49" fontId="42" fillId="9" borderId="80" xfId="0" applyNumberFormat="1" applyFont="1" applyFill="1" applyBorder="1" applyAlignment="1">
      <alignment horizontal="left" vertical="center"/>
    </xf>
    <xf numFmtId="49" fontId="42" fillId="9" borderId="94" xfId="0" applyNumberFormat="1" applyFont="1" applyFill="1" applyBorder="1" applyAlignment="1">
      <alignment horizontal="left" vertical="center"/>
    </xf>
    <xf numFmtId="49" fontId="42" fillId="9" borderId="78" xfId="0" applyNumberFormat="1" applyFont="1" applyFill="1" applyBorder="1" applyAlignment="1">
      <alignment horizontal="left" vertical="center"/>
    </xf>
    <xf numFmtId="0" fontId="37" fillId="10" borderId="62" xfId="0" applyFont="1" applyFill="1" applyBorder="1" applyAlignment="1">
      <alignment horizontal="left" vertical="center" wrapText="1"/>
    </xf>
    <xf numFmtId="0" fontId="37" fillId="10" borderId="78" xfId="0" applyFont="1" applyFill="1" applyBorder="1" applyAlignment="1">
      <alignment horizontal="left" vertical="center" wrapText="1"/>
    </xf>
    <xf numFmtId="0" fontId="37" fillId="10" borderId="62" xfId="0" applyFont="1" applyFill="1" applyBorder="1" applyAlignment="1">
      <alignment horizontal="left" vertical="center"/>
    </xf>
    <xf numFmtId="0" fontId="37" fillId="10" borderId="78" xfId="0" applyFont="1" applyFill="1" applyBorder="1" applyAlignment="1">
      <alignment horizontal="left" vertical="center"/>
    </xf>
    <xf numFmtId="0" fontId="36" fillId="16" borderId="0" xfId="0" applyFont="1" applyFill="1" applyAlignment="1">
      <alignment horizontal="center"/>
    </xf>
    <xf numFmtId="0" fontId="42" fillId="9" borderId="62" xfId="0" applyFont="1" applyFill="1" applyBorder="1" applyAlignment="1">
      <alignment horizontal="left" vertical="center"/>
    </xf>
    <xf numFmtId="0" fontId="42" fillId="9" borderId="78" xfId="0" applyFont="1" applyFill="1" applyBorder="1" applyAlignment="1">
      <alignment horizontal="left" vertical="center"/>
    </xf>
    <xf numFmtId="49" fontId="36" fillId="17" borderId="82" xfId="0" applyNumberFormat="1" applyFont="1" applyFill="1" applyBorder="1" applyAlignment="1">
      <alignment horizontal="left" vertical="center"/>
    </xf>
    <xf numFmtId="49" fontId="36" fillId="17" borderId="80" xfId="0" applyNumberFormat="1" applyFont="1" applyFill="1" applyBorder="1" applyAlignment="1">
      <alignment horizontal="left" vertical="center"/>
    </xf>
    <xf numFmtId="0" fontId="36" fillId="15" borderId="0" xfId="0" applyFont="1" applyFill="1" applyBorder="1" applyAlignment="1">
      <alignment horizontal="center"/>
    </xf>
    <xf numFmtId="0" fontId="37" fillId="10" borderId="62" xfId="0" applyFont="1" applyFill="1" applyBorder="1" applyAlignment="1">
      <alignment vertical="center"/>
    </xf>
    <xf numFmtId="0" fontId="37" fillId="10" borderId="78" xfId="0" applyFont="1" applyFill="1" applyBorder="1" applyAlignment="1">
      <alignment vertical="center"/>
    </xf>
    <xf numFmtId="0" fontId="1" fillId="0" borderId="0" xfId="0" applyFont="1" applyAlignment="1">
      <alignment horizontal="left" vertical="top" wrapText="1"/>
    </xf>
    <xf numFmtId="0" fontId="42" fillId="9" borderId="62" xfId="0" applyFont="1" applyFill="1" applyBorder="1" applyAlignment="1">
      <alignment vertical="center"/>
    </xf>
    <xf numFmtId="0" fontId="42" fillId="9" borderId="78" xfId="0" applyFont="1" applyFill="1" applyBorder="1" applyAlignment="1">
      <alignment vertical="center"/>
    </xf>
    <xf numFmtId="0" fontId="37" fillId="10" borderId="62" xfId="0" applyFont="1" applyFill="1" applyBorder="1" applyAlignment="1">
      <alignment vertical="center" wrapText="1"/>
    </xf>
    <xf numFmtId="0" fontId="37" fillId="10" borderId="78" xfId="0" applyFont="1" applyFill="1" applyBorder="1" applyAlignment="1">
      <alignment vertical="center" wrapText="1"/>
    </xf>
    <xf numFmtId="0" fontId="1" fillId="10" borderId="0" xfId="0" applyFont="1" applyFill="1" applyAlignment="1">
      <alignment horizontal="left" vertical="top" wrapText="1"/>
    </xf>
    <xf numFmtId="0" fontId="36" fillId="17" borderId="83" xfId="0" applyFont="1" applyFill="1" applyBorder="1" applyAlignment="1">
      <alignment horizontal="left" vertical="center"/>
    </xf>
    <xf numFmtId="0" fontId="36" fillId="17" borderId="80" xfId="0" applyFont="1" applyFill="1" applyBorder="1" applyAlignment="1">
      <alignment horizontal="left" vertical="center"/>
    </xf>
    <xf numFmtId="0" fontId="36" fillId="16" borderId="90" xfId="0" applyFont="1" applyFill="1" applyBorder="1" applyAlignment="1">
      <alignment horizontal="left" vertical="center" wrapText="1"/>
    </xf>
    <xf numFmtId="0" fontId="36" fillId="16" borderId="91" xfId="0" applyFont="1" applyFill="1" applyBorder="1" applyAlignment="1">
      <alignment horizontal="left" vertical="center" wrapText="1"/>
    </xf>
    <xf numFmtId="49" fontId="37" fillId="10" borderId="94" xfId="0" applyNumberFormat="1" applyFont="1" applyFill="1" applyBorder="1" applyAlignment="1">
      <alignment horizontal="left" vertical="center" wrapText="1"/>
    </xf>
    <xf numFmtId="49" fontId="37" fillId="10" borderId="78" xfId="0" applyNumberFormat="1" applyFont="1" applyFill="1" applyBorder="1" applyAlignment="1">
      <alignment horizontal="left" vertical="center" wrapText="1"/>
    </xf>
    <xf numFmtId="0" fontId="42" fillId="9" borderId="92" xfId="0" applyFont="1" applyFill="1" applyBorder="1" applyAlignment="1">
      <alignment horizontal="left" vertical="center"/>
    </xf>
    <xf numFmtId="0" fontId="42" fillId="9" borderId="93" xfId="0" applyFont="1" applyFill="1" applyBorder="1" applyAlignment="1">
      <alignment horizontal="left" vertical="center"/>
    </xf>
    <xf numFmtId="3" fontId="37" fillId="10" borderId="94" xfId="0" applyNumberFormat="1" applyFont="1" applyFill="1" applyBorder="1" applyAlignment="1">
      <alignment horizontal="left" vertical="center" wrapText="1"/>
    </xf>
    <xf numFmtId="3" fontId="37" fillId="10" borderId="78" xfId="0" applyNumberFormat="1" applyFont="1" applyFill="1" applyBorder="1" applyAlignment="1">
      <alignment horizontal="left" vertical="center" wrapText="1"/>
    </xf>
    <xf numFmtId="0" fontId="42" fillId="9" borderId="92" xfId="0" applyFont="1" applyFill="1" applyBorder="1" applyAlignment="1">
      <alignment horizontal="left" vertical="center" wrapText="1"/>
    </xf>
    <xf numFmtId="0" fontId="42" fillId="9" borderId="93" xfId="0" applyFont="1" applyFill="1" applyBorder="1" applyAlignment="1">
      <alignment horizontal="left" vertical="center" wrapText="1"/>
    </xf>
  </cellXfs>
  <cellStyles count="4">
    <cellStyle name="Hyperlink 2" xfId="2"/>
    <cellStyle name="Normal" xfId="0" builtinId="0"/>
    <cellStyle name="Normal 2" xfId="3"/>
    <cellStyle name="Style 1" xfId="1"/>
  </cellStyles>
  <dxfs count="110">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workbookViewId="0">
      <selection activeCell="K15" sqref="K15"/>
    </sheetView>
  </sheetViews>
  <sheetFormatPr defaultRowHeight="12.75" x14ac:dyDescent="0.2"/>
  <sheetData>
    <row r="1" spans="1:10" ht="15.75" x14ac:dyDescent="0.2">
      <c r="A1" s="296"/>
      <c r="B1" s="297"/>
      <c r="C1" s="297"/>
      <c r="D1" s="29"/>
      <c r="E1" s="29"/>
      <c r="F1" s="29"/>
      <c r="G1" s="29"/>
      <c r="H1" s="29"/>
      <c r="I1" s="29"/>
      <c r="J1" s="30"/>
    </row>
    <row r="2" spans="1:10" ht="14.45" customHeight="1" x14ac:dyDescent="0.2">
      <c r="A2" s="298" t="s">
        <v>404</v>
      </c>
      <c r="B2" s="299"/>
      <c r="C2" s="299"/>
      <c r="D2" s="299"/>
      <c r="E2" s="299"/>
      <c r="F2" s="299"/>
      <c r="G2" s="299"/>
      <c r="H2" s="299"/>
      <c r="I2" s="299"/>
      <c r="J2" s="300"/>
    </row>
    <row r="3" spans="1:10" ht="15" x14ac:dyDescent="0.2">
      <c r="A3" s="86"/>
      <c r="B3" s="87"/>
      <c r="C3" s="87"/>
      <c r="D3" s="87"/>
      <c r="E3" s="87"/>
      <c r="F3" s="87"/>
      <c r="G3" s="87"/>
      <c r="H3" s="87"/>
      <c r="I3" s="87"/>
      <c r="J3" s="88"/>
    </row>
    <row r="4" spans="1:10" ht="33.6" customHeight="1" x14ac:dyDescent="0.2">
      <c r="A4" s="301" t="s">
        <v>389</v>
      </c>
      <c r="B4" s="302"/>
      <c r="C4" s="302"/>
      <c r="D4" s="302"/>
      <c r="E4" s="303">
        <v>43466</v>
      </c>
      <c r="F4" s="304"/>
      <c r="G4" s="94" t="s">
        <v>0</v>
      </c>
      <c r="H4" s="303">
        <v>43830</v>
      </c>
      <c r="I4" s="304"/>
      <c r="J4" s="31"/>
    </row>
    <row r="5" spans="1:10" s="99" customFormat="1" ht="10.15" customHeight="1" x14ac:dyDescent="0.25">
      <c r="A5" s="305"/>
      <c r="B5" s="306"/>
      <c r="C5" s="306"/>
      <c r="D5" s="306"/>
      <c r="E5" s="306"/>
      <c r="F5" s="306"/>
      <c r="G5" s="306"/>
      <c r="H5" s="306"/>
      <c r="I5" s="306"/>
      <c r="J5" s="307"/>
    </row>
    <row r="6" spans="1:10" ht="20.45" customHeight="1" x14ac:dyDescent="0.2">
      <c r="A6" s="89"/>
      <c r="B6" s="100" t="s">
        <v>411</v>
      </c>
      <c r="C6" s="90"/>
      <c r="D6" s="90"/>
      <c r="E6" s="112">
        <v>2019</v>
      </c>
      <c r="F6" s="101"/>
      <c r="G6" s="94"/>
      <c r="H6" s="101"/>
      <c r="I6" s="101"/>
      <c r="J6" s="40"/>
    </row>
    <row r="7" spans="1:10" s="103" customFormat="1" ht="11.1" customHeight="1" x14ac:dyDescent="0.2">
      <c r="A7" s="89"/>
      <c r="B7" s="90"/>
      <c r="C7" s="90"/>
      <c r="D7" s="90"/>
      <c r="E7" s="102"/>
      <c r="F7" s="102"/>
      <c r="G7" s="94"/>
      <c r="H7" s="102"/>
      <c r="I7" s="102"/>
      <c r="J7" s="40"/>
    </row>
    <row r="8" spans="1:10" ht="37.9" customHeight="1" x14ac:dyDescent="0.2">
      <c r="A8" s="309" t="s">
        <v>412</v>
      </c>
      <c r="B8" s="310"/>
      <c r="C8" s="310"/>
      <c r="D8" s="310"/>
      <c r="E8" s="310"/>
      <c r="F8" s="310"/>
      <c r="G8" s="310"/>
      <c r="H8" s="310"/>
      <c r="I8" s="310"/>
      <c r="J8" s="32"/>
    </row>
    <row r="9" spans="1:10" ht="14.25" x14ac:dyDescent="0.2">
      <c r="A9" s="33"/>
      <c r="B9" s="82"/>
      <c r="C9" s="82"/>
      <c r="D9" s="82"/>
      <c r="E9" s="308"/>
      <c r="F9" s="308"/>
      <c r="G9" s="258"/>
      <c r="H9" s="258"/>
      <c r="I9" s="92"/>
      <c r="J9" s="93"/>
    </row>
    <row r="10" spans="1:10" ht="25.9" customHeight="1" x14ac:dyDescent="0.2">
      <c r="A10" s="276" t="s">
        <v>390</v>
      </c>
      <c r="B10" s="277"/>
      <c r="C10" s="270">
        <v>3474771</v>
      </c>
      <c r="D10" s="271"/>
      <c r="E10" s="84"/>
      <c r="F10" s="261" t="s">
        <v>413</v>
      </c>
      <c r="G10" s="287"/>
      <c r="H10" s="270" t="s">
        <v>444</v>
      </c>
      <c r="I10" s="271"/>
      <c r="J10" s="34"/>
    </row>
    <row r="11" spans="1:10" ht="15.6" customHeight="1" x14ac:dyDescent="0.2">
      <c r="A11" s="33"/>
      <c r="B11" s="82"/>
      <c r="C11" s="82"/>
      <c r="D11" s="82"/>
      <c r="E11" s="295"/>
      <c r="F11" s="295"/>
      <c r="G11" s="295"/>
      <c r="H11" s="295"/>
      <c r="I11" s="85"/>
      <c r="J11" s="34"/>
    </row>
    <row r="12" spans="1:10" ht="21" customHeight="1" x14ac:dyDescent="0.2">
      <c r="A12" s="260" t="s">
        <v>405</v>
      </c>
      <c r="B12" s="277"/>
      <c r="C12" s="270">
        <v>40020883</v>
      </c>
      <c r="D12" s="271"/>
      <c r="E12" s="294"/>
      <c r="F12" s="295"/>
      <c r="G12" s="295"/>
      <c r="H12" s="295"/>
      <c r="I12" s="85"/>
      <c r="J12" s="34"/>
    </row>
    <row r="13" spans="1:10" ht="11.1" customHeight="1" x14ac:dyDescent="0.2">
      <c r="A13" s="84"/>
      <c r="B13" s="85"/>
      <c r="C13" s="82"/>
      <c r="D13" s="82"/>
      <c r="E13" s="258"/>
      <c r="F13" s="258"/>
      <c r="G13" s="258"/>
      <c r="H13" s="258"/>
      <c r="I13" s="82"/>
      <c r="J13" s="35"/>
    </row>
    <row r="14" spans="1:10" ht="22.9" customHeight="1" x14ac:dyDescent="0.2">
      <c r="A14" s="260" t="s">
        <v>391</v>
      </c>
      <c r="B14" s="287"/>
      <c r="C14" s="270">
        <v>36201212847</v>
      </c>
      <c r="D14" s="271"/>
      <c r="E14" s="293"/>
      <c r="F14" s="278"/>
      <c r="G14" s="98" t="s">
        <v>414</v>
      </c>
      <c r="H14" s="270" t="s">
        <v>443</v>
      </c>
      <c r="I14" s="271"/>
      <c r="J14" s="95"/>
    </row>
    <row r="15" spans="1:10" ht="14.45" customHeight="1" x14ac:dyDescent="0.2">
      <c r="A15" s="84"/>
      <c r="B15" s="85"/>
      <c r="C15" s="82"/>
      <c r="D15" s="82"/>
      <c r="E15" s="258"/>
      <c r="F15" s="258"/>
      <c r="G15" s="258"/>
      <c r="H15" s="258"/>
      <c r="I15" s="82"/>
      <c r="J15" s="35"/>
    </row>
    <row r="16" spans="1:10" ht="13.15" customHeight="1" x14ac:dyDescent="0.2">
      <c r="A16" s="260" t="s">
        <v>415</v>
      </c>
      <c r="B16" s="287"/>
      <c r="C16" s="288" t="s">
        <v>431</v>
      </c>
      <c r="D16" s="289"/>
      <c r="E16" s="91"/>
      <c r="F16" s="91"/>
      <c r="G16" s="91"/>
      <c r="H16" s="91"/>
      <c r="I16" s="91"/>
      <c r="J16" s="95"/>
    </row>
    <row r="17" spans="1:10" ht="14.45" customHeight="1" x14ac:dyDescent="0.2">
      <c r="A17" s="290"/>
      <c r="B17" s="291"/>
      <c r="C17" s="291"/>
      <c r="D17" s="291"/>
      <c r="E17" s="291"/>
      <c r="F17" s="291"/>
      <c r="G17" s="291"/>
      <c r="H17" s="291"/>
      <c r="I17" s="291"/>
      <c r="J17" s="292"/>
    </row>
    <row r="18" spans="1:10" x14ac:dyDescent="0.2">
      <c r="A18" s="276" t="s">
        <v>392</v>
      </c>
      <c r="B18" s="277"/>
      <c r="C18" s="262" t="s">
        <v>432</v>
      </c>
      <c r="D18" s="263"/>
      <c r="E18" s="263"/>
      <c r="F18" s="263"/>
      <c r="G18" s="263"/>
      <c r="H18" s="263"/>
      <c r="I18" s="263"/>
      <c r="J18" s="264"/>
    </row>
    <row r="19" spans="1:10" ht="14.25" x14ac:dyDescent="0.2">
      <c r="A19" s="33"/>
      <c r="B19" s="82"/>
      <c r="C19" s="97"/>
      <c r="D19" s="82"/>
      <c r="E19" s="258"/>
      <c r="F19" s="258"/>
      <c r="G19" s="258"/>
      <c r="H19" s="258"/>
      <c r="I19" s="82"/>
      <c r="J19" s="35"/>
    </row>
    <row r="20" spans="1:10" ht="14.25" x14ac:dyDescent="0.2">
      <c r="A20" s="276" t="s">
        <v>393</v>
      </c>
      <c r="B20" s="277"/>
      <c r="C20" s="270">
        <v>52440</v>
      </c>
      <c r="D20" s="271"/>
      <c r="E20" s="258"/>
      <c r="F20" s="258"/>
      <c r="G20" s="262" t="s">
        <v>433</v>
      </c>
      <c r="H20" s="263"/>
      <c r="I20" s="263"/>
      <c r="J20" s="264"/>
    </row>
    <row r="21" spans="1:10" ht="14.25" x14ac:dyDescent="0.2">
      <c r="A21" s="33"/>
      <c r="B21" s="82"/>
      <c r="C21" s="82"/>
      <c r="D21" s="82"/>
      <c r="E21" s="258"/>
      <c r="F21" s="258"/>
      <c r="G21" s="258"/>
      <c r="H21" s="258"/>
      <c r="I21" s="82"/>
      <c r="J21" s="35"/>
    </row>
    <row r="22" spans="1:10" x14ac:dyDescent="0.2">
      <c r="A22" s="276" t="s">
        <v>394</v>
      </c>
      <c r="B22" s="277"/>
      <c r="C22" s="262" t="s">
        <v>434</v>
      </c>
      <c r="D22" s="263"/>
      <c r="E22" s="263"/>
      <c r="F22" s="263"/>
      <c r="G22" s="263"/>
      <c r="H22" s="263"/>
      <c r="I22" s="263"/>
      <c r="J22" s="264"/>
    </row>
    <row r="23" spans="1:10" ht="14.25" x14ac:dyDescent="0.2">
      <c r="A23" s="33"/>
      <c r="B23" s="82"/>
      <c r="C23" s="82"/>
      <c r="D23" s="82"/>
      <c r="E23" s="258"/>
      <c r="F23" s="258"/>
      <c r="G23" s="258"/>
      <c r="H23" s="258"/>
      <c r="I23" s="82"/>
      <c r="J23" s="35"/>
    </row>
    <row r="24" spans="1:10" ht="14.25" x14ac:dyDescent="0.2">
      <c r="A24" s="276" t="s">
        <v>395</v>
      </c>
      <c r="B24" s="277"/>
      <c r="C24" s="282" t="s">
        <v>435</v>
      </c>
      <c r="D24" s="283"/>
      <c r="E24" s="283"/>
      <c r="F24" s="283"/>
      <c r="G24" s="283"/>
      <c r="H24" s="283"/>
      <c r="I24" s="283"/>
      <c r="J24" s="284"/>
    </row>
    <row r="25" spans="1:10" ht="14.25" x14ac:dyDescent="0.2">
      <c r="A25" s="33"/>
      <c r="B25" s="82"/>
      <c r="C25" s="97"/>
      <c r="D25" s="82"/>
      <c r="E25" s="258"/>
      <c r="F25" s="258"/>
      <c r="G25" s="258"/>
      <c r="H25" s="258"/>
      <c r="I25" s="82"/>
      <c r="J25" s="35"/>
    </row>
    <row r="26" spans="1:10" ht="14.25" x14ac:dyDescent="0.2">
      <c r="A26" s="276" t="s">
        <v>396</v>
      </c>
      <c r="B26" s="277"/>
      <c r="C26" s="282" t="s">
        <v>436</v>
      </c>
      <c r="D26" s="283"/>
      <c r="E26" s="283"/>
      <c r="F26" s="283"/>
      <c r="G26" s="283"/>
      <c r="H26" s="283"/>
      <c r="I26" s="283"/>
      <c r="J26" s="284"/>
    </row>
    <row r="27" spans="1:10" ht="13.9" customHeight="1" x14ac:dyDescent="0.2">
      <c r="A27" s="33"/>
      <c r="B27" s="82"/>
      <c r="C27" s="97"/>
      <c r="D27" s="82"/>
      <c r="E27" s="258"/>
      <c r="F27" s="258"/>
      <c r="G27" s="258"/>
      <c r="H27" s="258"/>
      <c r="I27" s="82"/>
      <c r="J27" s="35"/>
    </row>
    <row r="28" spans="1:10" ht="22.9" customHeight="1" x14ac:dyDescent="0.2">
      <c r="A28" s="260" t="s">
        <v>406</v>
      </c>
      <c r="B28" s="277"/>
      <c r="C28" s="62">
        <v>2749</v>
      </c>
      <c r="D28" s="36"/>
      <c r="E28" s="281"/>
      <c r="F28" s="281"/>
      <c r="G28" s="281"/>
      <c r="H28" s="281"/>
      <c r="I28" s="285"/>
      <c r="J28" s="286"/>
    </row>
    <row r="29" spans="1:10" ht="14.25" x14ac:dyDescent="0.2">
      <c r="A29" s="33"/>
      <c r="B29" s="82"/>
      <c r="C29" s="82"/>
      <c r="D29" s="82"/>
      <c r="E29" s="258"/>
      <c r="F29" s="258"/>
      <c r="G29" s="258"/>
      <c r="H29" s="258"/>
      <c r="I29" s="82"/>
      <c r="J29" s="35"/>
    </row>
    <row r="30" spans="1:10" ht="15" x14ac:dyDescent="0.2">
      <c r="A30" s="276" t="s">
        <v>397</v>
      </c>
      <c r="B30" s="277"/>
      <c r="C30" s="111" t="s">
        <v>417</v>
      </c>
      <c r="D30" s="272" t="s">
        <v>416</v>
      </c>
      <c r="E30" s="273"/>
      <c r="F30" s="273"/>
      <c r="G30" s="273"/>
      <c r="H30" s="104" t="s">
        <v>417</v>
      </c>
      <c r="I30" s="105" t="s">
        <v>418</v>
      </c>
      <c r="J30" s="106"/>
    </row>
    <row r="31" spans="1:10" x14ac:dyDescent="0.2">
      <c r="A31" s="276"/>
      <c r="B31" s="277"/>
      <c r="C31" s="37"/>
      <c r="D31" s="94"/>
      <c r="E31" s="278"/>
      <c r="F31" s="278"/>
      <c r="G31" s="278"/>
      <c r="H31" s="278"/>
      <c r="I31" s="279"/>
      <c r="J31" s="280"/>
    </row>
    <row r="32" spans="1:10" x14ac:dyDescent="0.2">
      <c r="A32" s="276" t="s">
        <v>407</v>
      </c>
      <c r="B32" s="277"/>
      <c r="C32" s="62" t="s">
        <v>421</v>
      </c>
      <c r="D32" s="272" t="s">
        <v>419</v>
      </c>
      <c r="E32" s="273"/>
      <c r="F32" s="273"/>
      <c r="G32" s="273"/>
      <c r="H32" s="107" t="s">
        <v>420</v>
      </c>
      <c r="I32" s="108" t="s">
        <v>421</v>
      </c>
      <c r="J32" s="109"/>
    </row>
    <row r="33" spans="1:10" ht="14.25" x14ac:dyDescent="0.2">
      <c r="A33" s="33"/>
      <c r="B33" s="82"/>
      <c r="C33" s="82"/>
      <c r="D33" s="82"/>
      <c r="E33" s="258"/>
      <c r="F33" s="258"/>
      <c r="G33" s="258"/>
      <c r="H33" s="258"/>
      <c r="I33" s="82"/>
      <c r="J33" s="35"/>
    </row>
    <row r="34" spans="1:10" x14ac:dyDescent="0.2">
      <c r="A34" s="272" t="s">
        <v>408</v>
      </c>
      <c r="B34" s="273"/>
      <c r="C34" s="273"/>
      <c r="D34" s="273"/>
      <c r="E34" s="273" t="s">
        <v>398</v>
      </c>
      <c r="F34" s="273"/>
      <c r="G34" s="273"/>
      <c r="H34" s="273"/>
      <c r="I34" s="273"/>
      <c r="J34" s="38" t="s">
        <v>399</v>
      </c>
    </row>
    <row r="35" spans="1:10" ht="14.25" x14ac:dyDescent="0.2">
      <c r="A35" s="33"/>
      <c r="B35" s="82"/>
      <c r="C35" s="82"/>
      <c r="D35" s="82"/>
      <c r="E35" s="258"/>
      <c r="F35" s="258"/>
      <c r="G35" s="258"/>
      <c r="H35" s="258"/>
      <c r="I35" s="82"/>
      <c r="J35" s="93"/>
    </row>
    <row r="36" spans="1:10" x14ac:dyDescent="0.2">
      <c r="A36" s="265"/>
      <c r="B36" s="266"/>
      <c r="C36" s="266"/>
      <c r="D36" s="266"/>
      <c r="E36" s="265"/>
      <c r="F36" s="266"/>
      <c r="G36" s="266"/>
      <c r="H36" s="266"/>
      <c r="I36" s="267"/>
      <c r="J36" s="83"/>
    </row>
    <row r="37" spans="1:10" ht="14.25" x14ac:dyDescent="0.2">
      <c r="A37" s="33"/>
      <c r="B37" s="82"/>
      <c r="C37" s="97"/>
      <c r="D37" s="275"/>
      <c r="E37" s="275"/>
      <c r="F37" s="275"/>
      <c r="G37" s="275"/>
      <c r="H37" s="275"/>
      <c r="I37" s="275"/>
      <c r="J37" s="35"/>
    </row>
    <row r="38" spans="1:10" x14ac:dyDescent="0.2">
      <c r="A38" s="265"/>
      <c r="B38" s="266"/>
      <c r="C38" s="266"/>
      <c r="D38" s="267"/>
      <c r="E38" s="265"/>
      <c r="F38" s="266"/>
      <c r="G38" s="266"/>
      <c r="H38" s="266"/>
      <c r="I38" s="267"/>
      <c r="J38" s="62"/>
    </row>
    <row r="39" spans="1:10" ht="14.25" x14ac:dyDescent="0.2">
      <c r="A39" s="33"/>
      <c r="B39" s="82"/>
      <c r="C39" s="97"/>
      <c r="D39" s="96"/>
      <c r="E39" s="275"/>
      <c r="F39" s="275"/>
      <c r="G39" s="275"/>
      <c r="H39" s="275"/>
      <c r="I39" s="85"/>
      <c r="J39" s="35"/>
    </row>
    <row r="40" spans="1:10" x14ac:dyDescent="0.2">
      <c r="A40" s="265"/>
      <c r="B40" s="266"/>
      <c r="C40" s="266"/>
      <c r="D40" s="267"/>
      <c r="E40" s="265"/>
      <c r="F40" s="266"/>
      <c r="G40" s="266"/>
      <c r="H40" s="266"/>
      <c r="I40" s="267"/>
      <c r="J40" s="62"/>
    </row>
    <row r="41" spans="1:10" ht="14.25" x14ac:dyDescent="0.2">
      <c r="A41" s="33"/>
      <c r="B41" s="114"/>
      <c r="C41" s="113"/>
      <c r="D41" s="115"/>
      <c r="E41" s="115"/>
      <c r="F41" s="115"/>
      <c r="G41" s="115"/>
      <c r="H41" s="115"/>
      <c r="I41" s="116"/>
      <c r="J41" s="35"/>
    </row>
    <row r="42" spans="1:10" x14ac:dyDescent="0.2">
      <c r="A42" s="265"/>
      <c r="B42" s="266"/>
      <c r="C42" s="266"/>
      <c r="D42" s="267"/>
      <c r="E42" s="265"/>
      <c r="F42" s="266"/>
      <c r="G42" s="266"/>
      <c r="H42" s="266"/>
      <c r="I42" s="267"/>
      <c r="J42" s="62"/>
    </row>
    <row r="43" spans="1:10" ht="14.25" x14ac:dyDescent="0.2">
      <c r="A43" s="39"/>
      <c r="B43" s="97"/>
      <c r="C43" s="257"/>
      <c r="D43" s="257"/>
      <c r="E43" s="258"/>
      <c r="F43" s="258"/>
      <c r="G43" s="257"/>
      <c r="H43" s="257"/>
      <c r="I43" s="257"/>
      <c r="J43" s="35"/>
    </row>
    <row r="44" spans="1:10" x14ac:dyDescent="0.2">
      <c r="A44" s="265"/>
      <c r="B44" s="266"/>
      <c r="C44" s="266"/>
      <c r="D44" s="267"/>
      <c r="E44" s="265"/>
      <c r="F44" s="266"/>
      <c r="G44" s="266"/>
      <c r="H44" s="266"/>
      <c r="I44" s="267"/>
      <c r="J44" s="62"/>
    </row>
    <row r="45" spans="1:10" ht="14.25" x14ac:dyDescent="0.2">
      <c r="A45" s="39"/>
      <c r="B45" s="97"/>
      <c r="C45" s="97"/>
      <c r="D45" s="82"/>
      <c r="E45" s="274"/>
      <c r="F45" s="274"/>
      <c r="G45" s="257"/>
      <c r="H45" s="257"/>
      <c r="I45" s="82"/>
      <c r="J45" s="35"/>
    </row>
    <row r="46" spans="1:10" x14ac:dyDescent="0.2">
      <c r="A46" s="265"/>
      <c r="B46" s="266"/>
      <c r="C46" s="266"/>
      <c r="D46" s="267"/>
      <c r="E46" s="265"/>
      <c r="F46" s="266"/>
      <c r="G46" s="266"/>
      <c r="H46" s="266"/>
      <c r="I46" s="267"/>
      <c r="J46" s="62"/>
    </row>
    <row r="47" spans="1:10" ht="14.25" x14ac:dyDescent="0.2">
      <c r="A47" s="39"/>
      <c r="B47" s="97"/>
      <c r="C47" s="97"/>
      <c r="D47" s="82"/>
      <c r="E47" s="258"/>
      <c r="F47" s="258"/>
      <c r="G47" s="257"/>
      <c r="H47" s="257"/>
      <c r="I47" s="82"/>
      <c r="J47" s="110" t="s">
        <v>422</v>
      </c>
    </row>
    <row r="48" spans="1:10" ht="14.25" x14ac:dyDescent="0.2">
      <c r="A48" s="39"/>
      <c r="B48" s="97"/>
      <c r="C48" s="97"/>
      <c r="D48" s="82"/>
      <c r="E48" s="258"/>
      <c r="F48" s="258"/>
      <c r="G48" s="257"/>
      <c r="H48" s="257"/>
      <c r="I48" s="82"/>
      <c r="J48" s="110" t="s">
        <v>423</v>
      </c>
    </row>
    <row r="49" spans="1:10" ht="14.45" customHeight="1" x14ac:dyDescent="0.2">
      <c r="A49" s="260" t="s">
        <v>400</v>
      </c>
      <c r="B49" s="261"/>
      <c r="C49" s="270" t="s">
        <v>423</v>
      </c>
      <c r="D49" s="271"/>
      <c r="E49" s="268" t="s">
        <v>424</v>
      </c>
      <c r="F49" s="269"/>
      <c r="G49" s="262"/>
      <c r="H49" s="263"/>
      <c r="I49" s="263"/>
      <c r="J49" s="264"/>
    </row>
    <row r="50" spans="1:10" ht="14.25" x14ac:dyDescent="0.2">
      <c r="A50" s="39"/>
      <c r="B50" s="97"/>
      <c r="C50" s="257"/>
      <c r="D50" s="257"/>
      <c r="E50" s="258"/>
      <c r="F50" s="258"/>
      <c r="G50" s="259" t="s">
        <v>425</v>
      </c>
      <c r="H50" s="259"/>
      <c r="I50" s="259"/>
      <c r="J50" s="40"/>
    </row>
    <row r="51" spans="1:10" ht="13.9" customHeight="1" x14ac:dyDescent="0.2">
      <c r="A51" s="260" t="s">
        <v>401</v>
      </c>
      <c r="B51" s="261"/>
      <c r="C51" s="262" t="s">
        <v>437</v>
      </c>
      <c r="D51" s="263"/>
      <c r="E51" s="263"/>
      <c r="F51" s="263"/>
      <c r="G51" s="263"/>
      <c r="H51" s="263"/>
      <c r="I51" s="263"/>
      <c r="J51" s="264"/>
    </row>
    <row r="52" spans="1:10" ht="14.25" x14ac:dyDescent="0.2">
      <c r="A52" s="33"/>
      <c r="B52" s="82"/>
      <c r="C52" s="281" t="s">
        <v>402</v>
      </c>
      <c r="D52" s="281"/>
      <c r="E52" s="281"/>
      <c r="F52" s="281"/>
      <c r="G52" s="281"/>
      <c r="H52" s="281"/>
      <c r="I52" s="281"/>
      <c r="J52" s="35"/>
    </row>
    <row r="53" spans="1:10" ht="14.25" x14ac:dyDescent="0.2">
      <c r="A53" s="260" t="s">
        <v>403</v>
      </c>
      <c r="B53" s="261"/>
      <c r="C53" s="262" t="s">
        <v>438</v>
      </c>
      <c r="D53" s="263"/>
      <c r="E53" s="264"/>
      <c r="F53" s="258"/>
      <c r="G53" s="258"/>
      <c r="H53" s="273"/>
      <c r="I53" s="273"/>
      <c r="J53" s="315"/>
    </row>
    <row r="54" spans="1:10" ht="14.25" x14ac:dyDescent="0.2">
      <c r="A54" s="33"/>
      <c r="B54" s="82"/>
      <c r="C54" s="97"/>
      <c r="D54" s="82"/>
      <c r="E54" s="258"/>
      <c r="F54" s="258"/>
      <c r="G54" s="258"/>
      <c r="H54" s="258"/>
      <c r="I54" s="82"/>
      <c r="J54" s="35"/>
    </row>
    <row r="55" spans="1:10" ht="14.45" customHeight="1" x14ac:dyDescent="0.2">
      <c r="A55" s="260" t="s">
        <v>395</v>
      </c>
      <c r="B55" s="261"/>
      <c r="C55" s="311" t="s">
        <v>439</v>
      </c>
      <c r="D55" s="312"/>
      <c r="E55" s="312"/>
      <c r="F55" s="312"/>
      <c r="G55" s="312"/>
      <c r="H55" s="312"/>
      <c r="I55" s="312"/>
      <c r="J55" s="313"/>
    </row>
    <row r="56" spans="1:10" ht="14.25" x14ac:dyDescent="0.2">
      <c r="A56" s="33"/>
      <c r="B56" s="82"/>
      <c r="C56" s="82"/>
      <c r="D56" s="82"/>
      <c r="E56" s="258"/>
      <c r="F56" s="258"/>
      <c r="G56" s="258"/>
      <c r="H56" s="258"/>
      <c r="I56" s="82"/>
      <c r="J56" s="35"/>
    </row>
    <row r="57" spans="1:10" ht="14.25" x14ac:dyDescent="0.2">
      <c r="A57" s="260" t="s">
        <v>426</v>
      </c>
      <c r="B57" s="261"/>
      <c r="C57" s="311" t="s">
        <v>440</v>
      </c>
      <c r="D57" s="312"/>
      <c r="E57" s="312"/>
      <c r="F57" s="312"/>
      <c r="G57" s="312"/>
      <c r="H57" s="312"/>
      <c r="I57" s="312"/>
      <c r="J57" s="313"/>
    </row>
    <row r="58" spans="1:10" ht="14.45" customHeight="1" x14ac:dyDescent="0.2">
      <c r="A58" s="33"/>
      <c r="B58" s="82"/>
      <c r="C58" s="259" t="s">
        <v>427</v>
      </c>
      <c r="D58" s="259"/>
      <c r="E58" s="259"/>
      <c r="F58" s="259"/>
      <c r="G58" s="82"/>
      <c r="H58" s="82"/>
      <c r="I58" s="82"/>
      <c r="J58" s="35"/>
    </row>
    <row r="59" spans="1:10" ht="14.25" x14ac:dyDescent="0.2">
      <c r="A59" s="260" t="s">
        <v>428</v>
      </c>
      <c r="B59" s="261"/>
      <c r="C59" s="311" t="s">
        <v>441</v>
      </c>
      <c r="D59" s="312"/>
      <c r="E59" s="312"/>
      <c r="F59" s="312"/>
      <c r="G59" s="312"/>
      <c r="H59" s="312"/>
      <c r="I59" s="312"/>
      <c r="J59" s="313"/>
    </row>
    <row r="60" spans="1:10" ht="14.45" customHeight="1" x14ac:dyDescent="0.2">
      <c r="A60" s="41"/>
      <c r="B60" s="42"/>
      <c r="C60" s="314" t="s">
        <v>429</v>
      </c>
      <c r="D60" s="314"/>
      <c r="E60" s="314"/>
      <c r="F60" s="314"/>
      <c r="G60" s="314"/>
      <c r="H60" s="42"/>
      <c r="I60" s="42"/>
      <c r="J60" s="43"/>
    </row>
    <row r="67" ht="27.2" customHeight="1" x14ac:dyDescent="0.2"/>
    <row r="71" ht="38.450000000000003" customHeight="1" x14ac:dyDescent="0.2"/>
  </sheetData>
  <sheetProtection algorithmName="SHA-512" hashValue="KdCilA9gRauvjHabgV2c/HSgETEkcVs0KV9IXAVg2WTYNEgAQLX9mTUSjBR9EOvmUkY844LH0Eo/xDHXoskF9w==" saltValue="v33h1tt58hdImv8LD8qLyQ=="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4" zoomScale="110" zoomScaleNormal="100" workbookViewId="0">
      <selection activeCell="G80" sqref="G80"/>
    </sheetView>
  </sheetViews>
  <sheetFormatPr defaultColWidth="8.85546875" defaultRowHeight="12.75" x14ac:dyDescent="0.2"/>
  <cols>
    <col min="1" max="7" width="8.85546875" style="25"/>
    <col min="8" max="9" width="9.85546875" style="61" customWidth="1"/>
    <col min="10" max="10" width="10.28515625" style="25" bestFit="1" customWidth="1"/>
    <col min="11" max="16384" width="8.85546875" style="25"/>
  </cols>
  <sheetData>
    <row r="1" spans="1:9" x14ac:dyDescent="0.2">
      <c r="A1" s="328" t="s">
        <v>1</v>
      </c>
      <c r="B1" s="329"/>
      <c r="C1" s="329"/>
      <c r="D1" s="329"/>
      <c r="E1" s="329"/>
      <c r="F1" s="329"/>
      <c r="G1" s="329"/>
      <c r="H1" s="329"/>
      <c r="I1" s="329"/>
    </row>
    <row r="2" spans="1:9" x14ac:dyDescent="0.2">
      <c r="A2" s="330" t="s">
        <v>445</v>
      </c>
      <c r="B2" s="331"/>
      <c r="C2" s="331"/>
      <c r="D2" s="331"/>
      <c r="E2" s="331"/>
      <c r="F2" s="331"/>
      <c r="G2" s="331"/>
      <c r="H2" s="331"/>
      <c r="I2" s="331"/>
    </row>
    <row r="3" spans="1:9" x14ac:dyDescent="0.2">
      <c r="A3" s="332" t="s">
        <v>361</v>
      </c>
      <c r="B3" s="333"/>
      <c r="C3" s="333"/>
      <c r="D3" s="333"/>
      <c r="E3" s="333"/>
      <c r="F3" s="333"/>
      <c r="G3" s="333"/>
      <c r="H3" s="333"/>
      <c r="I3" s="333"/>
    </row>
    <row r="4" spans="1:9" x14ac:dyDescent="0.2">
      <c r="A4" s="334" t="s">
        <v>430</v>
      </c>
      <c r="B4" s="335"/>
      <c r="C4" s="335"/>
      <c r="D4" s="335"/>
      <c r="E4" s="335"/>
      <c r="F4" s="335"/>
      <c r="G4" s="335"/>
      <c r="H4" s="335"/>
      <c r="I4" s="336"/>
    </row>
    <row r="5" spans="1:9" ht="57" thickBot="1" x14ac:dyDescent="0.25">
      <c r="A5" s="340" t="s">
        <v>2</v>
      </c>
      <c r="B5" s="341"/>
      <c r="C5" s="341"/>
      <c r="D5" s="341"/>
      <c r="E5" s="341"/>
      <c r="F5" s="342"/>
      <c r="G5" s="26" t="s">
        <v>113</v>
      </c>
      <c r="H5" s="56" t="s">
        <v>376</v>
      </c>
      <c r="I5" s="57" t="s">
        <v>384</v>
      </c>
    </row>
    <row r="6" spans="1:9" x14ac:dyDescent="0.2">
      <c r="A6" s="337">
        <v>1</v>
      </c>
      <c r="B6" s="338"/>
      <c r="C6" s="338"/>
      <c r="D6" s="338"/>
      <c r="E6" s="338"/>
      <c r="F6" s="339"/>
      <c r="G6" s="27">
        <v>2</v>
      </c>
      <c r="H6" s="28">
        <v>3</v>
      </c>
      <c r="I6" s="28">
        <v>4</v>
      </c>
    </row>
    <row r="7" spans="1:9" x14ac:dyDescent="0.2">
      <c r="A7" s="343"/>
      <c r="B7" s="343"/>
      <c r="C7" s="343"/>
      <c r="D7" s="343"/>
      <c r="E7" s="343"/>
      <c r="F7" s="343"/>
      <c r="G7" s="343"/>
      <c r="H7" s="343"/>
      <c r="I7" s="344"/>
    </row>
    <row r="8" spans="1:9" ht="12.75" customHeight="1" x14ac:dyDescent="0.2">
      <c r="A8" s="345" t="s">
        <v>4</v>
      </c>
      <c r="B8" s="346"/>
      <c r="C8" s="346"/>
      <c r="D8" s="346"/>
      <c r="E8" s="346"/>
      <c r="F8" s="347"/>
      <c r="G8" s="16">
        <v>1</v>
      </c>
      <c r="H8" s="58">
        <v>0</v>
      </c>
      <c r="I8" s="58">
        <v>0</v>
      </c>
    </row>
    <row r="9" spans="1:9" ht="12.75" customHeight="1" x14ac:dyDescent="0.2">
      <c r="A9" s="325" t="s">
        <v>5</v>
      </c>
      <c r="B9" s="326"/>
      <c r="C9" s="326"/>
      <c r="D9" s="326"/>
      <c r="E9" s="326"/>
      <c r="F9" s="327"/>
      <c r="G9" s="17">
        <v>2</v>
      </c>
      <c r="H9" s="59">
        <f>H10+H17+H27+H38+H43</f>
        <v>4745258460</v>
      </c>
      <c r="I9" s="59">
        <f>I10+I17+I27+I38+I43</f>
        <v>5186667284</v>
      </c>
    </row>
    <row r="10" spans="1:9" ht="12.75" customHeight="1" x14ac:dyDescent="0.2">
      <c r="A10" s="317" t="s">
        <v>6</v>
      </c>
      <c r="B10" s="318"/>
      <c r="C10" s="318"/>
      <c r="D10" s="318"/>
      <c r="E10" s="318"/>
      <c r="F10" s="319"/>
      <c r="G10" s="17">
        <v>3</v>
      </c>
      <c r="H10" s="59">
        <f>H11+H12+H13+H14+H15+H16</f>
        <v>52117007</v>
      </c>
      <c r="I10" s="59">
        <f>I11+I12+I13+I14+I15+I16</f>
        <v>54104271</v>
      </c>
    </row>
    <row r="11" spans="1:9" ht="12.75" customHeight="1" x14ac:dyDescent="0.2">
      <c r="A11" s="322" t="s">
        <v>7</v>
      </c>
      <c r="B11" s="323"/>
      <c r="C11" s="323"/>
      <c r="D11" s="323"/>
      <c r="E11" s="323"/>
      <c r="F11" s="324"/>
      <c r="G11" s="16">
        <v>4</v>
      </c>
      <c r="H11" s="58">
        <v>0</v>
      </c>
      <c r="I11" s="58">
        <v>0</v>
      </c>
    </row>
    <row r="12" spans="1:9" ht="23.45" customHeight="1" x14ac:dyDescent="0.2">
      <c r="A12" s="322" t="s">
        <v>8</v>
      </c>
      <c r="B12" s="323"/>
      <c r="C12" s="323"/>
      <c r="D12" s="323"/>
      <c r="E12" s="323"/>
      <c r="F12" s="324"/>
      <c r="G12" s="16">
        <v>5</v>
      </c>
      <c r="H12" s="58">
        <v>44689688</v>
      </c>
      <c r="I12" s="58">
        <v>46920962</v>
      </c>
    </row>
    <row r="13" spans="1:9" ht="12.75" customHeight="1" x14ac:dyDescent="0.2">
      <c r="A13" s="322" t="s">
        <v>9</v>
      </c>
      <c r="B13" s="323"/>
      <c r="C13" s="323"/>
      <c r="D13" s="323"/>
      <c r="E13" s="323"/>
      <c r="F13" s="324"/>
      <c r="G13" s="16">
        <v>6</v>
      </c>
      <c r="H13" s="58">
        <v>6567609</v>
      </c>
      <c r="I13" s="58">
        <v>6567609</v>
      </c>
    </row>
    <row r="14" spans="1:9" ht="12.75" customHeight="1" x14ac:dyDescent="0.2">
      <c r="A14" s="322" t="s">
        <v>10</v>
      </c>
      <c r="B14" s="323"/>
      <c r="C14" s="323"/>
      <c r="D14" s="323"/>
      <c r="E14" s="323"/>
      <c r="F14" s="324"/>
      <c r="G14" s="16">
        <v>7</v>
      </c>
      <c r="H14" s="58">
        <v>0</v>
      </c>
      <c r="I14" s="58">
        <v>0</v>
      </c>
    </row>
    <row r="15" spans="1:9" ht="12.75" customHeight="1" x14ac:dyDescent="0.2">
      <c r="A15" s="322" t="s">
        <v>11</v>
      </c>
      <c r="B15" s="323"/>
      <c r="C15" s="323"/>
      <c r="D15" s="323"/>
      <c r="E15" s="323"/>
      <c r="F15" s="324"/>
      <c r="G15" s="16">
        <v>8</v>
      </c>
      <c r="H15" s="58">
        <v>859710</v>
      </c>
      <c r="I15" s="58">
        <v>615700</v>
      </c>
    </row>
    <row r="16" spans="1:9" ht="12.75" customHeight="1" x14ac:dyDescent="0.2">
      <c r="A16" s="322" t="s">
        <v>12</v>
      </c>
      <c r="B16" s="323"/>
      <c r="C16" s="323"/>
      <c r="D16" s="323"/>
      <c r="E16" s="323"/>
      <c r="F16" s="324"/>
      <c r="G16" s="16">
        <v>9</v>
      </c>
      <c r="H16" s="58">
        <v>0</v>
      </c>
      <c r="I16" s="58">
        <v>0</v>
      </c>
    </row>
    <row r="17" spans="1:9" ht="12.75" customHeight="1" x14ac:dyDescent="0.2">
      <c r="A17" s="317" t="s">
        <v>13</v>
      </c>
      <c r="B17" s="318"/>
      <c r="C17" s="318"/>
      <c r="D17" s="318"/>
      <c r="E17" s="318"/>
      <c r="F17" s="319"/>
      <c r="G17" s="17">
        <v>10</v>
      </c>
      <c r="H17" s="59">
        <f>H18+H19+H20+H21+H22+H23+H24+H25+H26</f>
        <v>3956425252</v>
      </c>
      <c r="I17" s="59">
        <f>I18+I19+I20+I21+I22+I23+I24+I25+I26</f>
        <v>4247236790</v>
      </c>
    </row>
    <row r="18" spans="1:9" ht="12.75" customHeight="1" x14ac:dyDescent="0.2">
      <c r="A18" s="322" t="s">
        <v>14</v>
      </c>
      <c r="B18" s="323"/>
      <c r="C18" s="323"/>
      <c r="D18" s="323"/>
      <c r="E18" s="323"/>
      <c r="F18" s="324"/>
      <c r="G18" s="16">
        <v>11</v>
      </c>
      <c r="H18" s="58">
        <v>644865438</v>
      </c>
      <c r="I18" s="58">
        <v>630175338</v>
      </c>
    </row>
    <row r="19" spans="1:9" ht="12.75" customHeight="1" x14ac:dyDescent="0.2">
      <c r="A19" s="322" t="s">
        <v>15</v>
      </c>
      <c r="B19" s="323"/>
      <c r="C19" s="323"/>
      <c r="D19" s="323"/>
      <c r="E19" s="323"/>
      <c r="F19" s="324"/>
      <c r="G19" s="16">
        <v>12</v>
      </c>
      <c r="H19" s="58">
        <v>2589871537</v>
      </c>
      <c r="I19" s="58">
        <v>2765966791</v>
      </c>
    </row>
    <row r="20" spans="1:9" ht="12.75" customHeight="1" x14ac:dyDescent="0.2">
      <c r="A20" s="322" t="s">
        <v>16</v>
      </c>
      <c r="B20" s="323"/>
      <c r="C20" s="323"/>
      <c r="D20" s="323"/>
      <c r="E20" s="323"/>
      <c r="F20" s="324"/>
      <c r="G20" s="16">
        <v>13</v>
      </c>
      <c r="H20" s="58">
        <v>398353730</v>
      </c>
      <c r="I20" s="58">
        <v>441226355</v>
      </c>
    </row>
    <row r="21" spans="1:9" ht="12.75" customHeight="1" x14ac:dyDescent="0.2">
      <c r="A21" s="322" t="s">
        <v>17</v>
      </c>
      <c r="B21" s="323"/>
      <c r="C21" s="323"/>
      <c r="D21" s="323"/>
      <c r="E21" s="323"/>
      <c r="F21" s="324"/>
      <c r="G21" s="16">
        <v>14</v>
      </c>
      <c r="H21" s="58">
        <v>113623233</v>
      </c>
      <c r="I21" s="58">
        <v>112390110</v>
      </c>
    </row>
    <row r="22" spans="1:9" ht="12.75" customHeight="1" x14ac:dyDescent="0.2">
      <c r="A22" s="322" t="s">
        <v>18</v>
      </c>
      <c r="B22" s="323"/>
      <c r="C22" s="323"/>
      <c r="D22" s="323"/>
      <c r="E22" s="323"/>
      <c r="F22" s="324"/>
      <c r="G22" s="16">
        <v>15</v>
      </c>
      <c r="H22" s="58">
        <v>0</v>
      </c>
      <c r="I22" s="58">
        <v>0</v>
      </c>
    </row>
    <row r="23" spans="1:9" ht="12.75" customHeight="1" x14ac:dyDescent="0.2">
      <c r="A23" s="322" t="s">
        <v>19</v>
      </c>
      <c r="B23" s="323"/>
      <c r="C23" s="323"/>
      <c r="D23" s="323"/>
      <c r="E23" s="323"/>
      <c r="F23" s="324"/>
      <c r="G23" s="16">
        <v>16</v>
      </c>
      <c r="H23" s="58">
        <v>3269078</v>
      </c>
      <c r="I23" s="58">
        <v>1957700</v>
      </c>
    </row>
    <row r="24" spans="1:9" ht="12.75" customHeight="1" x14ac:dyDescent="0.2">
      <c r="A24" s="322" t="s">
        <v>20</v>
      </c>
      <c r="B24" s="323"/>
      <c r="C24" s="323"/>
      <c r="D24" s="323"/>
      <c r="E24" s="323"/>
      <c r="F24" s="324"/>
      <c r="G24" s="16">
        <v>17</v>
      </c>
      <c r="H24" s="58">
        <v>150627634</v>
      </c>
      <c r="I24" s="58">
        <v>217024655</v>
      </c>
    </row>
    <row r="25" spans="1:9" ht="12.75" customHeight="1" x14ac:dyDescent="0.2">
      <c r="A25" s="322" t="s">
        <v>21</v>
      </c>
      <c r="B25" s="323"/>
      <c r="C25" s="323"/>
      <c r="D25" s="323"/>
      <c r="E25" s="323"/>
      <c r="F25" s="324"/>
      <c r="G25" s="16">
        <v>18</v>
      </c>
      <c r="H25" s="58">
        <v>46174128</v>
      </c>
      <c r="I25" s="58">
        <v>72046375</v>
      </c>
    </row>
    <row r="26" spans="1:9" ht="12.75" customHeight="1" x14ac:dyDescent="0.2">
      <c r="A26" s="322" t="s">
        <v>22</v>
      </c>
      <c r="B26" s="323"/>
      <c r="C26" s="323"/>
      <c r="D26" s="323"/>
      <c r="E26" s="323"/>
      <c r="F26" s="324"/>
      <c r="G26" s="16">
        <v>19</v>
      </c>
      <c r="H26" s="58">
        <v>9640474</v>
      </c>
      <c r="I26" s="58">
        <v>6449466</v>
      </c>
    </row>
    <row r="27" spans="1:9" ht="12.75" customHeight="1" x14ac:dyDescent="0.2">
      <c r="A27" s="317" t="s">
        <v>23</v>
      </c>
      <c r="B27" s="318"/>
      <c r="C27" s="318"/>
      <c r="D27" s="318"/>
      <c r="E27" s="318"/>
      <c r="F27" s="319"/>
      <c r="G27" s="17">
        <v>20</v>
      </c>
      <c r="H27" s="59">
        <f>SUM(H28:H37)</f>
        <v>636006474</v>
      </c>
      <c r="I27" s="59">
        <f>SUM(I28:I37)</f>
        <v>774968081</v>
      </c>
    </row>
    <row r="28" spans="1:9" ht="12.75" customHeight="1" x14ac:dyDescent="0.2">
      <c r="A28" s="322" t="s">
        <v>24</v>
      </c>
      <c r="B28" s="323"/>
      <c r="C28" s="323"/>
      <c r="D28" s="323"/>
      <c r="E28" s="323"/>
      <c r="F28" s="324"/>
      <c r="G28" s="16">
        <v>21</v>
      </c>
      <c r="H28" s="119">
        <v>616200941</v>
      </c>
      <c r="I28" s="119">
        <v>727328038</v>
      </c>
    </row>
    <row r="29" spans="1:9" ht="12.75" customHeight="1" x14ac:dyDescent="0.2">
      <c r="A29" s="322" t="s">
        <v>25</v>
      </c>
      <c r="B29" s="323"/>
      <c r="C29" s="323"/>
      <c r="D29" s="323"/>
      <c r="E29" s="323"/>
      <c r="F29" s="324"/>
      <c r="G29" s="16">
        <v>22</v>
      </c>
      <c r="H29" s="58">
        <v>0</v>
      </c>
      <c r="I29" s="58">
        <v>0</v>
      </c>
    </row>
    <row r="30" spans="1:9" ht="12.75" customHeight="1" x14ac:dyDescent="0.2">
      <c r="A30" s="322" t="s">
        <v>26</v>
      </c>
      <c r="B30" s="323"/>
      <c r="C30" s="323"/>
      <c r="D30" s="323"/>
      <c r="E30" s="323"/>
      <c r="F30" s="324"/>
      <c r="G30" s="16">
        <v>23</v>
      </c>
      <c r="H30" s="58">
        <v>0</v>
      </c>
      <c r="I30" s="58">
        <v>0</v>
      </c>
    </row>
    <row r="31" spans="1:9" ht="24.6" customHeight="1" x14ac:dyDescent="0.2">
      <c r="A31" s="322" t="s">
        <v>27</v>
      </c>
      <c r="B31" s="323"/>
      <c r="C31" s="323"/>
      <c r="D31" s="323"/>
      <c r="E31" s="323"/>
      <c r="F31" s="324"/>
      <c r="G31" s="16">
        <v>24</v>
      </c>
      <c r="H31" s="58">
        <v>0</v>
      </c>
      <c r="I31" s="58">
        <v>47191530</v>
      </c>
    </row>
    <row r="32" spans="1:9" ht="24" customHeight="1" x14ac:dyDescent="0.2">
      <c r="A32" s="322" t="s">
        <v>28</v>
      </c>
      <c r="B32" s="323"/>
      <c r="C32" s="323"/>
      <c r="D32" s="323"/>
      <c r="E32" s="323"/>
      <c r="F32" s="324"/>
      <c r="G32" s="16">
        <v>25</v>
      </c>
      <c r="H32" s="58">
        <v>0</v>
      </c>
      <c r="I32" s="58">
        <v>0</v>
      </c>
    </row>
    <row r="33" spans="1:9" ht="26.45" customHeight="1" x14ac:dyDescent="0.2">
      <c r="A33" s="322" t="s">
        <v>29</v>
      </c>
      <c r="B33" s="323"/>
      <c r="C33" s="323"/>
      <c r="D33" s="323"/>
      <c r="E33" s="323"/>
      <c r="F33" s="324"/>
      <c r="G33" s="16">
        <v>26</v>
      </c>
      <c r="H33" s="58">
        <v>0</v>
      </c>
      <c r="I33" s="58">
        <v>0</v>
      </c>
    </row>
    <row r="34" spans="1:9" ht="12.75" customHeight="1" x14ac:dyDescent="0.2">
      <c r="A34" s="322" t="s">
        <v>30</v>
      </c>
      <c r="B34" s="323"/>
      <c r="C34" s="323"/>
      <c r="D34" s="323"/>
      <c r="E34" s="323"/>
      <c r="F34" s="324"/>
      <c r="G34" s="16">
        <v>27</v>
      </c>
      <c r="H34" s="119">
        <v>3959812</v>
      </c>
      <c r="I34" s="119">
        <v>195175</v>
      </c>
    </row>
    <row r="35" spans="1:9" ht="12.75" customHeight="1" x14ac:dyDescent="0.2">
      <c r="A35" s="322" t="s">
        <v>31</v>
      </c>
      <c r="B35" s="323"/>
      <c r="C35" s="323"/>
      <c r="D35" s="323"/>
      <c r="E35" s="323"/>
      <c r="F35" s="324"/>
      <c r="G35" s="16">
        <v>28</v>
      </c>
      <c r="H35" s="58">
        <v>15705721</v>
      </c>
      <c r="I35" s="58">
        <v>113338</v>
      </c>
    </row>
    <row r="36" spans="1:9" ht="12.75" customHeight="1" x14ac:dyDescent="0.2">
      <c r="A36" s="322" t="s">
        <v>32</v>
      </c>
      <c r="B36" s="323"/>
      <c r="C36" s="323"/>
      <c r="D36" s="323"/>
      <c r="E36" s="323"/>
      <c r="F36" s="324"/>
      <c r="G36" s="16">
        <v>29</v>
      </c>
      <c r="H36" s="58">
        <v>0</v>
      </c>
      <c r="I36" s="58">
        <v>0</v>
      </c>
    </row>
    <row r="37" spans="1:9" ht="12.75" customHeight="1" x14ac:dyDescent="0.2">
      <c r="A37" s="322" t="s">
        <v>33</v>
      </c>
      <c r="B37" s="323"/>
      <c r="C37" s="323"/>
      <c r="D37" s="323"/>
      <c r="E37" s="323"/>
      <c r="F37" s="324"/>
      <c r="G37" s="16">
        <v>30</v>
      </c>
      <c r="H37" s="58">
        <v>140000</v>
      </c>
      <c r="I37" s="58">
        <v>140000</v>
      </c>
    </row>
    <row r="38" spans="1:9" ht="12.75" customHeight="1" x14ac:dyDescent="0.2">
      <c r="A38" s="317" t="s">
        <v>34</v>
      </c>
      <c r="B38" s="318"/>
      <c r="C38" s="318"/>
      <c r="D38" s="318"/>
      <c r="E38" s="318"/>
      <c r="F38" s="319"/>
      <c r="G38" s="17">
        <v>31</v>
      </c>
      <c r="H38" s="59">
        <f>H39+H40+H41+H42</f>
        <v>0</v>
      </c>
      <c r="I38" s="59">
        <f>I39+I40+I41+I42</f>
        <v>0</v>
      </c>
    </row>
    <row r="39" spans="1:9" ht="12.75" customHeight="1" x14ac:dyDescent="0.2">
      <c r="A39" s="322" t="s">
        <v>35</v>
      </c>
      <c r="B39" s="323"/>
      <c r="C39" s="323"/>
      <c r="D39" s="323"/>
      <c r="E39" s="323"/>
      <c r="F39" s="324"/>
      <c r="G39" s="16">
        <v>32</v>
      </c>
      <c r="H39" s="58">
        <v>0</v>
      </c>
      <c r="I39" s="58">
        <v>0</v>
      </c>
    </row>
    <row r="40" spans="1:9" ht="12.75" customHeight="1" x14ac:dyDescent="0.2">
      <c r="A40" s="322" t="s">
        <v>36</v>
      </c>
      <c r="B40" s="323"/>
      <c r="C40" s="323"/>
      <c r="D40" s="323"/>
      <c r="E40" s="323"/>
      <c r="F40" s="324"/>
      <c r="G40" s="16">
        <v>33</v>
      </c>
      <c r="H40" s="58">
        <v>0</v>
      </c>
      <c r="I40" s="58">
        <v>0</v>
      </c>
    </row>
    <row r="41" spans="1:9" ht="12.75" customHeight="1" x14ac:dyDescent="0.2">
      <c r="A41" s="322" t="s">
        <v>37</v>
      </c>
      <c r="B41" s="323"/>
      <c r="C41" s="323"/>
      <c r="D41" s="323"/>
      <c r="E41" s="323"/>
      <c r="F41" s="324"/>
      <c r="G41" s="16">
        <v>34</v>
      </c>
      <c r="H41" s="58">
        <v>0</v>
      </c>
      <c r="I41" s="58">
        <v>0</v>
      </c>
    </row>
    <row r="42" spans="1:9" ht="12.75" customHeight="1" x14ac:dyDescent="0.2">
      <c r="A42" s="322" t="s">
        <v>38</v>
      </c>
      <c r="B42" s="323"/>
      <c r="C42" s="323"/>
      <c r="D42" s="323"/>
      <c r="E42" s="323"/>
      <c r="F42" s="324"/>
      <c r="G42" s="16">
        <v>35</v>
      </c>
      <c r="H42" s="58">
        <v>0</v>
      </c>
      <c r="I42" s="58">
        <v>0</v>
      </c>
    </row>
    <row r="43" spans="1:9" ht="12.75" customHeight="1" x14ac:dyDescent="0.2">
      <c r="A43" s="348" t="s">
        <v>39</v>
      </c>
      <c r="B43" s="349"/>
      <c r="C43" s="349"/>
      <c r="D43" s="349"/>
      <c r="E43" s="349"/>
      <c r="F43" s="350"/>
      <c r="G43" s="16">
        <v>36</v>
      </c>
      <c r="H43" s="58">
        <v>100709727</v>
      </c>
      <c r="I43" s="58">
        <v>110358142</v>
      </c>
    </row>
    <row r="44" spans="1:9" ht="12.75" customHeight="1" x14ac:dyDescent="0.2">
      <c r="A44" s="325" t="s">
        <v>40</v>
      </c>
      <c r="B44" s="326"/>
      <c r="C44" s="326"/>
      <c r="D44" s="326"/>
      <c r="E44" s="326"/>
      <c r="F44" s="327"/>
      <c r="G44" s="17">
        <v>37</v>
      </c>
      <c r="H44" s="59">
        <f>H45+H53+H60+H70</f>
        <v>228779945</v>
      </c>
      <c r="I44" s="59">
        <f>I45+I53+I60+I70</f>
        <v>299370071</v>
      </c>
    </row>
    <row r="45" spans="1:9" ht="12.75" customHeight="1" x14ac:dyDescent="0.2">
      <c r="A45" s="317" t="s">
        <v>41</v>
      </c>
      <c r="B45" s="318"/>
      <c r="C45" s="318"/>
      <c r="D45" s="318"/>
      <c r="E45" s="318"/>
      <c r="F45" s="319"/>
      <c r="G45" s="17">
        <v>38</v>
      </c>
      <c r="H45" s="59">
        <f>SUM(H46:H52)</f>
        <v>22899786</v>
      </c>
      <c r="I45" s="59">
        <f>SUM(I46:I52)</f>
        <v>22384906</v>
      </c>
    </row>
    <row r="46" spans="1:9" ht="12.75" customHeight="1" x14ac:dyDescent="0.2">
      <c r="A46" s="322" t="s">
        <v>42</v>
      </c>
      <c r="B46" s="323"/>
      <c r="C46" s="323"/>
      <c r="D46" s="323"/>
      <c r="E46" s="323"/>
      <c r="F46" s="324"/>
      <c r="G46" s="16">
        <v>39</v>
      </c>
      <c r="H46" s="119">
        <v>22761740</v>
      </c>
      <c r="I46" s="119">
        <v>22202305</v>
      </c>
    </row>
    <row r="47" spans="1:9" ht="12.75" customHeight="1" x14ac:dyDescent="0.2">
      <c r="A47" s="322" t="s">
        <v>43</v>
      </c>
      <c r="B47" s="323"/>
      <c r="C47" s="323"/>
      <c r="D47" s="323"/>
      <c r="E47" s="323"/>
      <c r="F47" s="324"/>
      <c r="G47" s="16">
        <v>40</v>
      </c>
      <c r="H47" s="58">
        <v>0</v>
      </c>
      <c r="I47" s="58">
        <v>0</v>
      </c>
    </row>
    <row r="48" spans="1:9" ht="12.75" customHeight="1" x14ac:dyDescent="0.2">
      <c r="A48" s="322" t="s">
        <v>44</v>
      </c>
      <c r="B48" s="323"/>
      <c r="C48" s="323"/>
      <c r="D48" s="323"/>
      <c r="E48" s="323"/>
      <c r="F48" s="324"/>
      <c r="G48" s="16">
        <v>41</v>
      </c>
      <c r="H48" s="58">
        <v>0</v>
      </c>
      <c r="I48" s="58">
        <v>0</v>
      </c>
    </row>
    <row r="49" spans="1:9" ht="12.75" customHeight="1" x14ac:dyDescent="0.2">
      <c r="A49" s="322" t="s">
        <v>45</v>
      </c>
      <c r="B49" s="323"/>
      <c r="C49" s="323"/>
      <c r="D49" s="323"/>
      <c r="E49" s="323"/>
      <c r="F49" s="324"/>
      <c r="G49" s="16">
        <v>42</v>
      </c>
      <c r="H49" s="119">
        <v>138046</v>
      </c>
      <c r="I49" s="119">
        <v>182601</v>
      </c>
    </row>
    <row r="50" spans="1:9" ht="12.75" customHeight="1" x14ac:dyDescent="0.2">
      <c r="A50" s="322" t="s">
        <v>46</v>
      </c>
      <c r="B50" s="323"/>
      <c r="C50" s="323"/>
      <c r="D50" s="323"/>
      <c r="E50" s="323"/>
      <c r="F50" s="324"/>
      <c r="G50" s="16">
        <v>43</v>
      </c>
      <c r="H50" s="58">
        <v>0</v>
      </c>
      <c r="I50" s="58">
        <v>0</v>
      </c>
    </row>
    <row r="51" spans="1:9" ht="12.75" customHeight="1" x14ac:dyDescent="0.2">
      <c r="A51" s="322" t="s">
        <v>47</v>
      </c>
      <c r="B51" s="323"/>
      <c r="C51" s="323"/>
      <c r="D51" s="323"/>
      <c r="E51" s="323"/>
      <c r="F51" s="324"/>
      <c r="G51" s="16">
        <v>44</v>
      </c>
      <c r="H51" s="58">
        <v>0</v>
      </c>
      <c r="I51" s="58">
        <v>0</v>
      </c>
    </row>
    <row r="52" spans="1:9" ht="12.75" customHeight="1" x14ac:dyDescent="0.2">
      <c r="A52" s="322" t="s">
        <v>48</v>
      </c>
      <c r="B52" s="323"/>
      <c r="C52" s="323"/>
      <c r="D52" s="323"/>
      <c r="E52" s="323"/>
      <c r="F52" s="324"/>
      <c r="G52" s="16">
        <v>45</v>
      </c>
      <c r="H52" s="58">
        <v>0</v>
      </c>
      <c r="I52" s="58">
        <v>0</v>
      </c>
    </row>
    <row r="53" spans="1:9" ht="12.75" customHeight="1" x14ac:dyDescent="0.2">
      <c r="A53" s="317" t="s">
        <v>49</v>
      </c>
      <c r="B53" s="318"/>
      <c r="C53" s="318"/>
      <c r="D53" s="318"/>
      <c r="E53" s="318"/>
      <c r="F53" s="319"/>
      <c r="G53" s="17">
        <v>46</v>
      </c>
      <c r="H53" s="59">
        <f>SUM(H54:H59)</f>
        <v>36954174</v>
      </c>
      <c r="I53" s="59">
        <f>SUM(I54:I59)</f>
        <v>28464473</v>
      </c>
    </row>
    <row r="54" spans="1:9" ht="12.75" customHeight="1" x14ac:dyDescent="0.2">
      <c r="A54" s="322" t="s">
        <v>50</v>
      </c>
      <c r="B54" s="323"/>
      <c r="C54" s="323"/>
      <c r="D54" s="323"/>
      <c r="E54" s="323"/>
      <c r="F54" s="324"/>
      <c r="G54" s="16">
        <v>47</v>
      </c>
      <c r="H54" s="119">
        <v>1879447</v>
      </c>
      <c r="I54" s="119">
        <v>2556854</v>
      </c>
    </row>
    <row r="55" spans="1:9" ht="12.75" customHeight="1" x14ac:dyDescent="0.2">
      <c r="A55" s="322" t="s">
        <v>51</v>
      </c>
      <c r="B55" s="323"/>
      <c r="C55" s="323"/>
      <c r="D55" s="323"/>
      <c r="E55" s="323"/>
      <c r="F55" s="324"/>
      <c r="G55" s="16">
        <v>48</v>
      </c>
      <c r="H55" s="58">
        <v>0</v>
      </c>
      <c r="I55" s="58">
        <v>23688</v>
      </c>
    </row>
    <row r="56" spans="1:9" ht="12.75" customHeight="1" x14ac:dyDescent="0.2">
      <c r="A56" s="322" t="s">
        <v>52</v>
      </c>
      <c r="B56" s="323"/>
      <c r="C56" s="323"/>
      <c r="D56" s="323"/>
      <c r="E56" s="323"/>
      <c r="F56" s="324"/>
      <c r="G56" s="16">
        <v>49</v>
      </c>
      <c r="H56" s="120">
        <v>29757242</v>
      </c>
      <c r="I56" s="120">
        <v>13342394</v>
      </c>
    </row>
    <row r="57" spans="1:9" ht="12.75" customHeight="1" x14ac:dyDescent="0.2">
      <c r="A57" s="322" t="s">
        <v>53</v>
      </c>
      <c r="B57" s="323"/>
      <c r="C57" s="323"/>
      <c r="D57" s="323"/>
      <c r="E57" s="323"/>
      <c r="F57" s="324"/>
      <c r="G57" s="16">
        <v>50</v>
      </c>
      <c r="H57" s="58">
        <v>1366667</v>
      </c>
      <c r="I57" s="58">
        <v>911253</v>
      </c>
    </row>
    <row r="58" spans="1:9" ht="12.75" customHeight="1" x14ac:dyDescent="0.2">
      <c r="A58" s="322" t="s">
        <v>54</v>
      </c>
      <c r="B58" s="323"/>
      <c r="C58" s="323"/>
      <c r="D58" s="323"/>
      <c r="E58" s="323"/>
      <c r="F58" s="324"/>
      <c r="G58" s="16">
        <v>51</v>
      </c>
      <c r="H58" s="120">
        <v>2925630</v>
      </c>
      <c r="I58" s="120">
        <v>10124258</v>
      </c>
    </row>
    <row r="59" spans="1:9" ht="12.75" customHeight="1" x14ac:dyDescent="0.2">
      <c r="A59" s="322" t="s">
        <v>55</v>
      </c>
      <c r="B59" s="323"/>
      <c r="C59" s="323"/>
      <c r="D59" s="323"/>
      <c r="E59" s="323"/>
      <c r="F59" s="324"/>
      <c r="G59" s="16">
        <v>52</v>
      </c>
      <c r="H59" s="120">
        <v>1025188</v>
      </c>
      <c r="I59" s="120">
        <v>1506026</v>
      </c>
    </row>
    <row r="60" spans="1:9" ht="12.75" customHeight="1" x14ac:dyDescent="0.2">
      <c r="A60" s="317" t="s">
        <v>56</v>
      </c>
      <c r="B60" s="318"/>
      <c r="C60" s="318"/>
      <c r="D60" s="318"/>
      <c r="E60" s="318"/>
      <c r="F60" s="319"/>
      <c r="G60" s="17">
        <v>53</v>
      </c>
      <c r="H60" s="59">
        <f>SUM(H61:H69)</f>
        <v>392839</v>
      </c>
      <c r="I60" s="59">
        <f>SUM(I61:I69)</f>
        <v>671420</v>
      </c>
    </row>
    <row r="61" spans="1:9" ht="12.75" customHeight="1" x14ac:dyDescent="0.2">
      <c r="A61" s="322" t="s">
        <v>24</v>
      </c>
      <c r="B61" s="323"/>
      <c r="C61" s="323"/>
      <c r="D61" s="323"/>
      <c r="E61" s="323"/>
      <c r="F61" s="324"/>
      <c r="G61" s="16">
        <v>54</v>
      </c>
      <c r="H61" s="58">
        <v>0</v>
      </c>
      <c r="I61" s="58">
        <v>0</v>
      </c>
    </row>
    <row r="62" spans="1:9" ht="12.75" customHeight="1" x14ac:dyDescent="0.2">
      <c r="A62" s="322" t="s">
        <v>25</v>
      </c>
      <c r="B62" s="323"/>
      <c r="C62" s="323"/>
      <c r="D62" s="323"/>
      <c r="E62" s="323"/>
      <c r="F62" s="324"/>
      <c r="G62" s="16">
        <v>55</v>
      </c>
      <c r="H62" s="58">
        <v>0</v>
      </c>
      <c r="I62" s="58">
        <v>0</v>
      </c>
    </row>
    <row r="63" spans="1:9" ht="12.75" customHeight="1" x14ac:dyDescent="0.2">
      <c r="A63" s="322" t="s">
        <v>26</v>
      </c>
      <c r="B63" s="323"/>
      <c r="C63" s="323"/>
      <c r="D63" s="323"/>
      <c r="E63" s="323"/>
      <c r="F63" s="324"/>
      <c r="G63" s="16">
        <v>56</v>
      </c>
      <c r="H63" s="58">
        <v>28300</v>
      </c>
      <c r="I63" s="58">
        <v>28300</v>
      </c>
    </row>
    <row r="64" spans="1:9" ht="23.45" customHeight="1" x14ac:dyDescent="0.2">
      <c r="A64" s="322" t="s">
        <v>57</v>
      </c>
      <c r="B64" s="323"/>
      <c r="C64" s="323"/>
      <c r="D64" s="323"/>
      <c r="E64" s="323"/>
      <c r="F64" s="324"/>
      <c r="G64" s="16">
        <v>57</v>
      </c>
      <c r="H64" s="58">
        <v>0</v>
      </c>
      <c r="I64" s="58">
        <v>0</v>
      </c>
    </row>
    <row r="65" spans="1:9" ht="21" customHeight="1" x14ac:dyDescent="0.2">
      <c r="A65" s="322" t="s">
        <v>28</v>
      </c>
      <c r="B65" s="323"/>
      <c r="C65" s="323"/>
      <c r="D65" s="323"/>
      <c r="E65" s="323"/>
      <c r="F65" s="324"/>
      <c r="G65" s="16">
        <v>58</v>
      </c>
      <c r="H65" s="58">
        <v>0</v>
      </c>
      <c r="I65" s="58">
        <v>0</v>
      </c>
    </row>
    <row r="66" spans="1:9" ht="22.9" customHeight="1" x14ac:dyDescent="0.2">
      <c r="A66" s="322" t="s">
        <v>29</v>
      </c>
      <c r="B66" s="323"/>
      <c r="C66" s="323"/>
      <c r="D66" s="323"/>
      <c r="E66" s="323"/>
      <c r="F66" s="324"/>
      <c r="G66" s="16">
        <v>59</v>
      </c>
      <c r="H66" s="58">
        <v>0</v>
      </c>
      <c r="I66" s="58">
        <v>0</v>
      </c>
    </row>
    <row r="67" spans="1:9" ht="12.75" customHeight="1" x14ac:dyDescent="0.2">
      <c r="A67" s="322" t="s">
        <v>30</v>
      </c>
      <c r="B67" s="323"/>
      <c r="C67" s="323"/>
      <c r="D67" s="323"/>
      <c r="E67" s="323"/>
      <c r="F67" s="324"/>
      <c r="G67" s="16">
        <v>60</v>
      </c>
      <c r="H67" s="58">
        <v>0</v>
      </c>
      <c r="I67" s="58">
        <v>0</v>
      </c>
    </row>
    <row r="68" spans="1:9" ht="12.75" customHeight="1" x14ac:dyDescent="0.2">
      <c r="A68" s="322" t="s">
        <v>31</v>
      </c>
      <c r="B68" s="323"/>
      <c r="C68" s="323"/>
      <c r="D68" s="323"/>
      <c r="E68" s="323"/>
      <c r="F68" s="324"/>
      <c r="G68" s="16">
        <v>61</v>
      </c>
      <c r="H68" s="58">
        <v>364539</v>
      </c>
      <c r="I68" s="58">
        <v>502970</v>
      </c>
    </row>
    <row r="69" spans="1:9" ht="12.75" customHeight="1" x14ac:dyDescent="0.2">
      <c r="A69" s="322" t="s">
        <v>58</v>
      </c>
      <c r="B69" s="323"/>
      <c r="C69" s="323"/>
      <c r="D69" s="323"/>
      <c r="E69" s="323"/>
      <c r="F69" s="324"/>
      <c r="G69" s="16">
        <v>62</v>
      </c>
      <c r="H69" s="58">
        <v>0</v>
      </c>
      <c r="I69" s="58">
        <v>140150</v>
      </c>
    </row>
    <row r="70" spans="1:9" ht="12.75" customHeight="1" x14ac:dyDescent="0.2">
      <c r="A70" s="348" t="s">
        <v>59</v>
      </c>
      <c r="B70" s="349"/>
      <c r="C70" s="349"/>
      <c r="D70" s="349"/>
      <c r="E70" s="349"/>
      <c r="F70" s="350"/>
      <c r="G70" s="16">
        <v>63</v>
      </c>
      <c r="H70" s="58">
        <v>168533146</v>
      </c>
      <c r="I70" s="58">
        <v>247849272</v>
      </c>
    </row>
    <row r="71" spans="1:9" ht="12.75" customHeight="1" x14ac:dyDescent="0.2">
      <c r="A71" s="354" t="s">
        <v>60</v>
      </c>
      <c r="B71" s="355"/>
      <c r="C71" s="355"/>
      <c r="D71" s="355"/>
      <c r="E71" s="355"/>
      <c r="F71" s="356"/>
      <c r="G71" s="16">
        <v>64</v>
      </c>
      <c r="H71" s="58">
        <v>24218271</v>
      </c>
      <c r="I71" s="58">
        <v>17874753</v>
      </c>
    </row>
    <row r="72" spans="1:9" ht="12.75" customHeight="1" x14ac:dyDescent="0.2">
      <c r="A72" s="325" t="s">
        <v>61</v>
      </c>
      <c r="B72" s="326"/>
      <c r="C72" s="326"/>
      <c r="D72" s="326"/>
      <c r="E72" s="326"/>
      <c r="F72" s="327"/>
      <c r="G72" s="17">
        <v>65</v>
      </c>
      <c r="H72" s="59">
        <f>H8+H9+H44+H71</f>
        <v>4998256676</v>
      </c>
      <c r="I72" s="59">
        <f>I8+I9+I44+I71</f>
        <v>5503912108</v>
      </c>
    </row>
    <row r="73" spans="1:9" ht="12.75" customHeight="1" x14ac:dyDescent="0.2">
      <c r="A73" s="357" t="s">
        <v>62</v>
      </c>
      <c r="B73" s="358"/>
      <c r="C73" s="358"/>
      <c r="D73" s="358"/>
      <c r="E73" s="358"/>
      <c r="F73" s="359"/>
      <c r="G73" s="19">
        <v>66</v>
      </c>
      <c r="H73" s="60">
        <v>54446042</v>
      </c>
      <c r="I73" s="60">
        <v>54355927</v>
      </c>
    </row>
    <row r="74" spans="1:9" x14ac:dyDescent="0.2">
      <c r="A74" s="360" t="s">
        <v>63</v>
      </c>
      <c r="B74" s="361"/>
      <c r="C74" s="361"/>
      <c r="D74" s="361"/>
      <c r="E74" s="361"/>
      <c r="F74" s="361"/>
      <c r="G74" s="361"/>
      <c r="H74" s="361"/>
      <c r="I74" s="361"/>
    </row>
    <row r="75" spans="1:9" ht="12.75" customHeight="1" x14ac:dyDescent="0.2">
      <c r="A75" s="320" t="s">
        <v>64</v>
      </c>
      <c r="B75" s="320"/>
      <c r="C75" s="320"/>
      <c r="D75" s="320"/>
      <c r="E75" s="320"/>
      <c r="F75" s="320"/>
      <c r="G75" s="17">
        <v>67</v>
      </c>
      <c r="H75" s="59">
        <f>H76+H77+H78+H84+H85+H89+H92+H95</f>
        <v>2474760657</v>
      </c>
      <c r="I75" s="59">
        <f>I76+I77+I78+I84+I85+I89+I92+I95</f>
        <v>2690444302</v>
      </c>
    </row>
    <row r="76" spans="1:9" ht="12.75" customHeight="1" x14ac:dyDescent="0.2">
      <c r="A76" s="321" t="s">
        <v>65</v>
      </c>
      <c r="B76" s="321"/>
      <c r="C76" s="321"/>
      <c r="D76" s="321"/>
      <c r="E76" s="321"/>
      <c r="F76" s="321"/>
      <c r="G76" s="16">
        <v>68</v>
      </c>
      <c r="H76" s="58">
        <v>1672021210</v>
      </c>
      <c r="I76" s="58">
        <v>1672021210</v>
      </c>
    </row>
    <row r="77" spans="1:9" ht="12.75" customHeight="1" x14ac:dyDescent="0.2">
      <c r="A77" s="321" t="s">
        <v>66</v>
      </c>
      <c r="B77" s="321"/>
      <c r="C77" s="321"/>
      <c r="D77" s="321"/>
      <c r="E77" s="321"/>
      <c r="F77" s="321"/>
      <c r="G77" s="16">
        <v>69</v>
      </c>
      <c r="H77" s="58">
        <v>5304283</v>
      </c>
      <c r="I77" s="58">
        <v>5710563</v>
      </c>
    </row>
    <row r="78" spans="1:9" ht="12.75" customHeight="1" x14ac:dyDescent="0.2">
      <c r="A78" s="351" t="s">
        <v>67</v>
      </c>
      <c r="B78" s="351"/>
      <c r="C78" s="351"/>
      <c r="D78" s="351"/>
      <c r="E78" s="351"/>
      <c r="F78" s="351"/>
      <c r="G78" s="17">
        <v>70</v>
      </c>
      <c r="H78" s="59">
        <f>SUM(H79:H83)</f>
        <v>94297196</v>
      </c>
      <c r="I78" s="59">
        <f>SUM(I79:I83)</f>
        <v>95998079</v>
      </c>
    </row>
    <row r="79" spans="1:9" ht="12.75" customHeight="1" x14ac:dyDescent="0.2">
      <c r="A79" s="316" t="s">
        <v>68</v>
      </c>
      <c r="B79" s="316"/>
      <c r="C79" s="316"/>
      <c r="D79" s="316"/>
      <c r="E79" s="316"/>
      <c r="F79" s="316"/>
      <c r="G79" s="16">
        <v>71</v>
      </c>
      <c r="H79" s="58">
        <v>83601061</v>
      </c>
      <c r="I79" s="58">
        <v>83601061</v>
      </c>
    </row>
    <row r="80" spans="1:9" ht="12.75" customHeight="1" x14ac:dyDescent="0.2">
      <c r="A80" s="316" t="s">
        <v>69</v>
      </c>
      <c r="B80" s="316"/>
      <c r="C80" s="316"/>
      <c r="D80" s="316"/>
      <c r="E80" s="316"/>
      <c r="F80" s="316"/>
      <c r="G80" s="16">
        <v>72</v>
      </c>
      <c r="H80" s="58">
        <v>96815284</v>
      </c>
      <c r="I80" s="58">
        <v>136815284</v>
      </c>
    </row>
    <row r="81" spans="1:9" ht="12.75" customHeight="1" x14ac:dyDescent="0.2">
      <c r="A81" s="316" t="s">
        <v>70</v>
      </c>
      <c r="B81" s="316"/>
      <c r="C81" s="316"/>
      <c r="D81" s="316"/>
      <c r="E81" s="316"/>
      <c r="F81" s="316"/>
      <c r="G81" s="16">
        <v>73</v>
      </c>
      <c r="H81" s="58">
        <v>-86119149</v>
      </c>
      <c r="I81" s="58">
        <v>-124418266</v>
      </c>
    </row>
    <row r="82" spans="1:9" ht="12.75" customHeight="1" x14ac:dyDescent="0.2">
      <c r="A82" s="316" t="s">
        <v>71</v>
      </c>
      <c r="B82" s="316"/>
      <c r="C82" s="316"/>
      <c r="D82" s="316"/>
      <c r="E82" s="316"/>
      <c r="F82" s="316"/>
      <c r="G82" s="16">
        <v>74</v>
      </c>
      <c r="H82" s="58">
        <v>0</v>
      </c>
      <c r="I82" s="58">
        <v>0</v>
      </c>
    </row>
    <row r="83" spans="1:9" ht="12.75" customHeight="1" x14ac:dyDescent="0.2">
      <c r="A83" s="316" t="s">
        <v>72</v>
      </c>
      <c r="B83" s="316"/>
      <c r="C83" s="316"/>
      <c r="D83" s="316"/>
      <c r="E83" s="316"/>
      <c r="F83" s="316"/>
      <c r="G83" s="16">
        <v>75</v>
      </c>
      <c r="H83" s="58">
        <v>0</v>
      </c>
      <c r="I83" s="58">
        <v>0</v>
      </c>
    </row>
    <row r="84" spans="1:9" ht="12.75" customHeight="1" x14ac:dyDescent="0.2">
      <c r="A84" s="321" t="s">
        <v>73</v>
      </c>
      <c r="B84" s="321"/>
      <c r="C84" s="321"/>
      <c r="D84" s="321"/>
      <c r="E84" s="321"/>
      <c r="F84" s="321"/>
      <c r="G84" s="16">
        <v>76</v>
      </c>
      <c r="H84" s="58">
        <v>0</v>
      </c>
      <c r="I84" s="58">
        <v>0</v>
      </c>
    </row>
    <row r="85" spans="1:9" ht="12.75" customHeight="1" x14ac:dyDescent="0.2">
      <c r="A85" s="351" t="s">
        <v>74</v>
      </c>
      <c r="B85" s="351"/>
      <c r="C85" s="351"/>
      <c r="D85" s="351"/>
      <c r="E85" s="351"/>
      <c r="F85" s="351"/>
      <c r="G85" s="17">
        <v>77</v>
      </c>
      <c r="H85" s="59">
        <f>H86+H87+H88</f>
        <v>905282</v>
      </c>
      <c r="I85" s="59">
        <f>I86+I87+I88</f>
        <v>61473</v>
      </c>
    </row>
    <row r="86" spans="1:9" ht="12.75" customHeight="1" x14ac:dyDescent="0.2">
      <c r="A86" s="316" t="s">
        <v>75</v>
      </c>
      <c r="B86" s="316"/>
      <c r="C86" s="316"/>
      <c r="D86" s="316"/>
      <c r="E86" s="316"/>
      <c r="F86" s="316"/>
      <c r="G86" s="16">
        <v>78</v>
      </c>
      <c r="H86" s="58">
        <v>905282</v>
      </c>
      <c r="I86" s="58">
        <v>61473</v>
      </c>
    </row>
    <row r="87" spans="1:9" ht="12.75" customHeight="1" x14ac:dyDescent="0.2">
      <c r="A87" s="316" t="s">
        <v>76</v>
      </c>
      <c r="B87" s="316"/>
      <c r="C87" s="316"/>
      <c r="D87" s="316"/>
      <c r="E87" s="316"/>
      <c r="F87" s="316"/>
      <c r="G87" s="16">
        <v>79</v>
      </c>
      <c r="H87" s="58">
        <v>0</v>
      </c>
      <c r="I87" s="58">
        <v>0</v>
      </c>
    </row>
    <row r="88" spans="1:9" ht="12.75" customHeight="1" x14ac:dyDescent="0.2">
      <c r="A88" s="316" t="s">
        <v>77</v>
      </c>
      <c r="B88" s="316"/>
      <c r="C88" s="316"/>
      <c r="D88" s="316"/>
      <c r="E88" s="316"/>
      <c r="F88" s="316"/>
      <c r="G88" s="16">
        <v>80</v>
      </c>
      <c r="H88" s="58">
        <v>0</v>
      </c>
      <c r="I88" s="58">
        <v>0</v>
      </c>
    </row>
    <row r="89" spans="1:9" ht="12.75" customHeight="1" x14ac:dyDescent="0.2">
      <c r="A89" s="351" t="s">
        <v>78</v>
      </c>
      <c r="B89" s="351"/>
      <c r="C89" s="351"/>
      <c r="D89" s="351"/>
      <c r="E89" s="351"/>
      <c r="F89" s="351"/>
      <c r="G89" s="17">
        <v>81</v>
      </c>
      <c r="H89" s="59">
        <f>H90-H91</f>
        <v>462953210</v>
      </c>
      <c r="I89" s="59">
        <f>I90-I91</f>
        <v>539646072</v>
      </c>
    </row>
    <row r="90" spans="1:9" ht="12.75" customHeight="1" x14ac:dyDescent="0.2">
      <c r="A90" s="316" t="s">
        <v>79</v>
      </c>
      <c r="B90" s="316"/>
      <c r="C90" s="316"/>
      <c r="D90" s="316"/>
      <c r="E90" s="316"/>
      <c r="F90" s="316"/>
      <c r="G90" s="16">
        <v>82</v>
      </c>
      <c r="H90" s="58">
        <v>462953210</v>
      </c>
      <c r="I90" s="58">
        <v>539646072</v>
      </c>
    </row>
    <row r="91" spans="1:9" ht="12.75" customHeight="1" x14ac:dyDescent="0.2">
      <c r="A91" s="316" t="s">
        <v>80</v>
      </c>
      <c r="B91" s="316"/>
      <c r="C91" s="316"/>
      <c r="D91" s="316"/>
      <c r="E91" s="316"/>
      <c r="F91" s="316"/>
      <c r="G91" s="16">
        <v>83</v>
      </c>
      <c r="H91" s="44">
        <v>0</v>
      </c>
      <c r="I91" s="44">
        <v>0</v>
      </c>
    </row>
    <row r="92" spans="1:9" ht="12.75" customHeight="1" x14ac:dyDescent="0.2">
      <c r="A92" s="351" t="s">
        <v>81</v>
      </c>
      <c r="B92" s="351"/>
      <c r="C92" s="351"/>
      <c r="D92" s="351"/>
      <c r="E92" s="351"/>
      <c r="F92" s="351"/>
      <c r="G92" s="17">
        <v>84</v>
      </c>
      <c r="H92" s="59">
        <f>H93-H94</f>
        <v>239279476</v>
      </c>
      <c r="I92" s="59">
        <f>I93-I94</f>
        <v>377006905</v>
      </c>
    </row>
    <row r="93" spans="1:9" ht="12.75" customHeight="1" x14ac:dyDescent="0.2">
      <c r="A93" s="316" t="s">
        <v>82</v>
      </c>
      <c r="B93" s="316"/>
      <c r="C93" s="316"/>
      <c r="D93" s="316"/>
      <c r="E93" s="316"/>
      <c r="F93" s="316"/>
      <c r="G93" s="16">
        <v>85</v>
      </c>
      <c r="H93" s="58">
        <v>239279476</v>
      </c>
      <c r="I93" s="58">
        <v>377006905</v>
      </c>
    </row>
    <row r="94" spans="1:9" ht="12.75" customHeight="1" x14ac:dyDescent="0.2">
      <c r="A94" s="316" t="s">
        <v>83</v>
      </c>
      <c r="B94" s="316"/>
      <c r="C94" s="316"/>
      <c r="D94" s="316"/>
      <c r="E94" s="316"/>
      <c r="F94" s="316"/>
      <c r="G94" s="16">
        <v>86</v>
      </c>
      <c r="H94" s="44">
        <v>0</v>
      </c>
      <c r="I94" s="44">
        <v>0</v>
      </c>
    </row>
    <row r="95" spans="1:9" ht="12.75" customHeight="1" x14ac:dyDescent="0.2">
      <c r="A95" s="321" t="s">
        <v>84</v>
      </c>
      <c r="B95" s="321"/>
      <c r="C95" s="321"/>
      <c r="D95" s="321"/>
      <c r="E95" s="321"/>
      <c r="F95" s="321"/>
      <c r="G95" s="16">
        <v>87</v>
      </c>
      <c r="H95" s="44">
        <v>0</v>
      </c>
      <c r="I95" s="44">
        <v>0</v>
      </c>
    </row>
    <row r="96" spans="1:9" ht="12.75" customHeight="1" x14ac:dyDescent="0.2">
      <c r="A96" s="320" t="s">
        <v>85</v>
      </c>
      <c r="B96" s="320"/>
      <c r="C96" s="320"/>
      <c r="D96" s="320"/>
      <c r="E96" s="320"/>
      <c r="F96" s="320"/>
      <c r="G96" s="17">
        <v>88</v>
      </c>
      <c r="H96" s="59">
        <f>SUM(H97:H102)</f>
        <v>84454617</v>
      </c>
      <c r="I96" s="59">
        <f>SUM(I97:I102)</f>
        <v>99091523</v>
      </c>
    </row>
    <row r="97" spans="1:9" ht="12.75" customHeight="1" x14ac:dyDescent="0.2">
      <c r="A97" s="316" t="s">
        <v>86</v>
      </c>
      <c r="B97" s="316"/>
      <c r="C97" s="316"/>
      <c r="D97" s="316"/>
      <c r="E97" s="316"/>
      <c r="F97" s="316"/>
      <c r="G97" s="16">
        <v>89</v>
      </c>
      <c r="H97" s="58">
        <v>7894989</v>
      </c>
      <c r="I97" s="58">
        <v>11847096</v>
      </c>
    </row>
    <row r="98" spans="1:9" ht="12.75" customHeight="1" x14ac:dyDescent="0.2">
      <c r="A98" s="316" t="s">
        <v>87</v>
      </c>
      <c r="B98" s="316"/>
      <c r="C98" s="316"/>
      <c r="D98" s="316"/>
      <c r="E98" s="316"/>
      <c r="F98" s="316"/>
      <c r="G98" s="16">
        <v>90</v>
      </c>
      <c r="H98" s="58">
        <v>0</v>
      </c>
      <c r="I98" s="58">
        <v>0</v>
      </c>
    </row>
    <row r="99" spans="1:9" ht="12.75" customHeight="1" x14ac:dyDescent="0.2">
      <c r="A99" s="316" t="s">
        <v>88</v>
      </c>
      <c r="B99" s="316"/>
      <c r="C99" s="316"/>
      <c r="D99" s="316"/>
      <c r="E99" s="316"/>
      <c r="F99" s="316"/>
      <c r="G99" s="16">
        <v>91</v>
      </c>
      <c r="H99" s="58">
        <v>27804325</v>
      </c>
      <c r="I99" s="58">
        <v>30791013</v>
      </c>
    </row>
    <row r="100" spans="1:9" ht="12.75" customHeight="1" x14ac:dyDescent="0.2">
      <c r="A100" s="316" t="s">
        <v>89</v>
      </c>
      <c r="B100" s="316"/>
      <c r="C100" s="316"/>
      <c r="D100" s="316"/>
      <c r="E100" s="316"/>
      <c r="F100" s="316"/>
      <c r="G100" s="16">
        <v>92</v>
      </c>
      <c r="H100" s="58">
        <v>0</v>
      </c>
      <c r="I100" s="58">
        <v>0</v>
      </c>
    </row>
    <row r="101" spans="1:9" ht="12.75" customHeight="1" x14ac:dyDescent="0.2">
      <c r="A101" s="316" t="s">
        <v>90</v>
      </c>
      <c r="B101" s="316"/>
      <c r="C101" s="316"/>
      <c r="D101" s="316"/>
      <c r="E101" s="316"/>
      <c r="F101" s="316"/>
      <c r="G101" s="16">
        <v>93</v>
      </c>
      <c r="H101" s="58">
        <v>0</v>
      </c>
      <c r="I101" s="58">
        <v>0</v>
      </c>
    </row>
    <row r="102" spans="1:9" ht="12.75" customHeight="1" x14ac:dyDescent="0.2">
      <c r="A102" s="316" t="s">
        <v>91</v>
      </c>
      <c r="B102" s="316"/>
      <c r="C102" s="316"/>
      <c r="D102" s="316"/>
      <c r="E102" s="316"/>
      <c r="F102" s="316"/>
      <c r="G102" s="16">
        <v>94</v>
      </c>
      <c r="H102" s="58">
        <v>48755303</v>
      </c>
      <c r="I102" s="58">
        <v>56453414</v>
      </c>
    </row>
    <row r="103" spans="1:9" ht="12.75" customHeight="1" x14ac:dyDescent="0.2">
      <c r="A103" s="320" t="s">
        <v>92</v>
      </c>
      <c r="B103" s="320"/>
      <c r="C103" s="320"/>
      <c r="D103" s="320"/>
      <c r="E103" s="320"/>
      <c r="F103" s="320"/>
      <c r="G103" s="17">
        <v>95</v>
      </c>
      <c r="H103" s="59">
        <f>SUM(H104:H114)</f>
        <v>1999146293</v>
      </c>
      <c r="I103" s="59">
        <f>SUM(I104:I114)</f>
        <v>2199023800</v>
      </c>
    </row>
    <row r="104" spans="1:9" ht="12.75" customHeight="1" x14ac:dyDescent="0.2">
      <c r="A104" s="316" t="s">
        <v>93</v>
      </c>
      <c r="B104" s="316"/>
      <c r="C104" s="316"/>
      <c r="D104" s="316"/>
      <c r="E104" s="316"/>
      <c r="F104" s="316"/>
      <c r="G104" s="16">
        <v>96</v>
      </c>
      <c r="H104" s="45">
        <v>0</v>
      </c>
      <c r="I104" s="45">
        <v>0</v>
      </c>
    </row>
    <row r="105" spans="1:9" ht="12.75" customHeight="1" x14ac:dyDescent="0.2">
      <c r="A105" s="316" t="s">
        <v>94</v>
      </c>
      <c r="B105" s="316"/>
      <c r="C105" s="316"/>
      <c r="D105" s="316"/>
      <c r="E105" s="316"/>
      <c r="F105" s="316"/>
      <c r="G105" s="16">
        <v>97</v>
      </c>
      <c r="H105" s="44">
        <v>0</v>
      </c>
      <c r="I105" s="44">
        <v>0</v>
      </c>
    </row>
    <row r="106" spans="1:9" ht="12.75" customHeight="1" x14ac:dyDescent="0.2">
      <c r="A106" s="316" t="s">
        <v>95</v>
      </c>
      <c r="B106" s="316"/>
      <c r="C106" s="316"/>
      <c r="D106" s="316"/>
      <c r="E106" s="316"/>
      <c r="F106" s="316"/>
      <c r="G106" s="16">
        <v>98</v>
      </c>
      <c r="H106" s="44">
        <v>0</v>
      </c>
      <c r="I106" s="44">
        <v>0</v>
      </c>
    </row>
    <row r="107" spans="1:9" ht="22.35" customHeight="1" x14ac:dyDescent="0.2">
      <c r="A107" s="316" t="s">
        <v>96</v>
      </c>
      <c r="B107" s="316"/>
      <c r="C107" s="316"/>
      <c r="D107" s="316"/>
      <c r="E107" s="316"/>
      <c r="F107" s="316"/>
      <c r="G107" s="16">
        <v>99</v>
      </c>
      <c r="H107" s="44">
        <v>0</v>
      </c>
      <c r="I107" s="44">
        <v>0</v>
      </c>
    </row>
    <row r="108" spans="1:9" ht="12.75" customHeight="1" x14ac:dyDescent="0.2">
      <c r="A108" s="316" t="s">
        <v>97</v>
      </c>
      <c r="B108" s="316"/>
      <c r="C108" s="316"/>
      <c r="D108" s="316"/>
      <c r="E108" s="316"/>
      <c r="F108" s="316"/>
      <c r="G108" s="16">
        <v>100</v>
      </c>
      <c r="H108" s="44">
        <v>0</v>
      </c>
      <c r="I108" s="44">
        <v>0</v>
      </c>
    </row>
    <row r="109" spans="1:9" ht="12.75" customHeight="1" x14ac:dyDescent="0.2">
      <c r="A109" s="316" t="s">
        <v>98</v>
      </c>
      <c r="B109" s="316"/>
      <c r="C109" s="316"/>
      <c r="D109" s="316"/>
      <c r="E109" s="316"/>
      <c r="F109" s="316"/>
      <c r="G109" s="16">
        <v>101</v>
      </c>
      <c r="H109" s="58">
        <v>1978757713</v>
      </c>
      <c r="I109" s="58">
        <v>2146746486</v>
      </c>
    </row>
    <row r="110" spans="1:9" ht="12.75" customHeight="1" x14ac:dyDescent="0.2">
      <c r="A110" s="316" t="s">
        <v>99</v>
      </c>
      <c r="B110" s="316"/>
      <c r="C110" s="316"/>
      <c r="D110" s="316"/>
      <c r="E110" s="316"/>
      <c r="F110" s="316"/>
      <c r="G110" s="16">
        <v>102</v>
      </c>
      <c r="H110" s="58">
        <v>0</v>
      </c>
      <c r="I110" s="58">
        <v>0</v>
      </c>
    </row>
    <row r="111" spans="1:9" ht="12.75" customHeight="1" x14ac:dyDescent="0.2">
      <c r="A111" s="316" t="s">
        <v>100</v>
      </c>
      <c r="B111" s="316"/>
      <c r="C111" s="316"/>
      <c r="D111" s="316"/>
      <c r="E111" s="316"/>
      <c r="F111" s="316"/>
      <c r="G111" s="16">
        <v>103</v>
      </c>
      <c r="H111" s="58">
        <v>0</v>
      </c>
      <c r="I111" s="58">
        <v>0</v>
      </c>
    </row>
    <row r="112" spans="1:9" ht="12.75" customHeight="1" x14ac:dyDescent="0.2">
      <c r="A112" s="316" t="s">
        <v>101</v>
      </c>
      <c r="B112" s="316"/>
      <c r="C112" s="316"/>
      <c r="D112" s="316"/>
      <c r="E112" s="316"/>
      <c r="F112" s="316"/>
      <c r="G112" s="16">
        <v>104</v>
      </c>
      <c r="H112" s="58">
        <v>0</v>
      </c>
      <c r="I112" s="58">
        <v>0</v>
      </c>
    </row>
    <row r="113" spans="1:9" ht="12.75" customHeight="1" x14ac:dyDescent="0.2">
      <c r="A113" s="316" t="s">
        <v>102</v>
      </c>
      <c r="B113" s="316"/>
      <c r="C113" s="316"/>
      <c r="D113" s="316"/>
      <c r="E113" s="316"/>
      <c r="F113" s="316"/>
      <c r="G113" s="16">
        <v>105</v>
      </c>
      <c r="H113" s="58">
        <v>5161574</v>
      </c>
      <c r="I113" s="58">
        <v>38086903</v>
      </c>
    </row>
    <row r="114" spans="1:9" ht="12.75" customHeight="1" x14ac:dyDescent="0.2">
      <c r="A114" s="316" t="s">
        <v>103</v>
      </c>
      <c r="B114" s="316"/>
      <c r="C114" s="316"/>
      <c r="D114" s="316"/>
      <c r="E114" s="316"/>
      <c r="F114" s="316"/>
      <c r="G114" s="16">
        <v>106</v>
      </c>
      <c r="H114" s="58">
        <v>15227006</v>
      </c>
      <c r="I114" s="119">
        <v>14190411</v>
      </c>
    </row>
    <row r="115" spans="1:9" ht="12.75" customHeight="1" x14ac:dyDescent="0.2">
      <c r="A115" s="320" t="s">
        <v>104</v>
      </c>
      <c r="B115" s="320"/>
      <c r="C115" s="320"/>
      <c r="D115" s="320"/>
      <c r="E115" s="320"/>
      <c r="F115" s="320"/>
      <c r="G115" s="17">
        <v>107</v>
      </c>
      <c r="H115" s="59">
        <f>SUM(H116:H129)</f>
        <v>377391313</v>
      </c>
      <c r="I115" s="59">
        <f>SUM(I116:I129)</f>
        <v>463253429</v>
      </c>
    </row>
    <row r="116" spans="1:9" ht="12.75" customHeight="1" x14ac:dyDescent="0.2">
      <c r="A116" s="316" t="s">
        <v>93</v>
      </c>
      <c r="B116" s="316"/>
      <c r="C116" s="316"/>
      <c r="D116" s="316"/>
      <c r="E116" s="316"/>
      <c r="F116" s="316"/>
      <c r="G116" s="16">
        <v>108</v>
      </c>
      <c r="H116" s="58">
        <v>196105</v>
      </c>
      <c r="I116" s="58">
        <v>218328</v>
      </c>
    </row>
    <row r="117" spans="1:9" ht="12.75" customHeight="1" x14ac:dyDescent="0.2">
      <c r="A117" s="316" t="s">
        <v>94</v>
      </c>
      <c r="B117" s="316"/>
      <c r="C117" s="316"/>
      <c r="D117" s="316"/>
      <c r="E117" s="316"/>
      <c r="F117" s="316"/>
      <c r="G117" s="16">
        <v>109</v>
      </c>
      <c r="H117" s="58">
        <v>0</v>
      </c>
      <c r="I117" s="58">
        <v>0</v>
      </c>
    </row>
    <row r="118" spans="1:9" ht="12.75" customHeight="1" x14ac:dyDescent="0.2">
      <c r="A118" s="316" t="s">
        <v>95</v>
      </c>
      <c r="B118" s="316"/>
      <c r="C118" s="316"/>
      <c r="D118" s="316"/>
      <c r="E118" s="316"/>
      <c r="F118" s="316"/>
      <c r="G118" s="16">
        <v>110</v>
      </c>
      <c r="H118" s="58">
        <v>0</v>
      </c>
      <c r="I118" s="58">
        <v>0</v>
      </c>
    </row>
    <row r="119" spans="1:9" ht="25.9" customHeight="1" x14ac:dyDescent="0.2">
      <c r="A119" s="316" t="s">
        <v>96</v>
      </c>
      <c r="B119" s="316"/>
      <c r="C119" s="316"/>
      <c r="D119" s="316"/>
      <c r="E119" s="316"/>
      <c r="F119" s="316"/>
      <c r="G119" s="16">
        <v>111</v>
      </c>
      <c r="H119" s="58">
        <v>0</v>
      </c>
      <c r="I119" s="58">
        <v>0</v>
      </c>
    </row>
    <row r="120" spans="1:9" ht="12.75" customHeight="1" x14ac:dyDescent="0.2">
      <c r="A120" s="316" t="s">
        <v>97</v>
      </c>
      <c r="B120" s="316"/>
      <c r="C120" s="316"/>
      <c r="D120" s="316"/>
      <c r="E120" s="316"/>
      <c r="F120" s="316"/>
      <c r="G120" s="16">
        <v>112</v>
      </c>
      <c r="H120" s="58">
        <v>0</v>
      </c>
      <c r="I120" s="58">
        <v>0</v>
      </c>
    </row>
    <row r="121" spans="1:9" ht="12.75" customHeight="1" x14ac:dyDescent="0.2">
      <c r="A121" s="316" t="s">
        <v>98</v>
      </c>
      <c r="B121" s="316"/>
      <c r="C121" s="316"/>
      <c r="D121" s="316"/>
      <c r="E121" s="316"/>
      <c r="F121" s="316"/>
      <c r="G121" s="16">
        <v>113</v>
      </c>
      <c r="H121" s="58">
        <v>203359113</v>
      </c>
      <c r="I121" s="58">
        <v>257433437</v>
      </c>
    </row>
    <row r="122" spans="1:9" ht="12.75" customHeight="1" x14ac:dyDescent="0.2">
      <c r="A122" s="316" t="s">
        <v>99</v>
      </c>
      <c r="B122" s="316"/>
      <c r="C122" s="316"/>
      <c r="D122" s="316"/>
      <c r="E122" s="316"/>
      <c r="F122" s="316"/>
      <c r="G122" s="16">
        <v>114</v>
      </c>
      <c r="H122" s="58">
        <v>34734630</v>
      </c>
      <c r="I122" s="58">
        <v>31610147</v>
      </c>
    </row>
    <row r="123" spans="1:9" ht="12.75" customHeight="1" x14ac:dyDescent="0.2">
      <c r="A123" s="316" t="s">
        <v>100</v>
      </c>
      <c r="B123" s="316"/>
      <c r="C123" s="316"/>
      <c r="D123" s="316"/>
      <c r="E123" s="316"/>
      <c r="F123" s="316"/>
      <c r="G123" s="16">
        <v>115</v>
      </c>
      <c r="H123" s="58">
        <v>102714900</v>
      </c>
      <c r="I123" s="58">
        <v>127477774</v>
      </c>
    </row>
    <row r="124" spans="1:9" x14ac:dyDescent="0.2">
      <c r="A124" s="316" t="s">
        <v>101</v>
      </c>
      <c r="B124" s="316"/>
      <c r="C124" s="316"/>
      <c r="D124" s="316"/>
      <c r="E124" s="316"/>
      <c r="F124" s="316"/>
      <c r="G124" s="16">
        <v>116</v>
      </c>
      <c r="H124" s="58">
        <v>0</v>
      </c>
      <c r="I124" s="58">
        <v>0</v>
      </c>
    </row>
    <row r="125" spans="1:9" x14ac:dyDescent="0.2">
      <c r="A125" s="316" t="s">
        <v>105</v>
      </c>
      <c r="B125" s="316"/>
      <c r="C125" s="316"/>
      <c r="D125" s="316"/>
      <c r="E125" s="316"/>
      <c r="F125" s="316"/>
      <c r="G125" s="16">
        <v>117</v>
      </c>
      <c r="H125" s="58">
        <v>22822891</v>
      </c>
      <c r="I125" s="58">
        <v>24837226</v>
      </c>
    </row>
    <row r="126" spans="1:9" x14ac:dyDescent="0.2">
      <c r="A126" s="316" t="s">
        <v>106</v>
      </c>
      <c r="B126" s="316"/>
      <c r="C126" s="316"/>
      <c r="D126" s="316"/>
      <c r="E126" s="316"/>
      <c r="F126" s="316"/>
      <c r="G126" s="16">
        <v>118</v>
      </c>
      <c r="H126" s="58">
        <v>9464523</v>
      </c>
      <c r="I126" s="58">
        <v>10114318</v>
      </c>
    </row>
    <row r="127" spans="1:9" x14ac:dyDescent="0.2">
      <c r="A127" s="316" t="s">
        <v>107</v>
      </c>
      <c r="B127" s="316"/>
      <c r="C127" s="316"/>
      <c r="D127" s="316"/>
      <c r="E127" s="316"/>
      <c r="F127" s="316"/>
      <c r="G127" s="16">
        <v>119</v>
      </c>
      <c r="H127" s="58">
        <v>9600</v>
      </c>
      <c r="I127" s="58">
        <v>9600</v>
      </c>
    </row>
    <row r="128" spans="1:9" x14ac:dyDescent="0.2">
      <c r="A128" s="316" t="s">
        <v>108</v>
      </c>
      <c r="B128" s="316"/>
      <c r="C128" s="316"/>
      <c r="D128" s="316"/>
      <c r="E128" s="316"/>
      <c r="F128" s="316"/>
      <c r="G128" s="16">
        <v>120</v>
      </c>
      <c r="H128" s="58">
        <v>0</v>
      </c>
      <c r="I128" s="58">
        <v>0</v>
      </c>
    </row>
    <row r="129" spans="1:9" x14ac:dyDescent="0.2">
      <c r="A129" s="316" t="s">
        <v>109</v>
      </c>
      <c r="B129" s="316"/>
      <c r="C129" s="316"/>
      <c r="D129" s="316"/>
      <c r="E129" s="316"/>
      <c r="F129" s="316"/>
      <c r="G129" s="16">
        <v>121</v>
      </c>
      <c r="H129" s="58">
        <v>4089551</v>
      </c>
      <c r="I129" s="58">
        <v>11552599</v>
      </c>
    </row>
    <row r="130" spans="1:9" ht="22.35" customHeight="1" x14ac:dyDescent="0.2">
      <c r="A130" s="352" t="s">
        <v>110</v>
      </c>
      <c r="B130" s="352"/>
      <c r="C130" s="352"/>
      <c r="D130" s="352"/>
      <c r="E130" s="352"/>
      <c r="F130" s="352"/>
      <c r="G130" s="16">
        <v>122</v>
      </c>
      <c r="H130" s="58">
        <v>62503796</v>
      </c>
      <c r="I130" s="58">
        <v>52099054</v>
      </c>
    </row>
    <row r="131" spans="1:9" x14ac:dyDescent="0.2">
      <c r="A131" s="320" t="s">
        <v>111</v>
      </c>
      <c r="B131" s="320"/>
      <c r="C131" s="320"/>
      <c r="D131" s="320"/>
      <c r="E131" s="320"/>
      <c r="F131" s="320"/>
      <c r="G131" s="17">
        <v>123</v>
      </c>
      <c r="H131" s="59">
        <f>H75+H96+H103+H115+H130</f>
        <v>4998256676</v>
      </c>
      <c r="I131" s="59">
        <f>I75+I96+I103+I115+I130</f>
        <v>5503912108</v>
      </c>
    </row>
    <row r="132" spans="1:9" x14ac:dyDescent="0.2">
      <c r="A132" s="353" t="s">
        <v>112</v>
      </c>
      <c r="B132" s="353"/>
      <c r="C132" s="353"/>
      <c r="D132" s="353"/>
      <c r="E132" s="353"/>
      <c r="F132" s="353"/>
      <c r="G132" s="19">
        <v>124</v>
      </c>
      <c r="H132" s="60">
        <v>54446042</v>
      </c>
      <c r="I132" s="60">
        <v>54355927</v>
      </c>
    </row>
  </sheetData>
  <sheetProtection algorithmName="SHA-512" hashValue="t04gjxXyNgenwTDkr7mVSnxARDbRT4yqlUzJkwpScpC+/ojxLPjYxFi3J7aVFk9fDrlys9lJR63xk2qkW6eWww==" saltValue="L6wT/N7yx6PdM/TEn0I2x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I12:I15">
    <cfRule type="cellIs" dxfId="109" priority="108" stopIfTrue="1" operator="notEqual">
      <formula>ROUND(I12,0)</formula>
    </cfRule>
    <cfRule type="cellIs" dxfId="108" priority="109" stopIfTrue="1" operator="lessThan">
      <formula>0</formula>
    </cfRule>
  </conditionalFormatting>
  <conditionalFormatting sqref="I18:I26">
    <cfRule type="cellIs" dxfId="107" priority="104" stopIfTrue="1" operator="notEqual">
      <formula>ROUND(I18,0)</formula>
    </cfRule>
    <cfRule type="cellIs" dxfId="106" priority="105" stopIfTrue="1" operator="lessThan">
      <formula>0</formula>
    </cfRule>
  </conditionalFormatting>
  <conditionalFormatting sqref="I29:I33 I35:I37">
    <cfRule type="cellIs" dxfId="105" priority="100" stopIfTrue="1" operator="notEqual">
      <formula>ROUND(I29,0)</formula>
    </cfRule>
    <cfRule type="cellIs" dxfId="104" priority="101" stopIfTrue="1" operator="lessThan">
      <formula>0</formula>
    </cfRule>
  </conditionalFormatting>
  <conditionalFormatting sqref="I42:I43">
    <cfRule type="cellIs" dxfId="103" priority="96" stopIfTrue="1" operator="notEqual">
      <formula>ROUND(I42,0)</formula>
    </cfRule>
    <cfRule type="cellIs" dxfId="102" priority="97" stopIfTrue="1" operator="lessThan">
      <formula>0</formula>
    </cfRule>
  </conditionalFormatting>
  <conditionalFormatting sqref="I47:I48">
    <cfRule type="cellIs" dxfId="101" priority="92" stopIfTrue="1" operator="notEqual">
      <formula>ROUND(I47,0)</formula>
    </cfRule>
    <cfRule type="cellIs" dxfId="100" priority="93" stopIfTrue="1" operator="lessThan">
      <formula>0</formula>
    </cfRule>
  </conditionalFormatting>
  <conditionalFormatting sqref="I55:I59">
    <cfRule type="cellIs" dxfId="99" priority="88" stopIfTrue="1" operator="notEqual">
      <formula>ROUND(I55,0)</formula>
    </cfRule>
    <cfRule type="cellIs" dxfId="98" priority="89" stopIfTrue="1" operator="lessThan">
      <formula>0</formula>
    </cfRule>
  </conditionalFormatting>
  <conditionalFormatting sqref="I63">
    <cfRule type="cellIs" dxfId="97" priority="84" stopIfTrue="1" operator="notEqual">
      <formula>ROUND(I63,0)</formula>
    </cfRule>
    <cfRule type="cellIs" dxfId="96" priority="85" stopIfTrue="1" operator="lessThan">
      <formula>0</formula>
    </cfRule>
  </conditionalFormatting>
  <conditionalFormatting sqref="I64:I71">
    <cfRule type="cellIs" dxfId="95" priority="80" stopIfTrue="1" operator="notEqual">
      <formula>ROUND(I64,0)</formula>
    </cfRule>
    <cfRule type="cellIs" dxfId="94" priority="81" stopIfTrue="1" operator="lessThan">
      <formula>0</formula>
    </cfRule>
  </conditionalFormatting>
  <conditionalFormatting sqref="I73">
    <cfRule type="cellIs" dxfId="93" priority="76" stopIfTrue="1" operator="notEqual">
      <formula>ROUND(I73,0)</formula>
    </cfRule>
    <cfRule type="cellIs" dxfId="92" priority="77" stopIfTrue="1" operator="lessThan">
      <formula>0</formula>
    </cfRule>
  </conditionalFormatting>
  <conditionalFormatting sqref="I77">
    <cfRule type="cellIs" dxfId="91" priority="73" stopIfTrue="1" operator="notEqual">
      <formula>ROUND(I77,0)</formula>
    </cfRule>
  </conditionalFormatting>
  <conditionalFormatting sqref="I76">
    <cfRule type="cellIs" dxfId="90" priority="71" stopIfTrue="1" operator="notEqual">
      <formula>ROUND(I76,0)</formula>
    </cfRule>
    <cfRule type="cellIs" dxfId="89" priority="72" stopIfTrue="1" operator="lessThan">
      <formula>0</formula>
    </cfRule>
  </conditionalFormatting>
  <conditionalFormatting sqref="I79:I84">
    <cfRule type="cellIs" dxfId="88" priority="67" stopIfTrue="1" operator="notEqual">
      <formula>ROUND(I79,0)</formula>
    </cfRule>
  </conditionalFormatting>
  <conditionalFormatting sqref="I86">
    <cfRule type="cellIs" dxfId="87" priority="65" stopIfTrue="1" operator="notEqual">
      <formula>ROUND(I86,0)</formula>
    </cfRule>
  </conditionalFormatting>
  <conditionalFormatting sqref="I90">
    <cfRule type="cellIs" dxfId="86" priority="62" stopIfTrue="1" operator="notEqual">
      <formula>ROUND(I90,0)</formula>
    </cfRule>
    <cfRule type="cellIs" dxfId="85" priority="63" stopIfTrue="1" operator="lessThan">
      <formula>0</formula>
    </cfRule>
  </conditionalFormatting>
  <conditionalFormatting sqref="I93">
    <cfRule type="cellIs" dxfId="84" priority="60" stopIfTrue="1" operator="notEqual">
      <formula>ROUND(I93,0)</formula>
    </cfRule>
    <cfRule type="cellIs" dxfId="83" priority="61" stopIfTrue="1" operator="lessThan">
      <formula>0</formula>
    </cfRule>
  </conditionalFormatting>
  <conditionalFormatting sqref="I97:I99">
    <cfRule type="cellIs" dxfId="82" priority="56" stopIfTrue="1" operator="notEqual">
      <formula>ROUND(I97,0)</formula>
    </cfRule>
    <cfRule type="cellIs" dxfId="81" priority="57" stopIfTrue="1" operator="lessThan">
      <formula>0</formula>
    </cfRule>
  </conditionalFormatting>
  <conditionalFormatting sqref="I109:I114">
    <cfRule type="cellIs" dxfId="80" priority="52" stopIfTrue="1" operator="notEqual">
      <formula>ROUND(I109,0)</formula>
    </cfRule>
    <cfRule type="cellIs" dxfId="79" priority="53" stopIfTrue="1" operator="lessThan">
      <formula>0</formula>
    </cfRule>
  </conditionalFormatting>
  <conditionalFormatting sqref="I116:I129">
    <cfRule type="cellIs" dxfId="78" priority="48" stopIfTrue="1" operator="notEqual">
      <formula>ROUND(I116,0)</formula>
    </cfRule>
    <cfRule type="cellIs" dxfId="77" priority="49" stopIfTrue="1" operator="lessThan">
      <formula>0</formula>
    </cfRule>
  </conditionalFormatting>
  <conditionalFormatting sqref="I130">
    <cfRule type="cellIs" dxfId="76" priority="44" stopIfTrue="1" operator="notEqual">
      <formula>ROUND(I130,0)</formula>
    </cfRule>
    <cfRule type="cellIs" dxfId="75" priority="45" stopIfTrue="1" operator="lessThan">
      <formula>0</formula>
    </cfRule>
  </conditionalFormatting>
  <conditionalFormatting sqref="I132">
    <cfRule type="cellIs" dxfId="74" priority="40" stopIfTrue="1" operator="notEqual">
      <formula>ROUND(I132,0)</formula>
    </cfRule>
    <cfRule type="cellIs" dxfId="73" priority="41" stopIfTrue="1" operator="lessThan">
      <formula>0</formula>
    </cfRule>
  </conditionalFormatting>
  <conditionalFormatting sqref="H12:H15">
    <cfRule type="cellIs" dxfId="72" priority="36" stopIfTrue="1" operator="notEqual">
      <formula>ROUND(H12,0)</formula>
    </cfRule>
    <cfRule type="cellIs" dxfId="71" priority="37" stopIfTrue="1" operator="lessThan">
      <formula>0</formula>
    </cfRule>
  </conditionalFormatting>
  <conditionalFormatting sqref="H18:H26">
    <cfRule type="cellIs" dxfId="70" priority="34" stopIfTrue="1" operator="notEqual">
      <formula>ROUND(H18,0)</formula>
    </cfRule>
    <cfRule type="cellIs" dxfId="69" priority="35" stopIfTrue="1" operator="lessThan">
      <formula>0</formula>
    </cfRule>
  </conditionalFormatting>
  <conditionalFormatting sqref="H29:H33 H35:H37">
    <cfRule type="cellIs" dxfId="68" priority="32" stopIfTrue="1" operator="notEqual">
      <formula>ROUND(H29,0)</formula>
    </cfRule>
    <cfRule type="cellIs" dxfId="67" priority="33" stopIfTrue="1" operator="lessThan">
      <formula>0</formula>
    </cfRule>
  </conditionalFormatting>
  <conditionalFormatting sqref="H42:H43">
    <cfRule type="cellIs" dxfId="66" priority="30" stopIfTrue="1" operator="notEqual">
      <formula>ROUND(H42,0)</formula>
    </cfRule>
    <cfRule type="cellIs" dxfId="65" priority="31" stopIfTrue="1" operator="lessThan">
      <formula>0</formula>
    </cfRule>
  </conditionalFormatting>
  <conditionalFormatting sqref="H47:H48">
    <cfRule type="cellIs" dxfId="64" priority="28" stopIfTrue="1" operator="notEqual">
      <formula>ROUND(H47,0)</formula>
    </cfRule>
    <cfRule type="cellIs" dxfId="63" priority="29" stopIfTrue="1" operator="lessThan">
      <formula>0</formula>
    </cfRule>
  </conditionalFormatting>
  <conditionalFormatting sqref="H55:H59">
    <cfRule type="cellIs" dxfId="62" priority="26" stopIfTrue="1" operator="notEqual">
      <formula>ROUND(H55,0)</formula>
    </cfRule>
    <cfRule type="cellIs" dxfId="61" priority="27" stopIfTrue="1" operator="lessThan">
      <formula>0</formula>
    </cfRule>
  </conditionalFormatting>
  <conditionalFormatting sqref="H63">
    <cfRule type="cellIs" dxfId="60" priority="24" stopIfTrue="1" operator="notEqual">
      <formula>ROUND(H63,0)</formula>
    </cfRule>
    <cfRule type="cellIs" dxfId="59" priority="25" stopIfTrue="1" operator="lessThan">
      <formula>0</formula>
    </cfRule>
  </conditionalFormatting>
  <conditionalFormatting sqref="H64:H71">
    <cfRule type="cellIs" dxfId="58" priority="22" stopIfTrue="1" operator="notEqual">
      <formula>ROUND(H64,0)</formula>
    </cfRule>
    <cfRule type="cellIs" dxfId="57" priority="23" stopIfTrue="1" operator="lessThan">
      <formula>0</formula>
    </cfRule>
  </conditionalFormatting>
  <conditionalFormatting sqref="H73">
    <cfRule type="cellIs" dxfId="56" priority="20" stopIfTrue="1" operator="notEqual">
      <formula>ROUND(H73,0)</formula>
    </cfRule>
    <cfRule type="cellIs" dxfId="55" priority="21" stopIfTrue="1" operator="lessThan">
      <formula>0</formula>
    </cfRule>
  </conditionalFormatting>
  <conditionalFormatting sqref="H77">
    <cfRule type="cellIs" dxfId="54" priority="19" stopIfTrue="1" operator="notEqual">
      <formula>ROUND(H77,0)</formula>
    </cfRule>
  </conditionalFormatting>
  <conditionalFormatting sqref="H76">
    <cfRule type="cellIs" dxfId="53" priority="17" stopIfTrue="1" operator="notEqual">
      <formula>ROUND(H76,0)</formula>
    </cfRule>
    <cfRule type="cellIs" dxfId="52" priority="18" stopIfTrue="1" operator="lessThan">
      <formula>0</formula>
    </cfRule>
  </conditionalFormatting>
  <conditionalFormatting sqref="H79:H84">
    <cfRule type="cellIs" dxfId="51" priority="16" stopIfTrue="1" operator="notEqual">
      <formula>ROUND(H79,0)</formula>
    </cfRule>
  </conditionalFormatting>
  <conditionalFormatting sqref="H86">
    <cfRule type="cellIs" dxfId="50" priority="15" stopIfTrue="1" operator="notEqual">
      <formula>ROUND(H86,0)</formula>
    </cfRule>
  </conditionalFormatting>
  <conditionalFormatting sqref="H90">
    <cfRule type="cellIs" dxfId="49" priority="13" stopIfTrue="1" operator="notEqual">
      <formula>ROUND(H90,0)</formula>
    </cfRule>
    <cfRule type="cellIs" dxfId="48" priority="14" stopIfTrue="1" operator="lessThan">
      <formula>0</formula>
    </cfRule>
  </conditionalFormatting>
  <conditionalFormatting sqref="H93">
    <cfRule type="cellIs" dxfId="47" priority="11" stopIfTrue="1" operator="notEqual">
      <formula>ROUND(H93,0)</formula>
    </cfRule>
    <cfRule type="cellIs" dxfId="46" priority="12" stopIfTrue="1" operator="lessThan">
      <formula>0</formula>
    </cfRule>
  </conditionalFormatting>
  <conditionalFormatting sqref="H97:H99">
    <cfRule type="cellIs" dxfId="45" priority="9" stopIfTrue="1" operator="notEqual">
      <formula>ROUND(H97,0)</formula>
    </cfRule>
    <cfRule type="cellIs" dxfId="44" priority="10" stopIfTrue="1" operator="lessThan">
      <formula>0</formula>
    </cfRule>
  </conditionalFormatting>
  <conditionalFormatting sqref="H109:H114">
    <cfRule type="cellIs" dxfId="43" priority="7" stopIfTrue="1" operator="notEqual">
      <formula>ROUND(H109,0)</formula>
    </cfRule>
    <cfRule type="cellIs" dxfId="42" priority="8" stopIfTrue="1" operator="lessThan">
      <formula>0</formula>
    </cfRule>
  </conditionalFormatting>
  <conditionalFormatting sqref="H116:H129">
    <cfRule type="cellIs" dxfId="41" priority="5" stopIfTrue="1" operator="notEqual">
      <formula>ROUND(H116,0)</formula>
    </cfRule>
    <cfRule type="cellIs" dxfId="40" priority="6" stopIfTrue="1" operator="lessThan">
      <formula>0</formula>
    </cfRule>
  </conditionalFormatting>
  <conditionalFormatting sqref="H130">
    <cfRule type="cellIs" dxfId="39" priority="3" stopIfTrue="1" operator="notEqual">
      <formula>ROUND(H130,0)</formula>
    </cfRule>
    <cfRule type="cellIs" dxfId="38" priority="4" stopIfTrue="1" operator="lessThan">
      <formula>0</formula>
    </cfRule>
  </conditionalFormatting>
  <conditionalFormatting sqref="H132">
    <cfRule type="cellIs" dxfId="37" priority="1" stopIfTrue="1" operator="notEqual">
      <formula>ROUND(H132,0)</formula>
    </cfRule>
    <cfRule type="cellIs" dxfId="36"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78"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11" sqref="I11"/>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66" t="s">
        <v>114</v>
      </c>
      <c r="B1" s="329"/>
      <c r="C1" s="329"/>
      <c r="D1" s="329"/>
      <c r="E1" s="329"/>
      <c r="F1" s="329"/>
      <c r="G1" s="329"/>
      <c r="H1" s="329"/>
      <c r="I1" s="329"/>
    </row>
    <row r="2" spans="1:9" x14ac:dyDescent="0.2">
      <c r="A2" s="365" t="s">
        <v>446</v>
      </c>
      <c r="B2" s="331"/>
      <c r="C2" s="331"/>
      <c r="D2" s="331"/>
      <c r="E2" s="331"/>
      <c r="F2" s="331"/>
      <c r="G2" s="331"/>
      <c r="H2" s="331"/>
      <c r="I2" s="331"/>
    </row>
    <row r="3" spans="1:9" x14ac:dyDescent="0.2">
      <c r="A3" s="377" t="s">
        <v>361</v>
      </c>
      <c r="B3" s="378"/>
      <c r="C3" s="378"/>
      <c r="D3" s="378"/>
      <c r="E3" s="378"/>
      <c r="F3" s="378"/>
      <c r="G3" s="378"/>
      <c r="H3" s="378"/>
      <c r="I3" s="378"/>
    </row>
    <row r="4" spans="1:9" x14ac:dyDescent="0.2">
      <c r="A4" s="364" t="s">
        <v>442</v>
      </c>
      <c r="B4" s="335"/>
      <c r="C4" s="335"/>
      <c r="D4" s="335"/>
      <c r="E4" s="335"/>
      <c r="F4" s="335"/>
      <c r="G4" s="335"/>
      <c r="H4" s="335"/>
      <c r="I4" s="336"/>
    </row>
    <row r="5" spans="1:9" ht="34.5" thickBot="1" x14ac:dyDescent="0.25">
      <c r="A5" s="362" t="s">
        <v>2</v>
      </c>
      <c r="B5" s="341"/>
      <c r="C5" s="341"/>
      <c r="D5" s="341"/>
      <c r="E5" s="341"/>
      <c r="F5" s="342"/>
      <c r="G5" s="12" t="s">
        <v>115</v>
      </c>
      <c r="H5" s="46" t="s">
        <v>377</v>
      </c>
      <c r="I5" s="46" t="s">
        <v>353</v>
      </c>
    </row>
    <row r="6" spans="1:9" x14ac:dyDescent="0.2">
      <c r="A6" s="363">
        <v>1</v>
      </c>
      <c r="B6" s="338"/>
      <c r="C6" s="338"/>
      <c r="D6" s="338"/>
      <c r="E6" s="338"/>
      <c r="F6" s="339"/>
      <c r="G6" s="14">
        <v>2</v>
      </c>
      <c r="H6" s="20">
        <v>3</v>
      </c>
      <c r="I6" s="20">
        <v>4</v>
      </c>
    </row>
    <row r="7" spans="1:9" x14ac:dyDescent="0.2">
      <c r="A7" s="375" t="s">
        <v>128</v>
      </c>
      <c r="B7" s="375"/>
      <c r="C7" s="375"/>
      <c r="D7" s="375"/>
      <c r="E7" s="375"/>
      <c r="F7" s="375"/>
      <c r="G7" s="24">
        <v>125</v>
      </c>
      <c r="H7" s="63">
        <f>SUM(H8:H12)</f>
        <v>1786899201</v>
      </c>
      <c r="I7" s="63">
        <f>SUM(I8:I12)</f>
        <v>2055240465</v>
      </c>
    </row>
    <row r="8" spans="1:9" x14ac:dyDescent="0.2">
      <c r="A8" s="316" t="s">
        <v>129</v>
      </c>
      <c r="B8" s="316"/>
      <c r="C8" s="316"/>
      <c r="D8" s="316"/>
      <c r="E8" s="316"/>
      <c r="F8" s="316"/>
      <c r="G8" s="16">
        <v>126</v>
      </c>
      <c r="H8" s="58">
        <v>18501792</v>
      </c>
      <c r="I8" s="58">
        <v>31164184</v>
      </c>
    </row>
    <row r="9" spans="1:9" x14ac:dyDescent="0.2">
      <c r="A9" s="316" t="s">
        <v>130</v>
      </c>
      <c r="B9" s="316"/>
      <c r="C9" s="316"/>
      <c r="D9" s="316"/>
      <c r="E9" s="316"/>
      <c r="F9" s="316"/>
      <c r="G9" s="16">
        <v>127</v>
      </c>
      <c r="H9" s="58">
        <v>1750101402</v>
      </c>
      <c r="I9" s="58">
        <v>1843331491</v>
      </c>
    </row>
    <row r="10" spans="1:9" x14ac:dyDescent="0.2">
      <c r="A10" s="316" t="s">
        <v>131</v>
      </c>
      <c r="B10" s="316"/>
      <c r="C10" s="316"/>
      <c r="D10" s="316"/>
      <c r="E10" s="316"/>
      <c r="F10" s="316"/>
      <c r="G10" s="16">
        <v>128</v>
      </c>
      <c r="H10" s="58">
        <v>328628</v>
      </c>
      <c r="I10" s="58">
        <v>218490</v>
      </c>
    </row>
    <row r="11" spans="1:9" x14ac:dyDescent="0.2">
      <c r="A11" s="316" t="s">
        <v>132</v>
      </c>
      <c r="B11" s="316"/>
      <c r="C11" s="316"/>
      <c r="D11" s="316"/>
      <c r="E11" s="316"/>
      <c r="F11" s="316"/>
      <c r="G11" s="16">
        <v>129</v>
      </c>
      <c r="H11" s="58">
        <v>53245</v>
      </c>
      <c r="I11" s="58">
        <v>122524005</v>
      </c>
    </row>
    <row r="12" spans="1:9" x14ac:dyDescent="0.2">
      <c r="A12" s="316" t="s">
        <v>133</v>
      </c>
      <c r="B12" s="316"/>
      <c r="C12" s="316"/>
      <c r="D12" s="316"/>
      <c r="E12" s="316"/>
      <c r="F12" s="316"/>
      <c r="G12" s="16">
        <v>130</v>
      </c>
      <c r="H12" s="58">
        <v>17914134</v>
      </c>
      <c r="I12" s="58">
        <v>58002295</v>
      </c>
    </row>
    <row r="13" spans="1:9" x14ac:dyDescent="0.2">
      <c r="A13" s="320" t="s">
        <v>134</v>
      </c>
      <c r="B13" s="320"/>
      <c r="C13" s="320"/>
      <c r="D13" s="320"/>
      <c r="E13" s="320"/>
      <c r="F13" s="320"/>
      <c r="G13" s="17">
        <v>131</v>
      </c>
      <c r="H13" s="59">
        <f>H14+H15+H19+H23+H24+H25+H28+H35</f>
        <v>1510794603</v>
      </c>
      <c r="I13" s="59">
        <f>I14+I15+I19+I23+I24+I25+I28+I35</f>
        <v>1640753043</v>
      </c>
    </row>
    <row r="14" spans="1:9" x14ac:dyDescent="0.2">
      <c r="A14" s="316" t="s">
        <v>116</v>
      </c>
      <c r="B14" s="316"/>
      <c r="C14" s="316"/>
      <c r="D14" s="316"/>
      <c r="E14" s="316"/>
      <c r="F14" s="316"/>
      <c r="G14" s="16">
        <v>132</v>
      </c>
      <c r="H14" s="58">
        <v>0</v>
      </c>
      <c r="I14" s="58">
        <v>0</v>
      </c>
    </row>
    <row r="15" spans="1:9" x14ac:dyDescent="0.2">
      <c r="A15" s="376" t="s">
        <v>135</v>
      </c>
      <c r="B15" s="376"/>
      <c r="C15" s="376"/>
      <c r="D15" s="376"/>
      <c r="E15" s="376"/>
      <c r="F15" s="376"/>
      <c r="G15" s="17">
        <v>133</v>
      </c>
      <c r="H15" s="59">
        <f>SUM(H16:H18)</f>
        <v>501402765</v>
      </c>
      <c r="I15" s="59">
        <f>SUM(I16:I18)</f>
        <v>540847277</v>
      </c>
    </row>
    <row r="16" spans="1:9" x14ac:dyDescent="0.2">
      <c r="A16" s="367" t="s">
        <v>136</v>
      </c>
      <c r="B16" s="367"/>
      <c r="C16" s="367"/>
      <c r="D16" s="367"/>
      <c r="E16" s="367"/>
      <c r="F16" s="367"/>
      <c r="G16" s="16">
        <v>134</v>
      </c>
      <c r="H16" s="58">
        <v>294408484</v>
      </c>
      <c r="I16" s="58">
        <v>313355800</v>
      </c>
    </row>
    <row r="17" spans="1:9" x14ac:dyDescent="0.2">
      <c r="A17" s="367" t="s">
        <v>137</v>
      </c>
      <c r="B17" s="367"/>
      <c r="C17" s="367"/>
      <c r="D17" s="367"/>
      <c r="E17" s="367"/>
      <c r="F17" s="367"/>
      <c r="G17" s="16">
        <v>135</v>
      </c>
      <c r="H17" s="58">
        <v>3276436</v>
      </c>
      <c r="I17" s="58">
        <v>4561489</v>
      </c>
    </row>
    <row r="18" spans="1:9" x14ac:dyDescent="0.2">
      <c r="A18" s="367" t="s">
        <v>138</v>
      </c>
      <c r="B18" s="367"/>
      <c r="C18" s="367"/>
      <c r="D18" s="367"/>
      <c r="E18" s="367"/>
      <c r="F18" s="367"/>
      <c r="G18" s="16">
        <v>136</v>
      </c>
      <c r="H18" s="58">
        <v>203717845</v>
      </c>
      <c r="I18" s="58">
        <v>222929988</v>
      </c>
    </row>
    <row r="19" spans="1:9" x14ac:dyDescent="0.2">
      <c r="A19" s="376" t="s">
        <v>139</v>
      </c>
      <c r="B19" s="376"/>
      <c r="C19" s="376"/>
      <c r="D19" s="376"/>
      <c r="E19" s="376"/>
      <c r="F19" s="376"/>
      <c r="G19" s="17">
        <v>137</v>
      </c>
      <c r="H19" s="59">
        <f>SUM(H20:H22)</f>
        <v>487757455</v>
      </c>
      <c r="I19" s="59">
        <f>SUM(I20:I22)</f>
        <v>506079536</v>
      </c>
    </row>
    <row r="20" spans="1:9" x14ac:dyDescent="0.2">
      <c r="A20" s="367" t="s">
        <v>117</v>
      </c>
      <c r="B20" s="367"/>
      <c r="C20" s="367"/>
      <c r="D20" s="367"/>
      <c r="E20" s="367"/>
      <c r="F20" s="367"/>
      <c r="G20" s="16">
        <v>138</v>
      </c>
      <c r="H20" s="58">
        <v>297438400</v>
      </c>
      <c r="I20" s="58">
        <v>313346838</v>
      </c>
    </row>
    <row r="21" spans="1:9" x14ac:dyDescent="0.2">
      <c r="A21" s="367" t="s">
        <v>118</v>
      </c>
      <c r="B21" s="367"/>
      <c r="C21" s="367"/>
      <c r="D21" s="367"/>
      <c r="E21" s="367"/>
      <c r="F21" s="367"/>
      <c r="G21" s="16">
        <v>139</v>
      </c>
      <c r="H21" s="58">
        <v>123009680</v>
      </c>
      <c r="I21" s="58">
        <v>126884338</v>
      </c>
    </row>
    <row r="22" spans="1:9" x14ac:dyDescent="0.2">
      <c r="A22" s="367" t="s">
        <v>119</v>
      </c>
      <c r="B22" s="367"/>
      <c r="C22" s="367"/>
      <c r="D22" s="367"/>
      <c r="E22" s="367"/>
      <c r="F22" s="367"/>
      <c r="G22" s="16">
        <v>140</v>
      </c>
      <c r="H22" s="58">
        <v>67309375</v>
      </c>
      <c r="I22" s="58">
        <v>65848360</v>
      </c>
    </row>
    <row r="23" spans="1:9" x14ac:dyDescent="0.2">
      <c r="A23" s="316" t="s">
        <v>120</v>
      </c>
      <c r="B23" s="316"/>
      <c r="C23" s="316"/>
      <c r="D23" s="316"/>
      <c r="E23" s="316"/>
      <c r="F23" s="316"/>
      <c r="G23" s="16">
        <v>141</v>
      </c>
      <c r="H23" s="58">
        <v>344691659</v>
      </c>
      <c r="I23" s="58">
        <v>380123705</v>
      </c>
    </row>
    <row r="24" spans="1:9" x14ac:dyDescent="0.2">
      <c r="A24" s="316" t="s">
        <v>121</v>
      </c>
      <c r="B24" s="316"/>
      <c r="C24" s="316"/>
      <c r="D24" s="316"/>
      <c r="E24" s="316"/>
      <c r="F24" s="316"/>
      <c r="G24" s="16">
        <v>142</v>
      </c>
      <c r="H24" s="58">
        <v>158196736</v>
      </c>
      <c r="I24" s="58">
        <v>174347691</v>
      </c>
    </row>
    <row r="25" spans="1:9" x14ac:dyDescent="0.2">
      <c r="A25" s="376" t="s">
        <v>140</v>
      </c>
      <c r="B25" s="376"/>
      <c r="C25" s="376"/>
      <c r="D25" s="376"/>
      <c r="E25" s="376"/>
      <c r="F25" s="376"/>
      <c r="G25" s="17">
        <v>143</v>
      </c>
      <c r="H25" s="59">
        <f>H26+H27</f>
        <v>296981</v>
      </c>
      <c r="I25" s="59">
        <f>I26+I27</f>
        <v>543947</v>
      </c>
    </row>
    <row r="26" spans="1:9" x14ac:dyDescent="0.2">
      <c r="A26" s="367" t="s">
        <v>141</v>
      </c>
      <c r="B26" s="367"/>
      <c r="C26" s="367"/>
      <c r="D26" s="367"/>
      <c r="E26" s="367"/>
      <c r="F26" s="367"/>
      <c r="G26" s="16">
        <v>144</v>
      </c>
      <c r="H26" s="58">
        <v>0</v>
      </c>
      <c r="I26" s="58">
        <v>0</v>
      </c>
    </row>
    <row r="27" spans="1:9" x14ac:dyDescent="0.2">
      <c r="A27" s="367" t="s">
        <v>142</v>
      </c>
      <c r="B27" s="367"/>
      <c r="C27" s="367"/>
      <c r="D27" s="367"/>
      <c r="E27" s="367"/>
      <c r="F27" s="367"/>
      <c r="G27" s="16">
        <v>145</v>
      </c>
      <c r="H27" s="58">
        <v>296981</v>
      </c>
      <c r="I27" s="58">
        <v>543947</v>
      </c>
    </row>
    <row r="28" spans="1:9" x14ac:dyDescent="0.2">
      <c r="A28" s="376" t="s">
        <v>143</v>
      </c>
      <c r="B28" s="376"/>
      <c r="C28" s="376"/>
      <c r="D28" s="376"/>
      <c r="E28" s="376"/>
      <c r="F28" s="376"/>
      <c r="G28" s="17">
        <v>146</v>
      </c>
      <c r="H28" s="59">
        <f>SUM(H29:H34)</f>
        <v>5978624</v>
      </c>
      <c r="I28" s="59">
        <f>SUM(I29:I34)</f>
        <v>8235940</v>
      </c>
    </row>
    <row r="29" spans="1:9" x14ac:dyDescent="0.2">
      <c r="A29" s="367" t="s">
        <v>144</v>
      </c>
      <c r="B29" s="367"/>
      <c r="C29" s="367"/>
      <c r="D29" s="367"/>
      <c r="E29" s="367"/>
      <c r="F29" s="367"/>
      <c r="G29" s="16">
        <v>147</v>
      </c>
      <c r="H29" s="58">
        <v>3939257</v>
      </c>
      <c r="I29" s="58">
        <v>4683291</v>
      </c>
    </row>
    <row r="30" spans="1:9" x14ac:dyDescent="0.2">
      <c r="A30" s="367" t="s">
        <v>145</v>
      </c>
      <c r="B30" s="367"/>
      <c r="C30" s="367"/>
      <c r="D30" s="367"/>
      <c r="E30" s="367"/>
      <c r="F30" s="367"/>
      <c r="G30" s="16">
        <v>148</v>
      </c>
      <c r="H30" s="58">
        <v>0</v>
      </c>
      <c r="I30" s="58">
        <v>0</v>
      </c>
    </row>
    <row r="31" spans="1:9" x14ac:dyDescent="0.2">
      <c r="A31" s="367" t="s">
        <v>146</v>
      </c>
      <c r="B31" s="367"/>
      <c r="C31" s="367"/>
      <c r="D31" s="367"/>
      <c r="E31" s="367"/>
      <c r="F31" s="367"/>
      <c r="G31" s="16">
        <v>149</v>
      </c>
      <c r="H31" s="58">
        <v>2039367</v>
      </c>
      <c r="I31" s="58">
        <v>3552649</v>
      </c>
    </row>
    <row r="32" spans="1:9" x14ac:dyDescent="0.2">
      <c r="A32" s="367" t="s">
        <v>147</v>
      </c>
      <c r="B32" s="367"/>
      <c r="C32" s="367"/>
      <c r="D32" s="367"/>
      <c r="E32" s="367"/>
      <c r="F32" s="367"/>
      <c r="G32" s="16">
        <v>150</v>
      </c>
      <c r="H32" s="58">
        <v>0</v>
      </c>
      <c r="I32" s="58">
        <v>0</v>
      </c>
    </row>
    <row r="33" spans="1:9" x14ac:dyDescent="0.2">
      <c r="A33" s="367" t="s">
        <v>148</v>
      </c>
      <c r="B33" s="367"/>
      <c r="C33" s="367"/>
      <c r="D33" s="367"/>
      <c r="E33" s="367"/>
      <c r="F33" s="367"/>
      <c r="G33" s="16">
        <v>151</v>
      </c>
      <c r="H33" s="58">
        <v>0</v>
      </c>
      <c r="I33" s="58">
        <v>0</v>
      </c>
    </row>
    <row r="34" spans="1:9" x14ac:dyDescent="0.2">
      <c r="A34" s="367" t="s">
        <v>149</v>
      </c>
      <c r="B34" s="367"/>
      <c r="C34" s="367"/>
      <c r="D34" s="367"/>
      <c r="E34" s="367"/>
      <c r="F34" s="367"/>
      <c r="G34" s="16">
        <v>152</v>
      </c>
      <c r="H34" s="58">
        <v>0</v>
      </c>
      <c r="I34" s="58">
        <v>0</v>
      </c>
    </row>
    <row r="35" spans="1:9" x14ac:dyDescent="0.2">
      <c r="A35" s="316" t="s">
        <v>122</v>
      </c>
      <c r="B35" s="316"/>
      <c r="C35" s="316"/>
      <c r="D35" s="316"/>
      <c r="E35" s="316"/>
      <c r="F35" s="316"/>
      <c r="G35" s="16">
        <v>153</v>
      </c>
      <c r="H35" s="58">
        <v>12470383</v>
      </c>
      <c r="I35" s="58">
        <v>30574947</v>
      </c>
    </row>
    <row r="36" spans="1:9" x14ac:dyDescent="0.2">
      <c r="A36" s="320" t="s">
        <v>150</v>
      </c>
      <c r="B36" s="320"/>
      <c r="C36" s="320"/>
      <c r="D36" s="320"/>
      <c r="E36" s="320"/>
      <c r="F36" s="320"/>
      <c r="G36" s="17">
        <v>154</v>
      </c>
      <c r="H36" s="59">
        <f>SUM(H37:H46)</f>
        <v>37817579</v>
      </c>
      <c r="I36" s="59">
        <f>SUM(I37:I46)</f>
        <v>18969797</v>
      </c>
    </row>
    <row r="37" spans="1:9" x14ac:dyDescent="0.2">
      <c r="A37" s="316" t="s">
        <v>151</v>
      </c>
      <c r="B37" s="316"/>
      <c r="C37" s="316"/>
      <c r="D37" s="316"/>
      <c r="E37" s="316"/>
      <c r="F37" s="316"/>
      <c r="G37" s="16">
        <v>155</v>
      </c>
      <c r="H37" s="58">
        <v>6050776</v>
      </c>
      <c r="I37" s="58">
        <v>8703256</v>
      </c>
    </row>
    <row r="38" spans="1:9" ht="25.15" customHeight="1" x14ac:dyDescent="0.2">
      <c r="A38" s="316" t="s">
        <v>152</v>
      </c>
      <c r="B38" s="316"/>
      <c r="C38" s="316"/>
      <c r="D38" s="316"/>
      <c r="E38" s="316"/>
      <c r="F38" s="316"/>
      <c r="G38" s="16">
        <v>156</v>
      </c>
      <c r="H38" s="58">
        <v>0</v>
      </c>
      <c r="I38" s="58">
        <v>0</v>
      </c>
    </row>
    <row r="39" spans="1:9" ht="28.15" customHeight="1" x14ac:dyDescent="0.2">
      <c r="A39" s="316" t="s">
        <v>153</v>
      </c>
      <c r="B39" s="316"/>
      <c r="C39" s="316"/>
      <c r="D39" s="316"/>
      <c r="E39" s="316"/>
      <c r="F39" s="316"/>
      <c r="G39" s="16">
        <v>157</v>
      </c>
      <c r="H39" s="58">
        <v>0</v>
      </c>
      <c r="I39" s="58">
        <v>0</v>
      </c>
    </row>
    <row r="40" spans="1:9" ht="28.15" customHeight="1" x14ac:dyDescent="0.2">
      <c r="A40" s="316" t="s">
        <v>154</v>
      </c>
      <c r="B40" s="316"/>
      <c r="C40" s="316"/>
      <c r="D40" s="316"/>
      <c r="E40" s="316"/>
      <c r="F40" s="316"/>
      <c r="G40" s="16">
        <v>158</v>
      </c>
      <c r="H40" s="58">
        <v>0</v>
      </c>
      <c r="I40" s="58">
        <v>186986</v>
      </c>
    </row>
    <row r="41" spans="1:9" ht="22.9" customHeight="1" x14ac:dyDescent="0.2">
      <c r="A41" s="316" t="s">
        <v>155</v>
      </c>
      <c r="B41" s="316"/>
      <c r="C41" s="316"/>
      <c r="D41" s="316"/>
      <c r="E41" s="316"/>
      <c r="F41" s="316"/>
      <c r="G41" s="16">
        <v>159</v>
      </c>
      <c r="H41" s="58">
        <v>0</v>
      </c>
      <c r="I41" s="58">
        <v>0</v>
      </c>
    </row>
    <row r="42" spans="1:9" x14ac:dyDescent="0.2">
      <c r="A42" s="316" t="s">
        <v>156</v>
      </c>
      <c r="B42" s="316"/>
      <c r="C42" s="316"/>
      <c r="D42" s="316"/>
      <c r="E42" s="316"/>
      <c r="F42" s="316"/>
      <c r="G42" s="16">
        <v>160</v>
      </c>
      <c r="H42" s="58">
        <v>0</v>
      </c>
      <c r="I42" s="58">
        <v>0</v>
      </c>
    </row>
    <row r="43" spans="1:9" x14ac:dyDescent="0.2">
      <c r="A43" s="316" t="s">
        <v>157</v>
      </c>
      <c r="B43" s="316"/>
      <c r="C43" s="316"/>
      <c r="D43" s="316"/>
      <c r="E43" s="316"/>
      <c r="F43" s="316"/>
      <c r="G43" s="16">
        <v>161</v>
      </c>
      <c r="H43" s="58">
        <v>459866</v>
      </c>
      <c r="I43" s="58">
        <v>642261</v>
      </c>
    </row>
    <row r="44" spans="1:9" x14ac:dyDescent="0.2">
      <c r="A44" s="316" t="s">
        <v>158</v>
      </c>
      <c r="B44" s="316"/>
      <c r="C44" s="316"/>
      <c r="D44" s="316"/>
      <c r="E44" s="316"/>
      <c r="F44" s="316"/>
      <c r="G44" s="16">
        <v>162</v>
      </c>
      <c r="H44" s="58">
        <v>27503652</v>
      </c>
      <c r="I44" s="58">
        <v>3713047</v>
      </c>
    </row>
    <row r="45" spans="1:9" x14ac:dyDescent="0.2">
      <c r="A45" s="316" t="s">
        <v>159</v>
      </c>
      <c r="B45" s="316"/>
      <c r="C45" s="316"/>
      <c r="D45" s="316"/>
      <c r="E45" s="316"/>
      <c r="F45" s="316"/>
      <c r="G45" s="16">
        <v>163</v>
      </c>
      <c r="H45" s="58">
        <v>0</v>
      </c>
      <c r="I45" s="58">
        <v>0</v>
      </c>
    </row>
    <row r="46" spans="1:9" x14ac:dyDescent="0.2">
      <c r="A46" s="316" t="s">
        <v>160</v>
      </c>
      <c r="B46" s="316"/>
      <c r="C46" s="316"/>
      <c r="D46" s="316"/>
      <c r="E46" s="316"/>
      <c r="F46" s="316"/>
      <c r="G46" s="16">
        <v>164</v>
      </c>
      <c r="H46" s="58">
        <v>3803285</v>
      </c>
      <c r="I46" s="58">
        <v>5724247</v>
      </c>
    </row>
    <row r="47" spans="1:9" x14ac:dyDescent="0.2">
      <c r="A47" s="320" t="s">
        <v>161</v>
      </c>
      <c r="B47" s="320"/>
      <c r="C47" s="320"/>
      <c r="D47" s="320"/>
      <c r="E47" s="320"/>
      <c r="F47" s="320"/>
      <c r="G47" s="17">
        <v>165</v>
      </c>
      <c r="H47" s="59">
        <f>SUM(H48:H54)</f>
        <v>53715103</v>
      </c>
      <c r="I47" s="59">
        <f>SUM(I48:I54)</f>
        <v>66983683</v>
      </c>
    </row>
    <row r="48" spans="1:9" ht="23.45" customHeight="1" x14ac:dyDescent="0.2">
      <c r="A48" s="316" t="s">
        <v>162</v>
      </c>
      <c r="B48" s="316"/>
      <c r="C48" s="316"/>
      <c r="D48" s="316"/>
      <c r="E48" s="316"/>
      <c r="F48" s="316"/>
      <c r="G48" s="16">
        <v>166</v>
      </c>
      <c r="H48" s="58">
        <v>0</v>
      </c>
      <c r="I48" s="58">
        <v>0</v>
      </c>
    </row>
    <row r="49" spans="1:9" x14ac:dyDescent="0.2">
      <c r="A49" s="369" t="s">
        <v>163</v>
      </c>
      <c r="B49" s="369"/>
      <c r="C49" s="369"/>
      <c r="D49" s="369"/>
      <c r="E49" s="369"/>
      <c r="F49" s="369"/>
      <c r="G49" s="16">
        <v>167</v>
      </c>
      <c r="H49" s="58">
        <v>0</v>
      </c>
      <c r="I49" s="58">
        <v>0</v>
      </c>
    </row>
    <row r="50" spans="1:9" x14ac:dyDescent="0.2">
      <c r="A50" s="369" t="s">
        <v>164</v>
      </c>
      <c r="B50" s="369"/>
      <c r="C50" s="369"/>
      <c r="D50" s="369"/>
      <c r="E50" s="369"/>
      <c r="F50" s="369"/>
      <c r="G50" s="16">
        <v>168</v>
      </c>
      <c r="H50" s="58">
        <v>44715964</v>
      </c>
      <c r="I50" s="58">
        <v>49875564</v>
      </c>
    </row>
    <row r="51" spans="1:9" x14ac:dyDescent="0.2">
      <c r="A51" s="369" t="s">
        <v>165</v>
      </c>
      <c r="B51" s="369"/>
      <c r="C51" s="369"/>
      <c r="D51" s="369"/>
      <c r="E51" s="369"/>
      <c r="F51" s="369"/>
      <c r="G51" s="16">
        <v>169</v>
      </c>
      <c r="H51" s="58">
        <v>0</v>
      </c>
      <c r="I51" s="58">
        <v>4622702</v>
      </c>
    </row>
    <row r="52" spans="1:9" x14ac:dyDescent="0.2">
      <c r="A52" s="369" t="s">
        <v>166</v>
      </c>
      <c r="B52" s="369"/>
      <c r="C52" s="369"/>
      <c r="D52" s="369"/>
      <c r="E52" s="369"/>
      <c r="F52" s="369"/>
      <c r="G52" s="16">
        <v>170</v>
      </c>
      <c r="H52" s="58">
        <v>3686904</v>
      </c>
      <c r="I52" s="58">
        <v>10651214</v>
      </c>
    </row>
    <row r="53" spans="1:9" x14ac:dyDescent="0.2">
      <c r="A53" s="369" t="s">
        <v>167</v>
      </c>
      <c r="B53" s="369"/>
      <c r="C53" s="369"/>
      <c r="D53" s="369"/>
      <c r="E53" s="369"/>
      <c r="F53" s="369"/>
      <c r="G53" s="16">
        <v>171</v>
      </c>
      <c r="H53" s="58">
        <v>0</v>
      </c>
      <c r="I53" s="58">
        <v>0</v>
      </c>
    </row>
    <row r="54" spans="1:9" x14ac:dyDescent="0.2">
      <c r="A54" s="369" t="s">
        <v>168</v>
      </c>
      <c r="B54" s="369"/>
      <c r="C54" s="369"/>
      <c r="D54" s="369"/>
      <c r="E54" s="369"/>
      <c r="F54" s="369"/>
      <c r="G54" s="16">
        <v>172</v>
      </c>
      <c r="H54" s="58">
        <v>5312235</v>
      </c>
      <c r="I54" s="58">
        <v>1834203</v>
      </c>
    </row>
    <row r="55" spans="1:9" ht="30.75" customHeight="1" x14ac:dyDescent="0.2">
      <c r="A55" s="352" t="s">
        <v>169</v>
      </c>
      <c r="B55" s="352"/>
      <c r="C55" s="352"/>
      <c r="D55" s="352"/>
      <c r="E55" s="352"/>
      <c r="F55" s="352"/>
      <c r="G55" s="16">
        <v>173</v>
      </c>
      <c r="H55" s="58">
        <v>0</v>
      </c>
      <c r="I55" s="58">
        <v>0</v>
      </c>
    </row>
    <row r="56" spans="1:9" x14ac:dyDescent="0.2">
      <c r="A56" s="352" t="s">
        <v>170</v>
      </c>
      <c r="B56" s="352"/>
      <c r="C56" s="352"/>
      <c r="D56" s="352"/>
      <c r="E56" s="352"/>
      <c r="F56" s="352"/>
      <c r="G56" s="16">
        <v>174</v>
      </c>
      <c r="H56" s="58">
        <v>0</v>
      </c>
      <c r="I56" s="58">
        <v>0</v>
      </c>
    </row>
    <row r="57" spans="1:9" ht="29.1" customHeight="1" x14ac:dyDescent="0.2">
      <c r="A57" s="352" t="s">
        <v>171</v>
      </c>
      <c r="B57" s="352"/>
      <c r="C57" s="352"/>
      <c r="D57" s="352"/>
      <c r="E57" s="352"/>
      <c r="F57" s="352"/>
      <c r="G57" s="16">
        <v>175</v>
      </c>
      <c r="H57" s="58">
        <v>0</v>
      </c>
      <c r="I57" s="58">
        <v>0</v>
      </c>
    </row>
    <row r="58" spans="1:9" x14ac:dyDescent="0.2">
      <c r="A58" s="352" t="s">
        <v>172</v>
      </c>
      <c r="B58" s="352"/>
      <c r="C58" s="352"/>
      <c r="D58" s="352"/>
      <c r="E58" s="352"/>
      <c r="F58" s="352"/>
      <c r="G58" s="16">
        <v>176</v>
      </c>
      <c r="H58" s="58">
        <v>0</v>
      </c>
      <c r="I58" s="58">
        <v>0</v>
      </c>
    </row>
    <row r="59" spans="1:9" x14ac:dyDescent="0.2">
      <c r="A59" s="320" t="s">
        <v>173</v>
      </c>
      <c r="B59" s="320"/>
      <c r="C59" s="320"/>
      <c r="D59" s="320"/>
      <c r="E59" s="320"/>
      <c r="F59" s="320"/>
      <c r="G59" s="17">
        <v>177</v>
      </c>
      <c r="H59" s="59">
        <f>H7+H36+H55+H56</f>
        <v>1824716780</v>
      </c>
      <c r="I59" s="59">
        <f>I7+I36+I55+I56</f>
        <v>2074210262</v>
      </c>
    </row>
    <row r="60" spans="1:9" x14ac:dyDescent="0.2">
      <c r="A60" s="320" t="s">
        <v>174</v>
      </c>
      <c r="B60" s="320"/>
      <c r="C60" s="320"/>
      <c r="D60" s="320"/>
      <c r="E60" s="320"/>
      <c r="F60" s="320"/>
      <c r="G60" s="17">
        <v>178</v>
      </c>
      <c r="H60" s="59">
        <f>H13+H47+H57+H58</f>
        <v>1564509706</v>
      </c>
      <c r="I60" s="59">
        <f>I13+I47+I57+I58</f>
        <v>1707736726</v>
      </c>
    </row>
    <row r="61" spans="1:9" x14ac:dyDescent="0.2">
      <c r="A61" s="320" t="s">
        <v>175</v>
      </c>
      <c r="B61" s="320"/>
      <c r="C61" s="320"/>
      <c r="D61" s="320"/>
      <c r="E61" s="320"/>
      <c r="F61" s="320"/>
      <c r="G61" s="17">
        <v>179</v>
      </c>
      <c r="H61" s="59">
        <f>H59-H60</f>
        <v>260207074</v>
      </c>
      <c r="I61" s="59">
        <f>I59-I60</f>
        <v>366473536</v>
      </c>
    </row>
    <row r="62" spans="1:9" x14ac:dyDescent="0.2">
      <c r="A62" s="368" t="s">
        <v>176</v>
      </c>
      <c r="B62" s="368"/>
      <c r="C62" s="368"/>
      <c r="D62" s="368"/>
      <c r="E62" s="368"/>
      <c r="F62" s="368"/>
      <c r="G62" s="17">
        <v>180</v>
      </c>
      <c r="H62" s="59">
        <f>+IF((H59-H60)&gt;0,(H59-H60),0)</f>
        <v>260207074</v>
      </c>
      <c r="I62" s="59">
        <f>+IF((I59-I60)&gt;0,(I59-I60),0)</f>
        <v>366473536</v>
      </c>
    </row>
    <row r="63" spans="1:9" x14ac:dyDescent="0.2">
      <c r="A63" s="368" t="s">
        <v>177</v>
      </c>
      <c r="B63" s="368"/>
      <c r="C63" s="368"/>
      <c r="D63" s="368"/>
      <c r="E63" s="368"/>
      <c r="F63" s="368"/>
      <c r="G63" s="17">
        <v>181</v>
      </c>
      <c r="H63" s="59">
        <f>+IF((H59-H60)&lt;0,(H59-H60),0)</f>
        <v>0</v>
      </c>
      <c r="I63" s="59">
        <f>+IF((I59-I60)&lt;0,(I59-I60),0)</f>
        <v>0</v>
      </c>
    </row>
    <row r="64" spans="1:9" x14ac:dyDescent="0.2">
      <c r="A64" s="352" t="s">
        <v>123</v>
      </c>
      <c r="B64" s="352"/>
      <c r="C64" s="352"/>
      <c r="D64" s="352"/>
      <c r="E64" s="352"/>
      <c r="F64" s="352"/>
      <c r="G64" s="16">
        <v>182</v>
      </c>
      <c r="H64" s="58">
        <v>20927598</v>
      </c>
      <c r="I64" s="58">
        <v>-10533369</v>
      </c>
    </row>
    <row r="65" spans="1:9" x14ac:dyDescent="0.2">
      <c r="A65" s="320" t="s">
        <v>178</v>
      </c>
      <c r="B65" s="320"/>
      <c r="C65" s="320"/>
      <c r="D65" s="320"/>
      <c r="E65" s="320"/>
      <c r="F65" s="320"/>
      <c r="G65" s="17">
        <v>183</v>
      </c>
      <c r="H65" s="59">
        <f>H61-H64</f>
        <v>239279476</v>
      </c>
      <c r="I65" s="59">
        <f>I61-I64</f>
        <v>377006905</v>
      </c>
    </row>
    <row r="66" spans="1:9" x14ac:dyDescent="0.2">
      <c r="A66" s="368" t="s">
        <v>179</v>
      </c>
      <c r="B66" s="368"/>
      <c r="C66" s="368"/>
      <c r="D66" s="368"/>
      <c r="E66" s="368"/>
      <c r="F66" s="368"/>
      <c r="G66" s="17">
        <v>184</v>
      </c>
      <c r="H66" s="59">
        <f>+IF((H61-H64)&gt;0,(H61-H64),0)</f>
        <v>239279476</v>
      </c>
      <c r="I66" s="59">
        <f>+IF((I61-I64)&gt;0,(I61-I64),0)</f>
        <v>377006905</v>
      </c>
    </row>
    <row r="67" spans="1:9" x14ac:dyDescent="0.2">
      <c r="A67" s="374" t="s">
        <v>180</v>
      </c>
      <c r="B67" s="374"/>
      <c r="C67" s="374"/>
      <c r="D67" s="374"/>
      <c r="E67" s="374"/>
      <c r="F67" s="374"/>
      <c r="G67" s="18">
        <v>185</v>
      </c>
      <c r="H67" s="64">
        <f>+IF((H61-H64)&lt;0,(H61-H64),0)</f>
        <v>0</v>
      </c>
      <c r="I67" s="64">
        <f>+IF((I61-I64)&lt;0,(I61-I64),0)</f>
        <v>0</v>
      </c>
    </row>
    <row r="68" spans="1:9" x14ac:dyDescent="0.2">
      <c r="A68" s="360" t="s">
        <v>181</v>
      </c>
      <c r="B68" s="360"/>
      <c r="C68" s="360"/>
      <c r="D68" s="360"/>
      <c r="E68" s="360"/>
      <c r="F68" s="360"/>
      <c r="G68" s="370"/>
      <c r="H68" s="370"/>
      <c r="I68" s="370"/>
    </row>
    <row r="69" spans="1:9" ht="25.9" customHeight="1" x14ac:dyDescent="0.2">
      <c r="A69" s="320" t="s">
        <v>182</v>
      </c>
      <c r="B69" s="320"/>
      <c r="C69" s="320"/>
      <c r="D69" s="320"/>
      <c r="E69" s="320"/>
      <c r="F69" s="320"/>
      <c r="G69" s="17">
        <v>186</v>
      </c>
      <c r="H69" s="59">
        <f>H70-H71</f>
        <v>0</v>
      </c>
      <c r="I69" s="59">
        <f>I70-I71</f>
        <v>0</v>
      </c>
    </row>
    <row r="70" spans="1:9" x14ac:dyDescent="0.2">
      <c r="A70" s="369" t="s">
        <v>183</v>
      </c>
      <c r="B70" s="369"/>
      <c r="C70" s="369"/>
      <c r="D70" s="369"/>
      <c r="E70" s="369"/>
      <c r="F70" s="369"/>
      <c r="G70" s="16">
        <v>187</v>
      </c>
      <c r="H70" s="58">
        <v>0</v>
      </c>
      <c r="I70" s="58">
        <v>0</v>
      </c>
    </row>
    <row r="71" spans="1:9" x14ac:dyDescent="0.2">
      <c r="A71" s="369" t="s">
        <v>184</v>
      </c>
      <c r="B71" s="369"/>
      <c r="C71" s="369"/>
      <c r="D71" s="369"/>
      <c r="E71" s="369"/>
      <c r="F71" s="369"/>
      <c r="G71" s="16">
        <v>188</v>
      </c>
      <c r="H71" s="58">
        <v>0</v>
      </c>
      <c r="I71" s="58">
        <v>0</v>
      </c>
    </row>
    <row r="72" spans="1:9" x14ac:dyDescent="0.2">
      <c r="A72" s="352" t="s">
        <v>185</v>
      </c>
      <c r="B72" s="352"/>
      <c r="C72" s="352"/>
      <c r="D72" s="352"/>
      <c r="E72" s="352"/>
      <c r="F72" s="352"/>
      <c r="G72" s="16">
        <v>189</v>
      </c>
      <c r="H72" s="58">
        <v>0</v>
      </c>
      <c r="I72" s="58">
        <v>0</v>
      </c>
    </row>
    <row r="73" spans="1:9" x14ac:dyDescent="0.2">
      <c r="A73" s="368" t="s">
        <v>186</v>
      </c>
      <c r="B73" s="368"/>
      <c r="C73" s="368"/>
      <c r="D73" s="368"/>
      <c r="E73" s="368"/>
      <c r="F73" s="368"/>
      <c r="G73" s="17">
        <v>190</v>
      </c>
      <c r="H73" s="117">
        <v>0</v>
      </c>
      <c r="I73" s="117">
        <v>0</v>
      </c>
    </row>
    <row r="74" spans="1:9" x14ac:dyDescent="0.2">
      <c r="A74" s="374" t="s">
        <v>187</v>
      </c>
      <c r="B74" s="374"/>
      <c r="C74" s="374"/>
      <c r="D74" s="374"/>
      <c r="E74" s="374"/>
      <c r="F74" s="374"/>
      <c r="G74" s="18">
        <v>191</v>
      </c>
      <c r="H74" s="118">
        <v>0</v>
      </c>
      <c r="I74" s="118">
        <v>0</v>
      </c>
    </row>
    <row r="75" spans="1:9" x14ac:dyDescent="0.2">
      <c r="A75" s="360" t="s">
        <v>188</v>
      </c>
      <c r="B75" s="360"/>
      <c r="C75" s="360"/>
      <c r="D75" s="360"/>
      <c r="E75" s="360"/>
      <c r="F75" s="360"/>
      <c r="G75" s="370"/>
      <c r="H75" s="370"/>
      <c r="I75" s="370"/>
    </row>
    <row r="76" spans="1:9" x14ac:dyDescent="0.2">
      <c r="A76" s="320" t="s">
        <v>189</v>
      </c>
      <c r="B76" s="320"/>
      <c r="C76" s="320"/>
      <c r="D76" s="320"/>
      <c r="E76" s="320"/>
      <c r="F76" s="320"/>
      <c r="G76" s="17">
        <v>192</v>
      </c>
      <c r="H76" s="117">
        <v>0</v>
      </c>
      <c r="I76" s="117">
        <v>0</v>
      </c>
    </row>
    <row r="77" spans="1:9" x14ac:dyDescent="0.2">
      <c r="A77" s="384" t="s">
        <v>190</v>
      </c>
      <c r="B77" s="384"/>
      <c r="C77" s="384"/>
      <c r="D77" s="384"/>
      <c r="E77" s="384"/>
      <c r="F77" s="384"/>
      <c r="G77" s="22">
        <v>193</v>
      </c>
      <c r="H77" s="65">
        <v>0</v>
      </c>
      <c r="I77" s="65">
        <v>0</v>
      </c>
    </row>
    <row r="78" spans="1:9" x14ac:dyDescent="0.2">
      <c r="A78" s="384" t="s">
        <v>191</v>
      </c>
      <c r="B78" s="384"/>
      <c r="C78" s="384"/>
      <c r="D78" s="384"/>
      <c r="E78" s="384"/>
      <c r="F78" s="384"/>
      <c r="G78" s="22">
        <v>194</v>
      </c>
      <c r="H78" s="65">
        <v>0</v>
      </c>
      <c r="I78" s="65">
        <v>0</v>
      </c>
    </row>
    <row r="79" spans="1:9" x14ac:dyDescent="0.2">
      <c r="A79" s="320" t="s">
        <v>192</v>
      </c>
      <c r="B79" s="320"/>
      <c r="C79" s="320"/>
      <c r="D79" s="320"/>
      <c r="E79" s="320"/>
      <c r="F79" s="320"/>
      <c r="G79" s="17">
        <v>195</v>
      </c>
      <c r="H79" s="117">
        <v>0</v>
      </c>
      <c r="I79" s="117">
        <v>0</v>
      </c>
    </row>
    <row r="80" spans="1:9" x14ac:dyDescent="0.2">
      <c r="A80" s="320" t="s">
        <v>193</v>
      </c>
      <c r="B80" s="320"/>
      <c r="C80" s="320"/>
      <c r="D80" s="320"/>
      <c r="E80" s="320"/>
      <c r="F80" s="320"/>
      <c r="G80" s="17">
        <v>196</v>
      </c>
      <c r="H80" s="117">
        <v>0</v>
      </c>
      <c r="I80" s="117">
        <v>0</v>
      </c>
    </row>
    <row r="81" spans="1:9" x14ac:dyDescent="0.2">
      <c r="A81" s="368" t="s">
        <v>194</v>
      </c>
      <c r="B81" s="368"/>
      <c r="C81" s="368"/>
      <c r="D81" s="368"/>
      <c r="E81" s="368"/>
      <c r="F81" s="368"/>
      <c r="G81" s="17">
        <v>197</v>
      </c>
      <c r="H81" s="117">
        <v>0</v>
      </c>
      <c r="I81" s="117">
        <v>0</v>
      </c>
    </row>
    <row r="82" spans="1:9" x14ac:dyDescent="0.2">
      <c r="A82" s="374" t="s">
        <v>195</v>
      </c>
      <c r="B82" s="374"/>
      <c r="C82" s="374"/>
      <c r="D82" s="374"/>
      <c r="E82" s="374"/>
      <c r="F82" s="374"/>
      <c r="G82" s="18">
        <v>198</v>
      </c>
      <c r="H82" s="118">
        <v>0</v>
      </c>
      <c r="I82" s="118">
        <v>0</v>
      </c>
    </row>
    <row r="83" spans="1:9" x14ac:dyDescent="0.2">
      <c r="A83" s="360" t="s">
        <v>124</v>
      </c>
      <c r="B83" s="360"/>
      <c r="C83" s="360"/>
      <c r="D83" s="360"/>
      <c r="E83" s="360"/>
      <c r="F83" s="360"/>
      <c r="G83" s="370"/>
      <c r="H83" s="370"/>
      <c r="I83" s="370"/>
    </row>
    <row r="84" spans="1:9" x14ac:dyDescent="0.2">
      <c r="A84" s="371" t="s">
        <v>196</v>
      </c>
      <c r="B84" s="371"/>
      <c r="C84" s="371"/>
      <c r="D84" s="371"/>
      <c r="E84" s="371"/>
      <c r="F84" s="371"/>
      <c r="G84" s="17">
        <v>199</v>
      </c>
      <c r="H84" s="53">
        <f>H85+H86</f>
        <v>239279476</v>
      </c>
      <c r="I84" s="53">
        <f>I85+I86</f>
        <v>377006905</v>
      </c>
    </row>
    <row r="85" spans="1:9" x14ac:dyDescent="0.2">
      <c r="A85" s="372" t="s">
        <v>197</v>
      </c>
      <c r="B85" s="372"/>
      <c r="C85" s="372"/>
      <c r="D85" s="372"/>
      <c r="E85" s="372"/>
      <c r="F85" s="372"/>
      <c r="G85" s="16">
        <v>200</v>
      </c>
      <c r="H85" s="52">
        <f>+H66</f>
        <v>239279476</v>
      </c>
      <c r="I85" s="52">
        <f t="shared" ref="I85" si="0">+I66</f>
        <v>377006905</v>
      </c>
    </row>
    <row r="86" spans="1:9" x14ac:dyDescent="0.2">
      <c r="A86" s="373" t="s">
        <v>198</v>
      </c>
      <c r="B86" s="373"/>
      <c r="C86" s="373"/>
      <c r="D86" s="373"/>
      <c r="E86" s="373"/>
      <c r="F86" s="373"/>
      <c r="G86" s="19">
        <v>201</v>
      </c>
      <c r="H86" s="66">
        <v>0</v>
      </c>
      <c r="I86" s="66">
        <v>0</v>
      </c>
    </row>
    <row r="87" spans="1:9" x14ac:dyDescent="0.2">
      <c r="A87" s="381" t="s">
        <v>126</v>
      </c>
      <c r="B87" s="381"/>
      <c r="C87" s="381"/>
      <c r="D87" s="381"/>
      <c r="E87" s="381"/>
      <c r="F87" s="381"/>
      <c r="G87" s="382"/>
      <c r="H87" s="382"/>
      <c r="I87" s="382"/>
    </row>
    <row r="88" spans="1:9" x14ac:dyDescent="0.2">
      <c r="A88" s="383" t="s">
        <v>199</v>
      </c>
      <c r="B88" s="383"/>
      <c r="C88" s="383"/>
      <c r="D88" s="383"/>
      <c r="E88" s="383"/>
      <c r="F88" s="383"/>
      <c r="G88" s="16">
        <v>202</v>
      </c>
      <c r="H88" s="52">
        <f>+H84</f>
        <v>239279476</v>
      </c>
      <c r="I88" s="52">
        <f t="shared" ref="I88" si="1">+I84</f>
        <v>377006905</v>
      </c>
    </row>
    <row r="89" spans="1:9" ht="24.6" customHeight="1" x14ac:dyDescent="0.2">
      <c r="A89" s="379" t="s">
        <v>200</v>
      </c>
      <c r="B89" s="379"/>
      <c r="C89" s="379"/>
      <c r="D89" s="379"/>
      <c r="E89" s="379"/>
      <c r="F89" s="379"/>
      <c r="G89" s="17">
        <v>203</v>
      </c>
      <c r="H89" s="53">
        <f>SUM(H90:H97)</f>
        <v>338982</v>
      </c>
      <c r="I89" s="53">
        <f>SUM(I90:I97)</f>
        <v>-1060800</v>
      </c>
    </row>
    <row r="90" spans="1:9" x14ac:dyDescent="0.2">
      <c r="A90" s="369" t="s">
        <v>201</v>
      </c>
      <c r="B90" s="369"/>
      <c r="C90" s="369"/>
      <c r="D90" s="369"/>
      <c r="E90" s="369"/>
      <c r="F90" s="369"/>
      <c r="G90" s="16">
        <v>204</v>
      </c>
      <c r="H90" s="52">
        <v>0</v>
      </c>
      <c r="I90" s="52">
        <v>0</v>
      </c>
    </row>
    <row r="91" spans="1:9" ht="21.6" customHeight="1" x14ac:dyDescent="0.2">
      <c r="A91" s="369" t="s">
        <v>202</v>
      </c>
      <c r="B91" s="369"/>
      <c r="C91" s="369"/>
      <c r="D91" s="369"/>
      <c r="E91" s="369"/>
      <c r="F91" s="369"/>
      <c r="G91" s="16">
        <v>205</v>
      </c>
      <c r="H91" s="52">
        <v>0</v>
      </c>
      <c r="I91" s="52">
        <v>0</v>
      </c>
    </row>
    <row r="92" spans="1:9" ht="21.6" customHeight="1" x14ac:dyDescent="0.2">
      <c r="A92" s="369" t="s">
        <v>203</v>
      </c>
      <c r="B92" s="369"/>
      <c r="C92" s="369"/>
      <c r="D92" s="369"/>
      <c r="E92" s="369"/>
      <c r="F92" s="369"/>
      <c r="G92" s="16">
        <v>206</v>
      </c>
      <c r="H92" s="119">
        <v>338982</v>
      </c>
      <c r="I92" s="119">
        <v>-1060800</v>
      </c>
    </row>
    <row r="93" spans="1:9" x14ac:dyDescent="0.2">
      <c r="A93" s="369" t="s">
        <v>204</v>
      </c>
      <c r="B93" s="369"/>
      <c r="C93" s="369"/>
      <c r="D93" s="369"/>
      <c r="E93" s="369"/>
      <c r="F93" s="369"/>
      <c r="G93" s="16">
        <v>207</v>
      </c>
      <c r="H93" s="52">
        <v>0</v>
      </c>
      <c r="I93" s="52">
        <v>0</v>
      </c>
    </row>
    <row r="94" spans="1:9" x14ac:dyDescent="0.2">
      <c r="A94" s="369" t="s">
        <v>205</v>
      </c>
      <c r="B94" s="369"/>
      <c r="C94" s="369"/>
      <c r="D94" s="369"/>
      <c r="E94" s="369"/>
      <c r="F94" s="369"/>
      <c r="G94" s="16">
        <v>208</v>
      </c>
      <c r="H94" s="52">
        <v>0</v>
      </c>
      <c r="I94" s="52">
        <v>0</v>
      </c>
    </row>
    <row r="95" spans="1:9" ht="20.45" customHeight="1" x14ac:dyDescent="0.2">
      <c r="A95" s="369" t="s">
        <v>206</v>
      </c>
      <c r="B95" s="369"/>
      <c r="C95" s="369"/>
      <c r="D95" s="369"/>
      <c r="E95" s="369"/>
      <c r="F95" s="369"/>
      <c r="G95" s="16">
        <v>209</v>
      </c>
      <c r="H95" s="52">
        <v>0</v>
      </c>
      <c r="I95" s="52">
        <v>0</v>
      </c>
    </row>
    <row r="96" spans="1:9" x14ac:dyDescent="0.2">
      <c r="A96" s="369" t="s">
        <v>207</v>
      </c>
      <c r="B96" s="369"/>
      <c r="C96" s="369"/>
      <c r="D96" s="369"/>
      <c r="E96" s="369"/>
      <c r="F96" s="369"/>
      <c r="G96" s="16">
        <v>210</v>
      </c>
      <c r="H96" s="52">
        <v>0</v>
      </c>
      <c r="I96" s="52">
        <v>0</v>
      </c>
    </row>
    <row r="97" spans="1:9" x14ac:dyDescent="0.2">
      <c r="A97" s="369" t="s">
        <v>208</v>
      </c>
      <c r="B97" s="369"/>
      <c r="C97" s="369"/>
      <c r="D97" s="369"/>
      <c r="E97" s="369"/>
      <c r="F97" s="369"/>
      <c r="G97" s="16">
        <v>211</v>
      </c>
      <c r="H97" s="52">
        <v>0</v>
      </c>
      <c r="I97" s="52">
        <v>0</v>
      </c>
    </row>
    <row r="98" spans="1:9" x14ac:dyDescent="0.2">
      <c r="A98" s="383" t="s">
        <v>127</v>
      </c>
      <c r="B98" s="383"/>
      <c r="C98" s="383"/>
      <c r="D98" s="383"/>
      <c r="E98" s="383"/>
      <c r="F98" s="383"/>
      <c r="G98" s="16">
        <v>212</v>
      </c>
      <c r="H98" s="119">
        <v>67796</v>
      </c>
      <c r="I98" s="119">
        <v>-216991</v>
      </c>
    </row>
    <row r="99" spans="1:9" ht="27.6" customHeight="1" x14ac:dyDescent="0.2">
      <c r="A99" s="379" t="s">
        <v>209</v>
      </c>
      <c r="B99" s="379"/>
      <c r="C99" s="379"/>
      <c r="D99" s="379"/>
      <c r="E99" s="379"/>
      <c r="F99" s="379"/>
      <c r="G99" s="17">
        <v>213</v>
      </c>
      <c r="H99" s="53">
        <f>H89-H98</f>
        <v>271186</v>
      </c>
      <c r="I99" s="53">
        <f>I89-I98</f>
        <v>-843809</v>
      </c>
    </row>
    <row r="100" spans="1:9" x14ac:dyDescent="0.2">
      <c r="A100" s="380" t="s">
        <v>210</v>
      </c>
      <c r="B100" s="380"/>
      <c r="C100" s="380"/>
      <c r="D100" s="380"/>
      <c r="E100" s="380"/>
      <c r="F100" s="380"/>
      <c r="G100" s="18">
        <v>214</v>
      </c>
      <c r="H100" s="54">
        <f>H88+H99</f>
        <v>239550662</v>
      </c>
      <c r="I100" s="54">
        <f>I88+I99</f>
        <v>376163096</v>
      </c>
    </row>
    <row r="101" spans="1:9" x14ac:dyDescent="0.2">
      <c r="A101" s="360" t="s">
        <v>211</v>
      </c>
      <c r="B101" s="360"/>
      <c r="C101" s="360"/>
      <c r="D101" s="360"/>
      <c r="E101" s="360"/>
      <c r="F101" s="360"/>
      <c r="G101" s="370"/>
      <c r="H101" s="370"/>
      <c r="I101" s="370"/>
    </row>
    <row r="102" spans="1:9" x14ac:dyDescent="0.2">
      <c r="A102" s="371" t="s">
        <v>212</v>
      </c>
      <c r="B102" s="371"/>
      <c r="C102" s="371"/>
      <c r="D102" s="371"/>
      <c r="E102" s="371"/>
      <c r="F102" s="371"/>
      <c r="G102" s="17">
        <v>215</v>
      </c>
      <c r="H102" s="53">
        <f>H103+H104</f>
        <v>0</v>
      </c>
      <c r="I102" s="53">
        <f>I103+I104</f>
        <v>0</v>
      </c>
    </row>
    <row r="103" spans="1:9" x14ac:dyDescent="0.2">
      <c r="A103" s="372" t="s">
        <v>125</v>
      </c>
      <c r="B103" s="372"/>
      <c r="C103" s="372"/>
      <c r="D103" s="372"/>
      <c r="E103" s="372"/>
      <c r="F103" s="372"/>
      <c r="G103" s="16">
        <v>216</v>
      </c>
      <c r="H103" s="52">
        <v>0</v>
      </c>
      <c r="I103" s="52">
        <v>0</v>
      </c>
    </row>
    <row r="104" spans="1:9" x14ac:dyDescent="0.2">
      <c r="A104" s="373" t="s">
        <v>213</v>
      </c>
      <c r="B104" s="373"/>
      <c r="C104" s="373"/>
      <c r="D104" s="373"/>
      <c r="E104" s="373"/>
      <c r="F104" s="373"/>
      <c r="G104" s="19">
        <v>217</v>
      </c>
      <c r="H104" s="66">
        <v>0</v>
      </c>
      <c r="I104" s="66">
        <v>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I8:I12">
    <cfRule type="cellIs" dxfId="35" priority="53" stopIfTrue="1" operator="notEqual">
      <formula>ROUND(I8,0)</formula>
    </cfRule>
    <cfRule type="cellIs" dxfId="34" priority="54" stopIfTrue="1" operator="lessThan">
      <formula>0</formula>
    </cfRule>
  </conditionalFormatting>
  <conditionalFormatting sqref="I16:I18">
    <cfRule type="cellIs" dxfId="33" priority="49" stopIfTrue="1" operator="notEqual">
      <formula>ROUND(I16,0)</formula>
    </cfRule>
    <cfRule type="cellIs" dxfId="32" priority="50" stopIfTrue="1" operator="lessThan">
      <formula>0</formula>
    </cfRule>
  </conditionalFormatting>
  <conditionalFormatting sqref="I20:I24">
    <cfRule type="cellIs" dxfId="31" priority="45" stopIfTrue="1" operator="notEqual">
      <formula>ROUND(I20,0)</formula>
    </cfRule>
    <cfRule type="cellIs" dxfId="30" priority="46" stopIfTrue="1" operator="lessThan">
      <formula>0</formula>
    </cfRule>
  </conditionalFormatting>
  <conditionalFormatting sqref="I27">
    <cfRule type="cellIs" dxfId="29" priority="43" stopIfTrue="1" operator="notEqual">
      <formula>ROUND(I27,0)</formula>
    </cfRule>
  </conditionalFormatting>
  <conditionalFormatting sqref="I29:I34">
    <cfRule type="cellIs" dxfId="28" priority="39" stopIfTrue="1" operator="notEqual">
      <formula>ROUND(I29,0)</formula>
    </cfRule>
  </conditionalFormatting>
  <conditionalFormatting sqref="I35">
    <cfRule type="cellIs" dxfId="27" priority="37" stopIfTrue="1" operator="notEqual">
      <formula>ROUND(I35,0)</formula>
    </cfRule>
    <cfRule type="cellIs" dxfId="26" priority="38" stopIfTrue="1" operator="lessThan">
      <formula>0</formula>
    </cfRule>
  </conditionalFormatting>
  <conditionalFormatting sqref="I37:I46">
    <cfRule type="cellIs" dxfId="25" priority="33" stopIfTrue="1" operator="notEqual">
      <formula>ROUND(I37,0)</formula>
    </cfRule>
    <cfRule type="cellIs" dxfId="24" priority="34" stopIfTrue="1" operator="lessThan">
      <formula>0</formula>
    </cfRule>
  </conditionalFormatting>
  <conditionalFormatting sqref="I53">
    <cfRule type="cellIs" dxfId="23" priority="29" stopIfTrue="1" operator="notEqual">
      <formula>ROUND(I53,0)</formula>
    </cfRule>
  </conditionalFormatting>
  <conditionalFormatting sqref="I54 I50:I52">
    <cfRule type="cellIs" dxfId="22" priority="27" stopIfTrue="1" operator="notEqual">
      <formula>ROUND(I50,0)</formula>
    </cfRule>
    <cfRule type="cellIs" dxfId="21" priority="28" stopIfTrue="1" operator="lessThan">
      <formula>0</formula>
    </cfRule>
  </conditionalFormatting>
  <conditionalFormatting sqref="I64">
    <cfRule type="cellIs" dxfId="20" priority="25" stopIfTrue="1" operator="notEqual">
      <formula>ROUND(I64,0)</formula>
    </cfRule>
  </conditionalFormatting>
  <conditionalFormatting sqref="H85">
    <cfRule type="cellIs" dxfId="19" priority="24" stopIfTrue="1" operator="notEqual">
      <formula>ROUND(H85,0)</formula>
    </cfRule>
  </conditionalFormatting>
  <conditionalFormatting sqref="I85">
    <cfRule type="cellIs" dxfId="18" priority="23" stopIfTrue="1" operator="notEqual">
      <formula>ROUND(I85,0)</formula>
    </cfRule>
  </conditionalFormatting>
  <conditionalFormatting sqref="H88">
    <cfRule type="cellIs" dxfId="17" priority="22" stopIfTrue="1" operator="notEqual">
      <formula>ROUND(H88,0)</formula>
    </cfRule>
  </conditionalFormatting>
  <conditionalFormatting sqref="I88">
    <cfRule type="cellIs" dxfId="16" priority="21" stopIfTrue="1" operator="notEqual">
      <formula>ROUND(I88,0)</formula>
    </cfRule>
  </conditionalFormatting>
  <conditionalFormatting sqref="H8:H12">
    <cfRule type="cellIs" dxfId="15" priority="17" stopIfTrue="1" operator="notEqual">
      <formula>ROUND(H8,0)</formula>
    </cfRule>
    <cfRule type="cellIs" dxfId="14" priority="18" stopIfTrue="1" operator="lessThan">
      <formula>0</formula>
    </cfRule>
  </conditionalFormatting>
  <conditionalFormatting sqref="H16:H18">
    <cfRule type="cellIs" dxfId="13" priority="15" stopIfTrue="1" operator="notEqual">
      <formula>ROUND(H16,0)</formula>
    </cfRule>
    <cfRule type="cellIs" dxfId="12" priority="16" stopIfTrue="1" operator="lessThan">
      <formula>0</formula>
    </cfRule>
  </conditionalFormatting>
  <conditionalFormatting sqref="H20:H24">
    <cfRule type="cellIs" dxfId="11" priority="13" stopIfTrue="1" operator="notEqual">
      <formula>ROUND(H20,0)</formula>
    </cfRule>
    <cfRule type="cellIs" dxfId="10" priority="14" stopIfTrue="1" operator="lessThan">
      <formula>0</formula>
    </cfRule>
  </conditionalFormatting>
  <conditionalFormatting sqref="H27">
    <cfRule type="cellIs" dxfId="9" priority="12" stopIfTrue="1" operator="notEqual">
      <formula>ROUND(H27,0)</formula>
    </cfRule>
  </conditionalFormatting>
  <conditionalFormatting sqref="H29:H34">
    <cfRule type="cellIs" dxfId="8" priority="11" stopIfTrue="1" operator="notEqual">
      <formula>ROUND(H29,0)</formula>
    </cfRule>
  </conditionalFormatting>
  <conditionalFormatting sqref="H35">
    <cfRule type="cellIs" dxfId="7" priority="9" stopIfTrue="1" operator="notEqual">
      <formula>ROUND(H35,0)</formula>
    </cfRule>
    <cfRule type="cellIs" dxfId="6" priority="10" stopIfTrue="1" operator="lessThan">
      <formula>0</formula>
    </cfRule>
  </conditionalFormatting>
  <conditionalFormatting sqref="H37:H46">
    <cfRule type="cellIs" dxfId="5" priority="7" stopIfTrue="1" operator="notEqual">
      <formula>ROUND(H37,0)</formula>
    </cfRule>
    <cfRule type="cellIs" dxfId="4" priority="8" stopIfTrue="1" operator="lessThan">
      <formula>0</formula>
    </cfRule>
  </conditionalFormatting>
  <conditionalFormatting sqref="H53">
    <cfRule type="cellIs" dxfId="3" priority="6" stopIfTrue="1" operator="notEqual">
      <formula>ROUND(H53,0)</formula>
    </cfRule>
  </conditionalFormatting>
  <conditionalFormatting sqref="H50:H52 H54">
    <cfRule type="cellIs" dxfId="2" priority="4" stopIfTrue="1" operator="notEqual">
      <formula>ROUND(H50,0)</formula>
    </cfRule>
    <cfRule type="cellIs" dxfId="1" priority="5" stopIfTrue="1" operator="lessThan">
      <formula>0</formula>
    </cfRule>
  </conditionalFormatting>
  <conditionalFormatting sqref="H64">
    <cfRule type="cellIs" dxfId="0" priority="3" stopIfTrue="1" operator="notEqual">
      <formula>ROUND(H64,0)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9" zoomScale="110" zoomScaleNormal="100" workbookViewId="0">
      <selection activeCell="H17" sqref="H17"/>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366" t="s">
        <v>214</v>
      </c>
      <c r="B1" s="385"/>
      <c r="C1" s="385"/>
      <c r="D1" s="385"/>
      <c r="E1" s="385"/>
      <c r="F1" s="385"/>
      <c r="G1" s="385"/>
      <c r="H1" s="385"/>
      <c r="I1" s="385"/>
    </row>
    <row r="2" spans="1:9" x14ac:dyDescent="0.2">
      <c r="A2" s="365" t="s">
        <v>446</v>
      </c>
      <c r="B2" s="331"/>
      <c r="C2" s="331"/>
      <c r="D2" s="331"/>
      <c r="E2" s="331"/>
      <c r="F2" s="331"/>
      <c r="G2" s="331"/>
      <c r="H2" s="331"/>
      <c r="I2" s="331"/>
    </row>
    <row r="3" spans="1:9" x14ac:dyDescent="0.2">
      <c r="A3" s="393" t="s">
        <v>361</v>
      </c>
      <c r="B3" s="394"/>
      <c r="C3" s="394"/>
      <c r="D3" s="394"/>
      <c r="E3" s="394"/>
      <c r="F3" s="394"/>
      <c r="G3" s="394"/>
      <c r="H3" s="394"/>
      <c r="I3" s="394"/>
    </row>
    <row r="4" spans="1:9" x14ac:dyDescent="0.2">
      <c r="A4" s="389" t="s">
        <v>442</v>
      </c>
      <c r="B4" s="335"/>
      <c r="C4" s="335"/>
      <c r="D4" s="335"/>
      <c r="E4" s="335"/>
      <c r="F4" s="335"/>
      <c r="G4" s="335"/>
      <c r="H4" s="335"/>
      <c r="I4" s="336"/>
    </row>
    <row r="5" spans="1:9" ht="45.75" thickBot="1" x14ac:dyDescent="0.25">
      <c r="A5" s="401" t="s">
        <v>2</v>
      </c>
      <c r="B5" s="402"/>
      <c r="C5" s="402"/>
      <c r="D5" s="402"/>
      <c r="E5" s="402"/>
      <c r="F5" s="403"/>
      <c r="G5" s="13" t="s">
        <v>115</v>
      </c>
      <c r="H5" s="46" t="s">
        <v>377</v>
      </c>
      <c r="I5" s="46" t="s">
        <v>353</v>
      </c>
    </row>
    <row r="6" spans="1:9" x14ac:dyDescent="0.2">
      <c r="A6" s="404">
        <v>1</v>
      </c>
      <c r="B6" s="405"/>
      <c r="C6" s="405"/>
      <c r="D6" s="405"/>
      <c r="E6" s="405"/>
      <c r="F6" s="406"/>
      <c r="G6" s="20">
        <v>2</v>
      </c>
      <c r="H6" s="20" t="s">
        <v>215</v>
      </c>
      <c r="I6" s="20" t="s">
        <v>216</v>
      </c>
    </row>
    <row r="7" spans="1:9" x14ac:dyDescent="0.2">
      <c r="A7" s="407" t="s">
        <v>217</v>
      </c>
      <c r="B7" s="408"/>
      <c r="C7" s="408"/>
      <c r="D7" s="408"/>
      <c r="E7" s="408"/>
      <c r="F7" s="408"/>
      <c r="G7" s="408"/>
      <c r="H7" s="408"/>
      <c r="I7" s="409"/>
    </row>
    <row r="8" spans="1:9" ht="12.75" customHeight="1" x14ac:dyDescent="0.2">
      <c r="A8" s="410" t="s">
        <v>218</v>
      </c>
      <c r="B8" s="411"/>
      <c r="C8" s="411"/>
      <c r="D8" s="411"/>
      <c r="E8" s="411"/>
      <c r="F8" s="412"/>
      <c r="G8" s="21">
        <v>1</v>
      </c>
      <c r="H8" s="47">
        <v>260207074</v>
      </c>
      <c r="I8" s="47">
        <v>366473536</v>
      </c>
    </row>
    <row r="9" spans="1:9" ht="12.75" customHeight="1" x14ac:dyDescent="0.2">
      <c r="A9" s="398" t="s">
        <v>219</v>
      </c>
      <c r="B9" s="399"/>
      <c r="C9" s="399"/>
      <c r="D9" s="399"/>
      <c r="E9" s="399"/>
      <c r="F9" s="400"/>
      <c r="G9" s="17">
        <v>2</v>
      </c>
      <c r="H9" s="48">
        <f>H10+H11+H12+H13+H14+H15+H16+H17</f>
        <v>382377350</v>
      </c>
      <c r="I9" s="48">
        <f>I10+I11+I12+I13+I14+I15+I16+I17</f>
        <v>314542033</v>
      </c>
    </row>
    <row r="10" spans="1:9" ht="12.75" customHeight="1" x14ac:dyDescent="0.2">
      <c r="A10" s="390" t="s">
        <v>220</v>
      </c>
      <c r="B10" s="391"/>
      <c r="C10" s="391"/>
      <c r="D10" s="391"/>
      <c r="E10" s="391"/>
      <c r="F10" s="392"/>
      <c r="G10" s="22">
        <v>3</v>
      </c>
      <c r="H10" s="49">
        <v>344691659</v>
      </c>
      <c r="I10" s="49">
        <v>380123705</v>
      </c>
    </row>
    <row r="11" spans="1:9" ht="31.15" customHeight="1" x14ac:dyDescent="0.2">
      <c r="A11" s="390" t="s">
        <v>385</v>
      </c>
      <c r="B11" s="391"/>
      <c r="C11" s="391"/>
      <c r="D11" s="391"/>
      <c r="E11" s="391"/>
      <c r="F11" s="392"/>
      <c r="G11" s="22">
        <v>4</v>
      </c>
      <c r="H11" s="49">
        <v>4448024</v>
      </c>
      <c r="I11" s="49">
        <v>-137506122</v>
      </c>
    </row>
    <row r="12" spans="1:9" ht="28.15" customHeight="1" x14ac:dyDescent="0.2">
      <c r="A12" s="390" t="s">
        <v>386</v>
      </c>
      <c r="B12" s="391"/>
      <c r="C12" s="391"/>
      <c r="D12" s="391"/>
      <c r="E12" s="391"/>
      <c r="F12" s="392"/>
      <c r="G12" s="22">
        <v>5</v>
      </c>
      <c r="H12" s="49">
        <v>1440100</v>
      </c>
      <c r="I12" s="49">
        <v>141550</v>
      </c>
    </row>
    <row r="13" spans="1:9" ht="12.75" customHeight="1" x14ac:dyDescent="0.2">
      <c r="A13" s="390" t="s">
        <v>221</v>
      </c>
      <c r="B13" s="391"/>
      <c r="C13" s="391"/>
      <c r="D13" s="391"/>
      <c r="E13" s="391"/>
      <c r="F13" s="392"/>
      <c r="G13" s="22">
        <v>6</v>
      </c>
      <c r="H13" s="49">
        <v>-204629</v>
      </c>
      <c r="I13" s="49">
        <v>-516939</v>
      </c>
    </row>
    <row r="14" spans="1:9" ht="12.75" customHeight="1" x14ac:dyDescent="0.2">
      <c r="A14" s="390" t="s">
        <v>222</v>
      </c>
      <c r="B14" s="391"/>
      <c r="C14" s="391"/>
      <c r="D14" s="391"/>
      <c r="E14" s="391"/>
      <c r="F14" s="392"/>
      <c r="G14" s="22">
        <v>7</v>
      </c>
      <c r="H14" s="49">
        <v>46213364</v>
      </c>
      <c r="I14" s="49">
        <v>51568217</v>
      </c>
    </row>
    <row r="15" spans="1:9" ht="12.75" customHeight="1" x14ac:dyDescent="0.2">
      <c r="A15" s="390" t="s">
        <v>223</v>
      </c>
      <c r="B15" s="391"/>
      <c r="C15" s="391"/>
      <c r="D15" s="391"/>
      <c r="E15" s="391"/>
      <c r="F15" s="392"/>
      <c r="G15" s="22">
        <v>8</v>
      </c>
      <c r="H15" s="49">
        <v>7049970</v>
      </c>
      <c r="I15" s="49">
        <v>6938793</v>
      </c>
    </row>
    <row r="16" spans="1:9" ht="12.75" customHeight="1" x14ac:dyDescent="0.2">
      <c r="A16" s="390" t="s">
        <v>224</v>
      </c>
      <c r="B16" s="391"/>
      <c r="C16" s="391"/>
      <c r="D16" s="391"/>
      <c r="E16" s="391"/>
      <c r="F16" s="392"/>
      <c r="G16" s="22">
        <v>9</v>
      </c>
      <c r="H16" s="49">
        <v>-27175314</v>
      </c>
      <c r="I16" s="49">
        <v>4622702</v>
      </c>
    </row>
    <row r="17" spans="1:9" ht="27.6" customHeight="1" x14ac:dyDescent="0.2">
      <c r="A17" s="390" t="s">
        <v>225</v>
      </c>
      <c r="B17" s="391"/>
      <c r="C17" s="391"/>
      <c r="D17" s="391"/>
      <c r="E17" s="391"/>
      <c r="F17" s="392"/>
      <c r="G17" s="22">
        <v>10</v>
      </c>
      <c r="H17" s="49">
        <v>5914176</v>
      </c>
      <c r="I17" s="49">
        <v>9170127</v>
      </c>
    </row>
    <row r="18" spans="1:9" ht="29.45" customHeight="1" x14ac:dyDescent="0.2">
      <c r="A18" s="395" t="s">
        <v>388</v>
      </c>
      <c r="B18" s="396"/>
      <c r="C18" s="396"/>
      <c r="D18" s="396"/>
      <c r="E18" s="396"/>
      <c r="F18" s="397"/>
      <c r="G18" s="17">
        <v>11</v>
      </c>
      <c r="H18" s="48">
        <f>H8+H9</f>
        <v>642584424</v>
      </c>
      <c r="I18" s="48">
        <f>I8+I9</f>
        <v>681015569</v>
      </c>
    </row>
    <row r="19" spans="1:9" ht="12.75" customHeight="1" x14ac:dyDescent="0.2">
      <c r="A19" s="398" t="s">
        <v>226</v>
      </c>
      <c r="B19" s="399"/>
      <c r="C19" s="399"/>
      <c r="D19" s="399"/>
      <c r="E19" s="399"/>
      <c r="F19" s="400"/>
      <c r="G19" s="17">
        <v>12</v>
      </c>
      <c r="H19" s="48">
        <f>H20+H21+H22+H23</f>
        <v>-21944066</v>
      </c>
      <c r="I19" s="48">
        <f>I20+I21+I22+I23</f>
        <v>59705723</v>
      </c>
    </row>
    <row r="20" spans="1:9" ht="12.75" customHeight="1" x14ac:dyDescent="0.2">
      <c r="A20" s="390" t="s">
        <v>227</v>
      </c>
      <c r="B20" s="391"/>
      <c r="C20" s="391"/>
      <c r="D20" s="391"/>
      <c r="E20" s="391"/>
      <c r="F20" s="392"/>
      <c r="G20" s="22">
        <v>13</v>
      </c>
      <c r="H20" s="49">
        <v>4209742</v>
      </c>
      <c r="I20" s="49">
        <v>45682363</v>
      </c>
    </row>
    <row r="21" spans="1:9" ht="12.75" customHeight="1" x14ac:dyDescent="0.2">
      <c r="A21" s="390" t="s">
        <v>228</v>
      </c>
      <c r="B21" s="391"/>
      <c r="C21" s="391"/>
      <c r="D21" s="391"/>
      <c r="E21" s="391"/>
      <c r="F21" s="392"/>
      <c r="G21" s="22">
        <v>14</v>
      </c>
      <c r="H21" s="49">
        <v>-27169779</v>
      </c>
      <c r="I21" s="49">
        <v>13508480</v>
      </c>
    </row>
    <row r="22" spans="1:9" ht="12.75" customHeight="1" x14ac:dyDescent="0.2">
      <c r="A22" s="390" t="s">
        <v>229</v>
      </c>
      <c r="B22" s="391"/>
      <c r="C22" s="391"/>
      <c r="D22" s="391"/>
      <c r="E22" s="391"/>
      <c r="F22" s="392"/>
      <c r="G22" s="22">
        <v>15</v>
      </c>
      <c r="H22" s="49">
        <v>1015971</v>
      </c>
      <c r="I22" s="49">
        <v>514880</v>
      </c>
    </row>
    <row r="23" spans="1:9" ht="12.75" customHeight="1" x14ac:dyDescent="0.2">
      <c r="A23" s="390" t="s">
        <v>230</v>
      </c>
      <c r="B23" s="391"/>
      <c r="C23" s="391"/>
      <c r="D23" s="391"/>
      <c r="E23" s="391"/>
      <c r="F23" s="392"/>
      <c r="G23" s="22">
        <v>16</v>
      </c>
      <c r="H23" s="49">
        <v>0</v>
      </c>
      <c r="I23" s="49">
        <v>0</v>
      </c>
    </row>
    <row r="24" spans="1:9" ht="12.75" customHeight="1" x14ac:dyDescent="0.2">
      <c r="A24" s="395" t="s">
        <v>231</v>
      </c>
      <c r="B24" s="396"/>
      <c r="C24" s="396"/>
      <c r="D24" s="396"/>
      <c r="E24" s="396"/>
      <c r="F24" s="397"/>
      <c r="G24" s="17">
        <v>17</v>
      </c>
      <c r="H24" s="48">
        <f>H18+H19</f>
        <v>620640358</v>
      </c>
      <c r="I24" s="48">
        <f>I18+I19</f>
        <v>740721292</v>
      </c>
    </row>
    <row r="25" spans="1:9" ht="12.75" customHeight="1" x14ac:dyDescent="0.2">
      <c r="A25" s="386" t="s">
        <v>232</v>
      </c>
      <c r="B25" s="387"/>
      <c r="C25" s="387"/>
      <c r="D25" s="387"/>
      <c r="E25" s="387"/>
      <c r="F25" s="388"/>
      <c r="G25" s="22">
        <v>18</v>
      </c>
      <c r="H25" s="49">
        <v>-42657019</v>
      </c>
      <c r="I25" s="49">
        <v>-49590156</v>
      </c>
    </row>
    <row r="26" spans="1:9" ht="12.75" customHeight="1" x14ac:dyDescent="0.2">
      <c r="A26" s="386" t="s">
        <v>233</v>
      </c>
      <c r="B26" s="387"/>
      <c r="C26" s="387"/>
      <c r="D26" s="387"/>
      <c r="E26" s="387"/>
      <c r="F26" s="388"/>
      <c r="G26" s="22">
        <v>19</v>
      </c>
      <c r="H26" s="49">
        <v>53533</v>
      </c>
      <c r="I26" s="49">
        <v>9342</v>
      </c>
    </row>
    <row r="27" spans="1:9" ht="29.1" customHeight="1" x14ac:dyDescent="0.2">
      <c r="A27" s="413" t="s">
        <v>234</v>
      </c>
      <c r="B27" s="414"/>
      <c r="C27" s="414"/>
      <c r="D27" s="414"/>
      <c r="E27" s="414"/>
      <c r="F27" s="415"/>
      <c r="G27" s="18">
        <v>20</v>
      </c>
      <c r="H27" s="50">
        <f>H24+H25+H26</f>
        <v>578036872</v>
      </c>
      <c r="I27" s="50">
        <f>I24+I25+I26</f>
        <v>691140478</v>
      </c>
    </row>
    <row r="28" spans="1:9" x14ac:dyDescent="0.2">
      <c r="A28" s="407" t="s">
        <v>235</v>
      </c>
      <c r="B28" s="408"/>
      <c r="C28" s="408"/>
      <c r="D28" s="408"/>
      <c r="E28" s="408"/>
      <c r="F28" s="408"/>
      <c r="G28" s="408"/>
      <c r="H28" s="408"/>
      <c r="I28" s="409"/>
    </row>
    <row r="29" spans="1:9" ht="23.45" customHeight="1" x14ac:dyDescent="0.2">
      <c r="A29" s="410" t="s">
        <v>236</v>
      </c>
      <c r="B29" s="411"/>
      <c r="C29" s="411"/>
      <c r="D29" s="411"/>
      <c r="E29" s="411"/>
      <c r="F29" s="412"/>
      <c r="G29" s="21">
        <v>21</v>
      </c>
      <c r="H29" s="51">
        <v>5144096</v>
      </c>
      <c r="I29" s="51">
        <v>241471194</v>
      </c>
    </row>
    <row r="30" spans="1:9" ht="12.75" customHeight="1" x14ac:dyDescent="0.2">
      <c r="A30" s="386" t="s">
        <v>237</v>
      </c>
      <c r="B30" s="387"/>
      <c r="C30" s="387"/>
      <c r="D30" s="387"/>
      <c r="E30" s="387"/>
      <c r="F30" s="388"/>
      <c r="G30" s="22">
        <v>22</v>
      </c>
      <c r="H30" s="52">
        <v>50000</v>
      </c>
      <c r="I30" s="52">
        <v>1430785</v>
      </c>
    </row>
    <row r="31" spans="1:9" ht="12.75" customHeight="1" x14ac:dyDescent="0.2">
      <c r="A31" s="386" t="s">
        <v>238</v>
      </c>
      <c r="B31" s="387"/>
      <c r="C31" s="387"/>
      <c r="D31" s="387"/>
      <c r="E31" s="387"/>
      <c r="F31" s="388"/>
      <c r="G31" s="22">
        <v>23</v>
      </c>
      <c r="H31" s="52">
        <v>707828</v>
      </c>
      <c r="I31" s="52">
        <v>557681</v>
      </c>
    </row>
    <row r="32" spans="1:9" ht="12.75" customHeight="1" x14ac:dyDescent="0.2">
      <c r="A32" s="386" t="s">
        <v>239</v>
      </c>
      <c r="B32" s="387"/>
      <c r="C32" s="387"/>
      <c r="D32" s="387"/>
      <c r="E32" s="387"/>
      <c r="F32" s="388"/>
      <c r="G32" s="22">
        <v>24</v>
      </c>
      <c r="H32" s="52">
        <v>6152793</v>
      </c>
      <c r="I32" s="52">
        <v>8790336</v>
      </c>
    </row>
    <row r="33" spans="1:9" ht="12.75" customHeight="1" x14ac:dyDescent="0.2">
      <c r="A33" s="386" t="s">
        <v>240</v>
      </c>
      <c r="B33" s="387"/>
      <c r="C33" s="387"/>
      <c r="D33" s="387"/>
      <c r="E33" s="387"/>
      <c r="F33" s="388"/>
      <c r="G33" s="22">
        <v>25</v>
      </c>
      <c r="H33" s="52">
        <v>905491</v>
      </c>
      <c r="I33" s="52">
        <v>60931237</v>
      </c>
    </row>
    <row r="34" spans="1:9" ht="12.75" customHeight="1" x14ac:dyDescent="0.2">
      <c r="A34" s="386" t="s">
        <v>241</v>
      </c>
      <c r="B34" s="387"/>
      <c r="C34" s="387"/>
      <c r="D34" s="387"/>
      <c r="E34" s="387"/>
      <c r="F34" s="388"/>
      <c r="G34" s="22">
        <v>26</v>
      </c>
      <c r="H34" s="52">
        <v>333341</v>
      </c>
      <c r="I34" s="52">
        <v>0</v>
      </c>
    </row>
    <row r="35" spans="1:9" ht="27.6" customHeight="1" x14ac:dyDescent="0.2">
      <c r="A35" s="395" t="s">
        <v>242</v>
      </c>
      <c r="B35" s="396"/>
      <c r="C35" s="396"/>
      <c r="D35" s="396"/>
      <c r="E35" s="396"/>
      <c r="F35" s="397"/>
      <c r="G35" s="17">
        <v>27</v>
      </c>
      <c r="H35" s="53">
        <f>H29+H30+H31+H32+H33+H34</f>
        <v>13293549</v>
      </c>
      <c r="I35" s="53">
        <f>I29+I30+I31+I32+I33+I34</f>
        <v>313181233</v>
      </c>
    </row>
    <row r="36" spans="1:9" ht="26.45" customHeight="1" x14ac:dyDescent="0.2">
      <c r="A36" s="386" t="s">
        <v>243</v>
      </c>
      <c r="B36" s="387"/>
      <c r="C36" s="387"/>
      <c r="D36" s="387"/>
      <c r="E36" s="387"/>
      <c r="F36" s="388"/>
      <c r="G36" s="22">
        <v>28</v>
      </c>
      <c r="H36" s="52">
        <v>-630494466</v>
      </c>
      <c r="I36" s="52">
        <v>-753941548</v>
      </c>
    </row>
    <row r="37" spans="1:9" ht="12.75" customHeight="1" x14ac:dyDescent="0.2">
      <c r="A37" s="386" t="s">
        <v>244</v>
      </c>
      <c r="B37" s="387"/>
      <c r="C37" s="387"/>
      <c r="D37" s="387"/>
      <c r="E37" s="387"/>
      <c r="F37" s="388"/>
      <c r="G37" s="22">
        <v>29</v>
      </c>
      <c r="H37" s="52">
        <v>0</v>
      </c>
      <c r="I37" s="52">
        <v>0</v>
      </c>
    </row>
    <row r="38" spans="1:9" ht="12.75" customHeight="1" x14ac:dyDescent="0.2">
      <c r="A38" s="386" t="s">
        <v>245</v>
      </c>
      <c r="B38" s="387"/>
      <c r="C38" s="387"/>
      <c r="D38" s="387"/>
      <c r="E38" s="387"/>
      <c r="F38" s="388"/>
      <c r="G38" s="22">
        <v>30</v>
      </c>
      <c r="H38" s="52">
        <v>-175676</v>
      </c>
      <c r="I38" s="52">
        <v>-60957764</v>
      </c>
    </row>
    <row r="39" spans="1:9" ht="12.75" customHeight="1" x14ac:dyDescent="0.2">
      <c r="A39" s="386" t="s">
        <v>246</v>
      </c>
      <c r="B39" s="387"/>
      <c r="C39" s="387"/>
      <c r="D39" s="387"/>
      <c r="E39" s="387"/>
      <c r="F39" s="388"/>
      <c r="G39" s="22">
        <v>31</v>
      </c>
      <c r="H39" s="52">
        <v>-165484114</v>
      </c>
      <c r="I39" s="52">
        <v>-111127097</v>
      </c>
    </row>
    <row r="40" spans="1:9" ht="12.75" customHeight="1" x14ac:dyDescent="0.2">
      <c r="A40" s="386" t="s">
        <v>247</v>
      </c>
      <c r="B40" s="387"/>
      <c r="C40" s="387"/>
      <c r="D40" s="387"/>
      <c r="E40" s="387"/>
      <c r="F40" s="388"/>
      <c r="G40" s="22">
        <v>32</v>
      </c>
      <c r="H40" s="52">
        <v>0</v>
      </c>
      <c r="I40" s="52">
        <v>-47191530</v>
      </c>
    </row>
    <row r="41" spans="1:9" ht="22.9" customHeight="1" x14ac:dyDescent="0.2">
      <c r="A41" s="395" t="s">
        <v>248</v>
      </c>
      <c r="B41" s="396"/>
      <c r="C41" s="396"/>
      <c r="D41" s="396"/>
      <c r="E41" s="396"/>
      <c r="F41" s="397"/>
      <c r="G41" s="17">
        <v>33</v>
      </c>
      <c r="H41" s="53">
        <f>H36+H37+H38+H39+H40</f>
        <v>-796154256</v>
      </c>
      <c r="I41" s="53">
        <f>I36+I37+I38+I39+I40</f>
        <v>-973217939</v>
      </c>
    </row>
    <row r="42" spans="1:9" ht="30.75" customHeight="1" x14ac:dyDescent="0.2">
      <c r="A42" s="413" t="s">
        <v>249</v>
      </c>
      <c r="B42" s="414"/>
      <c r="C42" s="414"/>
      <c r="D42" s="414"/>
      <c r="E42" s="414"/>
      <c r="F42" s="415"/>
      <c r="G42" s="18">
        <v>34</v>
      </c>
      <c r="H42" s="54">
        <f>H35+H41</f>
        <v>-782860707</v>
      </c>
      <c r="I42" s="54">
        <f>I35+I41</f>
        <v>-660036706</v>
      </c>
    </row>
    <row r="43" spans="1:9" x14ac:dyDescent="0.2">
      <c r="A43" s="407" t="s">
        <v>250</v>
      </c>
      <c r="B43" s="408"/>
      <c r="C43" s="408"/>
      <c r="D43" s="408"/>
      <c r="E43" s="408"/>
      <c r="F43" s="408"/>
      <c r="G43" s="408"/>
      <c r="H43" s="408"/>
      <c r="I43" s="409"/>
    </row>
    <row r="44" spans="1:9" ht="12.75" customHeight="1" x14ac:dyDescent="0.2">
      <c r="A44" s="410" t="s">
        <v>251</v>
      </c>
      <c r="B44" s="411"/>
      <c r="C44" s="411"/>
      <c r="D44" s="411"/>
      <c r="E44" s="411"/>
      <c r="F44" s="412"/>
      <c r="G44" s="21">
        <v>35</v>
      </c>
      <c r="H44" s="51">
        <v>0</v>
      </c>
      <c r="I44" s="51">
        <v>0</v>
      </c>
    </row>
    <row r="45" spans="1:9" ht="27.6" customHeight="1" x14ac:dyDescent="0.2">
      <c r="A45" s="386" t="s">
        <v>252</v>
      </c>
      <c r="B45" s="387"/>
      <c r="C45" s="387"/>
      <c r="D45" s="387"/>
      <c r="E45" s="387"/>
      <c r="F45" s="388"/>
      <c r="G45" s="22">
        <v>36</v>
      </c>
      <c r="H45" s="52">
        <v>0</v>
      </c>
      <c r="I45" s="52">
        <v>0</v>
      </c>
    </row>
    <row r="46" spans="1:9" ht="12.75" customHeight="1" x14ac:dyDescent="0.2">
      <c r="A46" s="386" t="s">
        <v>253</v>
      </c>
      <c r="B46" s="387"/>
      <c r="C46" s="387"/>
      <c r="D46" s="387"/>
      <c r="E46" s="387"/>
      <c r="F46" s="388"/>
      <c r="G46" s="22">
        <v>37</v>
      </c>
      <c r="H46" s="52">
        <v>488930130</v>
      </c>
      <c r="I46" s="52">
        <v>519662929</v>
      </c>
    </row>
    <row r="47" spans="1:9" ht="12.75" customHeight="1" x14ac:dyDescent="0.2">
      <c r="A47" s="386" t="s">
        <v>254</v>
      </c>
      <c r="B47" s="387"/>
      <c r="C47" s="387"/>
      <c r="D47" s="387"/>
      <c r="E47" s="387"/>
      <c r="F47" s="388"/>
      <c r="G47" s="22">
        <v>38</v>
      </c>
      <c r="H47" s="52">
        <v>0</v>
      </c>
      <c r="I47" s="52">
        <v>0</v>
      </c>
    </row>
    <row r="48" spans="1:9" ht="25.9" customHeight="1" x14ac:dyDescent="0.2">
      <c r="A48" s="395" t="s">
        <v>255</v>
      </c>
      <c r="B48" s="396"/>
      <c r="C48" s="396"/>
      <c r="D48" s="396"/>
      <c r="E48" s="396"/>
      <c r="F48" s="397"/>
      <c r="G48" s="17">
        <v>39</v>
      </c>
      <c r="H48" s="53">
        <f>H44+H45+H46+H47</f>
        <v>488930130</v>
      </c>
      <c r="I48" s="53">
        <f>I44+I45+I46+I47</f>
        <v>519662929</v>
      </c>
    </row>
    <row r="49" spans="1:9" ht="24.6" customHeight="1" x14ac:dyDescent="0.2">
      <c r="A49" s="386" t="s">
        <v>387</v>
      </c>
      <c r="B49" s="387"/>
      <c r="C49" s="387"/>
      <c r="D49" s="387"/>
      <c r="E49" s="387"/>
      <c r="F49" s="388"/>
      <c r="G49" s="22">
        <v>40</v>
      </c>
      <c r="H49" s="52">
        <v>-189538155</v>
      </c>
      <c r="I49" s="52">
        <v>-304739929</v>
      </c>
    </row>
    <row r="50" spans="1:9" ht="12.75" customHeight="1" x14ac:dyDescent="0.2">
      <c r="A50" s="386" t="s">
        <v>256</v>
      </c>
      <c r="B50" s="387"/>
      <c r="C50" s="387"/>
      <c r="D50" s="387"/>
      <c r="E50" s="387"/>
      <c r="F50" s="388"/>
      <c r="G50" s="22">
        <v>41</v>
      </c>
      <c r="H50" s="52">
        <v>-111730149</v>
      </c>
      <c r="I50" s="52">
        <v>-122586614</v>
      </c>
    </row>
    <row r="51" spans="1:9" ht="12.75" customHeight="1" x14ac:dyDescent="0.2">
      <c r="A51" s="386" t="s">
        <v>257</v>
      </c>
      <c r="B51" s="387"/>
      <c r="C51" s="387"/>
      <c r="D51" s="387"/>
      <c r="E51" s="387"/>
      <c r="F51" s="388"/>
      <c r="G51" s="22">
        <v>42</v>
      </c>
      <c r="H51" s="52">
        <v>0</v>
      </c>
      <c r="I51" s="52">
        <v>0</v>
      </c>
    </row>
    <row r="52" spans="1:9" ht="26.45" customHeight="1" x14ac:dyDescent="0.2">
      <c r="A52" s="386" t="s">
        <v>258</v>
      </c>
      <c r="B52" s="387"/>
      <c r="C52" s="387"/>
      <c r="D52" s="387"/>
      <c r="E52" s="387"/>
      <c r="F52" s="388"/>
      <c r="G52" s="22">
        <v>43</v>
      </c>
      <c r="H52" s="52">
        <v>-51705655</v>
      </c>
      <c r="I52" s="52">
        <v>-39396089</v>
      </c>
    </row>
    <row r="53" spans="1:9" ht="12.75" customHeight="1" x14ac:dyDescent="0.2">
      <c r="A53" s="386" t="s">
        <v>259</v>
      </c>
      <c r="B53" s="387"/>
      <c r="C53" s="387"/>
      <c r="D53" s="387"/>
      <c r="E53" s="387"/>
      <c r="F53" s="388"/>
      <c r="G53" s="22">
        <v>44</v>
      </c>
      <c r="H53" s="52">
        <v>0</v>
      </c>
      <c r="I53" s="52">
        <v>-4727943</v>
      </c>
    </row>
    <row r="54" spans="1:9" ht="27.6" customHeight="1" x14ac:dyDescent="0.2">
      <c r="A54" s="395" t="s">
        <v>260</v>
      </c>
      <c r="B54" s="396"/>
      <c r="C54" s="396"/>
      <c r="D54" s="396"/>
      <c r="E54" s="396"/>
      <c r="F54" s="397"/>
      <c r="G54" s="17">
        <v>45</v>
      </c>
      <c r="H54" s="53">
        <f>H49+H50+H51+H52+H53</f>
        <v>-352973959</v>
      </c>
      <c r="I54" s="53">
        <f>I49+I50+I51+I52+I53</f>
        <v>-471450575</v>
      </c>
    </row>
    <row r="55" spans="1:9" ht="27.6" customHeight="1" x14ac:dyDescent="0.2">
      <c r="A55" s="416" t="s">
        <v>261</v>
      </c>
      <c r="B55" s="417"/>
      <c r="C55" s="417"/>
      <c r="D55" s="417"/>
      <c r="E55" s="417"/>
      <c r="F55" s="418"/>
      <c r="G55" s="17">
        <v>46</v>
      </c>
      <c r="H55" s="53">
        <f>H48+H54</f>
        <v>135956171</v>
      </c>
      <c r="I55" s="53">
        <f>I48+I54</f>
        <v>48212354</v>
      </c>
    </row>
    <row r="56" spans="1:9" x14ac:dyDescent="0.2">
      <c r="A56" s="322" t="s">
        <v>262</v>
      </c>
      <c r="B56" s="323"/>
      <c r="C56" s="323"/>
      <c r="D56" s="323"/>
      <c r="E56" s="323"/>
      <c r="F56" s="324"/>
      <c r="G56" s="22">
        <v>47</v>
      </c>
      <c r="H56" s="52">
        <v>0</v>
      </c>
      <c r="I56" s="52">
        <v>0</v>
      </c>
    </row>
    <row r="57" spans="1:9" ht="27.2" customHeight="1" x14ac:dyDescent="0.2">
      <c r="A57" s="416" t="s">
        <v>263</v>
      </c>
      <c r="B57" s="417"/>
      <c r="C57" s="417"/>
      <c r="D57" s="417"/>
      <c r="E57" s="417"/>
      <c r="F57" s="418"/>
      <c r="G57" s="17">
        <v>48</v>
      </c>
      <c r="H57" s="53">
        <f>H27+H42+H55+H56</f>
        <v>-68867664</v>
      </c>
      <c r="I57" s="53">
        <f>I27+I42+I55+I56</f>
        <v>79316126</v>
      </c>
    </row>
    <row r="58" spans="1:9" ht="15.6" customHeight="1" x14ac:dyDescent="0.2">
      <c r="A58" s="419" t="s">
        <v>264</v>
      </c>
      <c r="B58" s="420"/>
      <c r="C58" s="420"/>
      <c r="D58" s="420"/>
      <c r="E58" s="420"/>
      <c r="F58" s="421"/>
      <c r="G58" s="22">
        <v>49</v>
      </c>
      <c r="H58" s="52">
        <v>237400810</v>
      </c>
      <c r="I58" s="52">
        <v>168533146</v>
      </c>
    </row>
    <row r="59" spans="1:9" ht="29.1" customHeight="1" x14ac:dyDescent="0.2">
      <c r="A59" s="413" t="s">
        <v>265</v>
      </c>
      <c r="B59" s="414"/>
      <c r="C59" s="414"/>
      <c r="D59" s="414"/>
      <c r="E59" s="414"/>
      <c r="F59" s="415"/>
      <c r="G59" s="18">
        <v>50</v>
      </c>
      <c r="H59" s="54">
        <f>H57+H58</f>
        <v>168533146</v>
      </c>
      <c r="I59" s="54">
        <f>I57+I58</f>
        <v>247849272</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K49" sqref="K49"/>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66" t="s">
        <v>266</v>
      </c>
      <c r="B1" s="385"/>
      <c r="C1" s="385"/>
      <c r="D1" s="385"/>
      <c r="E1" s="385"/>
      <c r="F1" s="385"/>
      <c r="G1" s="385"/>
      <c r="H1" s="385"/>
      <c r="I1" s="385"/>
    </row>
    <row r="2" spans="1:9" ht="12.75" customHeight="1" x14ac:dyDescent="0.2">
      <c r="A2" s="365" t="s">
        <v>409</v>
      </c>
      <c r="B2" s="331"/>
      <c r="C2" s="331"/>
      <c r="D2" s="331"/>
      <c r="E2" s="331"/>
      <c r="F2" s="331"/>
      <c r="G2" s="331"/>
      <c r="H2" s="331"/>
      <c r="I2" s="331"/>
    </row>
    <row r="3" spans="1:9" x14ac:dyDescent="0.2">
      <c r="A3" s="393" t="s">
        <v>361</v>
      </c>
      <c r="B3" s="427"/>
      <c r="C3" s="427"/>
      <c r="D3" s="427"/>
      <c r="E3" s="427"/>
      <c r="F3" s="427"/>
      <c r="G3" s="427"/>
      <c r="H3" s="427"/>
      <c r="I3" s="427"/>
    </row>
    <row r="4" spans="1:9" x14ac:dyDescent="0.2">
      <c r="A4" s="389" t="s">
        <v>410</v>
      </c>
      <c r="B4" s="335"/>
      <c r="C4" s="335"/>
      <c r="D4" s="335"/>
      <c r="E4" s="335"/>
      <c r="F4" s="335"/>
      <c r="G4" s="335"/>
      <c r="H4" s="335"/>
      <c r="I4" s="336"/>
    </row>
    <row r="5" spans="1:9" ht="45.75" thickBot="1" x14ac:dyDescent="0.25">
      <c r="A5" s="401" t="s">
        <v>2</v>
      </c>
      <c r="B5" s="402"/>
      <c r="C5" s="402"/>
      <c r="D5" s="402"/>
      <c r="E5" s="402"/>
      <c r="F5" s="403"/>
      <c r="G5" s="12" t="s">
        <v>115</v>
      </c>
      <c r="H5" s="46" t="s">
        <v>377</v>
      </c>
      <c r="I5" s="46" t="s">
        <v>353</v>
      </c>
    </row>
    <row r="6" spans="1:9" x14ac:dyDescent="0.2">
      <c r="A6" s="404">
        <v>1</v>
      </c>
      <c r="B6" s="405"/>
      <c r="C6" s="405"/>
      <c r="D6" s="405"/>
      <c r="E6" s="405"/>
      <c r="F6" s="406"/>
      <c r="G6" s="14">
        <v>2</v>
      </c>
      <c r="H6" s="20" t="s">
        <v>215</v>
      </c>
      <c r="I6" s="20" t="s">
        <v>216</v>
      </c>
    </row>
    <row r="7" spans="1:9" x14ac:dyDescent="0.2">
      <c r="A7" s="407" t="s">
        <v>217</v>
      </c>
      <c r="B7" s="423"/>
      <c r="C7" s="423"/>
      <c r="D7" s="423"/>
      <c r="E7" s="423"/>
      <c r="F7" s="423"/>
      <c r="G7" s="423"/>
      <c r="H7" s="423"/>
      <c r="I7" s="424"/>
    </row>
    <row r="8" spans="1:9" x14ac:dyDescent="0.2">
      <c r="A8" s="426" t="s">
        <v>267</v>
      </c>
      <c r="B8" s="426"/>
      <c r="C8" s="426"/>
      <c r="D8" s="426"/>
      <c r="E8" s="426"/>
      <c r="F8" s="426"/>
      <c r="G8" s="15">
        <v>1</v>
      </c>
      <c r="H8" s="51">
        <v>0</v>
      </c>
      <c r="I8" s="51">
        <v>0</v>
      </c>
    </row>
    <row r="9" spans="1:9" x14ac:dyDescent="0.2">
      <c r="A9" s="369" t="s">
        <v>268</v>
      </c>
      <c r="B9" s="369"/>
      <c r="C9" s="369"/>
      <c r="D9" s="369"/>
      <c r="E9" s="369"/>
      <c r="F9" s="369"/>
      <c r="G9" s="16">
        <v>2</v>
      </c>
      <c r="H9" s="52">
        <v>0</v>
      </c>
      <c r="I9" s="52">
        <v>0</v>
      </c>
    </row>
    <row r="10" spans="1:9" x14ac:dyDescent="0.2">
      <c r="A10" s="369" t="s">
        <v>269</v>
      </c>
      <c r="B10" s="369"/>
      <c r="C10" s="369"/>
      <c r="D10" s="369"/>
      <c r="E10" s="369"/>
      <c r="F10" s="369"/>
      <c r="G10" s="16">
        <v>3</v>
      </c>
      <c r="H10" s="52">
        <v>0</v>
      </c>
      <c r="I10" s="52">
        <v>0</v>
      </c>
    </row>
    <row r="11" spans="1:9" x14ac:dyDescent="0.2">
      <c r="A11" s="369" t="s">
        <v>270</v>
      </c>
      <c r="B11" s="369"/>
      <c r="C11" s="369"/>
      <c r="D11" s="369"/>
      <c r="E11" s="369"/>
      <c r="F11" s="369"/>
      <c r="G11" s="16">
        <v>4</v>
      </c>
      <c r="H11" s="52">
        <v>0</v>
      </c>
      <c r="I11" s="52">
        <v>0</v>
      </c>
    </row>
    <row r="12" spans="1:9" x14ac:dyDescent="0.2">
      <c r="A12" s="369" t="s">
        <v>271</v>
      </c>
      <c r="B12" s="369"/>
      <c r="C12" s="369"/>
      <c r="D12" s="369"/>
      <c r="E12" s="369"/>
      <c r="F12" s="369"/>
      <c r="G12" s="16">
        <v>5</v>
      </c>
      <c r="H12" s="52">
        <v>0</v>
      </c>
      <c r="I12" s="52">
        <v>0</v>
      </c>
    </row>
    <row r="13" spans="1:9" x14ac:dyDescent="0.2">
      <c r="A13" s="369" t="s">
        <v>272</v>
      </c>
      <c r="B13" s="369"/>
      <c r="C13" s="369"/>
      <c r="D13" s="369"/>
      <c r="E13" s="369"/>
      <c r="F13" s="369"/>
      <c r="G13" s="16">
        <v>6</v>
      </c>
      <c r="H13" s="52">
        <v>0</v>
      </c>
      <c r="I13" s="52">
        <v>0</v>
      </c>
    </row>
    <row r="14" spans="1:9" x14ac:dyDescent="0.2">
      <c r="A14" s="369" t="s">
        <v>273</v>
      </c>
      <c r="B14" s="369"/>
      <c r="C14" s="369"/>
      <c r="D14" s="369"/>
      <c r="E14" s="369"/>
      <c r="F14" s="369"/>
      <c r="G14" s="16">
        <v>7</v>
      </c>
      <c r="H14" s="52">
        <v>0</v>
      </c>
      <c r="I14" s="52">
        <v>0</v>
      </c>
    </row>
    <row r="15" spans="1:9" x14ac:dyDescent="0.2">
      <c r="A15" s="369" t="s">
        <v>274</v>
      </c>
      <c r="B15" s="369"/>
      <c r="C15" s="369"/>
      <c r="D15" s="369"/>
      <c r="E15" s="369"/>
      <c r="F15" s="369"/>
      <c r="G15" s="16">
        <v>8</v>
      </c>
      <c r="H15" s="52">
        <v>0</v>
      </c>
      <c r="I15" s="52">
        <v>0</v>
      </c>
    </row>
    <row r="16" spans="1:9" x14ac:dyDescent="0.2">
      <c r="A16" s="379" t="s">
        <v>275</v>
      </c>
      <c r="B16" s="379"/>
      <c r="C16" s="379"/>
      <c r="D16" s="379"/>
      <c r="E16" s="379"/>
      <c r="F16" s="379"/>
      <c r="G16" s="17">
        <v>9</v>
      </c>
      <c r="H16" s="53">
        <f>SUM(H8:H15)</f>
        <v>0</v>
      </c>
      <c r="I16" s="53">
        <f>SUM(I8:I15)</f>
        <v>0</v>
      </c>
    </row>
    <row r="17" spans="1:9" x14ac:dyDescent="0.2">
      <c r="A17" s="369" t="s">
        <v>276</v>
      </c>
      <c r="B17" s="369"/>
      <c r="C17" s="369"/>
      <c r="D17" s="369"/>
      <c r="E17" s="369"/>
      <c r="F17" s="369"/>
      <c r="G17" s="16">
        <v>10</v>
      </c>
      <c r="H17" s="52">
        <v>0</v>
      </c>
      <c r="I17" s="52">
        <v>0</v>
      </c>
    </row>
    <row r="18" spans="1:9" x14ac:dyDescent="0.2">
      <c r="A18" s="369" t="s">
        <v>277</v>
      </c>
      <c r="B18" s="369"/>
      <c r="C18" s="369"/>
      <c r="D18" s="369"/>
      <c r="E18" s="369"/>
      <c r="F18" s="369"/>
      <c r="G18" s="16">
        <v>11</v>
      </c>
      <c r="H18" s="52">
        <v>0</v>
      </c>
      <c r="I18" s="52">
        <v>0</v>
      </c>
    </row>
    <row r="19" spans="1:9" ht="25.9" customHeight="1" x14ac:dyDescent="0.2">
      <c r="A19" s="425" t="s">
        <v>278</v>
      </c>
      <c r="B19" s="425"/>
      <c r="C19" s="425"/>
      <c r="D19" s="425"/>
      <c r="E19" s="425"/>
      <c r="F19" s="425"/>
      <c r="G19" s="18">
        <v>12</v>
      </c>
      <c r="H19" s="54">
        <f>H16+H17+H18</f>
        <v>0</v>
      </c>
      <c r="I19" s="54">
        <f>I16+I17+I18</f>
        <v>0</v>
      </c>
    </row>
    <row r="20" spans="1:9" x14ac:dyDescent="0.2">
      <c r="A20" s="407" t="s">
        <v>235</v>
      </c>
      <c r="B20" s="423"/>
      <c r="C20" s="423"/>
      <c r="D20" s="423"/>
      <c r="E20" s="423"/>
      <c r="F20" s="423"/>
      <c r="G20" s="423"/>
      <c r="H20" s="423"/>
      <c r="I20" s="424"/>
    </row>
    <row r="21" spans="1:9" ht="26.45" customHeight="1" x14ac:dyDescent="0.2">
      <c r="A21" s="426" t="s">
        <v>279</v>
      </c>
      <c r="B21" s="426"/>
      <c r="C21" s="426"/>
      <c r="D21" s="426"/>
      <c r="E21" s="426"/>
      <c r="F21" s="426"/>
      <c r="G21" s="15">
        <v>13</v>
      </c>
      <c r="H21" s="51">
        <v>0</v>
      </c>
      <c r="I21" s="51">
        <v>0</v>
      </c>
    </row>
    <row r="22" spans="1:9" x14ac:dyDescent="0.2">
      <c r="A22" s="369" t="s">
        <v>280</v>
      </c>
      <c r="B22" s="369"/>
      <c r="C22" s="369"/>
      <c r="D22" s="369"/>
      <c r="E22" s="369"/>
      <c r="F22" s="369"/>
      <c r="G22" s="16">
        <v>14</v>
      </c>
      <c r="H22" s="52">
        <v>0</v>
      </c>
      <c r="I22" s="52">
        <v>0</v>
      </c>
    </row>
    <row r="23" spans="1:9" x14ac:dyDescent="0.2">
      <c r="A23" s="369" t="s">
        <v>281</v>
      </c>
      <c r="B23" s="369"/>
      <c r="C23" s="369"/>
      <c r="D23" s="369"/>
      <c r="E23" s="369"/>
      <c r="F23" s="369"/>
      <c r="G23" s="16">
        <v>15</v>
      </c>
      <c r="H23" s="52">
        <v>0</v>
      </c>
      <c r="I23" s="52">
        <v>0</v>
      </c>
    </row>
    <row r="24" spans="1:9" x14ac:dyDescent="0.2">
      <c r="A24" s="369" t="s">
        <v>282</v>
      </c>
      <c r="B24" s="369"/>
      <c r="C24" s="369"/>
      <c r="D24" s="369"/>
      <c r="E24" s="369"/>
      <c r="F24" s="369"/>
      <c r="G24" s="16">
        <v>16</v>
      </c>
      <c r="H24" s="52">
        <v>0</v>
      </c>
      <c r="I24" s="52">
        <v>0</v>
      </c>
    </row>
    <row r="25" spans="1:9" x14ac:dyDescent="0.2">
      <c r="A25" s="369" t="s">
        <v>283</v>
      </c>
      <c r="B25" s="369"/>
      <c r="C25" s="369"/>
      <c r="D25" s="369"/>
      <c r="E25" s="369"/>
      <c r="F25" s="369"/>
      <c r="G25" s="16">
        <v>17</v>
      </c>
      <c r="H25" s="52">
        <v>0</v>
      </c>
      <c r="I25" s="52">
        <v>0</v>
      </c>
    </row>
    <row r="26" spans="1:9" x14ac:dyDescent="0.2">
      <c r="A26" s="369" t="s">
        <v>284</v>
      </c>
      <c r="B26" s="369"/>
      <c r="C26" s="369"/>
      <c r="D26" s="369"/>
      <c r="E26" s="369"/>
      <c r="F26" s="369"/>
      <c r="G26" s="16">
        <v>18</v>
      </c>
      <c r="H26" s="52">
        <v>0</v>
      </c>
      <c r="I26" s="52">
        <v>0</v>
      </c>
    </row>
    <row r="27" spans="1:9" ht="25.15" customHeight="1" x14ac:dyDescent="0.2">
      <c r="A27" s="379" t="s">
        <v>285</v>
      </c>
      <c r="B27" s="379"/>
      <c r="C27" s="379"/>
      <c r="D27" s="379"/>
      <c r="E27" s="379"/>
      <c r="F27" s="379"/>
      <c r="G27" s="17">
        <v>19</v>
      </c>
      <c r="H27" s="53">
        <f>SUM(H21:H26)</f>
        <v>0</v>
      </c>
      <c r="I27" s="53">
        <f>SUM(I21:I26)</f>
        <v>0</v>
      </c>
    </row>
    <row r="28" spans="1:9" ht="21" customHeight="1" x14ac:dyDescent="0.2">
      <c r="A28" s="369" t="s">
        <v>286</v>
      </c>
      <c r="B28" s="369"/>
      <c r="C28" s="369"/>
      <c r="D28" s="369"/>
      <c r="E28" s="369"/>
      <c r="F28" s="369"/>
      <c r="G28" s="16">
        <v>20</v>
      </c>
      <c r="H28" s="52">
        <v>0</v>
      </c>
      <c r="I28" s="52">
        <v>0</v>
      </c>
    </row>
    <row r="29" spans="1:9" x14ac:dyDescent="0.2">
      <c r="A29" s="369" t="s">
        <v>287</v>
      </c>
      <c r="B29" s="369"/>
      <c r="C29" s="369"/>
      <c r="D29" s="369"/>
      <c r="E29" s="369"/>
      <c r="F29" s="369"/>
      <c r="G29" s="16">
        <v>21</v>
      </c>
      <c r="H29" s="52">
        <v>0</v>
      </c>
      <c r="I29" s="52">
        <v>0</v>
      </c>
    </row>
    <row r="30" spans="1:9" x14ac:dyDescent="0.2">
      <c r="A30" s="369" t="s">
        <v>288</v>
      </c>
      <c r="B30" s="369"/>
      <c r="C30" s="369"/>
      <c r="D30" s="369"/>
      <c r="E30" s="369"/>
      <c r="F30" s="369"/>
      <c r="G30" s="16">
        <v>22</v>
      </c>
      <c r="H30" s="52">
        <v>0</v>
      </c>
      <c r="I30" s="52">
        <v>0</v>
      </c>
    </row>
    <row r="31" spans="1:9" x14ac:dyDescent="0.2">
      <c r="A31" s="369" t="s">
        <v>289</v>
      </c>
      <c r="B31" s="369"/>
      <c r="C31" s="369"/>
      <c r="D31" s="369"/>
      <c r="E31" s="369"/>
      <c r="F31" s="369"/>
      <c r="G31" s="16">
        <v>23</v>
      </c>
      <c r="H31" s="52">
        <v>0</v>
      </c>
      <c r="I31" s="52">
        <v>0</v>
      </c>
    </row>
    <row r="32" spans="1:9" x14ac:dyDescent="0.2">
      <c r="A32" s="369" t="s">
        <v>290</v>
      </c>
      <c r="B32" s="369"/>
      <c r="C32" s="369"/>
      <c r="D32" s="369"/>
      <c r="E32" s="369"/>
      <c r="F32" s="369"/>
      <c r="G32" s="16">
        <v>24</v>
      </c>
      <c r="H32" s="52">
        <v>0</v>
      </c>
      <c r="I32" s="52">
        <v>0</v>
      </c>
    </row>
    <row r="33" spans="1:9" ht="29.1" customHeight="1" x14ac:dyDescent="0.2">
      <c r="A33" s="379" t="s">
        <v>291</v>
      </c>
      <c r="B33" s="379"/>
      <c r="C33" s="379"/>
      <c r="D33" s="379"/>
      <c r="E33" s="379"/>
      <c r="F33" s="379"/>
      <c r="G33" s="17">
        <v>25</v>
      </c>
      <c r="H33" s="53">
        <f>SUM(H28:H32)</f>
        <v>0</v>
      </c>
      <c r="I33" s="53">
        <f>SUM(I28:I32)</f>
        <v>0</v>
      </c>
    </row>
    <row r="34" spans="1:9" ht="26.45" customHeight="1" x14ac:dyDescent="0.2">
      <c r="A34" s="425" t="s">
        <v>292</v>
      </c>
      <c r="B34" s="425"/>
      <c r="C34" s="425"/>
      <c r="D34" s="425"/>
      <c r="E34" s="425"/>
      <c r="F34" s="425"/>
      <c r="G34" s="18">
        <v>26</v>
      </c>
      <c r="H34" s="54">
        <f>H27+H33</f>
        <v>0</v>
      </c>
      <c r="I34" s="54">
        <f>I27+I33</f>
        <v>0</v>
      </c>
    </row>
    <row r="35" spans="1:9" x14ac:dyDescent="0.2">
      <c r="A35" s="407" t="s">
        <v>250</v>
      </c>
      <c r="B35" s="423"/>
      <c r="C35" s="423"/>
      <c r="D35" s="423"/>
      <c r="E35" s="423"/>
      <c r="F35" s="423"/>
      <c r="G35" s="423">
        <v>0</v>
      </c>
      <c r="H35" s="423"/>
      <c r="I35" s="424"/>
    </row>
    <row r="36" spans="1:9" x14ac:dyDescent="0.2">
      <c r="A36" s="422" t="s">
        <v>293</v>
      </c>
      <c r="B36" s="422"/>
      <c r="C36" s="422"/>
      <c r="D36" s="422"/>
      <c r="E36" s="422"/>
      <c r="F36" s="422"/>
      <c r="G36" s="15">
        <v>27</v>
      </c>
      <c r="H36" s="51">
        <v>0</v>
      </c>
      <c r="I36" s="51">
        <v>0</v>
      </c>
    </row>
    <row r="37" spans="1:9" ht="21.6" customHeight="1" x14ac:dyDescent="0.2">
      <c r="A37" s="316" t="s">
        <v>294</v>
      </c>
      <c r="B37" s="316"/>
      <c r="C37" s="316"/>
      <c r="D37" s="316"/>
      <c r="E37" s="316"/>
      <c r="F37" s="316"/>
      <c r="G37" s="16">
        <v>28</v>
      </c>
      <c r="H37" s="52">
        <v>0</v>
      </c>
      <c r="I37" s="52">
        <v>0</v>
      </c>
    </row>
    <row r="38" spans="1:9" x14ac:dyDescent="0.2">
      <c r="A38" s="316" t="s">
        <v>295</v>
      </c>
      <c r="B38" s="316"/>
      <c r="C38" s="316"/>
      <c r="D38" s="316"/>
      <c r="E38" s="316"/>
      <c r="F38" s="316"/>
      <c r="G38" s="16">
        <v>29</v>
      </c>
      <c r="H38" s="52">
        <v>0</v>
      </c>
      <c r="I38" s="52">
        <v>0</v>
      </c>
    </row>
    <row r="39" spans="1:9" x14ac:dyDescent="0.2">
      <c r="A39" s="316" t="s">
        <v>296</v>
      </c>
      <c r="B39" s="316"/>
      <c r="C39" s="316"/>
      <c r="D39" s="316"/>
      <c r="E39" s="316"/>
      <c r="F39" s="316"/>
      <c r="G39" s="16">
        <v>30</v>
      </c>
      <c r="H39" s="52">
        <v>0</v>
      </c>
      <c r="I39" s="52">
        <v>0</v>
      </c>
    </row>
    <row r="40" spans="1:9" ht="26.45" customHeight="1" x14ac:dyDescent="0.2">
      <c r="A40" s="379" t="s">
        <v>297</v>
      </c>
      <c r="B40" s="379"/>
      <c r="C40" s="379"/>
      <c r="D40" s="379"/>
      <c r="E40" s="379"/>
      <c r="F40" s="379"/>
      <c r="G40" s="17">
        <v>31</v>
      </c>
      <c r="H40" s="53">
        <f>H39+H38+H37+H36</f>
        <v>0</v>
      </c>
      <c r="I40" s="53">
        <f>I39+I38+I37+I36</f>
        <v>0</v>
      </c>
    </row>
    <row r="41" spans="1:9" ht="22.9" customHeight="1" x14ac:dyDescent="0.2">
      <c r="A41" s="316" t="s">
        <v>298</v>
      </c>
      <c r="B41" s="316"/>
      <c r="C41" s="316"/>
      <c r="D41" s="316"/>
      <c r="E41" s="316"/>
      <c r="F41" s="316"/>
      <c r="G41" s="16">
        <v>32</v>
      </c>
      <c r="H41" s="52">
        <v>0</v>
      </c>
      <c r="I41" s="52">
        <v>0</v>
      </c>
    </row>
    <row r="42" spans="1:9" x14ac:dyDescent="0.2">
      <c r="A42" s="316" t="s">
        <v>299</v>
      </c>
      <c r="B42" s="316"/>
      <c r="C42" s="316"/>
      <c r="D42" s="316"/>
      <c r="E42" s="316"/>
      <c r="F42" s="316"/>
      <c r="G42" s="16">
        <v>33</v>
      </c>
      <c r="H42" s="52">
        <v>0</v>
      </c>
      <c r="I42" s="52">
        <v>0</v>
      </c>
    </row>
    <row r="43" spans="1:9" x14ac:dyDescent="0.2">
      <c r="A43" s="316" t="s">
        <v>300</v>
      </c>
      <c r="B43" s="316"/>
      <c r="C43" s="316"/>
      <c r="D43" s="316"/>
      <c r="E43" s="316"/>
      <c r="F43" s="316"/>
      <c r="G43" s="16">
        <v>34</v>
      </c>
      <c r="H43" s="52">
        <v>0</v>
      </c>
      <c r="I43" s="52">
        <v>0</v>
      </c>
    </row>
    <row r="44" spans="1:9" ht="25.15" customHeight="1" x14ac:dyDescent="0.2">
      <c r="A44" s="316" t="s">
        <v>301</v>
      </c>
      <c r="B44" s="316"/>
      <c r="C44" s="316"/>
      <c r="D44" s="316"/>
      <c r="E44" s="316"/>
      <c r="F44" s="316"/>
      <c r="G44" s="16">
        <v>35</v>
      </c>
      <c r="H44" s="52">
        <v>0</v>
      </c>
      <c r="I44" s="52">
        <v>0</v>
      </c>
    </row>
    <row r="45" spans="1:9" x14ac:dyDescent="0.2">
      <c r="A45" s="316" t="s">
        <v>302</v>
      </c>
      <c r="B45" s="316"/>
      <c r="C45" s="316"/>
      <c r="D45" s="316"/>
      <c r="E45" s="316"/>
      <c r="F45" s="316"/>
      <c r="G45" s="16">
        <v>36</v>
      </c>
      <c r="H45" s="52">
        <v>0</v>
      </c>
      <c r="I45" s="52">
        <v>0</v>
      </c>
    </row>
    <row r="46" spans="1:9" ht="25.15" customHeight="1" x14ac:dyDescent="0.2">
      <c r="A46" s="379" t="s">
        <v>303</v>
      </c>
      <c r="B46" s="379"/>
      <c r="C46" s="379"/>
      <c r="D46" s="379"/>
      <c r="E46" s="379"/>
      <c r="F46" s="379"/>
      <c r="G46" s="17">
        <v>37</v>
      </c>
      <c r="H46" s="53">
        <f>H45+H44+H43+H42+H41</f>
        <v>0</v>
      </c>
      <c r="I46" s="53">
        <f>I45+I44+I43+I42+I41</f>
        <v>0</v>
      </c>
    </row>
    <row r="47" spans="1:9" ht="28.15" customHeight="1" x14ac:dyDescent="0.2">
      <c r="A47" s="371" t="s">
        <v>304</v>
      </c>
      <c r="B47" s="371"/>
      <c r="C47" s="371"/>
      <c r="D47" s="371"/>
      <c r="E47" s="371"/>
      <c r="F47" s="371"/>
      <c r="G47" s="17">
        <v>38</v>
      </c>
      <c r="H47" s="53">
        <f>H46+H40</f>
        <v>0</v>
      </c>
      <c r="I47" s="53">
        <f>I46+I40</f>
        <v>0</v>
      </c>
    </row>
    <row r="48" spans="1:9" x14ac:dyDescent="0.2">
      <c r="A48" s="369" t="s">
        <v>305</v>
      </c>
      <c r="B48" s="369"/>
      <c r="C48" s="369"/>
      <c r="D48" s="369"/>
      <c r="E48" s="369"/>
      <c r="F48" s="369"/>
      <c r="G48" s="16">
        <v>39</v>
      </c>
      <c r="H48" s="52">
        <v>0</v>
      </c>
      <c r="I48" s="52">
        <v>0</v>
      </c>
    </row>
    <row r="49" spans="1:9" ht="24.6" customHeight="1" x14ac:dyDescent="0.2">
      <c r="A49" s="371" t="s">
        <v>306</v>
      </c>
      <c r="B49" s="371"/>
      <c r="C49" s="371"/>
      <c r="D49" s="371"/>
      <c r="E49" s="371"/>
      <c r="F49" s="371"/>
      <c r="G49" s="17">
        <v>40</v>
      </c>
      <c r="H49" s="53">
        <f>H19+H34+H47+H48</f>
        <v>0</v>
      </c>
      <c r="I49" s="53">
        <f>I19+I34+I47+I48</f>
        <v>0</v>
      </c>
    </row>
    <row r="50" spans="1:9" x14ac:dyDescent="0.2">
      <c r="A50" s="429" t="s">
        <v>264</v>
      </c>
      <c r="B50" s="429"/>
      <c r="C50" s="429"/>
      <c r="D50" s="429"/>
      <c r="E50" s="429"/>
      <c r="F50" s="429"/>
      <c r="G50" s="16">
        <v>41</v>
      </c>
      <c r="H50" s="52">
        <v>0</v>
      </c>
      <c r="I50" s="52">
        <v>0</v>
      </c>
    </row>
    <row r="51" spans="1:9" ht="29.1" customHeight="1" x14ac:dyDescent="0.2">
      <c r="A51" s="428" t="s">
        <v>307</v>
      </c>
      <c r="B51" s="428"/>
      <c r="C51" s="428"/>
      <c r="D51" s="428"/>
      <c r="E51" s="428"/>
      <c r="F51" s="428"/>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1"/>
  <sheetViews>
    <sheetView view="pageBreakPreview" topLeftCell="B31" zoomScaleNormal="100" zoomScaleSheetLayoutView="100" workbookViewId="0">
      <selection activeCell="T39" sqref="T39"/>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30" t="s">
        <v>308</v>
      </c>
      <c r="B1" s="431"/>
      <c r="C1" s="431"/>
      <c r="D1" s="431"/>
      <c r="E1" s="431"/>
      <c r="F1" s="431"/>
      <c r="G1" s="431"/>
      <c r="H1" s="431"/>
      <c r="I1" s="431"/>
      <c r="J1" s="431"/>
      <c r="K1" s="68"/>
    </row>
    <row r="2" spans="1:23" ht="15.75" x14ac:dyDescent="0.2">
      <c r="A2" s="3"/>
      <c r="B2" s="4"/>
      <c r="C2" s="432" t="s">
        <v>309</v>
      </c>
      <c r="D2" s="432"/>
      <c r="E2" s="5">
        <v>43466</v>
      </c>
      <c r="F2" s="6" t="s">
        <v>0</v>
      </c>
      <c r="G2" s="5">
        <v>43830</v>
      </c>
      <c r="H2" s="70"/>
      <c r="I2" s="70"/>
      <c r="J2" s="70"/>
      <c r="K2" s="71"/>
      <c r="V2" s="72" t="s">
        <v>361</v>
      </c>
    </row>
    <row r="3" spans="1:23" ht="13.5" customHeight="1" thickBot="1" x14ac:dyDescent="0.25">
      <c r="A3" s="435" t="s">
        <v>310</v>
      </c>
      <c r="B3" s="436"/>
      <c r="C3" s="436"/>
      <c r="D3" s="436"/>
      <c r="E3" s="436"/>
      <c r="F3" s="436"/>
      <c r="G3" s="439" t="s">
        <v>3</v>
      </c>
      <c r="H3" s="441" t="s">
        <v>311</v>
      </c>
      <c r="I3" s="441"/>
      <c r="J3" s="441"/>
      <c r="K3" s="441"/>
      <c r="L3" s="441"/>
      <c r="M3" s="441"/>
      <c r="N3" s="441"/>
      <c r="O3" s="441"/>
      <c r="P3" s="441"/>
      <c r="Q3" s="441"/>
      <c r="R3" s="441"/>
      <c r="S3" s="441"/>
      <c r="T3" s="441"/>
      <c r="U3" s="441"/>
      <c r="V3" s="441" t="s">
        <v>312</v>
      </c>
      <c r="W3" s="443" t="s">
        <v>313</v>
      </c>
    </row>
    <row r="4" spans="1:23" ht="79.5" thickBot="1" x14ac:dyDescent="0.25">
      <c r="A4" s="437"/>
      <c r="B4" s="438"/>
      <c r="C4" s="438"/>
      <c r="D4" s="438"/>
      <c r="E4" s="438"/>
      <c r="F4" s="438"/>
      <c r="G4" s="440"/>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442"/>
      <c r="W4" s="444"/>
    </row>
    <row r="5" spans="1:23" ht="33.75" x14ac:dyDescent="0.2">
      <c r="A5" s="445">
        <v>1</v>
      </c>
      <c r="B5" s="446"/>
      <c r="C5" s="446"/>
      <c r="D5" s="446"/>
      <c r="E5" s="446"/>
      <c r="F5" s="446"/>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447" t="s">
        <v>328</v>
      </c>
      <c r="B6" s="447"/>
      <c r="C6" s="447"/>
      <c r="D6" s="447"/>
      <c r="E6" s="447"/>
      <c r="F6" s="447"/>
      <c r="G6" s="447"/>
      <c r="H6" s="447"/>
      <c r="I6" s="447"/>
      <c r="J6" s="447"/>
      <c r="K6" s="447"/>
      <c r="L6" s="447"/>
      <c r="M6" s="447"/>
      <c r="N6" s="448"/>
      <c r="O6" s="448"/>
      <c r="P6" s="448"/>
      <c r="Q6" s="448"/>
      <c r="R6" s="448"/>
      <c r="S6" s="448"/>
      <c r="T6" s="448"/>
      <c r="U6" s="448"/>
      <c r="V6" s="448"/>
      <c r="W6" s="449"/>
    </row>
    <row r="7" spans="1:23" x14ac:dyDescent="0.2">
      <c r="A7" s="450" t="s">
        <v>378</v>
      </c>
      <c r="B7" s="450"/>
      <c r="C7" s="450"/>
      <c r="D7" s="450"/>
      <c r="E7" s="450"/>
      <c r="F7" s="450"/>
      <c r="G7" s="8">
        <v>1</v>
      </c>
      <c r="H7" s="77">
        <v>1672021210</v>
      </c>
      <c r="I7" s="77">
        <v>3602906</v>
      </c>
      <c r="J7" s="77">
        <v>83601061</v>
      </c>
      <c r="K7" s="77">
        <v>44815284</v>
      </c>
      <c r="L7" s="77">
        <v>35889621</v>
      </c>
      <c r="M7" s="77">
        <v>0</v>
      </c>
      <c r="N7" s="77">
        <v>9529123</v>
      </c>
      <c r="O7" s="77">
        <v>0</v>
      </c>
      <c r="P7" s="77">
        <v>634097</v>
      </c>
      <c r="Q7" s="77">
        <v>0</v>
      </c>
      <c r="R7" s="77">
        <v>0</v>
      </c>
      <c r="S7" s="77">
        <v>385175162</v>
      </c>
      <c r="T7" s="77">
        <v>231979074</v>
      </c>
      <c r="U7" s="78">
        <f>H7+I7+J7+K7-L7+M7+N7+O7+P7+Q7+R7+S7+T7</f>
        <v>2395468296</v>
      </c>
      <c r="V7" s="77">
        <v>0</v>
      </c>
      <c r="W7" s="78">
        <f>U7+V7</f>
        <v>2395468296</v>
      </c>
    </row>
    <row r="8" spans="1:23" x14ac:dyDescent="0.2">
      <c r="A8" s="433" t="s">
        <v>329</v>
      </c>
      <c r="B8" s="433"/>
      <c r="C8" s="433"/>
      <c r="D8" s="433"/>
      <c r="E8" s="433"/>
      <c r="F8" s="433"/>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433" t="s">
        <v>330</v>
      </c>
      <c r="B9" s="433"/>
      <c r="C9" s="433"/>
      <c r="D9" s="433"/>
      <c r="E9" s="433"/>
      <c r="F9" s="433"/>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434" t="s">
        <v>379</v>
      </c>
      <c r="B10" s="434"/>
      <c r="C10" s="434"/>
      <c r="D10" s="434"/>
      <c r="E10" s="434"/>
      <c r="F10" s="434"/>
      <c r="G10" s="9">
        <v>4</v>
      </c>
      <c r="H10" s="79">
        <f>H7+H8+H9</f>
        <v>1672021210</v>
      </c>
      <c r="I10" s="79">
        <f t="shared" ref="I10:W10" si="2">I7+I8+I9</f>
        <v>3602906</v>
      </c>
      <c r="J10" s="79">
        <f t="shared" si="2"/>
        <v>83601061</v>
      </c>
      <c r="K10" s="79">
        <f t="shared" si="2"/>
        <v>44815284</v>
      </c>
      <c r="L10" s="79">
        <f t="shared" si="2"/>
        <v>35889621</v>
      </c>
      <c r="M10" s="79">
        <f t="shared" si="2"/>
        <v>0</v>
      </c>
      <c r="N10" s="79">
        <f t="shared" si="2"/>
        <v>9529123</v>
      </c>
      <c r="O10" s="79">
        <f t="shared" si="2"/>
        <v>0</v>
      </c>
      <c r="P10" s="79">
        <f t="shared" si="2"/>
        <v>634097</v>
      </c>
      <c r="Q10" s="79">
        <f t="shared" si="2"/>
        <v>0</v>
      </c>
      <c r="R10" s="79">
        <f t="shared" si="2"/>
        <v>0</v>
      </c>
      <c r="S10" s="79">
        <f t="shared" si="2"/>
        <v>385175162</v>
      </c>
      <c r="T10" s="79">
        <f t="shared" si="2"/>
        <v>231979074</v>
      </c>
      <c r="U10" s="79">
        <f t="shared" si="2"/>
        <v>2395468296</v>
      </c>
      <c r="V10" s="79">
        <f t="shared" si="2"/>
        <v>0</v>
      </c>
      <c r="W10" s="79">
        <f t="shared" si="2"/>
        <v>2395468296</v>
      </c>
    </row>
    <row r="11" spans="1:23" x14ac:dyDescent="0.2">
      <c r="A11" s="433" t="s">
        <v>331</v>
      </c>
      <c r="B11" s="433"/>
      <c r="C11" s="433"/>
      <c r="D11" s="433"/>
      <c r="E11" s="433"/>
      <c r="F11" s="433"/>
      <c r="G11" s="8">
        <v>5</v>
      </c>
      <c r="H11" s="81">
        <v>0</v>
      </c>
      <c r="I11" s="81">
        <v>0</v>
      </c>
      <c r="J11" s="81">
        <v>0</v>
      </c>
      <c r="K11" s="81">
        <v>0</v>
      </c>
      <c r="L11" s="81">
        <v>0</v>
      </c>
      <c r="M11" s="81">
        <v>0</v>
      </c>
      <c r="N11" s="81">
        <v>0</v>
      </c>
      <c r="O11" s="81">
        <v>0</v>
      </c>
      <c r="P11" s="81">
        <v>0</v>
      </c>
      <c r="Q11" s="81">
        <v>0</v>
      </c>
      <c r="R11" s="81">
        <v>0</v>
      </c>
      <c r="S11" s="81">
        <v>0</v>
      </c>
      <c r="T11" s="77">
        <v>239279476</v>
      </c>
      <c r="U11" s="78">
        <f>H11+I11+J11+K11-L11+M11+N11+O11+P11+Q11+R11+S11+T11</f>
        <v>239279476</v>
      </c>
      <c r="V11" s="77">
        <v>0</v>
      </c>
      <c r="W11" s="78">
        <f t="shared" ref="W11:W28" si="3">U11+V11</f>
        <v>239279476</v>
      </c>
    </row>
    <row r="12" spans="1:23" x14ac:dyDescent="0.2">
      <c r="A12" s="433" t="s">
        <v>332</v>
      </c>
      <c r="B12" s="433"/>
      <c r="C12" s="433"/>
      <c r="D12" s="433"/>
      <c r="E12" s="433"/>
      <c r="F12" s="433"/>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433" t="s">
        <v>333</v>
      </c>
      <c r="B13" s="433"/>
      <c r="C13" s="433"/>
      <c r="D13" s="433"/>
      <c r="E13" s="433"/>
      <c r="F13" s="433"/>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433" t="s">
        <v>334</v>
      </c>
      <c r="B14" s="433"/>
      <c r="C14" s="433"/>
      <c r="D14" s="433"/>
      <c r="E14" s="433"/>
      <c r="F14" s="433"/>
      <c r="G14" s="8">
        <v>8</v>
      </c>
      <c r="H14" s="81">
        <v>0</v>
      </c>
      <c r="I14" s="81">
        <v>0</v>
      </c>
      <c r="J14" s="81">
        <v>0</v>
      </c>
      <c r="K14" s="81">
        <v>0</v>
      </c>
      <c r="L14" s="81">
        <v>0</v>
      </c>
      <c r="M14" s="81">
        <v>0</v>
      </c>
      <c r="N14" s="81">
        <v>0</v>
      </c>
      <c r="O14" s="81">
        <v>0</v>
      </c>
      <c r="P14" s="77">
        <v>338982</v>
      </c>
      <c r="Q14" s="81">
        <v>0</v>
      </c>
      <c r="R14" s="81">
        <v>0</v>
      </c>
      <c r="S14" s="77">
        <v>0</v>
      </c>
      <c r="T14" s="77">
        <v>0</v>
      </c>
      <c r="U14" s="78">
        <f t="shared" si="4"/>
        <v>338982</v>
      </c>
      <c r="V14" s="77">
        <v>0</v>
      </c>
      <c r="W14" s="78">
        <f t="shared" si="3"/>
        <v>338982</v>
      </c>
    </row>
    <row r="15" spans="1:23" x14ac:dyDescent="0.2">
      <c r="A15" s="433" t="s">
        <v>335</v>
      </c>
      <c r="B15" s="433"/>
      <c r="C15" s="433"/>
      <c r="D15" s="433"/>
      <c r="E15" s="433"/>
      <c r="F15" s="433"/>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433" t="s">
        <v>336</v>
      </c>
      <c r="B16" s="433"/>
      <c r="C16" s="433"/>
      <c r="D16" s="433"/>
      <c r="E16" s="433"/>
      <c r="F16" s="433"/>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45" customHeight="1" x14ac:dyDescent="0.2">
      <c r="A17" s="433" t="s">
        <v>337</v>
      </c>
      <c r="B17" s="433"/>
      <c r="C17" s="433"/>
      <c r="D17" s="433"/>
      <c r="E17" s="433"/>
      <c r="F17" s="433"/>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433" t="s">
        <v>338</v>
      </c>
      <c r="B18" s="433"/>
      <c r="C18" s="433"/>
      <c r="D18" s="433"/>
      <c r="E18" s="433"/>
      <c r="F18" s="433"/>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433" t="s">
        <v>339</v>
      </c>
      <c r="B19" s="433"/>
      <c r="C19" s="433"/>
      <c r="D19" s="433"/>
      <c r="E19" s="433"/>
      <c r="F19" s="433"/>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433" t="s">
        <v>340</v>
      </c>
      <c r="B20" s="433"/>
      <c r="C20" s="433"/>
      <c r="D20" s="433"/>
      <c r="E20" s="433"/>
      <c r="F20" s="433"/>
      <c r="G20" s="8">
        <v>14</v>
      </c>
      <c r="H20" s="81">
        <v>0</v>
      </c>
      <c r="I20" s="81">
        <v>0</v>
      </c>
      <c r="J20" s="81">
        <v>0</v>
      </c>
      <c r="K20" s="81">
        <v>0</v>
      </c>
      <c r="L20" s="81">
        <v>0</v>
      </c>
      <c r="M20" s="81">
        <v>0</v>
      </c>
      <c r="N20" s="77">
        <v>0</v>
      </c>
      <c r="O20" s="77">
        <v>0</v>
      </c>
      <c r="P20" s="77">
        <v>-67797</v>
      </c>
      <c r="Q20" s="77">
        <v>0</v>
      </c>
      <c r="R20" s="77">
        <v>0</v>
      </c>
      <c r="S20" s="77">
        <v>0</v>
      </c>
      <c r="T20" s="77">
        <v>0</v>
      </c>
      <c r="U20" s="78">
        <f t="shared" si="4"/>
        <v>-67797</v>
      </c>
      <c r="V20" s="77">
        <v>0</v>
      </c>
      <c r="W20" s="78">
        <f t="shared" si="3"/>
        <v>-67797</v>
      </c>
    </row>
    <row r="21" spans="1:23" ht="30.75" customHeight="1" x14ac:dyDescent="0.2">
      <c r="A21" s="433" t="s">
        <v>341</v>
      </c>
      <c r="B21" s="433"/>
      <c r="C21" s="433"/>
      <c r="D21" s="433"/>
      <c r="E21" s="433"/>
      <c r="F21" s="433"/>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433" t="s">
        <v>342</v>
      </c>
      <c r="B22" s="433"/>
      <c r="C22" s="433"/>
      <c r="D22" s="433"/>
      <c r="E22" s="433"/>
      <c r="F22" s="433"/>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433" t="s">
        <v>343</v>
      </c>
      <c r="B23" s="433"/>
      <c r="C23" s="433"/>
      <c r="D23" s="433"/>
      <c r="E23" s="433"/>
      <c r="F23" s="433"/>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433" t="s">
        <v>344</v>
      </c>
      <c r="B24" s="433"/>
      <c r="C24" s="433"/>
      <c r="D24" s="433"/>
      <c r="E24" s="433"/>
      <c r="F24" s="433"/>
      <c r="G24" s="8">
        <v>18</v>
      </c>
      <c r="H24" s="77">
        <v>0</v>
      </c>
      <c r="I24" s="77">
        <v>0</v>
      </c>
      <c r="J24" s="77">
        <v>0</v>
      </c>
      <c r="K24" s="77">
        <v>0</v>
      </c>
      <c r="L24" s="77">
        <v>51705655</v>
      </c>
      <c r="M24" s="77">
        <v>0</v>
      </c>
      <c r="N24" s="77">
        <v>0</v>
      </c>
      <c r="O24" s="77">
        <v>0</v>
      </c>
      <c r="P24" s="77">
        <v>0</v>
      </c>
      <c r="Q24" s="77">
        <v>0</v>
      </c>
      <c r="R24" s="77">
        <v>0</v>
      </c>
      <c r="S24" s="77">
        <v>0</v>
      </c>
      <c r="T24" s="77">
        <v>0</v>
      </c>
      <c r="U24" s="78">
        <f t="shared" si="4"/>
        <v>-51705655</v>
      </c>
      <c r="V24" s="77">
        <v>0</v>
      </c>
      <c r="W24" s="78">
        <f t="shared" si="3"/>
        <v>-51705655</v>
      </c>
    </row>
    <row r="25" spans="1:23" x14ac:dyDescent="0.2">
      <c r="A25" s="433" t="s">
        <v>345</v>
      </c>
      <c r="B25" s="433"/>
      <c r="C25" s="433"/>
      <c r="D25" s="433"/>
      <c r="E25" s="433"/>
      <c r="F25" s="433"/>
      <c r="G25" s="8">
        <v>19</v>
      </c>
      <c r="H25" s="77">
        <v>0</v>
      </c>
      <c r="I25" s="77">
        <v>356885</v>
      </c>
      <c r="J25" s="77">
        <v>0</v>
      </c>
      <c r="K25" s="77">
        <v>0</v>
      </c>
      <c r="L25" s="77">
        <v>-393563</v>
      </c>
      <c r="M25" s="77">
        <v>0</v>
      </c>
      <c r="N25" s="77">
        <v>0</v>
      </c>
      <c r="O25" s="77">
        <v>0</v>
      </c>
      <c r="P25" s="77">
        <v>0</v>
      </c>
      <c r="Q25" s="77">
        <v>0</v>
      </c>
      <c r="R25" s="77">
        <v>0</v>
      </c>
      <c r="S25" s="77">
        <v>-111730149</v>
      </c>
      <c r="T25" s="77">
        <v>0</v>
      </c>
      <c r="U25" s="78">
        <f t="shared" si="4"/>
        <v>-110979701</v>
      </c>
      <c r="V25" s="77">
        <v>0</v>
      </c>
      <c r="W25" s="78">
        <f t="shared" si="3"/>
        <v>-110979701</v>
      </c>
    </row>
    <row r="26" spans="1:23" x14ac:dyDescent="0.2">
      <c r="A26" s="433" t="s">
        <v>346</v>
      </c>
      <c r="B26" s="433"/>
      <c r="C26" s="433"/>
      <c r="D26" s="433"/>
      <c r="E26" s="433"/>
      <c r="F26" s="433"/>
      <c r="G26" s="8">
        <v>20</v>
      </c>
      <c r="H26" s="77">
        <v>0</v>
      </c>
      <c r="I26" s="77">
        <v>1344492</v>
      </c>
      <c r="J26" s="77">
        <v>0</v>
      </c>
      <c r="K26" s="77">
        <v>0</v>
      </c>
      <c r="L26" s="77">
        <v>-1082564</v>
      </c>
      <c r="M26" s="77">
        <v>0</v>
      </c>
      <c r="N26" s="77">
        <v>0</v>
      </c>
      <c r="O26" s="77">
        <v>0</v>
      </c>
      <c r="P26" s="77">
        <v>0</v>
      </c>
      <c r="Q26" s="77">
        <v>0</v>
      </c>
      <c r="R26" s="77">
        <v>0</v>
      </c>
      <c r="S26" s="77">
        <v>0</v>
      </c>
      <c r="T26" s="77">
        <v>0</v>
      </c>
      <c r="U26" s="78">
        <f t="shared" si="4"/>
        <v>2427056</v>
      </c>
      <c r="V26" s="77">
        <v>0</v>
      </c>
      <c r="W26" s="78">
        <f t="shared" si="3"/>
        <v>2427056</v>
      </c>
    </row>
    <row r="27" spans="1:23" x14ac:dyDescent="0.2">
      <c r="A27" s="433" t="s">
        <v>347</v>
      </c>
      <c r="B27" s="433"/>
      <c r="C27" s="433"/>
      <c r="D27" s="433"/>
      <c r="E27" s="433"/>
      <c r="F27" s="433"/>
      <c r="G27" s="8">
        <v>21</v>
      </c>
      <c r="H27" s="77">
        <v>0</v>
      </c>
      <c r="I27" s="77">
        <v>0</v>
      </c>
      <c r="J27" s="77">
        <v>0</v>
      </c>
      <c r="K27" s="77">
        <v>52000000</v>
      </c>
      <c r="L27" s="77">
        <v>0</v>
      </c>
      <c r="M27" s="77">
        <v>0</v>
      </c>
      <c r="N27" s="77">
        <v>-9529123</v>
      </c>
      <c r="O27" s="77">
        <v>0</v>
      </c>
      <c r="P27" s="77">
        <v>0</v>
      </c>
      <c r="Q27" s="77">
        <v>0</v>
      </c>
      <c r="R27" s="77">
        <v>0</v>
      </c>
      <c r="S27" s="77">
        <v>189508197</v>
      </c>
      <c r="T27" s="77">
        <v>-231979074</v>
      </c>
      <c r="U27" s="78">
        <f t="shared" si="4"/>
        <v>0</v>
      </c>
      <c r="V27" s="77">
        <v>0</v>
      </c>
      <c r="W27" s="78">
        <f t="shared" si="3"/>
        <v>0</v>
      </c>
    </row>
    <row r="28" spans="1:23" x14ac:dyDescent="0.2">
      <c r="A28" s="433" t="s">
        <v>348</v>
      </c>
      <c r="B28" s="433"/>
      <c r="C28" s="433"/>
      <c r="D28" s="433"/>
      <c r="E28" s="433"/>
      <c r="F28" s="433"/>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451" t="s">
        <v>380</v>
      </c>
      <c r="B29" s="451"/>
      <c r="C29" s="451"/>
      <c r="D29" s="451"/>
      <c r="E29" s="451"/>
      <c r="F29" s="451"/>
      <c r="G29" s="10">
        <v>23</v>
      </c>
      <c r="H29" s="80">
        <f>SUM(H10:H28)</f>
        <v>1672021210</v>
      </c>
      <c r="I29" s="80">
        <f t="shared" ref="I29:W29" si="5">SUM(I10:I28)</f>
        <v>5304283</v>
      </c>
      <c r="J29" s="80">
        <f t="shared" si="5"/>
        <v>83601061</v>
      </c>
      <c r="K29" s="80">
        <f t="shared" si="5"/>
        <v>96815284</v>
      </c>
      <c r="L29" s="80">
        <f t="shared" si="5"/>
        <v>86119149</v>
      </c>
      <c r="M29" s="80">
        <f t="shared" si="5"/>
        <v>0</v>
      </c>
      <c r="N29" s="80">
        <f t="shared" si="5"/>
        <v>0</v>
      </c>
      <c r="O29" s="80">
        <f t="shared" si="5"/>
        <v>0</v>
      </c>
      <c r="P29" s="80">
        <f t="shared" si="5"/>
        <v>905282</v>
      </c>
      <c r="Q29" s="80">
        <f t="shared" si="5"/>
        <v>0</v>
      </c>
      <c r="R29" s="80">
        <f t="shared" si="5"/>
        <v>0</v>
      </c>
      <c r="S29" s="80">
        <f t="shared" si="5"/>
        <v>462953210</v>
      </c>
      <c r="T29" s="80">
        <f t="shared" si="5"/>
        <v>239279476</v>
      </c>
      <c r="U29" s="80">
        <f t="shared" si="5"/>
        <v>2474760657</v>
      </c>
      <c r="V29" s="80">
        <f t="shared" si="5"/>
        <v>0</v>
      </c>
      <c r="W29" s="80">
        <f t="shared" si="5"/>
        <v>2474760657</v>
      </c>
    </row>
    <row r="30" spans="1:23" x14ac:dyDescent="0.2">
      <c r="A30" s="452" t="s">
        <v>349</v>
      </c>
      <c r="B30" s="453"/>
      <c r="C30" s="453"/>
      <c r="D30" s="453"/>
      <c r="E30" s="453"/>
      <c r="F30" s="453"/>
      <c r="G30" s="453"/>
      <c r="H30" s="453"/>
      <c r="I30" s="453"/>
      <c r="J30" s="453"/>
      <c r="K30" s="453"/>
      <c r="L30" s="453"/>
      <c r="M30" s="453"/>
      <c r="N30" s="453"/>
      <c r="O30" s="453"/>
      <c r="P30" s="453"/>
      <c r="Q30" s="453"/>
      <c r="R30" s="453"/>
      <c r="S30" s="453"/>
      <c r="T30" s="453"/>
      <c r="U30" s="453"/>
      <c r="V30" s="453"/>
      <c r="W30" s="453"/>
    </row>
    <row r="31" spans="1:23" ht="36.75" customHeight="1" x14ac:dyDescent="0.2">
      <c r="A31" s="454" t="s">
        <v>350</v>
      </c>
      <c r="B31" s="454"/>
      <c r="C31" s="454"/>
      <c r="D31" s="454"/>
      <c r="E31" s="454"/>
      <c r="F31" s="454"/>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271185</v>
      </c>
      <c r="Q31" s="79">
        <f t="shared" si="6"/>
        <v>0</v>
      </c>
      <c r="R31" s="79">
        <f t="shared" si="6"/>
        <v>0</v>
      </c>
      <c r="S31" s="79">
        <f t="shared" si="6"/>
        <v>0</v>
      </c>
      <c r="T31" s="79">
        <f t="shared" si="6"/>
        <v>0</v>
      </c>
      <c r="U31" s="79">
        <f t="shared" si="6"/>
        <v>271185</v>
      </c>
      <c r="V31" s="79">
        <f t="shared" si="6"/>
        <v>0</v>
      </c>
      <c r="W31" s="79">
        <f t="shared" si="6"/>
        <v>271185</v>
      </c>
    </row>
    <row r="32" spans="1:23" ht="31.5" customHeight="1" x14ac:dyDescent="0.2">
      <c r="A32" s="454" t="s">
        <v>351</v>
      </c>
      <c r="B32" s="454"/>
      <c r="C32" s="454"/>
      <c r="D32" s="454"/>
      <c r="E32" s="454"/>
      <c r="F32" s="454"/>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271185</v>
      </c>
      <c r="Q32" s="79">
        <f t="shared" si="7"/>
        <v>0</v>
      </c>
      <c r="R32" s="79">
        <f t="shared" si="7"/>
        <v>0</v>
      </c>
      <c r="S32" s="79">
        <f t="shared" si="7"/>
        <v>0</v>
      </c>
      <c r="T32" s="79">
        <f t="shared" si="7"/>
        <v>239279476</v>
      </c>
      <c r="U32" s="79">
        <f t="shared" si="7"/>
        <v>239550661</v>
      </c>
      <c r="V32" s="79">
        <f t="shared" si="7"/>
        <v>0</v>
      </c>
      <c r="W32" s="79">
        <f t="shared" si="7"/>
        <v>239550661</v>
      </c>
    </row>
    <row r="33" spans="1:23" ht="30.75" customHeight="1" x14ac:dyDescent="0.2">
      <c r="A33" s="455" t="s">
        <v>352</v>
      </c>
      <c r="B33" s="455"/>
      <c r="C33" s="455"/>
      <c r="D33" s="455"/>
      <c r="E33" s="455"/>
      <c r="F33" s="455"/>
      <c r="G33" s="10">
        <v>26</v>
      </c>
      <c r="H33" s="80">
        <f>SUM(H21:H28)</f>
        <v>0</v>
      </c>
      <c r="I33" s="80">
        <f t="shared" ref="I33:W33" si="8">SUM(I21:I28)</f>
        <v>1701377</v>
      </c>
      <c r="J33" s="80">
        <f t="shared" si="8"/>
        <v>0</v>
      </c>
      <c r="K33" s="80">
        <f t="shared" si="8"/>
        <v>52000000</v>
      </c>
      <c r="L33" s="80">
        <f t="shared" si="8"/>
        <v>50229528</v>
      </c>
      <c r="M33" s="80">
        <f t="shared" si="8"/>
        <v>0</v>
      </c>
      <c r="N33" s="80">
        <f t="shared" si="8"/>
        <v>-9529123</v>
      </c>
      <c r="O33" s="80">
        <f t="shared" si="8"/>
        <v>0</v>
      </c>
      <c r="P33" s="80">
        <f t="shared" si="8"/>
        <v>0</v>
      </c>
      <c r="Q33" s="80">
        <f t="shared" si="8"/>
        <v>0</v>
      </c>
      <c r="R33" s="80">
        <f t="shared" si="8"/>
        <v>0</v>
      </c>
      <c r="S33" s="80">
        <f t="shared" si="8"/>
        <v>77778048</v>
      </c>
      <c r="T33" s="80">
        <f t="shared" si="8"/>
        <v>-231979074</v>
      </c>
      <c r="U33" s="80">
        <f t="shared" si="8"/>
        <v>-160258300</v>
      </c>
      <c r="V33" s="80">
        <f t="shared" si="8"/>
        <v>0</v>
      </c>
      <c r="W33" s="80">
        <f t="shared" si="8"/>
        <v>-160258300</v>
      </c>
    </row>
    <row r="34" spans="1:23" x14ac:dyDescent="0.2">
      <c r="A34" s="452" t="s">
        <v>353</v>
      </c>
      <c r="B34" s="456"/>
      <c r="C34" s="456"/>
      <c r="D34" s="456"/>
      <c r="E34" s="456"/>
      <c r="F34" s="456"/>
      <c r="G34" s="456"/>
      <c r="H34" s="456"/>
      <c r="I34" s="456"/>
      <c r="J34" s="456"/>
      <c r="K34" s="456"/>
      <c r="L34" s="456"/>
      <c r="M34" s="456"/>
      <c r="N34" s="456"/>
      <c r="O34" s="456"/>
      <c r="P34" s="456"/>
      <c r="Q34" s="456"/>
      <c r="R34" s="456"/>
      <c r="S34" s="456"/>
      <c r="T34" s="456"/>
      <c r="U34" s="456"/>
      <c r="V34" s="456"/>
      <c r="W34" s="456"/>
    </row>
    <row r="35" spans="1:23" x14ac:dyDescent="0.2">
      <c r="A35" s="450" t="s">
        <v>381</v>
      </c>
      <c r="B35" s="450"/>
      <c r="C35" s="450"/>
      <c r="D35" s="450"/>
      <c r="E35" s="450"/>
      <c r="F35" s="450"/>
      <c r="G35" s="8">
        <v>27</v>
      </c>
      <c r="H35" s="77">
        <f>+H29</f>
        <v>1672021210</v>
      </c>
      <c r="I35" s="77">
        <f t="shared" ref="I35:T35" si="9">+I29</f>
        <v>5304283</v>
      </c>
      <c r="J35" s="77">
        <f>+J29</f>
        <v>83601061</v>
      </c>
      <c r="K35" s="77">
        <f t="shared" si="9"/>
        <v>96815284</v>
      </c>
      <c r="L35" s="77">
        <f t="shared" si="9"/>
        <v>86119149</v>
      </c>
      <c r="M35" s="77">
        <f t="shared" si="9"/>
        <v>0</v>
      </c>
      <c r="N35" s="77">
        <f t="shared" si="9"/>
        <v>0</v>
      </c>
      <c r="O35" s="77">
        <f t="shared" si="9"/>
        <v>0</v>
      </c>
      <c r="P35" s="77">
        <f t="shared" si="9"/>
        <v>905282</v>
      </c>
      <c r="Q35" s="77">
        <f t="shared" si="9"/>
        <v>0</v>
      </c>
      <c r="R35" s="77">
        <f t="shared" si="9"/>
        <v>0</v>
      </c>
      <c r="S35" s="77">
        <f t="shared" si="9"/>
        <v>462953210</v>
      </c>
      <c r="T35" s="77">
        <f t="shared" si="9"/>
        <v>239279476</v>
      </c>
      <c r="U35" s="78">
        <f t="shared" ref="U35:U37" si="10">H35+I35+J35+K35-L35+M35+N35+O35+P35+Q35+R35+S35+T35</f>
        <v>2474760657</v>
      </c>
      <c r="V35" s="77">
        <v>0</v>
      </c>
      <c r="W35" s="78">
        <f t="shared" ref="W35:W37" si="11">U35+V35</f>
        <v>2474760657</v>
      </c>
    </row>
    <row r="36" spans="1:23" x14ac:dyDescent="0.2">
      <c r="A36" s="433" t="s">
        <v>329</v>
      </c>
      <c r="B36" s="433"/>
      <c r="C36" s="433"/>
      <c r="D36" s="433"/>
      <c r="E36" s="433"/>
      <c r="F36" s="433"/>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x14ac:dyDescent="0.2">
      <c r="A37" s="433" t="s">
        <v>330</v>
      </c>
      <c r="B37" s="433"/>
      <c r="C37" s="433"/>
      <c r="D37" s="433"/>
      <c r="E37" s="433"/>
      <c r="F37" s="433"/>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ht="25.5" customHeight="1" x14ac:dyDescent="0.2">
      <c r="A38" s="434" t="s">
        <v>382</v>
      </c>
      <c r="B38" s="434"/>
      <c r="C38" s="434"/>
      <c r="D38" s="434"/>
      <c r="E38" s="434"/>
      <c r="F38" s="434"/>
      <c r="G38" s="9">
        <v>30</v>
      </c>
      <c r="H38" s="79">
        <f>H35+H36+H37</f>
        <v>1672021210</v>
      </c>
      <c r="I38" s="79">
        <f t="shared" ref="I38:W38" si="12">I35+I36+I37</f>
        <v>5304283</v>
      </c>
      <c r="J38" s="79">
        <f t="shared" si="12"/>
        <v>83601061</v>
      </c>
      <c r="K38" s="79">
        <f t="shared" si="12"/>
        <v>96815284</v>
      </c>
      <c r="L38" s="79">
        <f t="shared" si="12"/>
        <v>86119149</v>
      </c>
      <c r="M38" s="79">
        <f t="shared" si="12"/>
        <v>0</v>
      </c>
      <c r="N38" s="79">
        <f t="shared" si="12"/>
        <v>0</v>
      </c>
      <c r="O38" s="79">
        <f t="shared" si="12"/>
        <v>0</v>
      </c>
      <c r="P38" s="79">
        <f t="shared" si="12"/>
        <v>905282</v>
      </c>
      <c r="Q38" s="79">
        <f t="shared" si="12"/>
        <v>0</v>
      </c>
      <c r="R38" s="79">
        <f t="shared" si="12"/>
        <v>0</v>
      </c>
      <c r="S38" s="79">
        <f t="shared" si="12"/>
        <v>462953210</v>
      </c>
      <c r="T38" s="79">
        <f t="shared" si="12"/>
        <v>239279476</v>
      </c>
      <c r="U38" s="79">
        <f t="shared" si="12"/>
        <v>2474760657</v>
      </c>
      <c r="V38" s="79">
        <f t="shared" si="12"/>
        <v>0</v>
      </c>
      <c r="W38" s="79">
        <f t="shared" si="12"/>
        <v>2474760657</v>
      </c>
    </row>
    <row r="39" spans="1:23" x14ac:dyDescent="0.2">
      <c r="A39" s="433" t="s">
        <v>331</v>
      </c>
      <c r="B39" s="433"/>
      <c r="C39" s="433"/>
      <c r="D39" s="433"/>
      <c r="E39" s="433"/>
      <c r="F39" s="433"/>
      <c r="G39" s="8">
        <v>31</v>
      </c>
      <c r="H39" s="81">
        <v>0</v>
      </c>
      <c r="I39" s="81">
        <v>0</v>
      </c>
      <c r="J39" s="81">
        <v>0</v>
      </c>
      <c r="K39" s="81">
        <v>0</v>
      </c>
      <c r="L39" s="81">
        <v>0</v>
      </c>
      <c r="M39" s="81">
        <v>0</v>
      </c>
      <c r="N39" s="81">
        <v>0</v>
      </c>
      <c r="O39" s="81">
        <v>0</v>
      </c>
      <c r="P39" s="81">
        <v>0</v>
      </c>
      <c r="Q39" s="81">
        <v>0</v>
      </c>
      <c r="R39" s="81">
        <v>0</v>
      </c>
      <c r="S39" s="81">
        <v>0</v>
      </c>
      <c r="T39" s="77">
        <v>377006905</v>
      </c>
      <c r="U39" s="78">
        <f t="shared" ref="U39:U56" si="13">H39+I39+J39+K39-L39+M39+N39+O39+P39+Q39+R39+S39+T39</f>
        <v>377006905</v>
      </c>
      <c r="V39" s="77">
        <v>0</v>
      </c>
      <c r="W39" s="78">
        <f t="shared" ref="W39:W56" si="14">U39+V39</f>
        <v>377006905</v>
      </c>
    </row>
    <row r="40" spans="1:23" x14ac:dyDescent="0.2">
      <c r="A40" s="433" t="s">
        <v>332</v>
      </c>
      <c r="B40" s="433"/>
      <c r="C40" s="433"/>
      <c r="D40" s="433"/>
      <c r="E40" s="433"/>
      <c r="F40" s="433"/>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ht="27.2" customHeight="1" x14ac:dyDescent="0.2">
      <c r="A41" s="433" t="s">
        <v>354</v>
      </c>
      <c r="B41" s="433"/>
      <c r="C41" s="433"/>
      <c r="D41" s="433"/>
      <c r="E41" s="433"/>
      <c r="F41" s="433"/>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ht="20.25" customHeight="1" x14ac:dyDescent="0.2">
      <c r="A42" s="433" t="s">
        <v>334</v>
      </c>
      <c r="B42" s="433"/>
      <c r="C42" s="433"/>
      <c r="D42" s="433"/>
      <c r="E42" s="433"/>
      <c r="F42" s="433"/>
      <c r="G42" s="8">
        <v>34</v>
      </c>
      <c r="H42" s="81">
        <v>0</v>
      </c>
      <c r="I42" s="81">
        <v>0</v>
      </c>
      <c r="J42" s="81">
        <v>0</v>
      </c>
      <c r="K42" s="81">
        <v>0</v>
      </c>
      <c r="L42" s="81">
        <v>0</v>
      </c>
      <c r="M42" s="81">
        <v>0</v>
      </c>
      <c r="N42" s="81">
        <v>0</v>
      </c>
      <c r="O42" s="81">
        <v>0</v>
      </c>
      <c r="P42" s="77">
        <v>-1060800</v>
      </c>
      <c r="Q42" s="81">
        <v>0</v>
      </c>
      <c r="R42" s="81">
        <v>0</v>
      </c>
      <c r="S42" s="77">
        <v>0</v>
      </c>
      <c r="T42" s="77">
        <v>0</v>
      </c>
      <c r="U42" s="78">
        <f t="shared" si="13"/>
        <v>-1060800</v>
      </c>
      <c r="V42" s="77">
        <v>0</v>
      </c>
      <c r="W42" s="78">
        <f t="shared" si="14"/>
        <v>-1060800</v>
      </c>
    </row>
    <row r="43" spans="1:23" ht="21" customHeight="1" x14ac:dyDescent="0.2">
      <c r="A43" s="433" t="s">
        <v>335</v>
      </c>
      <c r="B43" s="433"/>
      <c r="C43" s="433"/>
      <c r="D43" s="433"/>
      <c r="E43" s="433"/>
      <c r="F43" s="433"/>
      <c r="G43" s="8">
        <v>35</v>
      </c>
      <c r="H43" s="81">
        <v>0</v>
      </c>
      <c r="I43" s="81">
        <v>0</v>
      </c>
      <c r="J43" s="81">
        <v>0</v>
      </c>
      <c r="K43" s="81">
        <v>0</v>
      </c>
      <c r="L43" s="81">
        <v>0</v>
      </c>
      <c r="M43" s="81">
        <v>0</v>
      </c>
      <c r="N43" s="81">
        <v>0</v>
      </c>
      <c r="O43" s="81">
        <v>0</v>
      </c>
      <c r="P43" s="81">
        <v>0</v>
      </c>
      <c r="Q43" s="77">
        <v>0</v>
      </c>
      <c r="R43" s="81">
        <v>0</v>
      </c>
      <c r="S43" s="77">
        <v>0</v>
      </c>
      <c r="T43" s="77">
        <v>0</v>
      </c>
      <c r="U43" s="78">
        <f t="shared" si="13"/>
        <v>0</v>
      </c>
      <c r="V43" s="77">
        <v>0</v>
      </c>
      <c r="W43" s="78">
        <f t="shared" si="14"/>
        <v>0</v>
      </c>
    </row>
    <row r="44" spans="1:23" ht="29.25" customHeight="1" x14ac:dyDescent="0.2">
      <c r="A44" s="433" t="s">
        <v>336</v>
      </c>
      <c r="B44" s="433"/>
      <c r="C44" s="433"/>
      <c r="D44" s="433"/>
      <c r="E44" s="433"/>
      <c r="F44" s="433"/>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ht="21" customHeight="1" x14ac:dyDescent="0.2">
      <c r="A45" s="433" t="s">
        <v>355</v>
      </c>
      <c r="B45" s="433"/>
      <c r="C45" s="433"/>
      <c r="D45" s="433"/>
      <c r="E45" s="433"/>
      <c r="F45" s="433"/>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x14ac:dyDescent="0.2">
      <c r="A46" s="433" t="s">
        <v>338</v>
      </c>
      <c r="B46" s="433"/>
      <c r="C46" s="433"/>
      <c r="D46" s="433"/>
      <c r="E46" s="433"/>
      <c r="F46" s="433"/>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x14ac:dyDescent="0.2">
      <c r="A47" s="433" t="s">
        <v>339</v>
      </c>
      <c r="B47" s="433"/>
      <c r="C47" s="433"/>
      <c r="D47" s="433"/>
      <c r="E47" s="433"/>
      <c r="F47" s="433"/>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x14ac:dyDescent="0.2">
      <c r="A48" s="433" t="s">
        <v>340</v>
      </c>
      <c r="B48" s="433"/>
      <c r="C48" s="433"/>
      <c r="D48" s="433"/>
      <c r="E48" s="433"/>
      <c r="F48" s="433"/>
      <c r="G48" s="8">
        <v>40</v>
      </c>
      <c r="H48" s="81">
        <v>0</v>
      </c>
      <c r="I48" s="81">
        <v>0</v>
      </c>
      <c r="J48" s="81">
        <v>0</v>
      </c>
      <c r="K48" s="81">
        <v>0</v>
      </c>
      <c r="L48" s="81">
        <v>0</v>
      </c>
      <c r="M48" s="81">
        <v>0</v>
      </c>
      <c r="N48" s="77">
        <v>0</v>
      </c>
      <c r="O48" s="77">
        <v>0</v>
      </c>
      <c r="P48" s="77">
        <v>216991</v>
      </c>
      <c r="Q48" s="77">
        <v>0</v>
      </c>
      <c r="R48" s="77">
        <v>0</v>
      </c>
      <c r="S48" s="77">
        <v>0</v>
      </c>
      <c r="T48" s="77">
        <v>0</v>
      </c>
      <c r="U48" s="78">
        <f t="shared" si="13"/>
        <v>216991</v>
      </c>
      <c r="V48" s="77">
        <v>0</v>
      </c>
      <c r="W48" s="78">
        <f t="shared" si="14"/>
        <v>216991</v>
      </c>
    </row>
    <row r="49" spans="1:23" ht="24" customHeight="1" x14ac:dyDescent="0.2">
      <c r="A49" s="433" t="s">
        <v>356</v>
      </c>
      <c r="B49" s="433"/>
      <c r="C49" s="433"/>
      <c r="D49" s="433"/>
      <c r="E49" s="433"/>
      <c r="F49" s="433"/>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ht="26.25" customHeight="1" x14ac:dyDescent="0.2">
      <c r="A50" s="433" t="s">
        <v>342</v>
      </c>
      <c r="B50" s="433"/>
      <c r="C50" s="433"/>
      <c r="D50" s="433"/>
      <c r="E50" s="433"/>
      <c r="F50" s="433"/>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ht="22.5" customHeight="1" x14ac:dyDescent="0.2">
      <c r="A51" s="433" t="s">
        <v>357</v>
      </c>
      <c r="B51" s="433"/>
      <c r="C51" s="433"/>
      <c r="D51" s="433"/>
      <c r="E51" s="433"/>
      <c r="F51" s="433"/>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x14ac:dyDescent="0.2">
      <c r="A52" s="433" t="s">
        <v>344</v>
      </c>
      <c r="B52" s="433"/>
      <c r="C52" s="433"/>
      <c r="D52" s="433"/>
      <c r="E52" s="433"/>
      <c r="F52" s="433"/>
      <c r="G52" s="8">
        <v>44</v>
      </c>
      <c r="H52" s="77">
        <v>0</v>
      </c>
      <c r="I52" s="77">
        <v>0</v>
      </c>
      <c r="J52" s="77">
        <v>0</v>
      </c>
      <c r="K52" s="77">
        <v>0</v>
      </c>
      <c r="L52" s="77">
        <v>39396089</v>
      </c>
      <c r="M52" s="77">
        <v>0</v>
      </c>
      <c r="N52" s="77">
        <v>0</v>
      </c>
      <c r="O52" s="77">
        <v>0</v>
      </c>
      <c r="P52" s="77">
        <v>0</v>
      </c>
      <c r="Q52" s="77">
        <v>0</v>
      </c>
      <c r="R52" s="77">
        <v>0</v>
      </c>
      <c r="S52" s="77">
        <v>0</v>
      </c>
      <c r="T52" s="77">
        <v>0</v>
      </c>
      <c r="U52" s="78">
        <f t="shared" si="13"/>
        <v>-39396089</v>
      </c>
      <c r="V52" s="77">
        <v>0</v>
      </c>
      <c r="W52" s="78">
        <f t="shared" si="14"/>
        <v>-39396089</v>
      </c>
    </row>
    <row r="53" spans="1:23" x14ac:dyDescent="0.2">
      <c r="A53" s="433" t="s">
        <v>345</v>
      </c>
      <c r="B53" s="433"/>
      <c r="C53" s="433"/>
      <c r="D53" s="433"/>
      <c r="E53" s="433"/>
      <c r="F53" s="433"/>
      <c r="G53" s="8">
        <v>45</v>
      </c>
      <c r="H53" s="77">
        <v>0</v>
      </c>
      <c r="I53" s="77">
        <v>406280</v>
      </c>
      <c r="J53" s="77">
        <v>0</v>
      </c>
      <c r="K53" s="77">
        <v>0</v>
      </c>
      <c r="L53" s="77">
        <v>-1096972</v>
      </c>
      <c r="M53" s="77">
        <v>0</v>
      </c>
      <c r="N53" s="77">
        <v>0</v>
      </c>
      <c r="O53" s="77">
        <v>0</v>
      </c>
      <c r="P53" s="77">
        <v>0</v>
      </c>
      <c r="Q53" s="77">
        <v>0</v>
      </c>
      <c r="R53" s="77">
        <v>0</v>
      </c>
      <c r="S53" s="77">
        <v>-122586614</v>
      </c>
      <c r="T53" s="77">
        <v>0</v>
      </c>
      <c r="U53" s="78">
        <f t="shared" si="13"/>
        <v>-121083362</v>
      </c>
      <c r="V53" s="77">
        <v>0</v>
      </c>
      <c r="W53" s="78">
        <f t="shared" si="14"/>
        <v>-121083362</v>
      </c>
    </row>
    <row r="54" spans="1:23" x14ac:dyDescent="0.2">
      <c r="A54" s="433" t="s">
        <v>346</v>
      </c>
      <c r="B54" s="433"/>
      <c r="C54" s="433"/>
      <c r="D54" s="433"/>
      <c r="E54" s="433"/>
      <c r="F54" s="433"/>
      <c r="G54" s="8">
        <v>46</v>
      </c>
      <c r="H54" s="77">
        <v>0</v>
      </c>
      <c r="I54" s="77">
        <v>0</v>
      </c>
      <c r="J54" s="77">
        <v>0</v>
      </c>
      <c r="K54" s="77">
        <v>0</v>
      </c>
      <c r="L54" s="77">
        <v>0</v>
      </c>
      <c r="M54" s="77">
        <v>0</v>
      </c>
      <c r="N54" s="77">
        <v>0</v>
      </c>
      <c r="O54" s="77">
        <v>0</v>
      </c>
      <c r="P54" s="77">
        <v>0</v>
      </c>
      <c r="Q54" s="77">
        <v>0</v>
      </c>
      <c r="R54" s="77">
        <v>0</v>
      </c>
      <c r="S54" s="77">
        <v>0</v>
      </c>
      <c r="T54" s="77">
        <v>0</v>
      </c>
      <c r="U54" s="78">
        <f t="shared" si="13"/>
        <v>0</v>
      </c>
      <c r="V54" s="77">
        <v>0</v>
      </c>
      <c r="W54" s="78">
        <f t="shared" si="14"/>
        <v>0</v>
      </c>
    </row>
    <row r="55" spans="1:23" x14ac:dyDescent="0.2">
      <c r="A55" s="433" t="s">
        <v>347</v>
      </c>
      <c r="B55" s="433"/>
      <c r="C55" s="433"/>
      <c r="D55" s="433"/>
      <c r="E55" s="433"/>
      <c r="F55" s="433"/>
      <c r="G55" s="8">
        <v>47</v>
      </c>
      <c r="H55" s="77">
        <v>0</v>
      </c>
      <c r="I55" s="77">
        <v>0</v>
      </c>
      <c r="J55" s="77">
        <v>0</v>
      </c>
      <c r="K55" s="77">
        <v>40000000</v>
      </c>
      <c r="L55" s="77">
        <v>0</v>
      </c>
      <c r="M55" s="77">
        <v>0</v>
      </c>
      <c r="N55" s="77">
        <v>0</v>
      </c>
      <c r="O55" s="77">
        <v>0</v>
      </c>
      <c r="P55" s="77">
        <v>0</v>
      </c>
      <c r="Q55" s="77">
        <v>0</v>
      </c>
      <c r="R55" s="77">
        <v>0</v>
      </c>
      <c r="S55" s="77">
        <v>199279476</v>
      </c>
      <c r="T55" s="77">
        <v>-239279476</v>
      </c>
      <c r="U55" s="78">
        <f t="shared" si="13"/>
        <v>0</v>
      </c>
      <c r="V55" s="77">
        <v>0</v>
      </c>
      <c r="W55" s="78">
        <f t="shared" si="14"/>
        <v>0</v>
      </c>
    </row>
    <row r="56" spans="1:23" x14ac:dyDescent="0.2">
      <c r="A56" s="433" t="s">
        <v>348</v>
      </c>
      <c r="B56" s="433"/>
      <c r="C56" s="433"/>
      <c r="D56" s="433"/>
      <c r="E56" s="433"/>
      <c r="F56" s="433"/>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ht="24" customHeight="1" x14ac:dyDescent="0.2">
      <c r="A57" s="451" t="s">
        <v>383</v>
      </c>
      <c r="B57" s="451"/>
      <c r="C57" s="451"/>
      <c r="D57" s="451"/>
      <c r="E57" s="451"/>
      <c r="F57" s="451"/>
      <c r="G57" s="10">
        <v>49</v>
      </c>
      <c r="H57" s="80">
        <f>SUM(H38:H56)</f>
        <v>1672021210</v>
      </c>
      <c r="I57" s="80">
        <f t="shared" ref="I57:W57" si="15">SUM(I38:I56)</f>
        <v>5710563</v>
      </c>
      <c r="J57" s="80">
        <f t="shared" si="15"/>
        <v>83601061</v>
      </c>
      <c r="K57" s="80">
        <f t="shared" si="15"/>
        <v>136815284</v>
      </c>
      <c r="L57" s="80">
        <f t="shared" si="15"/>
        <v>124418266</v>
      </c>
      <c r="M57" s="80">
        <f t="shared" si="15"/>
        <v>0</v>
      </c>
      <c r="N57" s="80">
        <f t="shared" si="15"/>
        <v>0</v>
      </c>
      <c r="O57" s="80">
        <f t="shared" si="15"/>
        <v>0</v>
      </c>
      <c r="P57" s="80">
        <f t="shared" si="15"/>
        <v>61473</v>
      </c>
      <c r="Q57" s="80">
        <f t="shared" si="15"/>
        <v>0</v>
      </c>
      <c r="R57" s="80">
        <f t="shared" si="15"/>
        <v>0</v>
      </c>
      <c r="S57" s="80">
        <f t="shared" si="15"/>
        <v>539646072</v>
      </c>
      <c r="T57" s="80">
        <f t="shared" si="15"/>
        <v>377006905</v>
      </c>
      <c r="U57" s="80">
        <f t="shared" si="15"/>
        <v>2690444302</v>
      </c>
      <c r="V57" s="80">
        <f t="shared" si="15"/>
        <v>0</v>
      </c>
      <c r="W57" s="80">
        <f t="shared" si="15"/>
        <v>2690444302</v>
      </c>
    </row>
    <row r="58" spans="1:23" x14ac:dyDescent="0.2">
      <c r="A58" s="452" t="s">
        <v>349</v>
      </c>
      <c r="B58" s="453"/>
      <c r="C58" s="453"/>
      <c r="D58" s="453"/>
      <c r="E58" s="453"/>
      <c r="F58" s="453"/>
      <c r="G58" s="453"/>
      <c r="H58" s="453"/>
      <c r="I58" s="453"/>
      <c r="J58" s="453"/>
      <c r="K58" s="453"/>
      <c r="L58" s="453"/>
      <c r="M58" s="453"/>
      <c r="N58" s="453"/>
      <c r="O58" s="453"/>
      <c r="P58" s="453"/>
      <c r="Q58" s="453"/>
      <c r="R58" s="453"/>
      <c r="S58" s="453"/>
      <c r="T58" s="453"/>
      <c r="U58" s="453"/>
      <c r="V58" s="453"/>
      <c r="W58" s="453"/>
    </row>
    <row r="59" spans="1:23" ht="31.5" customHeight="1" x14ac:dyDescent="0.2">
      <c r="A59" s="454" t="s">
        <v>358</v>
      </c>
      <c r="B59" s="454"/>
      <c r="C59" s="454"/>
      <c r="D59" s="454"/>
      <c r="E59" s="454"/>
      <c r="F59" s="454"/>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-843809</v>
      </c>
      <c r="Q59" s="79">
        <f t="shared" si="16"/>
        <v>0</v>
      </c>
      <c r="R59" s="79">
        <f t="shared" si="16"/>
        <v>0</v>
      </c>
      <c r="S59" s="79">
        <f t="shared" si="16"/>
        <v>0</v>
      </c>
      <c r="T59" s="79">
        <f t="shared" si="16"/>
        <v>0</v>
      </c>
      <c r="U59" s="79">
        <f t="shared" si="16"/>
        <v>-843809</v>
      </c>
      <c r="V59" s="79">
        <f t="shared" si="16"/>
        <v>0</v>
      </c>
      <c r="W59" s="79">
        <f t="shared" si="16"/>
        <v>-843809</v>
      </c>
    </row>
    <row r="60" spans="1:23" ht="27.75" customHeight="1" x14ac:dyDescent="0.2">
      <c r="A60" s="454" t="s">
        <v>359</v>
      </c>
      <c r="B60" s="454"/>
      <c r="C60" s="454"/>
      <c r="D60" s="454"/>
      <c r="E60" s="454"/>
      <c r="F60" s="454"/>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-843809</v>
      </c>
      <c r="Q60" s="79">
        <f t="shared" si="17"/>
        <v>0</v>
      </c>
      <c r="R60" s="79">
        <f t="shared" si="17"/>
        <v>0</v>
      </c>
      <c r="S60" s="79">
        <f t="shared" si="17"/>
        <v>0</v>
      </c>
      <c r="T60" s="79">
        <f t="shared" si="17"/>
        <v>377006905</v>
      </c>
      <c r="U60" s="79">
        <f t="shared" si="17"/>
        <v>376163096</v>
      </c>
      <c r="V60" s="79">
        <f t="shared" si="17"/>
        <v>0</v>
      </c>
      <c r="W60" s="79">
        <f t="shared" si="17"/>
        <v>376163096</v>
      </c>
    </row>
    <row r="61" spans="1:23" ht="29.25" customHeight="1" x14ac:dyDescent="0.2">
      <c r="A61" s="455" t="s">
        <v>360</v>
      </c>
      <c r="B61" s="455"/>
      <c r="C61" s="455"/>
      <c r="D61" s="455"/>
      <c r="E61" s="455"/>
      <c r="F61" s="455"/>
      <c r="G61" s="10">
        <v>52</v>
      </c>
      <c r="H61" s="80">
        <f>SUM(H49:H56)</f>
        <v>0</v>
      </c>
      <c r="I61" s="80">
        <f t="shared" ref="I61:W61" si="18">SUM(I49:I56)</f>
        <v>406280</v>
      </c>
      <c r="J61" s="80">
        <f t="shared" si="18"/>
        <v>0</v>
      </c>
      <c r="K61" s="80">
        <f t="shared" si="18"/>
        <v>40000000</v>
      </c>
      <c r="L61" s="80">
        <f t="shared" si="18"/>
        <v>38299117</v>
      </c>
      <c r="M61" s="80">
        <f t="shared" si="18"/>
        <v>0</v>
      </c>
      <c r="N61" s="80">
        <f t="shared" si="18"/>
        <v>0</v>
      </c>
      <c r="O61" s="80">
        <f t="shared" si="18"/>
        <v>0</v>
      </c>
      <c r="P61" s="80">
        <f t="shared" si="18"/>
        <v>0</v>
      </c>
      <c r="Q61" s="80">
        <f t="shared" si="18"/>
        <v>0</v>
      </c>
      <c r="R61" s="80">
        <f t="shared" si="18"/>
        <v>0</v>
      </c>
      <c r="S61" s="80">
        <f t="shared" si="18"/>
        <v>76692862</v>
      </c>
      <c r="T61" s="80">
        <f t="shared" si="18"/>
        <v>-239279476</v>
      </c>
      <c r="U61" s="80">
        <f t="shared" si="18"/>
        <v>-160479451</v>
      </c>
      <c r="V61" s="80">
        <f t="shared" si="18"/>
        <v>0</v>
      </c>
      <c r="W61" s="80">
        <f t="shared" si="18"/>
        <v>-160479451</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62" fitToHeight="2"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3"/>
  <sheetViews>
    <sheetView tabSelected="1" workbookViewId="0">
      <selection activeCell="I22" sqref="I22"/>
    </sheetView>
  </sheetViews>
  <sheetFormatPr defaultRowHeight="12.75" x14ac:dyDescent="0.2"/>
  <cols>
    <col min="1" max="1" width="42.5703125" customWidth="1"/>
    <col min="2" max="2" width="14.42578125" customWidth="1"/>
    <col min="3" max="3" width="11.42578125" customWidth="1"/>
    <col min="4" max="4" width="11.28515625" customWidth="1"/>
    <col min="5" max="5" width="13.7109375" customWidth="1"/>
    <col min="6" max="6" width="9.42578125" customWidth="1"/>
    <col min="7" max="7" width="63.7109375" customWidth="1"/>
    <col min="9" max="9" width="30.85546875" customWidth="1"/>
    <col min="10" max="10" width="11.28515625" customWidth="1"/>
    <col min="11" max="11" width="12.7109375" customWidth="1"/>
    <col min="12" max="12" width="13.28515625" customWidth="1"/>
    <col min="13" max="13" width="11.28515625" customWidth="1"/>
    <col min="14" max="14" width="9.5703125" customWidth="1"/>
    <col min="15" max="15" width="65" customWidth="1"/>
  </cols>
  <sheetData>
    <row r="1" spans="1:16" ht="12.75" customHeight="1" x14ac:dyDescent="0.2">
      <c r="A1" s="477" t="s">
        <v>701</v>
      </c>
      <c r="B1" s="477"/>
      <c r="C1" s="477"/>
      <c r="D1" s="477"/>
      <c r="E1" s="477"/>
      <c r="F1" s="477"/>
      <c r="G1" s="477"/>
      <c r="H1" s="165"/>
      <c r="I1" s="165"/>
      <c r="J1" s="165"/>
      <c r="K1" s="165"/>
      <c r="L1" s="190"/>
      <c r="M1" s="190"/>
      <c r="N1" s="190"/>
      <c r="O1" s="190"/>
      <c r="P1" s="190"/>
    </row>
    <row r="2" spans="1:16" ht="12.75" customHeight="1" x14ac:dyDescent="0.2">
      <c r="A2" s="477"/>
      <c r="B2" s="477"/>
      <c r="C2" s="477"/>
      <c r="D2" s="477"/>
      <c r="E2" s="477"/>
      <c r="F2" s="477"/>
      <c r="G2" s="477"/>
      <c r="H2" s="165"/>
      <c r="I2" s="165"/>
      <c r="J2" s="165"/>
      <c r="K2" s="165"/>
      <c r="L2" s="190"/>
      <c r="M2" s="190"/>
      <c r="N2" s="190"/>
      <c r="O2" s="190"/>
      <c r="P2" s="190"/>
    </row>
    <row r="3" spans="1:16" ht="12.75" customHeight="1" x14ac:dyDescent="0.2">
      <c r="A3" s="477"/>
      <c r="B3" s="477"/>
      <c r="C3" s="477"/>
      <c r="D3" s="477"/>
      <c r="E3" s="477"/>
      <c r="F3" s="477"/>
      <c r="G3" s="477"/>
      <c r="H3" s="165"/>
      <c r="I3" s="165"/>
      <c r="J3" s="165"/>
      <c r="K3" s="165"/>
      <c r="L3" s="190"/>
      <c r="M3" s="190"/>
      <c r="N3" s="190"/>
      <c r="O3" s="190"/>
      <c r="P3" s="190"/>
    </row>
    <row r="4" spans="1:16" ht="12.75" customHeight="1" x14ac:dyDescent="0.2">
      <c r="A4" s="477"/>
      <c r="B4" s="477"/>
      <c r="C4" s="477"/>
      <c r="D4" s="477"/>
      <c r="E4" s="477"/>
      <c r="F4" s="477"/>
      <c r="G4" s="477"/>
      <c r="H4" s="165"/>
      <c r="I4" s="165"/>
      <c r="J4" s="165"/>
      <c r="K4" s="165"/>
      <c r="L4" s="190"/>
      <c r="M4" s="190"/>
      <c r="N4" s="190"/>
      <c r="O4" s="190"/>
      <c r="P4" s="190"/>
    </row>
    <row r="5" spans="1:16" ht="12.75" customHeight="1" x14ac:dyDescent="0.2">
      <c r="A5" s="477"/>
      <c r="B5" s="477"/>
      <c r="C5" s="477"/>
      <c r="D5" s="477"/>
      <c r="E5" s="477"/>
      <c r="F5" s="477"/>
      <c r="G5" s="477"/>
      <c r="H5" s="165"/>
      <c r="I5" s="165"/>
      <c r="J5" s="165"/>
      <c r="K5" s="165"/>
      <c r="L5" s="190"/>
      <c r="M5" s="190"/>
      <c r="N5" s="190"/>
      <c r="O5" s="190"/>
      <c r="P5" s="190"/>
    </row>
    <row r="6" spans="1:16" ht="12.75" customHeight="1" x14ac:dyDescent="0.2">
      <c r="A6" s="477"/>
      <c r="B6" s="477"/>
      <c r="C6" s="477"/>
      <c r="D6" s="477"/>
      <c r="E6" s="477"/>
      <c r="F6" s="477"/>
      <c r="G6" s="477"/>
      <c r="H6" s="165"/>
      <c r="I6" s="165"/>
      <c r="J6" s="165"/>
      <c r="K6" s="165"/>
      <c r="L6" s="190"/>
      <c r="M6" s="190"/>
      <c r="N6" s="190"/>
      <c r="O6" s="190"/>
      <c r="P6" s="190"/>
    </row>
    <row r="7" spans="1:16" ht="12.75" customHeight="1" x14ac:dyDescent="0.2">
      <c r="A7" s="477"/>
      <c r="B7" s="477"/>
      <c r="C7" s="477"/>
      <c r="D7" s="477"/>
      <c r="E7" s="477"/>
      <c r="F7" s="477"/>
      <c r="G7" s="477"/>
      <c r="H7" s="165"/>
      <c r="I7" s="165"/>
      <c r="J7" s="165"/>
      <c r="K7" s="165"/>
      <c r="L7" s="190"/>
      <c r="M7" s="190"/>
      <c r="N7" s="190"/>
      <c r="O7" s="190"/>
      <c r="P7" s="190"/>
    </row>
    <row r="8" spans="1:16" ht="12.75" customHeight="1" x14ac:dyDescent="0.2">
      <c r="A8" s="477"/>
      <c r="B8" s="477"/>
      <c r="C8" s="477"/>
      <c r="D8" s="477"/>
      <c r="E8" s="477"/>
      <c r="F8" s="477"/>
      <c r="G8" s="477"/>
      <c r="H8" s="165"/>
      <c r="I8" s="165"/>
      <c r="J8" s="165"/>
      <c r="K8" s="165"/>
      <c r="L8" s="190"/>
      <c r="M8" s="190"/>
      <c r="N8" s="190"/>
      <c r="O8" s="190"/>
      <c r="P8" s="190"/>
    </row>
    <row r="9" spans="1:16" ht="12.75" customHeight="1" x14ac:dyDescent="0.2">
      <c r="A9" s="477"/>
      <c r="B9" s="477"/>
      <c r="C9" s="477"/>
      <c r="D9" s="477"/>
      <c r="E9" s="477"/>
      <c r="F9" s="477"/>
      <c r="G9" s="477"/>
      <c r="H9" s="165"/>
      <c r="I9" s="165"/>
      <c r="J9" s="165"/>
      <c r="K9" s="165"/>
      <c r="L9" s="190"/>
      <c r="M9" s="190"/>
      <c r="N9" s="190"/>
      <c r="O9" s="190"/>
      <c r="P9" s="190"/>
    </row>
    <row r="10" spans="1:16" ht="12.75" customHeight="1" x14ac:dyDescent="0.2">
      <c r="A10" s="477"/>
      <c r="B10" s="477"/>
      <c r="C10" s="477"/>
      <c r="D10" s="477"/>
      <c r="E10" s="477"/>
      <c r="F10" s="477"/>
      <c r="G10" s="477"/>
      <c r="H10" s="165"/>
      <c r="I10" s="165"/>
      <c r="J10" s="165"/>
      <c r="K10" s="165"/>
      <c r="L10" s="190"/>
      <c r="M10" s="190"/>
      <c r="N10" s="190"/>
      <c r="O10" s="190"/>
      <c r="P10" s="190"/>
    </row>
    <row r="11" spans="1:16" ht="12.75" customHeight="1" x14ac:dyDescent="0.2">
      <c r="A11" s="477"/>
      <c r="B11" s="477"/>
      <c r="C11" s="477"/>
      <c r="D11" s="477"/>
      <c r="E11" s="477"/>
      <c r="F11" s="477"/>
      <c r="G11" s="477"/>
      <c r="H11" s="165"/>
      <c r="I11" s="165"/>
      <c r="J11" s="165"/>
      <c r="K11" s="165"/>
      <c r="L11" s="190"/>
      <c r="M11" s="190"/>
      <c r="N11" s="190"/>
      <c r="O11" s="190"/>
      <c r="P11" s="190"/>
    </row>
    <row r="12" spans="1:16" ht="12.75" customHeight="1" x14ac:dyDescent="0.2">
      <c r="A12" s="477"/>
      <c r="B12" s="477"/>
      <c r="C12" s="477"/>
      <c r="D12" s="477"/>
      <c r="E12" s="477"/>
      <c r="F12" s="477"/>
      <c r="G12" s="477"/>
      <c r="H12" s="165"/>
      <c r="I12" s="165"/>
      <c r="J12" s="165"/>
      <c r="K12" s="165"/>
      <c r="L12" s="190"/>
      <c r="M12" s="190"/>
      <c r="N12" s="190"/>
      <c r="O12" s="190"/>
      <c r="P12" s="190"/>
    </row>
    <row r="13" spans="1:16" ht="12.75" customHeight="1" x14ac:dyDescent="0.2">
      <c r="A13" s="477"/>
      <c r="B13" s="477"/>
      <c r="C13" s="477"/>
      <c r="D13" s="477"/>
      <c r="E13" s="477"/>
      <c r="F13" s="477"/>
      <c r="G13" s="477"/>
      <c r="H13" s="165"/>
      <c r="I13" s="165"/>
      <c r="J13" s="165"/>
      <c r="K13" s="165"/>
      <c r="L13" s="190"/>
      <c r="M13" s="190"/>
      <c r="N13" s="190"/>
      <c r="O13" s="190"/>
      <c r="P13" s="190"/>
    </row>
    <row r="14" spans="1:16" ht="12.75" customHeight="1" x14ac:dyDescent="0.2">
      <c r="A14" s="477"/>
      <c r="B14" s="477"/>
      <c r="C14" s="477"/>
      <c r="D14" s="477"/>
      <c r="E14" s="477"/>
      <c r="F14" s="477"/>
      <c r="G14" s="477"/>
      <c r="H14" s="165"/>
      <c r="I14" s="165"/>
      <c r="J14" s="165"/>
      <c r="K14" s="165"/>
      <c r="L14" s="190"/>
      <c r="M14" s="190"/>
      <c r="N14" s="190"/>
      <c r="O14" s="190"/>
      <c r="P14" s="190"/>
    </row>
    <row r="15" spans="1:16" ht="12.75" customHeight="1" x14ac:dyDescent="0.2">
      <c r="A15" s="477"/>
      <c r="B15" s="477"/>
      <c r="C15" s="477"/>
      <c r="D15" s="477"/>
      <c r="E15" s="477"/>
      <c r="F15" s="477"/>
      <c r="G15" s="477"/>
      <c r="H15" s="165"/>
      <c r="I15" s="165"/>
      <c r="J15" s="165"/>
      <c r="K15" s="165"/>
      <c r="L15" s="190"/>
      <c r="M15" s="190"/>
      <c r="N15" s="190"/>
      <c r="O15" s="190"/>
      <c r="P15" s="190"/>
    </row>
    <row r="16" spans="1:16" ht="12.75" customHeight="1" x14ac:dyDescent="0.2">
      <c r="A16" s="477"/>
      <c r="B16" s="477"/>
      <c r="C16" s="477"/>
      <c r="D16" s="477"/>
      <c r="E16" s="477"/>
      <c r="F16" s="477"/>
      <c r="G16" s="477"/>
      <c r="H16" s="165"/>
      <c r="I16" s="165"/>
      <c r="J16" s="165"/>
      <c r="K16" s="165"/>
      <c r="L16" s="190"/>
      <c r="M16" s="190"/>
      <c r="N16" s="190"/>
      <c r="O16" s="190"/>
      <c r="P16" s="190"/>
    </row>
    <row r="17" spans="1:16" ht="12.75" customHeight="1" x14ac:dyDescent="0.2">
      <c r="A17" s="477"/>
      <c r="B17" s="477"/>
      <c r="C17" s="477"/>
      <c r="D17" s="477"/>
      <c r="E17" s="477"/>
      <c r="F17" s="477"/>
      <c r="G17" s="477"/>
      <c r="H17" s="165"/>
      <c r="I17" s="165"/>
      <c r="J17" s="165"/>
      <c r="K17" s="165"/>
      <c r="L17" s="190"/>
      <c r="M17" s="190"/>
      <c r="N17" s="190"/>
      <c r="O17" s="190"/>
      <c r="P17" s="190"/>
    </row>
    <row r="18" spans="1:16" ht="12.75" customHeight="1" x14ac:dyDescent="0.2">
      <c r="A18" s="477"/>
      <c r="B18" s="477"/>
      <c r="C18" s="477"/>
      <c r="D18" s="477"/>
      <c r="E18" s="477"/>
      <c r="F18" s="477"/>
      <c r="G18" s="477"/>
      <c r="H18" s="165"/>
      <c r="I18" s="165"/>
      <c r="J18" s="165"/>
      <c r="K18" s="165"/>
      <c r="L18" s="190"/>
      <c r="M18" s="190"/>
      <c r="N18" s="190"/>
      <c r="O18" s="190"/>
      <c r="P18" s="190"/>
    </row>
    <row r="19" spans="1:16" ht="12.75" customHeight="1" x14ac:dyDescent="0.2">
      <c r="A19" s="477"/>
      <c r="B19" s="477"/>
      <c r="C19" s="477"/>
      <c r="D19" s="477"/>
      <c r="E19" s="477"/>
      <c r="F19" s="477"/>
      <c r="G19" s="477"/>
      <c r="H19" s="165"/>
      <c r="I19" s="165"/>
      <c r="J19" s="165"/>
      <c r="K19" s="165"/>
      <c r="L19" s="190"/>
      <c r="M19" s="190"/>
      <c r="N19" s="190"/>
      <c r="O19" s="190"/>
      <c r="P19" s="190"/>
    </row>
    <row r="20" spans="1:16" ht="12.75" customHeight="1" x14ac:dyDescent="0.2">
      <c r="A20" s="477"/>
      <c r="B20" s="477"/>
      <c r="C20" s="477"/>
      <c r="D20" s="477"/>
      <c r="E20" s="477"/>
      <c r="F20" s="477"/>
      <c r="G20" s="477"/>
      <c r="H20" s="165"/>
      <c r="I20" s="165"/>
      <c r="J20" s="165"/>
      <c r="K20" s="165"/>
      <c r="L20" s="190"/>
      <c r="M20" s="190"/>
      <c r="N20" s="190"/>
      <c r="O20" s="190"/>
      <c r="P20" s="190"/>
    </row>
    <row r="21" spans="1:16" ht="12.75" customHeight="1" x14ac:dyDescent="0.2">
      <c r="A21" s="482" t="s">
        <v>702</v>
      </c>
      <c r="B21" s="482"/>
      <c r="C21" s="482"/>
      <c r="D21" s="482"/>
      <c r="E21" s="482"/>
      <c r="F21" s="482"/>
      <c r="G21" s="482"/>
      <c r="H21" s="165"/>
      <c r="I21" s="165"/>
      <c r="J21" s="165"/>
      <c r="K21" s="165"/>
      <c r="L21" s="190"/>
      <c r="M21" s="190"/>
      <c r="N21" s="190"/>
      <c r="O21" s="190"/>
      <c r="P21" s="190"/>
    </row>
    <row r="22" spans="1:16" ht="12.75" customHeight="1" x14ac:dyDescent="0.2">
      <c r="A22" s="482"/>
      <c r="B22" s="482"/>
      <c r="C22" s="482"/>
      <c r="D22" s="482"/>
      <c r="E22" s="482"/>
      <c r="F22" s="482"/>
      <c r="G22" s="482"/>
      <c r="H22" s="165"/>
      <c r="I22" s="165"/>
      <c r="J22" s="165"/>
      <c r="K22" s="165"/>
      <c r="L22" s="190"/>
      <c r="M22" s="190"/>
      <c r="N22" s="190"/>
      <c r="O22" s="190"/>
      <c r="P22" s="190"/>
    </row>
    <row r="23" spans="1:16" x14ac:dyDescent="0.2">
      <c r="A23" s="255"/>
      <c r="B23" s="255"/>
      <c r="C23" s="255"/>
      <c r="D23" s="255"/>
      <c r="E23" s="255"/>
      <c r="F23" s="255"/>
      <c r="G23" s="255"/>
      <c r="H23" s="165"/>
      <c r="I23" s="165"/>
      <c r="J23" s="165"/>
      <c r="K23" s="165"/>
      <c r="L23" s="190"/>
      <c r="M23" s="190"/>
      <c r="N23" s="190"/>
      <c r="O23" s="190"/>
      <c r="P23" s="190"/>
    </row>
    <row r="24" spans="1:16" ht="12.75" customHeight="1" x14ac:dyDescent="0.2">
      <c r="A24" s="256" t="s">
        <v>700</v>
      </c>
      <c r="B24" s="255"/>
      <c r="C24" s="255"/>
      <c r="D24" s="255"/>
      <c r="E24" s="255"/>
      <c r="F24" s="255"/>
      <c r="G24" s="255"/>
      <c r="H24" s="165"/>
      <c r="I24" s="165"/>
      <c r="J24" s="165"/>
      <c r="K24" s="165"/>
      <c r="L24" s="190"/>
      <c r="M24" s="190"/>
      <c r="N24" s="190"/>
      <c r="O24" s="190"/>
      <c r="P24" s="190"/>
    </row>
    <row r="25" spans="1:16" ht="12.75" customHeight="1" x14ac:dyDescent="0.2">
      <c r="A25" s="256"/>
      <c r="B25" s="255"/>
      <c r="C25" s="255"/>
      <c r="D25" s="255"/>
      <c r="E25" s="255"/>
      <c r="F25" s="255"/>
      <c r="G25" s="255"/>
      <c r="H25" s="165"/>
      <c r="I25" s="165"/>
      <c r="J25" s="165"/>
      <c r="K25" s="165"/>
      <c r="L25" s="190"/>
      <c r="M25" s="190"/>
      <c r="N25" s="190"/>
      <c r="O25" s="190"/>
      <c r="P25" s="190"/>
    </row>
    <row r="26" spans="1:16" ht="12.75" customHeight="1" x14ac:dyDescent="0.2">
      <c r="A26" s="256"/>
      <c r="B26" s="255"/>
      <c r="C26" s="255"/>
      <c r="D26" s="255"/>
      <c r="E26" s="255"/>
      <c r="F26" s="255"/>
      <c r="G26" s="255"/>
      <c r="H26" s="165"/>
      <c r="I26" s="165"/>
      <c r="J26" s="165"/>
      <c r="K26" s="165"/>
      <c r="L26" s="190"/>
      <c r="M26" s="190"/>
      <c r="N26" s="190"/>
      <c r="O26" s="190"/>
      <c r="P26" s="190"/>
    </row>
    <row r="27" spans="1:16" x14ac:dyDescent="0.2">
      <c r="A27" s="165"/>
      <c r="B27" s="165"/>
      <c r="C27" s="165"/>
      <c r="D27" s="165"/>
      <c r="E27" s="165"/>
      <c r="F27" s="165"/>
      <c r="G27" s="165"/>
      <c r="H27" s="165"/>
      <c r="I27" s="165"/>
      <c r="J27" s="165"/>
      <c r="K27" s="165"/>
      <c r="L27" s="190"/>
      <c r="M27" s="190"/>
      <c r="N27" s="190"/>
      <c r="O27" s="190"/>
      <c r="P27" s="190"/>
    </row>
    <row r="28" spans="1:16" ht="15.75" x14ac:dyDescent="0.25">
      <c r="A28" s="167" t="s">
        <v>554</v>
      </c>
      <c r="B28" s="168"/>
      <c r="C28" s="168"/>
      <c r="D28" s="168"/>
      <c r="E28" s="124"/>
      <c r="F28" s="169"/>
      <c r="G28" s="169"/>
      <c r="H28" s="190"/>
      <c r="I28" s="190"/>
      <c r="J28" s="190"/>
      <c r="K28" s="190"/>
      <c r="L28" s="190"/>
      <c r="M28" s="190"/>
      <c r="N28" s="190"/>
      <c r="O28" s="190"/>
      <c r="P28" s="190"/>
    </row>
    <row r="29" spans="1:16" x14ac:dyDescent="0.2">
      <c r="A29" s="121"/>
      <c r="B29" s="168"/>
      <c r="C29" s="168"/>
      <c r="D29" s="168"/>
      <c r="E29" s="124"/>
      <c r="F29" s="169"/>
      <c r="G29" s="169"/>
      <c r="H29" s="190"/>
      <c r="I29" s="190"/>
      <c r="J29" s="190"/>
      <c r="K29" s="190"/>
      <c r="L29" s="190"/>
      <c r="M29" s="190"/>
      <c r="N29" s="190"/>
      <c r="O29" s="190"/>
    </row>
    <row r="30" spans="1:16" x14ac:dyDescent="0.2">
      <c r="A30" s="469" t="s">
        <v>448</v>
      </c>
      <c r="B30" s="469"/>
      <c r="C30" s="469"/>
      <c r="D30" s="469"/>
      <c r="E30" s="469"/>
      <c r="F30" s="469"/>
      <c r="G30" s="469"/>
      <c r="H30" s="190"/>
      <c r="I30" s="190"/>
      <c r="J30" s="190"/>
      <c r="K30" s="190"/>
      <c r="L30" s="190"/>
      <c r="M30" s="190"/>
      <c r="N30" s="190"/>
      <c r="O30" s="190"/>
    </row>
    <row r="31" spans="1:16" ht="13.5" thickBot="1" x14ac:dyDescent="0.25">
      <c r="A31" s="170"/>
      <c r="B31" s="170"/>
      <c r="C31" s="170"/>
      <c r="D31" s="170"/>
      <c r="E31" s="170"/>
      <c r="F31" s="170"/>
      <c r="G31" s="170"/>
      <c r="H31" s="190"/>
      <c r="I31" s="190"/>
      <c r="J31" s="190"/>
      <c r="K31" s="190"/>
      <c r="L31" s="190"/>
      <c r="M31" s="190"/>
      <c r="N31" s="190"/>
      <c r="O31" s="190"/>
    </row>
    <row r="32" spans="1:16" ht="48" x14ac:dyDescent="0.2">
      <c r="A32" s="171" t="s">
        <v>555</v>
      </c>
      <c r="B32" s="172" t="s">
        <v>516</v>
      </c>
      <c r="C32" s="172" t="s">
        <v>517</v>
      </c>
      <c r="D32" s="172" t="s">
        <v>556</v>
      </c>
      <c r="E32" s="172" t="s">
        <v>519</v>
      </c>
      <c r="F32" s="172" t="s">
        <v>453</v>
      </c>
      <c r="G32" s="173" t="s">
        <v>454</v>
      </c>
      <c r="H32" s="190"/>
      <c r="I32" s="190"/>
      <c r="J32" s="190"/>
      <c r="K32" s="190"/>
      <c r="L32" s="190"/>
      <c r="M32" s="190"/>
      <c r="N32" s="190"/>
      <c r="O32" s="190"/>
    </row>
    <row r="33" spans="1:15" ht="60" x14ac:dyDescent="0.2">
      <c r="A33" s="150" t="s">
        <v>520</v>
      </c>
      <c r="B33" s="151" t="s">
        <v>456</v>
      </c>
      <c r="C33" s="164" t="s">
        <v>557</v>
      </c>
      <c r="D33" s="152">
        <f>SUM(D34:D38)</f>
        <v>5186667</v>
      </c>
      <c r="E33" s="152">
        <f>SUM(E34:E38)</f>
        <v>5186667</v>
      </c>
      <c r="F33" s="152">
        <f t="shared" ref="F33:F38" si="0">+E33-D33</f>
        <v>0</v>
      </c>
      <c r="G33" s="153"/>
      <c r="H33" s="190"/>
      <c r="I33" s="190"/>
      <c r="J33" s="190"/>
      <c r="K33" s="190"/>
      <c r="L33" s="190"/>
      <c r="M33" s="190"/>
      <c r="N33" s="190"/>
      <c r="O33" s="190"/>
    </row>
    <row r="34" spans="1:15" x14ac:dyDescent="0.2">
      <c r="A34" s="138" t="s">
        <v>457</v>
      </c>
      <c r="B34" s="143" t="s">
        <v>458</v>
      </c>
      <c r="C34" s="143" t="s">
        <v>522</v>
      </c>
      <c r="D34" s="140">
        <v>54104</v>
      </c>
      <c r="E34" s="140">
        <v>54104</v>
      </c>
      <c r="F34" s="140">
        <f t="shared" si="0"/>
        <v>0</v>
      </c>
      <c r="G34" s="141"/>
      <c r="H34" s="190"/>
      <c r="I34" s="190"/>
      <c r="J34" s="190"/>
      <c r="K34" s="190"/>
      <c r="L34" s="190"/>
      <c r="M34" s="190"/>
      <c r="N34" s="190"/>
      <c r="O34" s="190"/>
    </row>
    <row r="35" spans="1:15" ht="69" customHeight="1" x14ac:dyDescent="0.2">
      <c r="A35" s="142" t="s">
        <v>459</v>
      </c>
      <c r="B35" s="139" t="s">
        <v>460</v>
      </c>
      <c r="C35" s="139" t="s">
        <v>558</v>
      </c>
      <c r="D35" s="140">
        <v>4247237</v>
      </c>
      <c r="E35" s="140">
        <f>+D35</f>
        <v>4247237</v>
      </c>
      <c r="F35" s="140">
        <f t="shared" si="0"/>
        <v>0</v>
      </c>
      <c r="G35" s="144" t="s">
        <v>559</v>
      </c>
      <c r="H35" s="190"/>
      <c r="I35" s="190"/>
      <c r="J35" s="190"/>
      <c r="K35" s="190"/>
      <c r="L35" s="190"/>
      <c r="M35" s="190"/>
      <c r="N35" s="190"/>
      <c r="O35" s="190"/>
    </row>
    <row r="36" spans="1:15" ht="78" customHeight="1" x14ac:dyDescent="0.2">
      <c r="A36" s="142" t="s">
        <v>461</v>
      </c>
      <c r="B36" s="139" t="s">
        <v>462</v>
      </c>
      <c r="C36" s="139" t="s">
        <v>560</v>
      </c>
      <c r="D36" s="140">
        <v>774968</v>
      </c>
      <c r="E36" s="140">
        <v>774968</v>
      </c>
      <c r="F36" s="140">
        <f t="shared" si="0"/>
        <v>0</v>
      </c>
      <c r="G36" s="144" t="s">
        <v>561</v>
      </c>
      <c r="H36" s="190"/>
      <c r="I36" s="190"/>
      <c r="J36" s="190"/>
      <c r="K36" s="190"/>
      <c r="L36" s="190"/>
      <c r="M36" s="190"/>
      <c r="N36" s="190"/>
      <c r="O36" s="190"/>
    </row>
    <row r="37" spans="1:15" ht="33" customHeight="1" x14ac:dyDescent="0.2">
      <c r="A37" s="138" t="s">
        <v>464</v>
      </c>
      <c r="B37" s="143" t="s">
        <v>465</v>
      </c>
      <c r="C37" s="139" t="s">
        <v>527</v>
      </c>
      <c r="D37" s="140">
        <v>0</v>
      </c>
      <c r="E37" s="140">
        <v>0</v>
      </c>
      <c r="F37" s="140">
        <f t="shared" si="0"/>
        <v>0</v>
      </c>
      <c r="G37" s="144"/>
      <c r="H37" s="190"/>
      <c r="I37" s="190"/>
      <c r="J37" s="190"/>
      <c r="K37" s="190"/>
      <c r="L37" s="190"/>
      <c r="M37" s="190"/>
      <c r="N37" s="190"/>
      <c r="O37" s="190"/>
    </row>
    <row r="38" spans="1:15" x14ac:dyDescent="0.2">
      <c r="A38" s="138" t="s">
        <v>466</v>
      </c>
      <c r="B38" s="143" t="s">
        <v>467</v>
      </c>
      <c r="C38" s="143" t="s">
        <v>528</v>
      </c>
      <c r="D38" s="140">
        <v>110358</v>
      </c>
      <c r="E38" s="204">
        <v>110358</v>
      </c>
      <c r="F38" s="204">
        <f t="shared" si="0"/>
        <v>0</v>
      </c>
      <c r="G38" s="144"/>
      <c r="H38" s="190"/>
      <c r="I38" s="190"/>
      <c r="J38" s="190"/>
      <c r="K38" s="190"/>
      <c r="L38" s="190"/>
      <c r="M38" s="190"/>
      <c r="N38" s="190"/>
      <c r="O38" s="190"/>
    </row>
    <row r="39" spans="1:15" ht="7.5" customHeight="1" x14ac:dyDescent="0.2">
      <c r="A39" s="145"/>
      <c r="B39" s="146"/>
      <c r="C39" s="146"/>
      <c r="D39" s="147"/>
      <c r="E39" s="147"/>
      <c r="F39" s="148"/>
      <c r="G39" s="174"/>
      <c r="H39" s="190"/>
      <c r="I39" s="190"/>
      <c r="J39" s="190"/>
      <c r="K39" s="190"/>
      <c r="L39" s="190"/>
      <c r="M39" s="190"/>
      <c r="N39" s="190"/>
      <c r="O39" s="190"/>
    </row>
    <row r="40" spans="1:15" ht="67.5" customHeight="1" x14ac:dyDescent="0.2">
      <c r="A40" s="150" t="s">
        <v>468</v>
      </c>
      <c r="B40" s="151" t="s">
        <v>469</v>
      </c>
      <c r="C40" s="164" t="s">
        <v>562</v>
      </c>
      <c r="D40" s="152">
        <f>SUM(D41:D44)</f>
        <v>299370</v>
      </c>
      <c r="E40" s="152">
        <f>SUM(E41:E44)</f>
        <v>299370</v>
      </c>
      <c r="F40" s="152">
        <f>+E40-D40</f>
        <v>0</v>
      </c>
      <c r="G40" s="179" t="s">
        <v>563</v>
      </c>
      <c r="H40" s="190"/>
      <c r="I40" s="190"/>
      <c r="J40" s="190"/>
      <c r="K40" s="190"/>
      <c r="L40" s="190"/>
      <c r="M40" s="190"/>
      <c r="N40" s="190"/>
      <c r="O40" s="190"/>
    </row>
    <row r="41" spans="1:15" x14ac:dyDescent="0.2">
      <c r="A41" s="138" t="s">
        <v>470</v>
      </c>
      <c r="B41" s="143" t="s">
        <v>471</v>
      </c>
      <c r="C41" s="143" t="s">
        <v>531</v>
      </c>
      <c r="D41" s="140">
        <v>22385</v>
      </c>
      <c r="E41" s="140">
        <f>+D41</f>
        <v>22385</v>
      </c>
      <c r="F41" s="140">
        <f>+E41-D41</f>
        <v>0</v>
      </c>
      <c r="G41" s="176"/>
      <c r="H41" s="190"/>
      <c r="I41" s="190"/>
      <c r="J41" s="190"/>
      <c r="K41" s="190"/>
      <c r="L41" s="190"/>
      <c r="M41" s="190"/>
      <c r="N41" s="190"/>
      <c r="O41" s="190"/>
    </row>
    <row r="42" spans="1:15" ht="104.25" customHeight="1" x14ac:dyDescent="0.2">
      <c r="A42" s="142" t="s">
        <v>472</v>
      </c>
      <c r="B42" s="139" t="s">
        <v>473</v>
      </c>
      <c r="C42" s="139" t="s">
        <v>527</v>
      </c>
      <c r="D42" s="140">
        <v>28465</v>
      </c>
      <c r="E42" s="140">
        <f>+D42</f>
        <v>28465</v>
      </c>
      <c r="F42" s="140">
        <f>+E42-D42</f>
        <v>0</v>
      </c>
      <c r="G42" s="144" t="s">
        <v>636</v>
      </c>
      <c r="H42" s="190"/>
      <c r="I42" s="190"/>
      <c r="J42" s="190"/>
      <c r="K42" s="190"/>
      <c r="L42" s="190"/>
      <c r="M42" s="190"/>
      <c r="N42" s="190"/>
      <c r="O42" s="190"/>
    </row>
    <row r="43" spans="1:15" ht="58.5" customHeight="1" x14ac:dyDescent="0.2">
      <c r="A43" s="138" t="s">
        <v>532</v>
      </c>
      <c r="B43" s="143" t="s">
        <v>476</v>
      </c>
      <c r="C43" s="143" t="s">
        <v>564</v>
      </c>
      <c r="D43" s="140">
        <v>671</v>
      </c>
      <c r="E43" s="140">
        <v>671</v>
      </c>
      <c r="F43" s="140">
        <f>+E43-D43</f>
        <v>0</v>
      </c>
      <c r="G43" s="144" t="s">
        <v>635</v>
      </c>
      <c r="H43" s="190"/>
      <c r="I43" s="190"/>
      <c r="J43" s="190"/>
      <c r="K43" s="190"/>
      <c r="L43" s="190"/>
      <c r="M43" s="190"/>
      <c r="N43" s="190"/>
      <c r="O43" s="190"/>
    </row>
    <row r="44" spans="1:15" ht="44.25" customHeight="1" x14ac:dyDescent="0.2">
      <c r="A44" s="138" t="s">
        <v>478</v>
      </c>
      <c r="B44" s="143" t="s">
        <v>479</v>
      </c>
      <c r="C44" s="143" t="s">
        <v>535</v>
      </c>
      <c r="D44" s="140">
        <v>247849</v>
      </c>
      <c r="E44" s="140">
        <f>+D44</f>
        <v>247849</v>
      </c>
      <c r="F44" s="140">
        <f>+E44-D44</f>
        <v>0</v>
      </c>
      <c r="G44" s="144" t="s">
        <v>565</v>
      </c>
      <c r="H44" s="190"/>
      <c r="I44" s="190"/>
      <c r="J44" s="190"/>
      <c r="K44" s="190"/>
      <c r="L44" s="190"/>
      <c r="M44" s="190"/>
      <c r="N44" s="190"/>
      <c r="O44" s="190"/>
    </row>
    <row r="45" spans="1:15" x14ac:dyDescent="0.2">
      <c r="A45" s="145"/>
      <c r="B45" s="146"/>
      <c r="C45" s="146"/>
      <c r="D45" s="147"/>
      <c r="E45" s="147"/>
      <c r="F45" s="148"/>
      <c r="G45" s="174"/>
      <c r="H45" s="190"/>
      <c r="I45" s="190"/>
      <c r="J45" s="190"/>
      <c r="K45" s="190"/>
      <c r="L45" s="190"/>
      <c r="M45" s="190"/>
      <c r="N45" s="190"/>
      <c r="O45" s="190"/>
    </row>
    <row r="46" spans="1:15" ht="108" x14ac:dyDescent="0.2">
      <c r="A46" s="178" t="s">
        <v>480</v>
      </c>
      <c r="B46" s="164" t="s">
        <v>537</v>
      </c>
      <c r="C46" s="164" t="s">
        <v>527</v>
      </c>
      <c r="D46" s="152">
        <v>17875</v>
      </c>
      <c r="E46" s="152">
        <f>+D46</f>
        <v>17875</v>
      </c>
      <c r="F46" s="152">
        <f>+D46-E46</f>
        <v>0</v>
      </c>
      <c r="G46" s="179" t="s">
        <v>692</v>
      </c>
      <c r="H46" s="190"/>
      <c r="I46" s="190"/>
      <c r="J46" s="190"/>
      <c r="K46" s="190"/>
      <c r="L46" s="190"/>
      <c r="M46" s="190"/>
      <c r="N46" s="190"/>
      <c r="O46" s="190"/>
    </row>
    <row r="47" spans="1:15" ht="28.5" customHeight="1" thickBot="1" x14ac:dyDescent="0.25">
      <c r="A47" s="205" t="s">
        <v>481</v>
      </c>
      <c r="B47" s="206"/>
      <c r="C47" s="181"/>
      <c r="D47" s="182">
        <f>+D33+D40+D46</f>
        <v>5503912</v>
      </c>
      <c r="E47" s="182">
        <f>+E33+E40+E46</f>
        <v>5503912</v>
      </c>
      <c r="F47" s="182">
        <f>+E47-D47</f>
        <v>0</v>
      </c>
      <c r="G47" s="183"/>
      <c r="H47" s="190"/>
      <c r="I47" s="190"/>
      <c r="J47" s="190"/>
      <c r="K47" s="190"/>
      <c r="L47" s="190"/>
      <c r="M47" s="190"/>
      <c r="N47" s="190"/>
      <c r="O47" s="190"/>
    </row>
    <row r="48" spans="1:15" ht="13.5" thickBot="1" x14ac:dyDescent="0.25">
      <c r="A48" s="184"/>
      <c r="B48" s="185"/>
      <c r="C48" s="185"/>
      <c r="D48" s="186"/>
      <c r="E48" s="186"/>
      <c r="F48" s="187"/>
      <c r="G48" s="184"/>
      <c r="H48" s="190"/>
      <c r="I48" s="190"/>
      <c r="J48" s="190"/>
      <c r="K48" s="190"/>
      <c r="L48" s="190"/>
      <c r="M48" s="190"/>
      <c r="N48" s="190"/>
      <c r="O48" s="190"/>
    </row>
    <row r="49" spans="1:15" ht="44.25" customHeight="1" x14ac:dyDescent="0.2">
      <c r="A49" s="207" t="s">
        <v>483</v>
      </c>
      <c r="B49" s="135" t="s">
        <v>484</v>
      </c>
      <c r="C49" s="135" t="s">
        <v>538</v>
      </c>
      <c r="D49" s="136">
        <v>2690444</v>
      </c>
      <c r="E49" s="136">
        <v>2690444</v>
      </c>
      <c r="F49" s="136">
        <f>+E49-D49</f>
        <v>0</v>
      </c>
      <c r="G49" s="188" t="s">
        <v>566</v>
      </c>
      <c r="H49" s="190"/>
      <c r="I49" s="190"/>
      <c r="J49" s="190"/>
      <c r="K49" s="190"/>
      <c r="L49" s="190"/>
      <c r="M49" s="190"/>
      <c r="N49" s="190"/>
      <c r="O49" s="190"/>
    </row>
    <row r="50" spans="1:15" x14ac:dyDescent="0.2">
      <c r="A50" s="138"/>
      <c r="B50" s="196"/>
      <c r="C50" s="146"/>
      <c r="D50" s="147"/>
      <c r="E50" s="147"/>
      <c r="F50" s="148"/>
      <c r="G50" s="174"/>
      <c r="H50" s="190"/>
      <c r="I50" s="190"/>
      <c r="J50" s="190"/>
      <c r="K50" s="190"/>
      <c r="L50" s="190"/>
      <c r="M50" s="190"/>
      <c r="N50" s="190"/>
      <c r="O50" s="190"/>
    </row>
    <row r="51" spans="1:15" ht="66.75" customHeight="1" x14ac:dyDescent="0.2">
      <c r="A51" s="209" t="s">
        <v>485</v>
      </c>
      <c r="B51" s="164" t="s">
        <v>486</v>
      </c>
      <c r="C51" s="164" t="s">
        <v>540</v>
      </c>
      <c r="D51" s="152">
        <v>99092</v>
      </c>
      <c r="E51" s="152">
        <f>+D51</f>
        <v>99092</v>
      </c>
      <c r="F51" s="152">
        <f>+E51-D51</f>
        <v>0</v>
      </c>
      <c r="G51" s="179" t="s">
        <v>567</v>
      </c>
      <c r="H51" s="190"/>
      <c r="I51" s="190"/>
      <c r="J51" s="190"/>
      <c r="K51" s="190"/>
      <c r="L51" s="190"/>
      <c r="M51" s="190"/>
      <c r="N51" s="190"/>
      <c r="O51" s="190"/>
    </row>
    <row r="52" spans="1:15" x14ac:dyDescent="0.2">
      <c r="A52" s="145"/>
      <c r="B52" s="146"/>
      <c r="C52" s="146"/>
      <c r="D52" s="147"/>
      <c r="E52" s="147"/>
      <c r="F52" s="148"/>
      <c r="G52" s="174"/>
      <c r="H52" s="190"/>
      <c r="I52" s="190"/>
      <c r="J52" s="190"/>
      <c r="K52" s="190"/>
      <c r="L52" s="190"/>
      <c r="M52" s="190"/>
      <c r="N52" s="190"/>
      <c r="O52" s="190"/>
    </row>
    <row r="53" spans="1:15" ht="66" customHeight="1" x14ac:dyDescent="0.2">
      <c r="A53" s="178" t="s">
        <v>488</v>
      </c>
      <c r="B53" s="164" t="s">
        <v>489</v>
      </c>
      <c r="C53" s="164" t="s">
        <v>568</v>
      </c>
      <c r="D53" s="152">
        <f>SUM(D54:D56)</f>
        <v>2199023</v>
      </c>
      <c r="E53" s="152">
        <f>SUM(E54:E56)</f>
        <v>2199023</v>
      </c>
      <c r="F53" s="152">
        <f>+E53-D53</f>
        <v>0</v>
      </c>
      <c r="G53" s="179" t="s">
        <v>693</v>
      </c>
      <c r="H53" s="190"/>
      <c r="I53" s="190"/>
      <c r="J53" s="190"/>
      <c r="K53" s="190"/>
      <c r="L53" s="190"/>
      <c r="M53" s="190"/>
      <c r="N53" s="190"/>
      <c r="O53" s="190"/>
    </row>
    <row r="54" spans="1:15" ht="55.7" customHeight="1" x14ac:dyDescent="0.2">
      <c r="A54" s="138" t="s">
        <v>490</v>
      </c>
      <c r="B54" s="143" t="s">
        <v>491</v>
      </c>
      <c r="C54" s="139" t="s">
        <v>544</v>
      </c>
      <c r="D54" s="140">
        <v>2146746</v>
      </c>
      <c r="E54" s="140">
        <f>+D54</f>
        <v>2146746</v>
      </c>
      <c r="F54" s="140">
        <f>+E54-D54</f>
        <v>0</v>
      </c>
      <c r="G54" s="144" t="s">
        <v>569</v>
      </c>
      <c r="H54" s="190"/>
      <c r="I54" s="190"/>
      <c r="J54" s="190"/>
      <c r="K54" s="190"/>
      <c r="L54" s="190"/>
      <c r="M54" s="190"/>
      <c r="N54" s="190"/>
      <c r="O54" s="190"/>
    </row>
    <row r="55" spans="1:15" ht="108" customHeight="1" x14ac:dyDescent="0.2">
      <c r="A55" s="142" t="s">
        <v>492</v>
      </c>
      <c r="B55" s="143" t="s">
        <v>493</v>
      </c>
      <c r="C55" s="139" t="s">
        <v>570</v>
      </c>
      <c r="D55" s="140">
        <v>38087</v>
      </c>
      <c r="E55" s="140">
        <v>38087</v>
      </c>
      <c r="F55" s="140">
        <f>+E55-D55</f>
        <v>0</v>
      </c>
      <c r="G55" s="144" t="s">
        <v>694</v>
      </c>
      <c r="H55" s="190"/>
      <c r="I55" s="190"/>
      <c r="J55" s="190"/>
      <c r="K55" s="190"/>
      <c r="L55" s="190"/>
      <c r="M55" s="190"/>
      <c r="N55" s="190"/>
      <c r="O55" s="190"/>
    </row>
    <row r="56" spans="1:15" x14ac:dyDescent="0.2">
      <c r="A56" s="138" t="s">
        <v>495</v>
      </c>
      <c r="B56" s="143" t="s">
        <v>496</v>
      </c>
      <c r="C56" s="143" t="s">
        <v>528</v>
      </c>
      <c r="D56" s="140">
        <v>14190</v>
      </c>
      <c r="E56" s="140">
        <v>14190</v>
      </c>
      <c r="F56" s="140">
        <f>+E56-D56</f>
        <v>0</v>
      </c>
      <c r="G56" s="189"/>
      <c r="H56" s="190"/>
      <c r="I56" s="190"/>
      <c r="J56" s="190"/>
      <c r="K56" s="190"/>
      <c r="L56" s="190"/>
      <c r="M56" s="190"/>
      <c r="N56" s="190"/>
      <c r="O56" s="190"/>
    </row>
    <row r="57" spans="1:15" x14ac:dyDescent="0.2">
      <c r="A57" s="145"/>
      <c r="B57" s="146"/>
      <c r="C57" s="146"/>
      <c r="D57" s="147"/>
      <c r="E57" s="147"/>
      <c r="F57" s="148"/>
      <c r="G57" s="174"/>
      <c r="H57" s="190"/>
      <c r="I57" s="190"/>
      <c r="J57" s="190"/>
      <c r="K57" s="190"/>
      <c r="L57" s="190"/>
      <c r="M57" s="190"/>
      <c r="N57" s="190"/>
      <c r="O57" s="190"/>
    </row>
    <row r="58" spans="1:15" ht="73.7" customHeight="1" x14ac:dyDescent="0.2">
      <c r="A58" s="178" t="s">
        <v>497</v>
      </c>
      <c r="B58" s="164" t="s">
        <v>498</v>
      </c>
      <c r="C58" s="164" t="s">
        <v>696</v>
      </c>
      <c r="D58" s="152">
        <f>SUM(D59:D64)</f>
        <v>463253</v>
      </c>
      <c r="E58" s="152">
        <f>SUM(E59:E64)</f>
        <v>463253</v>
      </c>
      <c r="F58" s="152">
        <f t="shared" ref="F58:F64" si="1">+E58-D58</f>
        <v>0</v>
      </c>
      <c r="G58" s="179" t="s">
        <v>695</v>
      </c>
      <c r="H58" s="190"/>
      <c r="I58" s="190"/>
      <c r="J58" s="190"/>
      <c r="K58" s="190"/>
      <c r="L58" s="190"/>
      <c r="M58" s="190"/>
      <c r="N58" s="190"/>
      <c r="O58" s="190"/>
    </row>
    <row r="59" spans="1:15" ht="57" customHeight="1" x14ac:dyDescent="0.2">
      <c r="A59" s="138" t="s">
        <v>490</v>
      </c>
      <c r="B59" s="143" t="s">
        <v>499</v>
      </c>
      <c r="C59" s="143" t="s">
        <v>544</v>
      </c>
      <c r="D59" s="140">
        <v>257434</v>
      </c>
      <c r="E59" s="140">
        <f>+D59</f>
        <v>257434</v>
      </c>
      <c r="F59" s="140">
        <f t="shared" si="1"/>
        <v>0</v>
      </c>
      <c r="G59" s="144" t="s">
        <v>571</v>
      </c>
      <c r="H59" s="190"/>
      <c r="I59" s="190"/>
      <c r="J59" s="190"/>
      <c r="K59" s="190"/>
      <c r="L59" s="190"/>
      <c r="M59" s="190"/>
      <c r="N59" s="190"/>
      <c r="O59" s="190"/>
    </row>
    <row r="60" spans="1:15" ht="156" x14ac:dyDescent="0.2">
      <c r="A60" s="142" t="s">
        <v>500</v>
      </c>
      <c r="B60" s="139" t="s">
        <v>501</v>
      </c>
      <c r="C60" s="139" t="s">
        <v>550</v>
      </c>
      <c r="D60" s="140">
        <v>31610</v>
      </c>
      <c r="E60" s="140">
        <v>31610</v>
      </c>
      <c r="F60" s="140">
        <f t="shared" si="1"/>
        <v>0</v>
      </c>
      <c r="G60" s="144" t="s">
        <v>637</v>
      </c>
      <c r="H60" s="190"/>
      <c r="I60" s="190"/>
      <c r="J60" s="190"/>
      <c r="K60" s="190"/>
      <c r="L60" s="190"/>
      <c r="M60" s="190"/>
      <c r="N60" s="190"/>
      <c r="O60" s="190"/>
    </row>
    <row r="61" spans="1:15" ht="168" x14ac:dyDescent="0.2">
      <c r="A61" s="142" t="s">
        <v>551</v>
      </c>
      <c r="B61" s="139" t="s">
        <v>503</v>
      </c>
      <c r="C61" s="139" t="s">
        <v>550</v>
      </c>
      <c r="D61" s="140">
        <v>127696</v>
      </c>
      <c r="E61" s="140">
        <v>127696</v>
      </c>
      <c r="F61" s="177">
        <f t="shared" si="1"/>
        <v>0</v>
      </c>
      <c r="G61" s="144" t="s">
        <v>638</v>
      </c>
      <c r="H61" s="190"/>
      <c r="I61" s="190"/>
      <c r="J61" s="190"/>
      <c r="K61" s="190"/>
      <c r="L61" s="190"/>
      <c r="M61" s="190"/>
      <c r="N61" s="190"/>
      <c r="O61" s="190"/>
    </row>
    <row r="62" spans="1:15" ht="156" x14ac:dyDescent="0.2">
      <c r="A62" s="142" t="s">
        <v>504</v>
      </c>
      <c r="B62" s="139" t="s">
        <v>505</v>
      </c>
      <c r="C62" s="139" t="s">
        <v>550</v>
      </c>
      <c r="D62" s="140">
        <v>24837</v>
      </c>
      <c r="E62" s="140">
        <v>24837</v>
      </c>
      <c r="F62" s="140">
        <f t="shared" si="1"/>
        <v>0</v>
      </c>
      <c r="G62" s="144" t="s">
        <v>639</v>
      </c>
      <c r="H62" s="190"/>
      <c r="I62" s="190"/>
      <c r="J62" s="190"/>
      <c r="K62" s="190"/>
      <c r="L62" s="190"/>
      <c r="M62" s="190"/>
      <c r="N62" s="190"/>
      <c r="O62" s="190"/>
    </row>
    <row r="63" spans="1:15" ht="156" x14ac:dyDescent="0.2">
      <c r="A63" s="142" t="s">
        <v>506</v>
      </c>
      <c r="B63" s="139" t="s">
        <v>507</v>
      </c>
      <c r="C63" s="139" t="s">
        <v>550</v>
      </c>
      <c r="D63" s="140">
        <v>10114</v>
      </c>
      <c r="E63" s="140">
        <f>+D63</f>
        <v>10114</v>
      </c>
      <c r="F63" s="140">
        <f t="shared" si="1"/>
        <v>0</v>
      </c>
      <c r="G63" s="144" t="s">
        <v>640</v>
      </c>
      <c r="H63" s="190"/>
      <c r="I63" s="190"/>
      <c r="J63" s="190"/>
      <c r="K63" s="190"/>
      <c r="L63" s="190"/>
      <c r="M63" s="190"/>
      <c r="N63" s="190"/>
      <c r="O63" s="190"/>
    </row>
    <row r="64" spans="1:15" ht="240" x14ac:dyDescent="0.2">
      <c r="A64" s="142" t="s">
        <v>508</v>
      </c>
      <c r="B64" s="139" t="s">
        <v>509</v>
      </c>
      <c r="C64" s="139" t="s">
        <v>572</v>
      </c>
      <c r="D64" s="140">
        <v>11562</v>
      </c>
      <c r="E64" s="140">
        <v>11562</v>
      </c>
      <c r="F64" s="177">
        <f t="shared" si="1"/>
        <v>0</v>
      </c>
      <c r="G64" s="144" t="s">
        <v>697</v>
      </c>
      <c r="H64" s="190"/>
      <c r="I64" s="190"/>
      <c r="J64" s="190"/>
      <c r="K64" s="190"/>
      <c r="L64" s="190"/>
      <c r="M64" s="190"/>
      <c r="N64" s="190"/>
      <c r="O64" s="190"/>
    </row>
    <row r="65" spans="1:15" x14ac:dyDescent="0.2">
      <c r="A65" s="145"/>
      <c r="B65" s="146"/>
      <c r="C65" s="146"/>
      <c r="D65" s="147"/>
      <c r="E65" s="147"/>
      <c r="F65" s="148"/>
      <c r="G65" s="174"/>
      <c r="H65" s="190"/>
      <c r="I65" s="190"/>
      <c r="J65" s="190"/>
      <c r="K65" s="190"/>
      <c r="L65" s="190"/>
      <c r="M65" s="190"/>
      <c r="N65" s="190"/>
      <c r="O65" s="190"/>
    </row>
    <row r="66" spans="1:15" ht="253.7" customHeight="1" x14ac:dyDescent="0.2">
      <c r="A66" s="178" t="s">
        <v>511</v>
      </c>
      <c r="B66" s="164" t="s">
        <v>512</v>
      </c>
      <c r="C66" s="164" t="s">
        <v>553</v>
      </c>
      <c r="D66" s="152">
        <v>52099</v>
      </c>
      <c r="E66" s="152">
        <v>52099</v>
      </c>
      <c r="F66" s="152">
        <f>+E66-D66</f>
        <v>0</v>
      </c>
      <c r="G66" s="179" t="s">
        <v>641</v>
      </c>
      <c r="H66" s="190"/>
      <c r="I66" s="190"/>
      <c r="J66" s="190"/>
      <c r="K66" s="190"/>
      <c r="L66" s="190"/>
      <c r="M66" s="190"/>
      <c r="N66" s="190"/>
      <c r="O66" s="190"/>
    </row>
    <row r="67" spans="1:15" ht="45.2" customHeight="1" thickBot="1" x14ac:dyDescent="0.25">
      <c r="A67" s="180" t="s">
        <v>513</v>
      </c>
      <c r="B67" s="181" t="s">
        <v>573</v>
      </c>
      <c r="C67" s="181"/>
      <c r="D67" s="182">
        <f>+D49+D51+D53+D58+D66+1</f>
        <v>5503912</v>
      </c>
      <c r="E67" s="182">
        <f>+E49+E51+E53+E58+E66+1</f>
        <v>5503912</v>
      </c>
      <c r="F67" s="182">
        <f>+E67-D67</f>
        <v>0</v>
      </c>
      <c r="G67" s="183"/>
      <c r="H67" s="190"/>
      <c r="I67" s="190"/>
      <c r="J67" s="190"/>
      <c r="K67" s="190"/>
      <c r="L67" s="190"/>
      <c r="M67" s="190"/>
      <c r="N67" s="190"/>
      <c r="O67" s="190"/>
    </row>
    <row r="68" spans="1:15" ht="13.5" customHeight="1" x14ac:dyDescent="0.2">
      <c r="A68" s="210"/>
      <c r="B68" s="211"/>
      <c r="C68" s="211"/>
      <c r="D68" s="212"/>
      <c r="E68" s="212"/>
      <c r="F68" s="212"/>
      <c r="G68" s="212"/>
      <c r="H68" s="190"/>
      <c r="I68" s="190"/>
      <c r="J68" s="190"/>
      <c r="K68" s="190"/>
      <c r="L68" s="190"/>
      <c r="M68" s="190"/>
      <c r="N68" s="190"/>
      <c r="O68" s="190"/>
    </row>
    <row r="69" spans="1:15" ht="13.5" customHeight="1" x14ac:dyDescent="0.2">
      <c r="A69" s="210"/>
      <c r="B69" s="211"/>
      <c r="C69" s="211"/>
      <c r="D69" s="212"/>
      <c r="E69" s="212"/>
      <c r="F69" s="212"/>
      <c r="G69" s="212"/>
      <c r="H69" s="190"/>
      <c r="I69" s="190"/>
      <c r="J69" s="190"/>
      <c r="K69" s="190"/>
      <c r="L69" s="190"/>
      <c r="M69" s="190"/>
      <c r="N69" s="190"/>
      <c r="O69" s="190"/>
    </row>
    <row r="70" spans="1:15" ht="13.5" customHeight="1" x14ac:dyDescent="0.2">
      <c r="A70" s="210"/>
      <c r="B70" s="211"/>
      <c r="C70" s="211"/>
      <c r="D70" s="212"/>
      <c r="E70" s="212"/>
      <c r="F70" s="212"/>
      <c r="G70" s="212"/>
      <c r="H70" s="190"/>
      <c r="I70" s="190"/>
      <c r="J70" s="190"/>
      <c r="K70" s="190"/>
      <c r="L70" s="190"/>
      <c r="M70" s="190"/>
      <c r="N70" s="190"/>
      <c r="O70" s="190"/>
    </row>
    <row r="71" spans="1:15" ht="13.5" customHeight="1" x14ac:dyDescent="0.25">
      <c r="A71" s="167" t="s">
        <v>574</v>
      </c>
      <c r="B71" s="122"/>
      <c r="C71" s="213"/>
      <c r="D71" s="123"/>
      <c r="E71" s="123"/>
      <c r="F71" s="124"/>
      <c r="G71" s="124"/>
      <c r="H71" s="190"/>
      <c r="I71" s="190"/>
      <c r="J71" s="190"/>
      <c r="K71" s="190"/>
      <c r="L71" s="190"/>
      <c r="M71" s="190"/>
      <c r="N71" s="190"/>
      <c r="O71" s="190"/>
    </row>
    <row r="72" spans="1:15" ht="13.5" customHeight="1" x14ac:dyDescent="0.2">
      <c r="A72" s="121"/>
      <c r="B72" s="122"/>
      <c r="C72" s="213"/>
      <c r="D72" s="123"/>
      <c r="E72" s="123"/>
      <c r="F72" s="124"/>
      <c r="G72" s="124"/>
      <c r="H72" s="190"/>
      <c r="I72" s="190"/>
      <c r="J72" s="190"/>
      <c r="K72" s="190"/>
      <c r="L72" s="190"/>
      <c r="M72" s="190"/>
      <c r="N72" s="190"/>
      <c r="O72" s="190"/>
    </row>
    <row r="73" spans="1:15" x14ac:dyDescent="0.2">
      <c r="A73" s="458" t="s">
        <v>448</v>
      </c>
      <c r="B73" s="458"/>
      <c r="C73" s="458"/>
      <c r="D73" s="458"/>
      <c r="E73" s="458"/>
      <c r="F73" s="458"/>
      <c r="G73" s="458"/>
      <c r="H73" s="190"/>
      <c r="I73" s="190"/>
      <c r="J73" s="190"/>
      <c r="K73" s="190"/>
      <c r="L73" s="190"/>
      <c r="M73" s="190"/>
      <c r="N73" s="190"/>
      <c r="O73" s="190"/>
    </row>
    <row r="74" spans="1:15" ht="13.5" thickBot="1" x14ac:dyDescent="0.25">
      <c r="A74" s="125"/>
      <c r="B74" s="126"/>
      <c r="C74" s="214"/>
      <c r="D74" s="127"/>
      <c r="E74" s="127"/>
      <c r="F74" s="128"/>
      <c r="G74" s="129"/>
      <c r="H74" s="190"/>
      <c r="I74" s="190"/>
      <c r="J74" s="190"/>
      <c r="K74" s="190"/>
      <c r="L74" s="190"/>
      <c r="M74" s="190"/>
      <c r="N74" s="190"/>
      <c r="O74" s="190"/>
    </row>
    <row r="75" spans="1:15" ht="48.75" thickBot="1" x14ac:dyDescent="0.25">
      <c r="A75" s="215" t="s">
        <v>575</v>
      </c>
      <c r="B75" s="216" t="s">
        <v>576</v>
      </c>
      <c r="C75" s="172" t="s">
        <v>577</v>
      </c>
      <c r="D75" s="172" t="s">
        <v>556</v>
      </c>
      <c r="E75" s="172" t="s">
        <v>519</v>
      </c>
      <c r="F75" s="217" t="s">
        <v>453</v>
      </c>
      <c r="G75" s="218" t="s">
        <v>454</v>
      </c>
      <c r="H75" s="190"/>
      <c r="I75" s="190"/>
      <c r="J75" s="190"/>
      <c r="K75" s="190"/>
      <c r="L75" s="190"/>
      <c r="M75" s="190"/>
      <c r="N75" s="190"/>
      <c r="O75" s="190"/>
    </row>
    <row r="76" spans="1:15" x14ac:dyDescent="0.2">
      <c r="A76" s="219" t="s">
        <v>578</v>
      </c>
      <c r="B76" s="220" t="s">
        <v>579</v>
      </c>
      <c r="C76" s="221"/>
      <c r="D76" s="222">
        <f>+D77+D78</f>
        <v>2055240</v>
      </c>
      <c r="E76" s="222">
        <f>SUM(E77:E78)</f>
        <v>2055240</v>
      </c>
      <c r="F76" s="222">
        <f>+E76-D76</f>
        <v>0</v>
      </c>
      <c r="G76" s="223"/>
      <c r="H76" s="190"/>
      <c r="I76" s="190"/>
      <c r="J76" s="190"/>
      <c r="K76" s="190"/>
      <c r="L76" s="190"/>
      <c r="M76" s="190"/>
      <c r="N76" s="190"/>
      <c r="O76" s="190"/>
    </row>
    <row r="77" spans="1:15" ht="24" x14ac:dyDescent="0.2">
      <c r="A77" s="142" t="s">
        <v>580</v>
      </c>
      <c r="B77" s="139" t="s">
        <v>581</v>
      </c>
      <c r="C77" s="139" t="s">
        <v>362</v>
      </c>
      <c r="D77" s="140">
        <v>1874495</v>
      </c>
      <c r="E77" s="140">
        <f>+D77</f>
        <v>1874495</v>
      </c>
      <c r="F77" s="140">
        <f>+E77-D77</f>
        <v>0</v>
      </c>
      <c r="G77" s="189"/>
      <c r="H77" s="190"/>
      <c r="I77" s="190"/>
      <c r="J77" s="190"/>
      <c r="K77" s="190"/>
      <c r="L77" s="190"/>
      <c r="M77" s="190"/>
      <c r="N77" s="190"/>
      <c r="O77" s="190"/>
    </row>
    <row r="78" spans="1:15" ht="240" x14ac:dyDescent="0.2">
      <c r="A78" s="142" t="s">
        <v>582</v>
      </c>
      <c r="B78" s="139" t="s">
        <v>583</v>
      </c>
      <c r="C78" s="139" t="s">
        <v>642</v>
      </c>
      <c r="D78" s="140">
        <v>180745</v>
      </c>
      <c r="E78" s="140">
        <v>180745</v>
      </c>
      <c r="F78" s="140">
        <f>+E78-D78</f>
        <v>0</v>
      </c>
      <c r="G78" s="144" t="s">
        <v>691</v>
      </c>
      <c r="H78" s="190"/>
      <c r="I78" s="190"/>
      <c r="J78" s="190"/>
      <c r="K78" s="190"/>
      <c r="L78" s="190"/>
      <c r="M78" s="190"/>
      <c r="N78" s="190"/>
      <c r="O78" s="190"/>
    </row>
    <row r="79" spans="1:15" x14ac:dyDescent="0.2">
      <c r="A79" s="145"/>
      <c r="B79" s="146"/>
      <c r="C79" s="224"/>
      <c r="D79" s="147"/>
      <c r="E79" s="147"/>
      <c r="F79" s="148"/>
      <c r="G79" s="149"/>
      <c r="H79" s="190"/>
      <c r="I79" s="190"/>
      <c r="J79" s="190"/>
      <c r="K79" s="190"/>
      <c r="L79" s="190"/>
      <c r="M79" s="190"/>
      <c r="N79" s="190"/>
      <c r="O79" s="190"/>
    </row>
    <row r="80" spans="1:15" ht="84" x14ac:dyDescent="0.2">
      <c r="A80" s="150" t="s">
        <v>585</v>
      </c>
      <c r="B80" s="151" t="s">
        <v>586</v>
      </c>
      <c r="C80" s="164"/>
      <c r="D80" s="152">
        <f>SUM(D81:D87)</f>
        <v>1640754</v>
      </c>
      <c r="E80" s="152">
        <f>SUM(E81:E87)</f>
        <v>1640754</v>
      </c>
      <c r="F80" s="152">
        <f t="shared" ref="F80:F87" si="2">+E80-D80</f>
        <v>0</v>
      </c>
      <c r="G80" s="162" t="s">
        <v>698</v>
      </c>
      <c r="H80" s="190"/>
      <c r="I80" s="190"/>
      <c r="J80" s="190"/>
      <c r="K80" s="190"/>
      <c r="L80" s="190"/>
      <c r="M80" s="190"/>
      <c r="N80" s="190"/>
      <c r="O80" s="190"/>
    </row>
    <row r="81" spans="1:15" ht="36" x14ac:dyDescent="0.2">
      <c r="A81" s="138" t="s">
        <v>587</v>
      </c>
      <c r="B81" s="139" t="s">
        <v>588</v>
      </c>
      <c r="C81" s="139" t="s">
        <v>364</v>
      </c>
      <c r="D81" s="140">
        <v>540847</v>
      </c>
      <c r="E81" s="140">
        <v>540847</v>
      </c>
      <c r="F81" s="204">
        <f t="shared" si="2"/>
        <v>0</v>
      </c>
      <c r="G81" s="144" t="s">
        <v>589</v>
      </c>
      <c r="H81" s="190"/>
      <c r="I81" s="190"/>
      <c r="J81" s="190"/>
      <c r="K81" s="190"/>
      <c r="L81" s="190"/>
      <c r="M81" s="190"/>
      <c r="N81" s="190"/>
      <c r="O81" s="190"/>
    </row>
    <row r="82" spans="1:15" ht="108" x14ac:dyDescent="0.2">
      <c r="A82" s="142" t="s">
        <v>590</v>
      </c>
      <c r="B82" s="143" t="s">
        <v>591</v>
      </c>
      <c r="C82" s="139" t="s">
        <v>592</v>
      </c>
      <c r="D82" s="140">
        <v>506080</v>
      </c>
      <c r="E82" s="140">
        <f>+D82</f>
        <v>506080</v>
      </c>
      <c r="F82" s="140">
        <f t="shared" si="2"/>
        <v>0</v>
      </c>
      <c r="G82" s="144" t="s">
        <v>593</v>
      </c>
      <c r="H82" s="190"/>
      <c r="I82" s="190"/>
      <c r="J82" s="190"/>
      <c r="K82" s="190"/>
      <c r="L82" s="190"/>
      <c r="M82" s="190"/>
      <c r="N82" s="190"/>
      <c r="O82" s="190"/>
    </row>
    <row r="83" spans="1:15" ht="24" x14ac:dyDescent="0.2">
      <c r="A83" s="142" t="s">
        <v>594</v>
      </c>
      <c r="B83" s="143" t="s">
        <v>595</v>
      </c>
      <c r="C83" s="139" t="s">
        <v>596</v>
      </c>
      <c r="D83" s="140">
        <v>380124</v>
      </c>
      <c r="E83" s="140">
        <f>+D83</f>
        <v>380124</v>
      </c>
      <c r="F83" s="140">
        <f t="shared" si="2"/>
        <v>0</v>
      </c>
      <c r="G83" s="225"/>
      <c r="H83" s="190"/>
      <c r="I83" s="190"/>
      <c r="J83" s="190"/>
      <c r="K83" s="190"/>
      <c r="L83" s="190"/>
      <c r="M83" s="190"/>
      <c r="N83" s="190"/>
      <c r="O83" s="190"/>
    </row>
    <row r="84" spans="1:15" ht="204" x14ac:dyDescent="0.2">
      <c r="A84" s="142" t="s">
        <v>597</v>
      </c>
      <c r="B84" s="143" t="s">
        <v>598</v>
      </c>
      <c r="C84" s="139" t="s">
        <v>599</v>
      </c>
      <c r="D84" s="140">
        <v>174348</v>
      </c>
      <c r="E84" s="140">
        <v>174348</v>
      </c>
      <c r="F84" s="177">
        <f t="shared" si="2"/>
        <v>0</v>
      </c>
      <c r="G84" s="144" t="s">
        <v>699</v>
      </c>
      <c r="H84" s="190"/>
      <c r="I84" s="190"/>
      <c r="J84" s="190"/>
      <c r="K84" s="190"/>
      <c r="L84" s="190"/>
      <c r="M84" s="190"/>
      <c r="N84" s="190"/>
      <c r="O84" s="190"/>
    </row>
    <row r="85" spans="1:15" ht="108" x14ac:dyDescent="0.2">
      <c r="A85" s="138" t="s">
        <v>600</v>
      </c>
      <c r="B85" s="143" t="s">
        <v>601</v>
      </c>
      <c r="C85" s="139" t="s">
        <v>602</v>
      </c>
      <c r="D85" s="140">
        <v>544</v>
      </c>
      <c r="E85" s="140">
        <v>544</v>
      </c>
      <c r="F85" s="140">
        <f t="shared" si="2"/>
        <v>0</v>
      </c>
      <c r="G85" s="144" t="s">
        <v>643</v>
      </c>
      <c r="H85" s="190"/>
      <c r="I85" s="190"/>
      <c r="J85" s="190"/>
      <c r="K85" s="190"/>
      <c r="L85" s="190"/>
      <c r="M85" s="190"/>
      <c r="N85" s="190"/>
      <c r="O85" s="190"/>
    </row>
    <row r="86" spans="1:15" ht="156" x14ac:dyDescent="0.2">
      <c r="A86" s="142" t="s">
        <v>603</v>
      </c>
      <c r="B86" s="143" t="s">
        <v>604</v>
      </c>
      <c r="C86" s="139" t="s">
        <v>599</v>
      </c>
      <c r="D86" s="140">
        <v>8236</v>
      </c>
      <c r="E86" s="140">
        <v>8236</v>
      </c>
      <c r="F86" s="140">
        <f t="shared" si="2"/>
        <v>0</v>
      </c>
      <c r="G86" s="144" t="s">
        <v>645</v>
      </c>
      <c r="H86" s="190"/>
      <c r="I86" s="190"/>
      <c r="J86" s="190"/>
      <c r="K86" s="190"/>
      <c r="L86" s="190"/>
      <c r="M86" s="190"/>
      <c r="N86" s="190"/>
      <c r="O86" s="190"/>
    </row>
    <row r="87" spans="1:15" ht="108" x14ac:dyDescent="0.2">
      <c r="A87" s="138" t="s">
        <v>605</v>
      </c>
      <c r="B87" s="143" t="s">
        <v>606</v>
      </c>
      <c r="C87" s="139" t="s">
        <v>602</v>
      </c>
      <c r="D87" s="140">
        <v>30575</v>
      </c>
      <c r="E87" s="140">
        <v>30575</v>
      </c>
      <c r="F87" s="140">
        <f t="shared" si="2"/>
        <v>0</v>
      </c>
      <c r="G87" s="144" t="s">
        <v>644</v>
      </c>
      <c r="H87" s="190"/>
      <c r="I87" s="190"/>
      <c r="J87" s="190"/>
      <c r="K87" s="190"/>
      <c r="L87" s="190"/>
      <c r="M87" s="190"/>
      <c r="N87" s="190"/>
      <c r="O87" s="190"/>
    </row>
    <row r="88" spans="1:15" x14ac:dyDescent="0.2">
      <c r="A88" s="145"/>
      <c r="B88" s="146"/>
      <c r="C88" s="224"/>
      <c r="D88" s="147"/>
      <c r="E88" s="147"/>
      <c r="F88" s="148"/>
      <c r="G88" s="149"/>
      <c r="H88" s="190"/>
      <c r="I88" s="190"/>
      <c r="J88" s="190"/>
      <c r="K88" s="190"/>
      <c r="L88" s="190"/>
      <c r="M88" s="190"/>
      <c r="N88" s="190"/>
      <c r="O88" s="190"/>
    </row>
    <row r="89" spans="1:15" ht="144" x14ac:dyDescent="0.2">
      <c r="A89" s="150" t="s">
        <v>607</v>
      </c>
      <c r="B89" s="151" t="s">
        <v>608</v>
      </c>
      <c r="C89" s="164" t="s">
        <v>368</v>
      </c>
      <c r="D89" s="152">
        <v>18970</v>
      </c>
      <c r="E89" s="152">
        <v>18970</v>
      </c>
      <c r="F89" s="152">
        <f>+E89-D89</f>
        <v>0</v>
      </c>
      <c r="G89" s="162" t="s">
        <v>646</v>
      </c>
      <c r="H89" s="190"/>
      <c r="I89" s="190"/>
      <c r="J89" s="190"/>
      <c r="K89" s="190"/>
      <c r="L89" s="190"/>
      <c r="M89" s="190"/>
      <c r="N89" s="190"/>
      <c r="O89" s="190"/>
    </row>
    <row r="90" spans="1:15" x14ac:dyDescent="0.2">
      <c r="A90" s="145"/>
      <c r="B90" s="146"/>
      <c r="C90" s="224"/>
      <c r="D90" s="147"/>
      <c r="E90" s="147"/>
      <c r="F90" s="148"/>
      <c r="G90" s="149"/>
      <c r="H90" s="190"/>
      <c r="I90" s="190"/>
      <c r="J90" s="190"/>
      <c r="K90" s="190"/>
      <c r="L90" s="190"/>
      <c r="M90" s="190"/>
      <c r="N90" s="190"/>
      <c r="O90" s="190"/>
    </row>
    <row r="91" spans="1:15" ht="132" x14ac:dyDescent="0.2">
      <c r="A91" s="150" t="s">
        <v>610</v>
      </c>
      <c r="B91" s="151" t="s">
        <v>611</v>
      </c>
      <c r="C91" s="164" t="s">
        <v>368</v>
      </c>
      <c r="D91" s="152">
        <v>66984</v>
      </c>
      <c r="E91" s="152">
        <v>66984</v>
      </c>
      <c r="F91" s="152">
        <f>+E91-D91</f>
        <v>0</v>
      </c>
      <c r="G91" s="162" t="s">
        <v>647</v>
      </c>
      <c r="H91" s="190"/>
      <c r="I91" s="190"/>
      <c r="J91" s="190"/>
      <c r="K91" s="190"/>
      <c r="L91" s="190"/>
      <c r="M91" s="190"/>
      <c r="N91" s="190"/>
      <c r="O91" s="190"/>
    </row>
    <row r="92" spans="1:15" x14ac:dyDescent="0.2">
      <c r="A92" s="145"/>
      <c r="B92" s="146"/>
      <c r="C92" s="224"/>
      <c r="D92" s="147"/>
      <c r="E92" s="147"/>
      <c r="F92" s="148"/>
      <c r="G92" s="149"/>
      <c r="H92" s="190"/>
      <c r="I92" s="190"/>
      <c r="J92" s="190"/>
      <c r="K92" s="190"/>
      <c r="L92" s="190"/>
      <c r="M92" s="190"/>
      <c r="N92" s="190"/>
      <c r="O92" s="190"/>
    </row>
    <row r="93" spans="1:15" x14ac:dyDescent="0.2">
      <c r="A93" s="150" t="s">
        <v>613</v>
      </c>
      <c r="B93" s="151" t="s">
        <v>614</v>
      </c>
      <c r="C93" s="164"/>
      <c r="D93" s="152">
        <f>+D89+D76</f>
        <v>2074210</v>
      </c>
      <c r="E93" s="152">
        <f>+E89+E76</f>
        <v>2074210</v>
      </c>
      <c r="F93" s="152">
        <f>+E93-D93</f>
        <v>0</v>
      </c>
      <c r="G93" s="226"/>
      <c r="H93" s="190"/>
      <c r="I93" s="190"/>
      <c r="J93" s="190"/>
      <c r="K93" s="190"/>
      <c r="L93" s="190"/>
      <c r="M93" s="190"/>
      <c r="N93" s="190"/>
      <c r="O93" s="190"/>
    </row>
    <row r="94" spans="1:15" x14ac:dyDescent="0.2">
      <c r="A94" s="227"/>
      <c r="B94" s="146"/>
      <c r="C94" s="224"/>
      <c r="D94" s="228"/>
      <c r="E94" s="228"/>
      <c r="F94" s="229"/>
      <c r="G94" s="230"/>
      <c r="H94" s="190"/>
      <c r="I94" s="190"/>
      <c r="J94" s="190"/>
      <c r="K94" s="190"/>
      <c r="L94" s="190"/>
      <c r="M94" s="190"/>
      <c r="N94" s="190"/>
      <c r="O94" s="190"/>
    </row>
    <row r="95" spans="1:15" x14ac:dyDescent="0.2">
      <c r="A95" s="150" t="s">
        <v>615</v>
      </c>
      <c r="B95" s="151" t="s">
        <v>616</v>
      </c>
      <c r="C95" s="164"/>
      <c r="D95" s="152">
        <f>+D91+D80-1</f>
        <v>1707737</v>
      </c>
      <c r="E95" s="152">
        <f>+E91+E80-1</f>
        <v>1707737</v>
      </c>
      <c r="F95" s="152">
        <f>+E95-D95</f>
        <v>0</v>
      </c>
      <c r="G95" s="226"/>
      <c r="H95" s="190"/>
      <c r="I95" s="190"/>
      <c r="J95" s="190"/>
      <c r="K95" s="190"/>
      <c r="L95" s="190"/>
      <c r="M95" s="190"/>
      <c r="N95" s="190"/>
      <c r="O95" s="190"/>
    </row>
    <row r="96" spans="1:15" x14ac:dyDescent="0.2">
      <c r="A96" s="145"/>
      <c r="B96" s="146"/>
      <c r="C96" s="224"/>
      <c r="D96" s="147"/>
      <c r="E96" s="147"/>
      <c r="F96" s="148"/>
      <c r="G96" s="149"/>
      <c r="H96" s="190"/>
      <c r="I96" s="190"/>
      <c r="J96" s="190"/>
      <c r="K96" s="190"/>
      <c r="L96" s="190"/>
      <c r="M96" s="190"/>
      <c r="N96" s="190"/>
      <c r="O96" s="190"/>
    </row>
    <row r="97" spans="1:15" x14ac:dyDescent="0.2">
      <c r="A97" s="150" t="s">
        <v>617</v>
      </c>
      <c r="B97" s="151" t="s">
        <v>618</v>
      </c>
      <c r="C97" s="164"/>
      <c r="D97" s="152">
        <f>+D93-D95</f>
        <v>366473</v>
      </c>
      <c r="E97" s="152">
        <f>+E93-E95</f>
        <v>366473</v>
      </c>
      <c r="F97" s="152">
        <f>+E97-D97</f>
        <v>0</v>
      </c>
      <c r="G97" s="153"/>
      <c r="H97" s="190"/>
      <c r="I97" s="190"/>
      <c r="J97" s="190"/>
      <c r="K97" s="190"/>
      <c r="L97" s="190"/>
      <c r="M97" s="190"/>
      <c r="N97" s="190"/>
      <c r="O97" s="190"/>
    </row>
    <row r="98" spans="1:15" x14ac:dyDescent="0.2">
      <c r="A98" s="145"/>
      <c r="B98" s="146"/>
      <c r="C98" s="224"/>
      <c r="D98" s="147"/>
      <c r="E98" s="147"/>
      <c r="F98" s="148"/>
      <c r="G98" s="149"/>
      <c r="H98" s="190"/>
      <c r="I98" s="190"/>
      <c r="J98" s="190"/>
      <c r="K98" s="190"/>
      <c r="L98" s="190"/>
      <c r="M98" s="190"/>
      <c r="N98" s="190"/>
      <c r="O98" s="190"/>
    </row>
    <row r="99" spans="1:15" x14ac:dyDescent="0.2">
      <c r="A99" s="150" t="s">
        <v>619</v>
      </c>
      <c r="B99" s="151" t="s">
        <v>620</v>
      </c>
      <c r="C99" s="164"/>
      <c r="D99" s="152">
        <v>-10533</v>
      </c>
      <c r="E99" s="152">
        <v>-10533</v>
      </c>
      <c r="F99" s="152">
        <f>+E99-D99</f>
        <v>0</v>
      </c>
      <c r="G99" s="153"/>
      <c r="H99" s="190"/>
      <c r="I99" s="190"/>
      <c r="J99" s="190"/>
      <c r="K99" s="190"/>
      <c r="L99" s="190"/>
      <c r="M99" s="190"/>
      <c r="N99" s="190"/>
      <c r="O99" s="190"/>
    </row>
    <row r="100" spans="1:15" x14ac:dyDescent="0.2">
      <c r="A100" s="145"/>
      <c r="B100" s="146"/>
      <c r="C100" s="224"/>
      <c r="D100" s="147"/>
      <c r="E100" s="147"/>
      <c r="F100" s="148"/>
      <c r="G100" s="149"/>
      <c r="H100" s="190"/>
      <c r="I100" s="190"/>
      <c r="J100" s="190"/>
      <c r="K100" s="190"/>
      <c r="L100" s="190"/>
      <c r="M100" s="190"/>
      <c r="N100" s="190"/>
      <c r="O100" s="190"/>
    </row>
    <row r="101" spans="1:15" ht="13.5" thickBot="1" x14ac:dyDescent="0.25">
      <c r="A101" s="231" t="s">
        <v>621</v>
      </c>
      <c r="B101" s="232" t="s">
        <v>622</v>
      </c>
      <c r="C101" s="233"/>
      <c r="D101" s="234">
        <f>+D97-D99</f>
        <v>377006</v>
      </c>
      <c r="E101" s="234">
        <f>+E97-E99</f>
        <v>377006</v>
      </c>
      <c r="F101" s="234">
        <f>+E101-D101</f>
        <v>0</v>
      </c>
      <c r="G101" s="235"/>
      <c r="H101" s="190"/>
      <c r="I101" s="190"/>
      <c r="J101" s="190"/>
      <c r="K101" s="190"/>
      <c r="L101" s="190"/>
      <c r="M101" s="190"/>
      <c r="N101" s="190"/>
      <c r="O101" s="190"/>
    </row>
    <row r="102" spans="1:15" x14ac:dyDescent="0.2">
      <c r="A102" s="210"/>
      <c r="B102" s="211"/>
      <c r="C102" s="211"/>
      <c r="D102" s="212"/>
      <c r="E102" s="212"/>
      <c r="F102" s="212"/>
      <c r="G102" s="212"/>
      <c r="H102" s="190"/>
      <c r="I102" s="190"/>
      <c r="J102" s="190"/>
      <c r="K102" s="190"/>
      <c r="L102" s="190"/>
      <c r="M102" s="190"/>
      <c r="N102" s="190"/>
      <c r="O102" s="190"/>
    </row>
    <row r="103" spans="1:15" x14ac:dyDescent="0.2">
      <c r="A103" s="210"/>
      <c r="B103" s="211"/>
      <c r="C103" s="211"/>
      <c r="D103" s="212"/>
      <c r="E103" s="212"/>
      <c r="F103" s="212"/>
      <c r="G103" s="212"/>
      <c r="H103" s="190"/>
      <c r="I103" s="190"/>
      <c r="J103" s="190"/>
      <c r="K103" s="190"/>
      <c r="L103" s="190"/>
      <c r="M103" s="190"/>
      <c r="N103" s="190"/>
      <c r="O103" s="190"/>
    </row>
    <row r="104" spans="1:15" x14ac:dyDescent="0.2">
      <c r="A104" s="190"/>
      <c r="B104" s="190"/>
      <c r="C104" s="190"/>
      <c r="D104" s="190"/>
      <c r="E104" s="190"/>
      <c r="F104" s="190"/>
      <c r="G104" s="190"/>
      <c r="H104" s="190"/>
      <c r="I104" s="190"/>
    </row>
    <row r="105" spans="1:15" ht="15.75" x14ac:dyDescent="0.25">
      <c r="A105" s="167" t="s">
        <v>514</v>
      </c>
      <c r="B105" s="168"/>
      <c r="C105" s="168"/>
      <c r="D105" s="168"/>
      <c r="E105" s="124"/>
      <c r="F105" s="169"/>
      <c r="G105" s="169"/>
      <c r="H105" s="190"/>
      <c r="I105" s="190"/>
    </row>
    <row r="106" spans="1:15" x14ac:dyDescent="0.2">
      <c r="A106" s="121"/>
      <c r="B106" s="168"/>
      <c r="C106" s="168"/>
      <c r="D106" s="168"/>
      <c r="E106" s="124"/>
      <c r="F106" s="169"/>
      <c r="G106" s="169"/>
      <c r="H106" s="190"/>
      <c r="I106" s="190"/>
    </row>
    <row r="107" spans="1:15" x14ac:dyDescent="0.2">
      <c r="A107" s="469" t="s">
        <v>448</v>
      </c>
      <c r="B107" s="469"/>
      <c r="C107" s="469"/>
      <c r="D107" s="469"/>
      <c r="E107" s="469"/>
      <c r="F107" s="469"/>
      <c r="G107" s="469"/>
      <c r="H107" s="190"/>
      <c r="I107" s="190"/>
    </row>
    <row r="108" spans="1:15" ht="13.5" thickBot="1" x14ac:dyDescent="0.25">
      <c r="A108" s="170"/>
      <c r="B108" s="170"/>
      <c r="C108" s="170"/>
      <c r="D108" s="170"/>
      <c r="E108" s="170"/>
      <c r="F108" s="170"/>
      <c r="G108" s="170"/>
      <c r="H108" s="190"/>
      <c r="I108" s="190"/>
    </row>
    <row r="109" spans="1:15" ht="48" x14ac:dyDescent="0.2">
      <c r="A109" s="171" t="s">
        <v>515</v>
      </c>
      <c r="B109" s="172" t="s">
        <v>516</v>
      </c>
      <c r="C109" s="172" t="s">
        <v>517</v>
      </c>
      <c r="D109" s="172" t="s">
        <v>518</v>
      </c>
      <c r="E109" s="172" t="s">
        <v>519</v>
      </c>
      <c r="F109" s="172" t="s">
        <v>453</v>
      </c>
      <c r="G109" s="173" t="s">
        <v>454</v>
      </c>
      <c r="H109" s="190"/>
      <c r="I109" s="190"/>
    </row>
    <row r="110" spans="1:15" ht="48" x14ac:dyDescent="0.2">
      <c r="A110" s="178" t="s">
        <v>520</v>
      </c>
      <c r="B110" s="151" t="s">
        <v>456</v>
      </c>
      <c r="C110" s="164" t="s">
        <v>521</v>
      </c>
      <c r="D110" s="152">
        <f>SUM(D111:D115)</f>
        <v>4745258.1710000001</v>
      </c>
      <c r="E110" s="152">
        <f>SUM(E111:E115)</f>
        <v>4745258.4605900031</v>
      </c>
      <c r="F110" s="152">
        <f t="shared" ref="F110:F115" si="3">+E110-D110</f>
        <v>0.28959000296890736</v>
      </c>
      <c r="G110" s="153"/>
      <c r="H110" s="190"/>
      <c r="I110" s="190"/>
    </row>
    <row r="111" spans="1:15" x14ac:dyDescent="0.2">
      <c r="A111" s="138" t="s">
        <v>457</v>
      </c>
      <c r="B111" s="143" t="s">
        <v>458</v>
      </c>
      <c r="C111" s="143" t="s">
        <v>522</v>
      </c>
      <c r="D111" s="140">
        <v>52117.006999999998</v>
      </c>
      <c r="E111" s="140">
        <v>52117.007210000011</v>
      </c>
      <c r="F111" s="140">
        <f t="shared" si="3"/>
        <v>2.1000001288484782E-4</v>
      </c>
      <c r="G111" s="141"/>
      <c r="H111" s="190"/>
      <c r="I111" s="190"/>
    </row>
    <row r="112" spans="1:15" ht="48" x14ac:dyDescent="0.2">
      <c r="A112" s="142" t="s">
        <v>459</v>
      </c>
      <c r="B112" s="139" t="s">
        <v>460</v>
      </c>
      <c r="C112" s="139" t="s">
        <v>523</v>
      </c>
      <c r="D112" s="140">
        <v>3956425.253</v>
      </c>
      <c r="E112" s="140">
        <v>3956425.2520100027</v>
      </c>
      <c r="F112" s="140">
        <f t="shared" si="3"/>
        <v>-9.8999729380011559E-4</v>
      </c>
      <c r="G112" s="144" t="s">
        <v>524</v>
      </c>
      <c r="H112" s="190"/>
      <c r="I112" s="190"/>
    </row>
    <row r="113" spans="1:9" ht="60" x14ac:dyDescent="0.2">
      <c r="A113" s="142" t="s">
        <v>461</v>
      </c>
      <c r="B113" s="139" t="s">
        <v>462</v>
      </c>
      <c r="C113" s="139" t="s">
        <v>525</v>
      </c>
      <c r="D113" s="140">
        <f>635859.184+147</f>
        <v>636006.18400000001</v>
      </c>
      <c r="E113" s="140">
        <v>636006.47425999993</v>
      </c>
      <c r="F113" s="140">
        <f t="shared" si="3"/>
        <v>0.29025999992154539</v>
      </c>
      <c r="G113" s="144" t="s">
        <v>526</v>
      </c>
      <c r="H113" s="190"/>
      <c r="I113" s="190"/>
    </row>
    <row r="114" spans="1:9" x14ac:dyDescent="0.2">
      <c r="A114" s="138" t="s">
        <v>464</v>
      </c>
      <c r="B114" s="143" t="s">
        <v>465</v>
      </c>
      <c r="C114" s="139" t="s">
        <v>527</v>
      </c>
      <c r="D114" s="140">
        <v>0</v>
      </c>
      <c r="E114" s="140">
        <v>0</v>
      </c>
      <c r="F114" s="140">
        <f t="shared" si="3"/>
        <v>0</v>
      </c>
      <c r="G114" s="144"/>
      <c r="H114" s="190"/>
      <c r="I114" s="190"/>
    </row>
    <row r="115" spans="1:9" x14ac:dyDescent="0.2">
      <c r="A115" s="138" t="s">
        <v>466</v>
      </c>
      <c r="B115" s="143" t="s">
        <v>467</v>
      </c>
      <c r="C115" s="143" t="s">
        <v>528</v>
      </c>
      <c r="D115" s="140">
        <v>100709.727</v>
      </c>
      <c r="E115" s="140">
        <v>100709.72710999999</v>
      </c>
      <c r="F115" s="140">
        <f t="shared" si="3"/>
        <v>1.0999999358318746E-4</v>
      </c>
      <c r="G115" s="144"/>
      <c r="H115" s="190"/>
      <c r="I115" s="190"/>
    </row>
    <row r="116" spans="1:9" x14ac:dyDescent="0.2">
      <c r="A116" s="145"/>
      <c r="B116" s="146"/>
      <c r="C116" s="146"/>
      <c r="D116" s="147"/>
      <c r="E116" s="147"/>
      <c r="F116" s="148"/>
      <c r="G116" s="174"/>
      <c r="H116" s="190"/>
      <c r="I116" s="190"/>
    </row>
    <row r="117" spans="1:9" ht="60" x14ac:dyDescent="0.2">
      <c r="A117" s="178" t="s">
        <v>468</v>
      </c>
      <c r="B117" s="151" t="s">
        <v>469</v>
      </c>
      <c r="C117" s="164" t="s">
        <v>529</v>
      </c>
      <c r="D117" s="152">
        <f>SUM(D118:D121)</f>
        <v>228780.23200000002</v>
      </c>
      <c r="E117" s="152">
        <f>SUM(E118:E121)</f>
        <v>228779.77087999997</v>
      </c>
      <c r="F117" s="152">
        <f>+E117-D117</f>
        <v>-0.46112000005086884</v>
      </c>
      <c r="G117" s="175" t="s">
        <v>530</v>
      </c>
      <c r="H117" s="190"/>
      <c r="I117" s="190"/>
    </row>
    <row r="118" spans="1:9" x14ac:dyDescent="0.2">
      <c r="A118" s="138" t="s">
        <v>470</v>
      </c>
      <c r="B118" s="143" t="s">
        <v>471</v>
      </c>
      <c r="C118" s="143" t="s">
        <v>531</v>
      </c>
      <c r="D118" s="140">
        <v>22899.786</v>
      </c>
      <c r="E118" s="140">
        <v>22899.786550000004</v>
      </c>
      <c r="F118" s="140">
        <f>+E118-D118</f>
        <v>5.5000000429572538E-4</v>
      </c>
      <c r="G118" s="176"/>
      <c r="H118" s="190"/>
      <c r="I118" s="190"/>
    </row>
    <row r="119" spans="1:9" ht="144" x14ac:dyDescent="0.2">
      <c r="A119" s="142" t="s">
        <v>472</v>
      </c>
      <c r="B119" s="139" t="s">
        <v>473</v>
      </c>
      <c r="C119" s="139" t="s">
        <v>527</v>
      </c>
      <c r="D119" s="177">
        <v>36954</v>
      </c>
      <c r="E119" s="177">
        <v>36954</v>
      </c>
      <c r="F119" s="177">
        <f>+E119-D119</f>
        <v>0</v>
      </c>
      <c r="G119" s="144" t="s">
        <v>648</v>
      </c>
      <c r="H119" s="190"/>
      <c r="I119" s="190"/>
    </row>
    <row r="120" spans="1:9" ht="36" x14ac:dyDescent="0.2">
      <c r="A120" s="138" t="s">
        <v>532</v>
      </c>
      <c r="B120" s="143" t="s">
        <v>476</v>
      </c>
      <c r="C120" s="143" t="s">
        <v>533</v>
      </c>
      <c r="D120" s="140">
        <f>28.3+365</f>
        <v>393.3</v>
      </c>
      <c r="E120" s="140">
        <v>392.83859000000001</v>
      </c>
      <c r="F120" s="140">
        <f>+E120-D120</f>
        <v>-0.46141000000000076</v>
      </c>
      <c r="G120" s="144" t="s">
        <v>534</v>
      </c>
      <c r="H120" s="190"/>
      <c r="I120" s="190"/>
    </row>
    <row r="121" spans="1:9" ht="36" x14ac:dyDescent="0.2">
      <c r="A121" s="138" t="s">
        <v>478</v>
      </c>
      <c r="B121" s="143" t="s">
        <v>479</v>
      </c>
      <c r="C121" s="143" t="s">
        <v>535</v>
      </c>
      <c r="D121" s="140">
        <v>168533.14600000001</v>
      </c>
      <c r="E121" s="140">
        <v>168533.14573999998</v>
      </c>
      <c r="F121" s="140">
        <f>+E121-D121</f>
        <v>-2.6000002981163561E-4</v>
      </c>
      <c r="G121" s="144" t="s">
        <v>536</v>
      </c>
      <c r="H121" s="190"/>
      <c r="I121" s="190"/>
    </row>
    <row r="122" spans="1:9" x14ac:dyDescent="0.2">
      <c r="A122" s="145"/>
      <c r="B122" s="146"/>
      <c r="C122" s="146"/>
      <c r="D122" s="147"/>
      <c r="E122" s="147"/>
      <c r="F122" s="148"/>
      <c r="G122" s="174"/>
      <c r="H122" s="190"/>
      <c r="I122" s="190"/>
    </row>
    <row r="123" spans="1:9" ht="108" x14ac:dyDescent="0.2">
      <c r="A123" s="178" t="s">
        <v>480</v>
      </c>
      <c r="B123" s="164" t="s">
        <v>537</v>
      </c>
      <c r="C123" s="164" t="s">
        <v>527</v>
      </c>
      <c r="D123" s="152">
        <f>24218271/1000</f>
        <v>24218.271000000001</v>
      </c>
      <c r="E123" s="152">
        <f>+D123</f>
        <v>24218.271000000001</v>
      </c>
      <c r="F123" s="152">
        <f>+D123-E123</f>
        <v>0</v>
      </c>
      <c r="G123" s="179" t="s">
        <v>649</v>
      </c>
      <c r="H123" s="190"/>
      <c r="I123" s="190"/>
    </row>
    <row r="124" spans="1:9" ht="13.5" thickBot="1" x14ac:dyDescent="0.25">
      <c r="A124" s="191" t="s">
        <v>481</v>
      </c>
      <c r="B124" s="181"/>
      <c r="C124" s="181"/>
      <c r="D124" s="182">
        <f>+D110+D117+D123</f>
        <v>4998256.6739999996</v>
      </c>
      <c r="E124" s="182">
        <f>+E110+E117+E123</f>
        <v>4998256.5024700025</v>
      </c>
      <c r="F124" s="182">
        <f>+E124-D124</f>
        <v>-0.17152999714016914</v>
      </c>
      <c r="G124" s="183"/>
      <c r="H124" s="190"/>
      <c r="I124" s="190"/>
    </row>
    <row r="125" spans="1:9" ht="13.5" thickBot="1" x14ac:dyDescent="0.25">
      <c r="A125" s="184"/>
      <c r="B125" s="185"/>
      <c r="C125" s="185"/>
      <c r="D125" s="186"/>
      <c r="E125" s="186"/>
      <c r="F125" s="187"/>
      <c r="G125" s="184"/>
      <c r="H125" s="190"/>
      <c r="I125" s="190"/>
    </row>
    <row r="126" spans="1:9" ht="36" x14ac:dyDescent="0.2">
      <c r="A126" s="159" t="s">
        <v>483</v>
      </c>
      <c r="B126" s="135" t="s">
        <v>484</v>
      </c>
      <c r="C126" s="135" t="s">
        <v>538</v>
      </c>
      <c r="D126" s="136">
        <v>2474760.6570000001</v>
      </c>
      <c r="E126" s="136">
        <v>2474760.6570000001</v>
      </c>
      <c r="F126" s="136">
        <f>+E126-D126</f>
        <v>0</v>
      </c>
      <c r="G126" s="188" t="s">
        <v>539</v>
      </c>
      <c r="H126" s="190"/>
      <c r="I126" s="190"/>
    </row>
    <row r="127" spans="1:9" x14ac:dyDescent="0.2">
      <c r="A127" s="138"/>
      <c r="B127" s="146"/>
      <c r="C127" s="146"/>
      <c r="D127" s="147"/>
      <c r="E127" s="147"/>
      <c r="F127" s="148"/>
      <c r="G127" s="174"/>
      <c r="H127" s="190"/>
      <c r="I127" s="190"/>
    </row>
    <row r="128" spans="1:9" ht="60" x14ac:dyDescent="0.2">
      <c r="A128" s="150" t="s">
        <v>485</v>
      </c>
      <c r="B128" s="164" t="s">
        <v>486</v>
      </c>
      <c r="C128" s="164" t="s">
        <v>540</v>
      </c>
      <c r="D128" s="152">
        <v>84454</v>
      </c>
      <c r="E128" s="152">
        <v>84454</v>
      </c>
      <c r="F128" s="152">
        <f>+E128-D128</f>
        <v>0</v>
      </c>
      <c r="G128" s="179" t="s">
        <v>541</v>
      </c>
      <c r="H128" s="190"/>
      <c r="I128" s="190"/>
    </row>
    <row r="129" spans="1:9" x14ac:dyDescent="0.2">
      <c r="A129" s="145"/>
      <c r="B129" s="146"/>
      <c r="C129" s="146"/>
      <c r="D129" s="147"/>
      <c r="E129" s="147"/>
      <c r="F129" s="148"/>
      <c r="G129" s="174"/>
      <c r="H129" s="190"/>
      <c r="I129" s="190"/>
    </row>
    <row r="130" spans="1:9" ht="60" x14ac:dyDescent="0.2">
      <c r="A130" s="178" t="s">
        <v>488</v>
      </c>
      <c r="B130" s="164" t="s">
        <v>489</v>
      </c>
      <c r="C130" s="164" t="s">
        <v>542</v>
      </c>
      <c r="D130" s="152">
        <f>SUM(D131:D133)</f>
        <v>1999146.719</v>
      </c>
      <c r="E130" s="152">
        <f>SUM(E131:E133)</f>
        <v>1999146.719</v>
      </c>
      <c r="F130" s="152">
        <f>+E130-D130</f>
        <v>0</v>
      </c>
      <c r="G130" s="179" t="s">
        <v>543</v>
      </c>
      <c r="H130" s="190"/>
      <c r="I130" s="190"/>
    </row>
    <row r="131" spans="1:9" ht="48" x14ac:dyDescent="0.2">
      <c r="A131" s="142" t="s">
        <v>490</v>
      </c>
      <c r="B131" s="143" t="s">
        <v>491</v>
      </c>
      <c r="C131" s="139" t="s">
        <v>544</v>
      </c>
      <c r="D131" s="140">
        <v>1978757.713</v>
      </c>
      <c r="E131" s="140">
        <v>1978757.713</v>
      </c>
      <c r="F131" s="140">
        <f>+E131-D131</f>
        <v>0</v>
      </c>
      <c r="G131" s="144" t="s">
        <v>545</v>
      </c>
      <c r="H131" s="190"/>
      <c r="I131" s="190"/>
    </row>
    <row r="132" spans="1:9" ht="84" x14ac:dyDescent="0.2">
      <c r="A132" s="142" t="s">
        <v>492</v>
      </c>
      <c r="B132" s="143" t="s">
        <v>493</v>
      </c>
      <c r="C132" s="139" t="s">
        <v>546</v>
      </c>
      <c r="D132" s="177">
        <v>5162</v>
      </c>
      <c r="E132" s="177">
        <v>5162</v>
      </c>
      <c r="F132" s="177">
        <f>+E132-D132</f>
        <v>0</v>
      </c>
      <c r="G132" s="144" t="s">
        <v>650</v>
      </c>
      <c r="H132" s="190"/>
      <c r="I132" s="190"/>
    </row>
    <row r="133" spans="1:9" x14ac:dyDescent="0.2">
      <c r="A133" s="138" t="s">
        <v>495</v>
      </c>
      <c r="B133" s="143" t="s">
        <v>496</v>
      </c>
      <c r="C133" s="143" t="s">
        <v>528</v>
      </c>
      <c r="D133" s="140">
        <v>15227.005999999999</v>
      </c>
      <c r="E133" s="140">
        <v>15227.005999999999</v>
      </c>
      <c r="F133" s="140">
        <f>+E133-D133</f>
        <v>0</v>
      </c>
      <c r="G133" s="189"/>
      <c r="H133" s="190"/>
      <c r="I133" s="190"/>
    </row>
    <row r="134" spans="1:9" x14ac:dyDescent="0.2">
      <c r="A134" s="145"/>
      <c r="B134" s="146"/>
      <c r="C134" s="146"/>
      <c r="D134" s="147"/>
      <c r="E134" s="147"/>
      <c r="F134" s="148"/>
      <c r="G134" s="174"/>
      <c r="H134" s="190"/>
      <c r="I134" s="190"/>
    </row>
    <row r="135" spans="1:9" ht="60" x14ac:dyDescent="0.2">
      <c r="A135" s="178" t="s">
        <v>497</v>
      </c>
      <c r="B135" s="164" t="s">
        <v>498</v>
      </c>
      <c r="C135" s="164" t="s">
        <v>547</v>
      </c>
      <c r="D135" s="152">
        <f>SUM(D136:D141)</f>
        <v>377391.74300000002</v>
      </c>
      <c r="E135" s="152">
        <f>SUM(E136:E141)</f>
        <v>377391.74800000002</v>
      </c>
      <c r="F135" s="152">
        <f t="shared" ref="F135:F140" si="4">+E135-D135</f>
        <v>5.0000000046566129E-3</v>
      </c>
      <c r="G135" s="179" t="s">
        <v>548</v>
      </c>
      <c r="H135" s="190"/>
      <c r="I135" s="190"/>
    </row>
    <row r="136" spans="1:9" ht="48" x14ac:dyDescent="0.2">
      <c r="A136" s="142" t="s">
        <v>490</v>
      </c>
      <c r="B136" s="143" t="s">
        <v>499</v>
      </c>
      <c r="C136" s="143" t="s">
        <v>544</v>
      </c>
      <c r="D136" s="140">
        <v>203359.11300000001</v>
      </c>
      <c r="E136" s="140">
        <v>203359.11300000001</v>
      </c>
      <c r="F136" s="140">
        <f t="shared" si="4"/>
        <v>0</v>
      </c>
      <c r="G136" s="144" t="s">
        <v>549</v>
      </c>
      <c r="H136" s="190"/>
      <c r="I136" s="190"/>
    </row>
    <row r="137" spans="1:9" ht="156" x14ac:dyDescent="0.2">
      <c r="A137" s="142" t="s">
        <v>500</v>
      </c>
      <c r="B137" s="139" t="s">
        <v>501</v>
      </c>
      <c r="C137" s="139" t="s">
        <v>550</v>
      </c>
      <c r="D137" s="140">
        <v>34734.629999999997</v>
      </c>
      <c r="E137" s="140">
        <v>34734.629999999997</v>
      </c>
      <c r="F137" s="140">
        <f t="shared" si="4"/>
        <v>0</v>
      </c>
      <c r="G137" s="144" t="s">
        <v>651</v>
      </c>
      <c r="H137" s="190"/>
      <c r="I137" s="190"/>
    </row>
    <row r="138" spans="1:9" ht="168" x14ac:dyDescent="0.2">
      <c r="A138" s="142" t="s">
        <v>551</v>
      </c>
      <c r="B138" s="139" t="s">
        <v>503</v>
      </c>
      <c r="C138" s="139" t="s">
        <v>550</v>
      </c>
      <c r="D138" s="140">
        <f>102715+196</f>
        <v>102911</v>
      </c>
      <c r="E138" s="140">
        <v>102911.005</v>
      </c>
      <c r="F138" s="140">
        <f t="shared" si="4"/>
        <v>5.0000000046566129E-3</v>
      </c>
      <c r="G138" s="144" t="s">
        <v>652</v>
      </c>
      <c r="H138" s="190"/>
      <c r="I138" s="190"/>
    </row>
    <row r="139" spans="1:9" ht="156" x14ac:dyDescent="0.2">
      <c r="A139" s="142" t="s">
        <v>504</v>
      </c>
      <c r="B139" s="139" t="s">
        <v>505</v>
      </c>
      <c r="C139" s="139" t="s">
        <v>550</v>
      </c>
      <c r="D139" s="140">
        <v>22823</v>
      </c>
      <c r="E139" s="140">
        <v>22823</v>
      </c>
      <c r="F139" s="140">
        <f t="shared" si="4"/>
        <v>0</v>
      </c>
      <c r="G139" s="144" t="s">
        <v>653</v>
      </c>
      <c r="H139" s="190"/>
      <c r="I139" s="190"/>
    </row>
    <row r="140" spans="1:9" ht="156" x14ac:dyDescent="0.2">
      <c r="A140" s="142" t="s">
        <v>506</v>
      </c>
      <c r="B140" s="139" t="s">
        <v>507</v>
      </c>
      <c r="C140" s="139" t="s">
        <v>550</v>
      </c>
      <c r="D140" s="140">
        <v>9465</v>
      </c>
      <c r="E140" s="140">
        <v>9465</v>
      </c>
      <c r="F140" s="140">
        <f t="shared" si="4"/>
        <v>0</v>
      </c>
      <c r="G140" s="144" t="s">
        <v>654</v>
      </c>
      <c r="H140" s="190"/>
      <c r="I140" s="190"/>
    </row>
    <row r="141" spans="1:9" ht="216" x14ac:dyDescent="0.2">
      <c r="A141" s="142" t="s">
        <v>508</v>
      </c>
      <c r="B141" s="139" t="s">
        <v>509</v>
      </c>
      <c r="C141" s="139" t="s">
        <v>552</v>
      </c>
      <c r="D141" s="177">
        <v>4099</v>
      </c>
      <c r="E141" s="177">
        <v>4099</v>
      </c>
      <c r="F141" s="177">
        <f>+E141-D141</f>
        <v>0</v>
      </c>
      <c r="G141" s="144" t="s">
        <v>655</v>
      </c>
      <c r="H141" s="190"/>
      <c r="I141" s="190"/>
    </row>
    <row r="142" spans="1:9" x14ac:dyDescent="0.2">
      <c r="A142" s="145"/>
      <c r="B142" s="146"/>
      <c r="C142" s="146"/>
      <c r="D142" s="147"/>
      <c r="E142" s="147"/>
      <c r="F142" s="148"/>
      <c r="G142" s="174"/>
      <c r="H142" s="190"/>
      <c r="I142" s="190"/>
    </row>
    <row r="143" spans="1:9" ht="264" x14ac:dyDescent="0.2">
      <c r="A143" s="178" t="s">
        <v>511</v>
      </c>
      <c r="B143" s="164" t="s">
        <v>512</v>
      </c>
      <c r="C143" s="164" t="s">
        <v>553</v>
      </c>
      <c r="D143" s="152">
        <v>62504</v>
      </c>
      <c r="E143" s="152">
        <v>62504</v>
      </c>
      <c r="F143" s="152">
        <f>+E143-D143</f>
        <v>0</v>
      </c>
      <c r="G143" s="179" t="s">
        <v>656</v>
      </c>
      <c r="H143" s="190"/>
      <c r="I143" s="190"/>
    </row>
    <row r="144" spans="1:9" ht="13.5" thickBot="1" x14ac:dyDescent="0.25">
      <c r="A144" s="180" t="s">
        <v>513</v>
      </c>
      <c r="B144" s="181"/>
      <c r="C144" s="181"/>
      <c r="D144" s="182">
        <f>+D126+D128+D130+D135+D143</f>
        <v>4998257.1189999999</v>
      </c>
      <c r="E144" s="182">
        <f>+E126+E128+E130+E135+E143</f>
        <v>4998257.1239999998</v>
      </c>
      <c r="F144" s="182">
        <f>+E144-D144</f>
        <v>4.999999888241291E-3</v>
      </c>
      <c r="G144" s="183"/>
      <c r="H144" s="190"/>
      <c r="I144" s="190"/>
    </row>
    <row r="145" spans="1:15" x14ac:dyDescent="0.2">
      <c r="A145" s="190"/>
      <c r="B145" s="190"/>
      <c r="C145" s="190"/>
      <c r="D145" s="190"/>
      <c r="E145" s="190"/>
      <c r="F145" s="190"/>
      <c r="G145" s="190"/>
      <c r="H145" s="190"/>
      <c r="I145" s="190"/>
    </row>
    <row r="146" spans="1:15" x14ac:dyDescent="0.2">
      <c r="A146" s="190"/>
      <c r="B146" s="190"/>
      <c r="C146" s="190"/>
      <c r="D146" s="190"/>
      <c r="E146" s="190"/>
      <c r="F146" s="190"/>
      <c r="G146" s="190"/>
      <c r="H146" s="190"/>
      <c r="I146" s="190"/>
    </row>
    <row r="147" spans="1:15" x14ac:dyDescent="0.2">
      <c r="A147" s="190"/>
      <c r="B147" s="190"/>
      <c r="C147" s="190"/>
      <c r="D147" s="190"/>
      <c r="E147" s="190"/>
      <c r="F147" s="190"/>
      <c r="G147" s="190"/>
      <c r="H147" s="190"/>
      <c r="I147" s="190"/>
    </row>
    <row r="148" spans="1:15" ht="33.950000000000003" customHeight="1" x14ac:dyDescent="0.25">
      <c r="A148" s="457" t="s">
        <v>623</v>
      </c>
      <c r="B148" s="457"/>
      <c r="C148" s="457"/>
      <c r="D148" s="457"/>
      <c r="E148" s="457"/>
      <c r="F148" s="457"/>
      <c r="G148" s="457"/>
      <c r="H148" s="190"/>
      <c r="I148" s="190"/>
    </row>
    <row r="149" spans="1:15" x14ac:dyDescent="0.2">
      <c r="A149" s="121"/>
      <c r="B149" s="122"/>
      <c r="C149" s="213"/>
      <c r="D149" s="123"/>
      <c r="E149" s="123"/>
      <c r="F149" s="124"/>
      <c r="G149" s="124"/>
      <c r="H149" s="190"/>
      <c r="I149" s="190"/>
    </row>
    <row r="150" spans="1:15" x14ac:dyDescent="0.2">
      <c r="A150" s="458" t="s">
        <v>448</v>
      </c>
      <c r="B150" s="458"/>
      <c r="C150" s="458"/>
      <c r="D150" s="458"/>
      <c r="E150" s="458"/>
      <c r="F150" s="458"/>
      <c r="G150" s="458"/>
      <c r="H150" s="190"/>
      <c r="I150" s="190"/>
      <c r="J150" s="190"/>
      <c r="K150" s="190"/>
      <c r="L150" s="190"/>
      <c r="M150" s="190"/>
      <c r="N150" s="190"/>
      <c r="O150" s="190"/>
    </row>
    <row r="151" spans="1:15" ht="13.5" thickBot="1" x14ac:dyDescent="0.25">
      <c r="A151" s="125"/>
      <c r="B151" s="126"/>
      <c r="C151" s="214"/>
      <c r="D151" s="127"/>
      <c r="E151" s="127"/>
      <c r="F151" s="128"/>
      <c r="G151" s="129"/>
      <c r="H151" s="190"/>
      <c r="I151" s="190"/>
      <c r="J151" s="190"/>
      <c r="K151" s="190"/>
      <c r="L151" s="190"/>
      <c r="M151" s="190"/>
      <c r="N151" s="190"/>
      <c r="O151" s="190"/>
    </row>
    <row r="152" spans="1:15" ht="48.75" thickBot="1" x14ac:dyDescent="0.25">
      <c r="A152" s="215" t="s">
        <v>624</v>
      </c>
      <c r="B152" s="216" t="s">
        <v>576</v>
      </c>
      <c r="C152" s="172" t="s">
        <v>577</v>
      </c>
      <c r="D152" s="172" t="s">
        <v>518</v>
      </c>
      <c r="E152" s="172" t="s">
        <v>519</v>
      </c>
      <c r="F152" s="217" t="s">
        <v>453</v>
      </c>
      <c r="G152" s="218" t="s">
        <v>454</v>
      </c>
      <c r="H152" s="190"/>
      <c r="I152" s="190"/>
    </row>
    <row r="153" spans="1:15" x14ac:dyDescent="0.2">
      <c r="A153" s="219" t="s">
        <v>578</v>
      </c>
      <c r="B153" s="220" t="s">
        <v>579</v>
      </c>
      <c r="C153" s="221"/>
      <c r="D153" s="222">
        <v>1786899</v>
      </c>
      <c r="E153" s="222">
        <v>1786899.1939999999</v>
      </c>
      <c r="F153" s="222">
        <v>0.19399999990127981</v>
      </c>
      <c r="G153" s="223"/>
      <c r="H153" s="190"/>
      <c r="I153" s="190"/>
    </row>
    <row r="154" spans="1:15" ht="24" x14ac:dyDescent="0.2">
      <c r="A154" s="142" t="s">
        <v>580</v>
      </c>
      <c r="B154" s="139" t="s">
        <v>581</v>
      </c>
      <c r="C154" s="139" t="s">
        <v>362</v>
      </c>
      <c r="D154" s="140">
        <v>1768603</v>
      </c>
      <c r="E154" s="140">
        <v>1768603.1939999999</v>
      </c>
      <c r="F154" s="140">
        <v>0.19399999990127981</v>
      </c>
      <c r="G154" s="189"/>
      <c r="H154" s="190"/>
      <c r="I154" s="190"/>
    </row>
    <row r="155" spans="1:15" ht="360" x14ac:dyDescent="0.2">
      <c r="A155" s="142" t="s">
        <v>582</v>
      </c>
      <c r="B155" s="139" t="s">
        <v>583</v>
      </c>
      <c r="C155" s="139" t="s">
        <v>584</v>
      </c>
      <c r="D155" s="177">
        <v>18296</v>
      </c>
      <c r="E155" s="177">
        <v>18296</v>
      </c>
      <c r="F155" s="177">
        <v>0</v>
      </c>
      <c r="G155" s="144" t="s">
        <v>657</v>
      </c>
      <c r="H155" s="190"/>
      <c r="I155" s="190"/>
    </row>
    <row r="156" spans="1:15" x14ac:dyDescent="0.2">
      <c r="A156" s="145"/>
      <c r="B156" s="146"/>
      <c r="C156" s="224"/>
      <c r="D156" s="147"/>
      <c r="E156" s="147"/>
      <c r="F156" s="148"/>
      <c r="G156" s="149"/>
      <c r="H156" s="190"/>
      <c r="I156" s="190"/>
    </row>
    <row r="157" spans="1:15" ht="96" x14ac:dyDescent="0.2">
      <c r="A157" s="150" t="s">
        <v>585</v>
      </c>
      <c r="B157" s="151" t="s">
        <v>586</v>
      </c>
      <c r="C157" s="164"/>
      <c r="D157" s="152">
        <v>1510794.7650000001</v>
      </c>
      <c r="E157" s="152">
        <v>1510795</v>
      </c>
      <c r="F157" s="152">
        <v>0.23499999986961484</v>
      </c>
      <c r="G157" s="162" t="s">
        <v>625</v>
      </c>
      <c r="H157" s="190"/>
      <c r="I157" s="190"/>
    </row>
    <row r="158" spans="1:15" ht="36" x14ac:dyDescent="0.2">
      <c r="A158" s="138" t="s">
        <v>587</v>
      </c>
      <c r="B158" s="139" t="s">
        <v>588</v>
      </c>
      <c r="C158" s="139" t="s">
        <v>364</v>
      </c>
      <c r="D158" s="140">
        <v>501402.76500000001</v>
      </c>
      <c r="E158" s="140">
        <v>501403</v>
      </c>
      <c r="F158" s="140">
        <v>0.23499999998603016</v>
      </c>
      <c r="G158" s="144" t="s">
        <v>626</v>
      </c>
      <c r="H158" s="190"/>
      <c r="I158" s="190"/>
    </row>
    <row r="159" spans="1:15" ht="108" x14ac:dyDescent="0.2">
      <c r="A159" s="142" t="s">
        <v>590</v>
      </c>
      <c r="B159" s="143" t="s">
        <v>591</v>
      </c>
      <c r="C159" s="139" t="s">
        <v>592</v>
      </c>
      <c r="D159" s="140">
        <v>487757</v>
      </c>
      <c r="E159" s="140">
        <v>487757</v>
      </c>
      <c r="F159" s="140">
        <v>0</v>
      </c>
      <c r="G159" s="144" t="s">
        <v>627</v>
      </c>
      <c r="H159" s="190"/>
      <c r="I159" s="190"/>
    </row>
    <row r="160" spans="1:15" x14ac:dyDescent="0.2">
      <c r="A160" s="142" t="s">
        <v>594</v>
      </c>
      <c r="B160" s="143" t="s">
        <v>595</v>
      </c>
      <c r="C160" s="139" t="s">
        <v>628</v>
      </c>
      <c r="D160" s="140">
        <v>344692</v>
      </c>
      <c r="E160" s="140">
        <v>344692</v>
      </c>
      <c r="F160" s="140">
        <v>0</v>
      </c>
      <c r="G160" s="225"/>
      <c r="H160" s="190"/>
      <c r="I160" s="190"/>
    </row>
    <row r="161" spans="1:9" ht="228" x14ac:dyDescent="0.2">
      <c r="A161" s="142" t="s">
        <v>597</v>
      </c>
      <c r="B161" s="143" t="s">
        <v>598</v>
      </c>
      <c r="C161" s="139" t="s">
        <v>599</v>
      </c>
      <c r="D161" s="177">
        <v>158197</v>
      </c>
      <c r="E161" s="177">
        <v>158197</v>
      </c>
      <c r="F161" s="177">
        <v>0</v>
      </c>
      <c r="G161" s="144" t="s">
        <v>660</v>
      </c>
      <c r="H161" s="190"/>
      <c r="I161" s="190"/>
    </row>
    <row r="162" spans="1:9" ht="132" x14ac:dyDescent="0.2">
      <c r="A162" s="138" t="s">
        <v>600</v>
      </c>
      <c r="B162" s="143" t="s">
        <v>601</v>
      </c>
      <c r="C162" s="139" t="s">
        <v>602</v>
      </c>
      <c r="D162" s="140">
        <v>297</v>
      </c>
      <c r="E162" s="140">
        <v>297</v>
      </c>
      <c r="F162" s="140">
        <v>0</v>
      </c>
      <c r="G162" s="144" t="s">
        <v>658</v>
      </c>
      <c r="H162" s="190"/>
      <c r="I162" s="190"/>
    </row>
    <row r="163" spans="1:9" ht="180" x14ac:dyDescent="0.2">
      <c r="A163" s="142" t="s">
        <v>603</v>
      </c>
      <c r="B163" s="143" t="s">
        <v>604</v>
      </c>
      <c r="C163" s="139" t="s">
        <v>599</v>
      </c>
      <c r="D163" s="140">
        <v>5979</v>
      </c>
      <c r="E163" s="140">
        <v>5979</v>
      </c>
      <c r="F163" s="140">
        <v>0</v>
      </c>
      <c r="G163" s="144" t="s">
        <v>661</v>
      </c>
      <c r="H163" s="190"/>
      <c r="I163" s="190"/>
    </row>
    <row r="164" spans="1:9" ht="132" x14ac:dyDescent="0.2">
      <c r="A164" s="138" t="s">
        <v>605</v>
      </c>
      <c r="B164" s="143" t="s">
        <v>606</v>
      </c>
      <c r="C164" s="139" t="s">
        <v>602</v>
      </c>
      <c r="D164" s="140">
        <v>12470</v>
      </c>
      <c r="E164" s="140">
        <v>12470</v>
      </c>
      <c r="F164" s="140">
        <v>0</v>
      </c>
      <c r="G164" s="144" t="s">
        <v>659</v>
      </c>
      <c r="H164" s="190"/>
      <c r="I164" s="190"/>
    </row>
    <row r="165" spans="1:9" x14ac:dyDescent="0.2">
      <c r="A165" s="145"/>
      <c r="B165" s="146"/>
      <c r="C165" s="224"/>
      <c r="D165" s="147"/>
      <c r="E165" s="147"/>
      <c r="F165" s="148"/>
      <c r="G165" s="149"/>
      <c r="H165" s="190"/>
      <c r="I165" s="190"/>
    </row>
    <row r="166" spans="1:9" ht="288" x14ac:dyDescent="0.2">
      <c r="A166" s="150" t="s">
        <v>607</v>
      </c>
      <c r="B166" s="151" t="s">
        <v>608</v>
      </c>
      <c r="C166" s="164" t="s">
        <v>609</v>
      </c>
      <c r="D166" s="152">
        <v>37818</v>
      </c>
      <c r="E166" s="152">
        <v>37818</v>
      </c>
      <c r="F166" s="152">
        <v>0</v>
      </c>
      <c r="G166" s="162" t="s">
        <v>662</v>
      </c>
      <c r="H166" s="190"/>
      <c r="I166" s="190"/>
    </row>
    <row r="167" spans="1:9" x14ac:dyDescent="0.2">
      <c r="A167" s="145"/>
      <c r="B167" s="146"/>
      <c r="C167" s="224"/>
      <c r="D167" s="147"/>
      <c r="E167" s="147"/>
      <c r="F167" s="148"/>
      <c r="G167" s="149"/>
      <c r="H167" s="190"/>
      <c r="I167" s="190"/>
    </row>
    <row r="168" spans="1:9" ht="216" x14ac:dyDescent="0.2">
      <c r="A168" s="150" t="s">
        <v>610</v>
      </c>
      <c r="B168" s="151" t="s">
        <v>611</v>
      </c>
      <c r="C168" s="164" t="s">
        <v>612</v>
      </c>
      <c r="D168" s="152">
        <v>53715</v>
      </c>
      <c r="E168" s="152">
        <v>53715</v>
      </c>
      <c r="F168" s="152">
        <v>0</v>
      </c>
      <c r="G168" s="162" t="s">
        <v>663</v>
      </c>
      <c r="H168" s="190"/>
      <c r="I168" s="190"/>
    </row>
    <row r="169" spans="1:9" x14ac:dyDescent="0.2">
      <c r="A169" s="145"/>
      <c r="B169" s="146"/>
      <c r="C169" s="224"/>
      <c r="D169" s="147"/>
      <c r="E169" s="147"/>
      <c r="F169" s="148"/>
      <c r="G169" s="149"/>
      <c r="H169" s="190"/>
      <c r="I169" s="190"/>
    </row>
    <row r="170" spans="1:9" x14ac:dyDescent="0.2">
      <c r="A170" s="150" t="s">
        <v>613</v>
      </c>
      <c r="B170" s="151" t="s">
        <v>614</v>
      </c>
      <c r="C170" s="164"/>
      <c r="D170" s="152">
        <v>1824717</v>
      </c>
      <c r="E170" s="152">
        <v>1824717.1939999999</v>
      </c>
      <c r="F170" s="152">
        <v>0.19399999990127981</v>
      </c>
      <c r="G170" s="226"/>
      <c r="H170" s="190"/>
      <c r="I170" s="190"/>
    </row>
    <row r="171" spans="1:9" x14ac:dyDescent="0.2">
      <c r="A171" s="227"/>
      <c r="B171" s="146"/>
      <c r="C171" s="224"/>
      <c r="D171" s="228"/>
      <c r="E171" s="228"/>
      <c r="F171" s="229"/>
      <c r="G171" s="230"/>
      <c r="H171" s="190"/>
      <c r="I171" s="190"/>
    </row>
    <row r="172" spans="1:9" x14ac:dyDescent="0.2">
      <c r="A172" s="150" t="s">
        <v>615</v>
      </c>
      <c r="B172" s="151" t="s">
        <v>616</v>
      </c>
      <c r="C172" s="164"/>
      <c r="D172" s="152">
        <v>1564509.7650000001</v>
      </c>
      <c r="E172" s="152">
        <v>1564510</v>
      </c>
      <c r="F172" s="152">
        <v>0.23499999986961484</v>
      </c>
      <c r="G172" s="226"/>
      <c r="H172" s="190"/>
      <c r="I172" s="190"/>
    </row>
    <row r="173" spans="1:9" x14ac:dyDescent="0.2">
      <c r="A173" s="145"/>
      <c r="B173" s="146"/>
      <c r="C173" s="224"/>
      <c r="D173" s="147"/>
      <c r="E173" s="147"/>
      <c r="F173" s="148"/>
      <c r="G173" s="149"/>
      <c r="H173" s="190"/>
      <c r="I173" s="190"/>
    </row>
    <row r="174" spans="1:9" x14ac:dyDescent="0.2">
      <c r="A174" s="150" t="s">
        <v>617</v>
      </c>
      <c r="B174" s="151" t="s">
        <v>618</v>
      </c>
      <c r="C174" s="164"/>
      <c r="D174" s="152">
        <v>260207.23499999987</v>
      </c>
      <c r="E174" s="152">
        <v>260207.1939999999</v>
      </c>
      <c r="F174" s="152">
        <v>-4.0999999968335032E-2</v>
      </c>
      <c r="G174" s="153"/>
      <c r="H174" s="190"/>
      <c r="I174" s="190"/>
    </row>
    <row r="175" spans="1:9" x14ac:dyDescent="0.2">
      <c r="A175" s="145"/>
      <c r="B175" s="146"/>
      <c r="C175" s="224"/>
      <c r="D175" s="147"/>
      <c r="E175" s="147"/>
      <c r="F175" s="148"/>
      <c r="G175" s="149"/>
      <c r="H175" s="190"/>
      <c r="I175" s="190"/>
    </row>
    <row r="176" spans="1:9" x14ac:dyDescent="0.2">
      <c r="A176" s="150" t="s">
        <v>619</v>
      </c>
      <c r="B176" s="151" t="s">
        <v>620</v>
      </c>
      <c r="C176" s="164"/>
      <c r="D176" s="152">
        <v>20928</v>
      </c>
      <c r="E176" s="152">
        <v>20928</v>
      </c>
      <c r="F176" s="152">
        <v>0</v>
      </c>
      <c r="G176" s="153"/>
      <c r="H176" s="190"/>
      <c r="I176" s="190"/>
    </row>
    <row r="177" spans="1:9" x14ac:dyDescent="0.2">
      <c r="A177" s="145"/>
      <c r="B177" s="146"/>
      <c r="C177" s="224"/>
      <c r="D177" s="147"/>
      <c r="E177" s="147"/>
      <c r="F177" s="148"/>
      <c r="G177" s="149"/>
      <c r="H177" s="190"/>
      <c r="I177" s="190"/>
    </row>
    <row r="178" spans="1:9" ht="13.5" thickBot="1" x14ac:dyDescent="0.25">
      <c r="A178" s="231" t="s">
        <v>621</v>
      </c>
      <c r="B178" s="232" t="s">
        <v>622</v>
      </c>
      <c r="C178" s="233"/>
      <c r="D178" s="234">
        <v>239279.23499999987</v>
      </c>
      <c r="E178" s="234">
        <v>239279.1939999999</v>
      </c>
      <c r="F178" s="234">
        <v>-4.0999999968335032E-2</v>
      </c>
      <c r="G178" s="235"/>
      <c r="H178" s="190"/>
      <c r="I178" s="190"/>
    </row>
    <row r="179" spans="1:9" x14ac:dyDescent="0.2">
      <c r="A179" s="190"/>
      <c r="B179" s="190"/>
      <c r="C179" s="190"/>
      <c r="D179" s="190"/>
      <c r="E179" s="190"/>
      <c r="F179" s="190"/>
      <c r="G179" s="190"/>
      <c r="H179" s="190"/>
      <c r="I179" s="190"/>
    </row>
    <row r="180" spans="1:9" x14ac:dyDescent="0.2">
      <c r="A180" s="190"/>
      <c r="B180" s="190"/>
      <c r="C180" s="190"/>
      <c r="D180" s="190"/>
      <c r="E180" s="190"/>
      <c r="F180" s="190"/>
      <c r="G180" s="190"/>
      <c r="H180" s="190"/>
      <c r="I180" s="190"/>
    </row>
    <row r="181" spans="1:9" x14ac:dyDescent="0.2">
      <c r="A181" s="190"/>
      <c r="B181" s="190"/>
      <c r="C181" s="190"/>
      <c r="D181" s="190"/>
      <c r="E181" s="190"/>
      <c r="F181" s="190"/>
      <c r="G181" s="190"/>
      <c r="H181" s="190"/>
      <c r="I181" s="190"/>
    </row>
    <row r="182" spans="1:9" ht="15.75" x14ac:dyDescent="0.25">
      <c r="A182" s="167" t="s">
        <v>447</v>
      </c>
      <c r="B182" s="166"/>
      <c r="C182" s="122"/>
      <c r="D182" s="123"/>
      <c r="E182" s="123"/>
      <c r="F182" s="124"/>
      <c r="G182" s="124"/>
      <c r="H182" s="190"/>
      <c r="I182" s="190"/>
    </row>
    <row r="183" spans="1:9" x14ac:dyDescent="0.2">
      <c r="A183" s="121"/>
      <c r="B183" s="121"/>
      <c r="C183" s="122"/>
      <c r="D183" s="123"/>
      <c r="E183" s="123"/>
      <c r="F183" s="124"/>
      <c r="G183" s="124"/>
      <c r="H183" s="190"/>
      <c r="I183" s="190"/>
    </row>
    <row r="184" spans="1:9" x14ac:dyDescent="0.2">
      <c r="A184" s="474" t="s">
        <v>448</v>
      </c>
      <c r="B184" s="474"/>
      <c r="C184" s="474"/>
      <c r="D184" s="474"/>
      <c r="E184" s="474"/>
      <c r="F184" s="474"/>
      <c r="G184" s="474"/>
      <c r="H184" s="190"/>
      <c r="I184" s="190"/>
    </row>
    <row r="185" spans="1:9" ht="13.5" thickBot="1" x14ac:dyDescent="0.25">
      <c r="A185" s="125"/>
      <c r="B185" s="125"/>
      <c r="C185" s="126"/>
      <c r="D185" s="127"/>
      <c r="E185" s="127"/>
      <c r="F185" s="128"/>
      <c r="G185" s="129"/>
      <c r="H185" s="190"/>
      <c r="I185" s="190"/>
    </row>
    <row r="186" spans="1:9" ht="36.75" thickBot="1" x14ac:dyDescent="0.25">
      <c r="A186" s="130" t="s">
        <v>449</v>
      </c>
      <c r="B186" s="194"/>
      <c r="C186" s="131" t="s">
        <v>450</v>
      </c>
      <c r="D186" s="132" t="s">
        <v>451</v>
      </c>
      <c r="E186" s="132" t="s">
        <v>452</v>
      </c>
      <c r="F186" s="132" t="s">
        <v>453</v>
      </c>
      <c r="G186" s="133" t="s">
        <v>454</v>
      </c>
      <c r="H186" s="190"/>
      <c r="I186" s="190"/>
    </row>
    <row r="187" spans="1:9" ht="24" x14ac:dyDescent="0.2">
      <c r="A187" s="134" t="s">
        <v>455</v>
      </c>
      <c r="B187" s="195"/>
      <c r="C187" s="135" t="s">
        <v>456</v>
      </c>
      <c r="D187" s="136">
        <f>SUM(D188:D192)</f>
        <v>4745258.4610000001</v>
      </c>
      <c r="E187" s="136">
        <f>SUM(E188:E192)</f>
        <v>4745258.4610000001</v>
      </c>
      <c r="F187" s="136">
        <f t="shared" ref="F187:F192" si="5">+E187-D187</f>
        <v>0</v>
      </c>
      <c r="G187" s="137"/>
      <c r="H187" s="190"/>
      <c r="I187" s="190"/>
    </row>
    <row r="188" spans="1:9" x14ac:dyDescent="0.2">
      <c r="A188" s="467" t="s">
        <v>457</v>
      </c>
      <c r="B188" s="468"/>
      <c r="C188" s="139" t="s">
        <v>458</v>
      </c>
      <c r="D188" s="140">
        <v>52117.006999999998</v>
      </c>
      <c r="E188" s="140">
        <v>52117.006999999998</v>
      </c>
      <c r="F188" s="140">
        <f t="shared" si="5"/>
        <v>0</v>
      </c>
      <c r="G188" s="141"/>
      <c r="H188" s="190"/>
      <c r="I188" s="190"/>
    </row>
    <row r="189" spans="1:9" x14ac:dyDescent="0.2">
      <c r="A189" s="465" t="s">
        <v>459</v>
      </c>
      <c r="B189" s="466"/>
      <c r="C189" s="139" t="s">
        <v>460</v>
      </c>
      <c r="D189" s="140">
        <v>3956425.253</v>
      </c>
      <c r="E189" s="140">
        <v>3956425.253</v>
      </c>
      <c r="F189" s="140">
        <f t="shared" si="5"/>
        <v>0</v>
      </c>
      <c r="G189" s="141"/>
      <c r="H189" s="190"/>
      <c r="I189" s="190"/>
    </row>
    <row r="190" spans="1:9" ht="24" x14ac:dyDescent="0.2">
      <c r="A190" s="465" t="s">
        <v>461</v>
      </c>
      <c r="B190" s="466"/>
      <c r="C190" s="143" t="s">
        <v>462</v>
      </c>
      <c r="D190" s="140">
        <v>635859.18400000001</v>
      </c>
      <c r="E190" s="140">
        <f>635859.184+147</f>
        <v>636006.18400000001</v>
      </c>
      <c r="F190" s="140">
        <f t="shared" si="5"/>
        <v>147</v>
      </c>
      <c r="G190" s="144" t="s">
        <v>463</v>
      </c>
      <c r="H190" s="190"/>
      <c r="I190" s="190"/>
    </row>
    <row r="191" spans="1:9" ht="24" x14ac:dyDescent="0.2">
      <c r="A191" s="467" t="s">
        <v>464</v>
      </c>
      <c r="B191" s="468"/>
      <c r="C191" s="143" t="s">
        <v>465</v>
      </c>
      <c r="D191" s="140">
        <v>147.29</v>
      </c>
      <c r="E191" s="140">
        <f>147.29-147</f>
        <v>0.28999999999999204</v>
      </c>
      <c r="F191" s="140">
        <f t="shared" si="5"/>
        <v>-147</v>
      </c>
      <c r="G191" s="144" t="s">
        <v>463</v>
      </c>
      <c r="H191" s="190"/>
      <c r="I191" s="190"/>
    </row>
    <row r="192" spans="1:9" x14ac:dyDescent="0.2">
      <c r="A192" s="467" t="s">
        <v>466</v>
      </c>
      <c r="B192" s="468"/>
      <c r="C192" s="143" t="s">
        <v>467</v>
      </c>
      <c r="D192" s="140">
        <v>100709.727</v>
      </c>
      <c r="E192" s="140">
        <v>100709.727</v>
      </c>
      <c r="F192" s="140">
        <f t="shared" si="5"/>
        <v>0</v>
      </c>
      <c r="G192" s="141"/>
      <c r="H192" s="190"/>
      <c r="I192" s="190"/>
    </row>
    <row r="193" spans="1:9" x14ac:dyDescent="0.2">
      <c r="A193" s="145"/>
      <c r="B193" s="197"/>
      <c r="C193" s="146"/>
      <c r="D193" s="147"/>
      <c r="E193" s="147"/>
      <c r="F193" s="148"/>
      <c r="G193" s="149"/>
      <c r="H193" s="190"/>
      <c r="I193" s="190"/>
    </row>
    <row r="194" spans="1:9" x14ac:dyDescent="0.2">
      <c r="A194" s="478" t="s">
        <v>468</v>
      </c>
      <c r="B194" s="479"/>
      <c r="C194" s="151" t="s">
        <v>469</v>
      </c>
      <c r="D194" s="152">
        <f>SUM(D195:D198)</f>
        <v>228130.08300000001</v>
      </c>
      <c r="E194" s="152">
        <f>SUM(E195:E198)</f>
        <v>228780.08300000001</v>
      </c>
      <c r="F194" s="152">
        <f>+E194-D194</f>
        <v>650</v>
      </c>
      <c r="G194" s="153"/>
      <c r="H194" s="190"/>
      <c r="I194" s="190"/>
    </row>
    <row r="195" spans="1:9" x14ac:dyDescent="0.2">
      <c r="A195" s="475" t="s">
        <v>470</v>
      </c>
      <c r="B195" s="476"/>
      <c r="C195" s="139" t="s">
        <v>471</v>
      </c>
      <c r="D195" s="140">
        <v>22899.786</v>
      </c>
      <c r="E195" s="140">
        <v>22899.786</v>
      </c>
      <c r="F195" s="140">
        <f>+E195-D195</f>
        <v>0</v>
      </c>
      <c r="G195" s="141"/>
      <c r="H195" s="190"/>
      <c r="I195" s="190"/>
    </row>
    <row r="196" spans="1:9" ht="48" x14ac:dyDescent="0.2">
      <c r="A196" s="480" t="s">
        <v>472</v>
      </c>
      <c r="B196" s="481"/>
      <c r="C196" s="143" t="s">
        <v>473</v>
      </c>
      <c r="D196" s="140">
        <v>36668.851000000002</v>
      </c>
      <c r="E196" s="140">
        <f>36668.851-365+650</f>
        <v>36953.851000000002</v>
      </c>
      <c r="F196" s="140">
        <f>+E196-D196</f>
        <v>285</v>
      </c>
      <c r="G196" s="144" t="s">
        <v>474</v>
      </c>
      <c r="H196" s="190"/>
      <c r="I196" s="190"/>
    </row>
    <row r="197" spans="1:9" ht="24" x14ac:dyDescent="0.2">
      <c r="A197" s="475" t="s">
        <v>475</v>
      </c>
      <c r="B197" s="476"/>
      <c r="C197" s="143" t="s">
        <v>476</v>
      </c>
      <c r="D197" s="140">
        <v>28.3</v>
      </c>
      <c r="E197" s="140">
        <f>28.3+365</f>
        <v>393.3</v>
      </c>
      <c r="F197" s="140">
        <f>+E197-D197</f>
        <v>365</v>
      </c>
      <c r="G197" s="144" t="s">
        <v>477</v>
      </c>
      <c r="H197" s="190"/>
      <c r="I197" s="190"/>
    </row>
    <row r="198" spans="1:9" x14ac:dyDescent="0.2">
      <c r="A198" s="475" t="s">
        <v>478</v>
      </c>
      <c r="B198" s="476"/>
      <c r="C198" s="143" t="s">
        <v>479</v>
      </c>
      <c r="D198" s="140">
        <v>168533.14600000001</v>
      </c>
      <c r="E198" s="140">
        <v>168533.14600000001</v>
      </c>
      <c r="F198" s="140">
        <f>+E198-D198</f>
        <v>0</v>
      </c>
      <c r="G198" s="141"/>
      <c r="H198" s="190"/>
      <c r="I198" s="190"/>
    </row>
    <row r="199" spans="1:9" x14ac:dyDescent="0.2">
      <c r="A199" s="200"/>
      <c r="B199" s="201"/>
      <c r="C199" s="146"/>
      <c r="D199" s="147"/>
      <c r="E199" s="147"/>
      <c r="F199" s="148"/>
      <c r="G199" s="149"/>
      <c r="H199" s="190"/>
      <c r="I199" s="190"/>
    </row>
    <row r="200" spans="1:9" x14ac:dyDescent="0.2">
      <c r="A200" s="202" t="s">
        <v>480</v>
      </c>
      <c r="B200" s="203"/>
      <c r="C200" s="151" t="s">
        <v>537</v>
      </c>
      <c r="D200" s="152">
        <f>24218271/1000</f>
        <v>24218.271000000001</v>
      </c>
      <c r="E200" s="152">
        <f>24218271/1000</f>
        <v>24218.271000000001</v>
      </c>
      <c r="F200" s="152">
        <f>+E200-D200</f>
        <v>0</v>
      </c>
      <c r="G200" s="153"/>
      <c r="H200" s="190"/>
      <c r="I200" s="190"/>
    </row>
    <row r="201" spans="1:9" ht="24.75" thickBot="1" x14ac:dyDescent="0.25">
      <c r="A201" s="472" t="s">
        <v>481</v>
      </c>
      <c r="B201" s="473"/>
      <c r="C201" s="191"/>
      <c r="D201" s="182">
        <f>+D187+D194+D200</f>
        <v>4997606.8149999995</v>
      </c>
      <c r="E201" s="182">
        <f>+E187+E194+E200</f>
        <v>4998256.8149999995</v>
      </c>
      <c r="F201" s="182">
        <f>+E201-D201</f>
        <v>650</v>
      </c>
      <c r="G201" s="192" t="s">
        <v>482</v>
      </c>
      <c r="H201" s="190"/>
      <c r="I201" s="190"/>
    </row>
    <row r="202" spans="1:9" ht="13.5" thickBot="1" x14ac:dyDescent="0.25">
      <c r="A202" s="154"/>
      <c r="B202" s="199"/>
      <c r="C202" s="155"/>
      <c r="D202" s="156"/>
      <c r="E202" s="156"/>
      <c r="F202" s="157"/>
      <c r="G202" s="158"/>
      <c r="H202" s="190"/>
      <c r="I202" s="190"/>
    </row>
    <row r="203" spans="1:9" x14ac:dyDescent="0.2">
      <c r="A203" s="207" t="s">
        <v>483</v>
      </c>
      <c r="B203" s="208"/>
      <c r="C203" s="135" t="s">
        <v>484</v>
      </c>
      <c r="D203" s="136">
        <v>2474760.6570000001</v>
      </c>
      <c r="E203" s="136">
        <v>2474760.6570000001</v>
      </c>
      <c r="F203" s="136">
        <f>+E203-D203</f>
        <v>0</v>
      </c>
      <c r="G203" s="137"/>
      <c r="H203" s="190"/>
      <c r="I203" s="190"/>
    </row>
    <row r="204" spans="1:9" x14ac:dyDescent="0.2">
      <c r="A204" s="138"/>
      <c r="B204" s="196"/>
      <c r="C204" s="160"/>
      <c r="D204" s="140"/>
      <c r="E204" s="140"/>
      <c r="F204" s="161"/>
      <c r="G204" s="141"/>
      <c r="H204" s="190"/>
      <c r="I204" s="190"/>
    </row>
    <row r="205" spans="1:9" ht="48" x14ac:dyDescent="0.2">
      <c r="A205" s="470" t="s">
        <v>485</v>
      </c>
      <c r="B205" s="471"/>
      <c r="C205" s="151" t="s">
        <v>486</v>
      </c>
      <c r="D205" s="152">
        <v>35699.313999999998</v>
      </c>
      <c r="E205" s="152">
        <v>84454</v>
      </c>
      <c r="F205" s="152">
        <f>+E205-D205</f>
        <v>48754.686000000002</v>
      </c>
      <c r="G205" s="162" t="s">
        <v>487</v>
      </c>
      <c r="H205" s="190"/>
      <c r="I205" s="190"/>
    </row>
    <row r="206" spans="1:9" x14ac:dyDescent="0.2">
      <c r="A206" s="138"/>
      <c r="B206" s="196"/>
      <c r="C206" s="160"/>
      <c r="D206" s="140"/>
      <c r="E206" s="140"/>
      <c r="F206" s="161"/>
      <c r="G206" s="141"/>
      <c r="H206" s="190"/>
      <c r="I206" s="190"/>
    </row>
    <row r="207" spans="1:9" x14ac:dyDescent="0.2">
      <c r="A207" s="470" t="s">
        <v>488</v>
      </c>
      <c r="B207" s="471"/>
      <c r="C207" s="151" t="s">
        <v>489</v>
      </c>
      <c r="D207" s="152">
        <f>SUM(D208:D210)</f>
        <v>2001600.713</v>
      </c>
      <c r="E207" s="152">
        <f>SUM(E208:E210)</f>
        <v>1999147</v>
      </c>
      <c r="F207" s="152">
        <f>+E207-D207</f>
        <v>-2453.7129999999888</v>
      </c>
      <c r="G207" s="153"/>
      <c r="H207" s="190"/>
      <c r="I207" s="190"/>
    </row>
    <row r="208" spans="1:9" x14ac:dyDescent="0.2">
      <c r="A208" s="465" t="s">
        <v>490</v>
      </c>
      <c r="B208" s="466"/>
      <c r="C208" s="143" t="s">
        <v>491</v>
      </c>
      <c r="D208" s="140">
        <v>1978757.713</v>
      </c>
      <c r="E208" s="140">
        <v>1978758</v>
      </c>
      <c r="F208" s="140">
        <f>+E208-D208</f>
        <v>0.28700000001117587</v>
      </c>
      <c r="G208" s="141"/>
      <c r="H208" s="190"/>
      <c r="I208" s="190"/>
    </row>
    <row r="209" spans="1:9" ht="36" x14ac:dyDescent="0.2">
      <c r="A209" s="467" t="s">
        <v>492</v>
      </c>
      <c r="B209" s="468"/>
      <c r="C209" s="143" t="s">
        <v>493</v>
      </c>
      <c r="D209" s="140">
        <v>7616</v>
      </c>
      <c r="E209" s="140">
        <v>5162</v>
      </c>
      <c r="F209" s="140">
        <f>+E209-D209</f>
        <v>-2454</v>
      </c>
      <c r="G209" s="144" t="s">
        <v>494</v>
      </c>
      <c r="H209" s="190"/>
      <c r="I209" s="190"/>
    </row>
    <row r="210" spans="1:9" x14ac:dyDescent="0.2">
      <c r="A210" s="467" t="s">
        <v>495</v>
      </c>
      <c r="B210" s="468"/>
      <c r="C210" s="143" t="s">
        <v>496</v>
      </c>
      <c r="D210" s="140">
        <v>15227</v>
      </c>
      <c r="E210" s="140">
        <v>15227</v>
      </c>
      <c r="F210" s="140">
        <f>+E210-D210</f>
        <v>0</v>
      </c>
      <c r="G210" s="141"/>
      <c r="H210" s="190"/>
      <c r="I210" s="190"/>
    </row>
    <row r="211" spans="1:9" x14ac:dyDescent="0.2">
      <c r="A211" s="145"/>
      <c r="B211" s="197"/>
      <c r="C211" s="146"/>
      <c r="D211" s="147"/>
      <c r="E211" s="147"/>
      <c r="F211" s="148"/>
      <c r="G211" s="149"/>
      <c r="H211" s="190"/>
      <c r="I211" s="190"/>
    </row>
    <row r="212" spans="1:9" x14ac:dyDescent="0.2">
      <c r="A212" s="150" t="s">
        <v>497</v>
      </c>
      <c r="B212" s="198"/>
      <c r="C212" s="151" t="s">
        <v>498</v>
      </c>
      <c r="D212" s="152">
        <f>SUM(D213:D218)</f>
        <v>374286.74800000002</v>
      </c>
      <c r="E212" s="152">
        <f>SUM(E213:E218)</f>
        <v>377390.74800000002</v>
      </c>
      <c r="F212" s="152">
        <f t="shared" ref="F212:F221" si="6">+E212-D212</f>
        <v>3104</v>
      </c>
      <c r="G212" s="153"/>
      <c r="H212" s="190"/>
      <c r="I212" s="190"/>
    </row>
    <row r="213" spans="1:9" x14ac:dyDescent="0.2">
      <c r="A213" s="465" t="s">
        <v>490</v>
      </c>
      <c r="B213" s="466"/>
      <c r="C213" s="143" t="s">
        <v>499</v>
      </c>
      <c r="D213" s="140">
        <v>203359.11300000001</v>
      </c>
      <c r="E213" s="140">
        <v>203359.11300000001</v>
      </c>
      <c r="F213" s="140">
        <f t="shared" si="6"/>
        <v>0</v>
      </c>
      <c r="G213" s="141"/>
      <c r="H213" s="190"/>
      <c r="I213" s="190"/>
    </row>
    <row r="214" spans="1:9" x14ac:dyDescent="0.2">
      <c r="A214" s="467" t="s">
        <v>500</v>
      </c>
      <c r="B214" s="468"/>
      <c r="C214" s="143" t="s">
        <v>501</v>
      </c>
      <c r="D214" s="140">
        <v>34734.629999999997</v>
      </c>
      <c r="E214" s="140">
        <v>34734.629999999997</v>
      </c>
      <c r="F214" s="140">
        <f t="shared" si="6"/>
        <v>0</v>
      </c>
      <c r="G214" s="141"/>
      <c r="H214" s="190"/>
      <c r="I214" s="190"/>
    </row>
    <row r="215" spans="1:9" x14ac:dyDescent="0.2">
      <c r="A215" s="465" t="s">
        <v>502</v>
      </c>
      <c r="B215" s="466"/>
      <c r="C215" s="143" t="s">
        <v>503</v>
      </c>
      <c r="D215" s="140">
        <v>102911.005</v>
      </c>
      <c r="E215" s="140">
        <f>103561.005-650</f>
        <v>102911.005</v>
      </c>
      <c r="F215" s="140">
        <f t="shared" si="6"/>
        <v>0</v>
      </c>
      <c r="G215" s="144"/>
      <c r="H215" s="190"/>
      <c r="I215" s="190"/>
    </row>
    <row r="216" spans="1:9" x14ac:dyDescent="0.2">
      <c r="A216" s="467" t="s">
        <v>504</v>
      </c>
      <c r="B216" s="468"/>
      <c r="C216" s="143" t="s">
        <v>505</v>
      </c>
      <c r="D216" s="140">
        <v>22823</v>
      </c>
      <c r="E216" s="140">
        <v>22823</v>
      </c>
      <c r="F216" s="140">
        <f t="shared" si="6"/>
        <v>0</v>
      </c>
      <c r="G216" s="141"/>
      <c r="H216" s="190"/>
      <c r="I216" s="190"/>
    </row>
    <row r="217" spans="1:9" x14ac:dyDescent="0.2">
      <c r="A217" s="467" t="s">
        <v>506</v>
      </c>
      <c r="B217" s="468"/>
      <c r="C217" s="143" t="s">
        <v>507</v>
      </c>
      <c r="D217" s="140">
        <v>9464</v>
      </c>
      <c r="E217" s="140">
        <v>9464</v>
      </c>
      <c r="F217" s="140">
        <f t="shared" si="6"/>
        <v>0</v>
      </c>
      <c r="G217" s="163"/>
      <c r="H217" s="190"/>
      <c r="I217" s="190"/>
    </row>
    <row r="218" spans="1:9" ht="60" x14ac:dyDescent="0.2">
      <c r="A218" s="138" t="s">
        <v>508</v>
      </c>
      <c r="B218" s="196"/>
      <c r="C218" s="143" t="s">
        <v>509</v>
      </c>
      <c r="D218" s="140">
        <v>995</v>
      </c>
      <c r="E218" s="140">
        <f>995+2454+650</f>
        <v>4099</v>
      </c>
      <c r="F218" s="140">
        <f t="shared" si="6"/>
        <v>3104</v>
      </c>
      <c r="G218" s="144" t="s">
        <v>510</v>
      </c>
      <c r="H218" s="190"/>
      <c r="I218" s="190"/>
    </row>
    <row r="219" spans="1:9" x14ac:dyDescent="0.2">
      <c r="A219" s="145"/>
      <c r="B219" s="197"/>
      <c r="C219" s="146"/>
      <c r="D219" s="147"/>
      <c r="E219" s="147"/>
      <c r="F219" s="148">
        <f t="shared" si="6"/>
        <v>0</v>
      </c>
      <c r="G219" s="149"/>
      <c r="H219" s="190"/>
      <c r="I219" s="190"/>
    </row>
    <row r="220" spans="1:9" ht="48" x14ac:dyDescent="0.2">
      <c r="A220" s="150" t="s">
        <v>511</v>
      </c>
      <c r="B220" s="198"/>
      <c r="C220" s="164" t="s">
        <v>512</v>
      </c>
      <c r="D220" s="152">
        <v>111259.099</v>
      </c>
      <c r="E220" s="152">
        <f>111259.099-48755</f>
        <v>62504.099000000002</v>
      </c>
      <c r="F220" s="152">
        <f t="shared" si="6"/>
        <v>-48755</v>
      </c>
      <c r="G220" s="162" t="s">
        <v>487</v>
      </c>
      <c r="H220" s="190"/>
      <c r="I220" s="190"/>
    </row>
    <row r="221" spans="1:9" ht="24.75" thickBot="1" x14ac:dyDescent="0.25">
      <c r="A221" s="483" t="s">
        <v>513</v>
      </c>
      <c r="B221" s="484"/>
      <c r="C221" s="182"/>
      <c r="D221" s="182">
        <f>+D203+D205+D207+D212+D220</f>
        <v>4997606.5310000004</v>
      </c>
      <c r="E221" s="182">
        <f>+E203+E205+E207+E212+E220</f>
        <v>4998256.5039999997</v>
      </c>
      <c r="F221" s="182">
        <f t="shared" si="6"/>
        <v>649.97299999929965</v>
      </c>
      <c r="G221" s="193" t="s">
        <v>482</v>
      </c>
      <c r="H221" s="190"/>
      <c r="I221" s="190"/>
    </row>
    <row r="222" spans="1:9" x14ac:dyDescent="0.2">
      <c r="A222" s="190"/>
      <c r="B222" s="190"/>
      <c r="C222" s="190"/>
      <c r="D222" s="190"/>
      <c r="E222" s="190"/>
      <c r="F222" s="190"/>
      <c r="G222" s="190"/>
      <c r="H222" s="190"/>
      <c r="I222" s="190"/>
    </row>
    <row r="223" spans="1:9" x14ac:dyDescent="0.2">
      <c r="A223" s="190"/>
      <c r="B223" s="190"/>
      <c r="C223" s="190"/>
      <c r="D223" s="190"/>
      <c r="E223" s="190"/>
      <c r="F223" s="190"/>
      <c r="G223" s="190"/>
      <c r="H223" s="190"/>
      <c r="I223" s="190"/>
    </row>
    <row r="224" spans="1:9" x14ac:dyDescent="0.2">
      <c r="A224" s="190"/>
      <c r="B224" s="190"/>
      <c r="C224" s="190"/>
      <c r="D224" s="190"/>
      <c r="E224" s="190"/>
      <c r="F224" s="190"/>
      <c r="G224" s="190"/>
      <c r="H224" s="190"/>
      <c r="I224" s="190"/>
    </row>
    <row r="225" spans="1:9" ht="15.75" x14ac:dyDescent="0.25">
      <c r="A225" s="167" t="s">
        <v>629</v>
      </c>
      <c r="B225" s="122"/>
      <c r="C225" s="123"/>
      <c r="D225" s="123"/>
      <c r="E225" s="124"/>
      <c r="F225" s="124"/>
      <c r="G225" s="190"/>
      <c r="H225" s="190"/>
      <c r="I225" s="190"/>
    </row>
    <row r="226" spans="1:9" x14ac:dyDescent="0.2">
      <c r="A226" s="121"/>
      <c r="B226" s="122"/>
      <c r="C226" s="123"/>
      <c r="D226" s="123"/>
      <c r="E226" s="124"/>
      <c r="F226" s="124"/>
      <c r="G226" s="190"/>
      <c r="H226" s="190"/>
      <c r="I226" s="190"/>
    </row>
    <row r="227" spans="1:9" x14ac:dyDescent="0.2">
      <c r="A227" s="458" t="s">
        <v>448</v>
      </c>
      <c r="B227" s="458"/>
      <c r="C227" s="458"/>
      <c r="D227" s="458"/>
      <c r="E227" s="458"/>
      <c r="F227" s="458"/>
      <c r="G227" s="458"/>
      <c r="H227" s="190"/>
      <c r="I227" s="190"/>
    </row>
    <row r="228" spans="1:9" ht="13.5" thickBot="1" x14ac:dyDescent="0.25">
      <c r="A228" s="125"/>
      <c r="B228" s="126"/>
      <c r="C228" s="127"/>
      <c r="D228" s="127"/>
      <c r="E228" s="128"/>
      <c r="F228" s="129"/>
      <c r="H228" s="190"/>
      <c r="I228" s="190"/>
    </row>
    <row r="229" spans="1:9" ht="36.75" customHeight="1" thickBot="1" x14ac:dyDescent="0.25">
      <c r="A229" s="485" t="s">
        <v>624</v>
      </c>
      <c r="B229" s="486"/>
      <c r="C229" s="236" t="s">
        <v>450</v>
      </c>
      <c r="D229" s="217" t="s">
        <v>451</v>
      </c>
      <c r="E229" s="217" t="s">
        <v>452</v>
      </c>
      <c r="F229" s="217" t="s">
        <v>453</v>
      </c>
      <c r="G229" s="218" t="s">
        <v>454</v>
      </c>
      <c r="H229" s="190"/>
      <c r="I229" s="190"/>
    </row>
    <row r="230" spans="1:9" ht="24" customHeight="1" x14ac:dyDescent="0.2">
      <c r="A230" s="493" t="s">
        <v>578</v>
      </c>
      <c r="B230" s="494"/>
      <c r="C230" s="220" t="s">
        <v>579</v>
      </c>
      <c r="D230" s="222">
        <f>SUM(D231:D232)</f>
        <v>1788691.9349999998</v>
      </c>
      <c r="E230" s="222">
        <f>SUM(E231:E232)</f>
        <v>1786899.1939999999</v>
      </c>
      <c r="F230" s="222">
        <f>+E230-D230</f>
        <v>-1792.7409999999218</v>
      </c>
      <c r="G230" s="223"/>
      <c r="H230" s="190"/>
      <c r="I230" s="190"/>
    </row>
    <row r="231" spans="1:9" ht="24" customHeight="1" x14ac:dyDescent="0.2">
      <c r="A231" s="491" t="s">
        <v>580</v>
      </c>
      <c r="B231" s="492"/>
      <c r="C231" s="139" t="s">
        <v>581</v>
      </c>
      <c r="D231" s="140">
        <v>1768603.1939999999</v>
      </c>
      <c r="E231" s="140">
        <v>1768603.1939999999</v>
      </c>
      <c r="F231" s="140">
        <f>+E231-D231</f>
        <v>0</v>
      </c>
      <c r="G231" s="141"/>
      <c r="H231" s="190"/>
      <c r="I231" s="190"/>
    </row>
    <row r="232" spans="1:9" ht="72" x14ac:dyDescent="0.2">
      <c r="A232" s="491" t="s">
        <v>582</v>
      </c>
      <c r="B232" s="492"/>
      <c r="C232" s="139" t="s">
        <v>583</v>
      </c>
      <c r="D232" s="140">
        <v>20088.741000000002</v>
      </c>
      <c r="E232" s="140">
        <v>18296</v>
      </c>
      <c r="F232" s="140">
        <f>+E232-D232</f>
        <v>-1792.7410000000018</v>
      </c>
      <c r="G232" s="144" t="s">
        <v>630</v>
      </c>
      <c r="H232" s="190"/>
      <c r="I232" s="190"/>
    </row>
    <row r="233" spans="1:9" x14ac:dyDescent="0.2">
      <c r="A233" s="145"/>
      <c r="C233" s="146"/>
      <c r="D233" s="147"/>
      <c r="E233" s="147"/>
      <c r="F233" s="148"/>
      <c r="G233" s="149"/>
      <c r="H233" s="190"/>
      <c r="I233" s="190"/>
    </row>
    <row r="234" spans="1:9" x14ac:dyDescent="0.2">
      <c r="A234" s="489" t="s">
        <v>585</v>
      </c>
      <c r="B234" s="490"/>
      <c r="C234" s="151" t="s">
        <v>469</v>
      </c>
      <c r="D234" s="152">
        <f>SUM(D235:D241)</f>
        <v>1512026.7650000001</v>
      </c>
      <c r="E234" s="152">
        <f>SUM(E235:E241)</f>
        <v>1510794.7650000001</v>
      </c>
      <c r="F234" s="152">
        <f t="shared" ref="F234:F241" si="7">+E234-D234</f>
        <v>-1232</v>
      </c>
      <c r="G234" s="153"/>
      <c r="H234" s="190"/>
      <c r="I234" s="190"/>
    </row>
    <row r="235" spans="1:9" x14ac:dyDescent="0.2">
      <c r="A235" s="487" t="s">
        <v>587</v>
      </c>
      <c r="B235" s="488"/>
      <c r="C235" s="139" t="s">
        <v>588</v>
      </c>
      <c r="D235" s="140">
        <v>501402.76500000001</v>
      </c>
      <c r="E235" s="140">
        <v>501402.76500000001</v>
      </c>
      <c r="F235" s="140">
        <f t="shared" si="7"/>
        <v>0</v>
      </c>
      <c r="G235" s="141"/>
      <c r="H235" s="190"/>
      <c r="I235" s="190"/>
    </row>
    <row r="236" spans="1:9" x14ac:dyDescent="0.2">
      <c r="A236" s="459" t="s">
        <v>590</v>
      </c>
      <c r="B236" s="460"/>
      <c r="C236" s="143" t="s">
        <v>591</v>
      </c>
      <c r="D236" s="140">
        <v>487757</v>
      </c>
      <c r="E236" s="140">
        <v>487757</v>
      </c>
      <c r="F236" s="140">
        <f t="shared" si="7"/>
        <v>0</v>
      </c>
      <c r="G236" s="144"/>
      <c r="H236" s="190"/>
      <c r="I236" s="190"/>
    </row>
    <row r="237" spans="1:9" x14ac:dyDescent="0.2">
      <c r="A237" s="459" t="s">
        <v>594</v>
      </c>
      <c r="B237" s="460"/>
      <c r="C237" s="143" t="s">
        <v>595</v>
      </c>
      <c r="D237" s="140">
        <v>344692</v>
      </c>
      <c r="E237" s="140">
        <v>344692</v>
      </c>
      <c r="F237" s="140">
        <f t="shared" si="7"/>
        <v>0</v>
      </c>
      <c r="G237" s="144"/>
      <c r="H237" s="190"/>
      <c r="I237" s="190"/>
    </row>
    <row r="238" spans="1:9" ht="60" x14ac:dyDescent="0.2">
      <c r="A238" s="459" t="s">
        <v>597</v>
      </c>
      <c r="B238" s="460"/>
      <c r="C238" s="143" t="s">
        <v>598</v>
      </c>
      <c r="D238" s="140">
        <v>159209</v>
      </c>
      <c r="E238" s="140">
        <v>158197</v>
      </c>
      <c r="F238" s="140">
        <f t="shared" si="7"/>
        <v>-1012</v>
      </c>
      <c r="G238" s="144" t="s">
        <v>631</v>
      </c>
      <c r="H238" s="190"/>
      <c r="I238" s="190"/>
    </row>
    <row r="239" spans="1:9" x14ac:dyDescent="0.2">
      <c r="A239" s="459" t="s">
        <v>600</v>
      </c>
      <c r="B239" s="460"/>
      <c r="C239" s="143" t="s">
        <v>601</v>
      </c>
      <c r="D239" s="140">
        <v>297</v>
      </c>
      <c r="E239" s="140">
        <v>297</v>
      </c>
      <c r="F239" s="140">
        <f t="shared" si="7"/>
        <v>0</v>
      </c>
      <c r="G239" s="144"/>
      <c r="H239" s="190"/>
      <c r="I239" s="190"/>
    </row>
    <row r="240" spans="1:9" x14ac:dyDescent="0.2">
      <c r="A240" s="459" t="s">
        <v>603</v>
      </c>
      <c r="B240" s="460"/>
      <c r="C240" s="143" t="s">
        <v>604</v>
      </c>
      <c r="D240" s="140">
        <v>5979</v>
      </c>
      <c r="E240" s="140">
        <v>5979</v>
      </c>
      <c r="F240" s="140">
        <f t="shared" si="7"/>
        <v>0</v>
      </c>
      <c r="G240" s="141"/>
      <c r="H240" s="190"/>
      <c r="I240" s="190"/>
    </row>
    <row r="241" spans="1:9" ht="60" x14ac:dyDescent="0.2">
      <c r="A241" s="459" t="s">
        <v>605</v>
      </c>
      <c r="B241" s="460"/>
      <c r="C241" s="143" t="s">
        <v>606</v>
      </c>
      <c r="D241" s="140">
        <v>12690</v>
      </c>
      <c r="E241" s="140">
        <v>12470</v>
      </c>
      <c r="F241" s="140">
        <f t="shared" si="7"/>
        <v>-220</v>
      </c>
      <c r="G241" s="144" t="s">
        <v>632</v>
      </c>
      <c r="H241" s="190"/>
      <c r="I241" s="190"/>
    </row>
    <row r="242" spans="1:9" x14ac:dyDescent="0.2">
      <c r="A242" s="145"/>
      <c r="C242" s="146"/>
      <c r="D242" s="147"/>
      <c r="E242" s="147"/>
      <c r="F242" s="148"/>
      <c r="G242" s="149"/>
      <c r="H242" s="190"/>
      <c r="I242" s="190"/>
    </row>
    <row r="243" spans="1:9" ht="84" x14ac:dyDescent="0.2">
      <c r="A243" s="239" t="s">
        <v>607</v>
      </c>
      <c r="B243" s="240"/>
      <c r="C243" s="151" t="s">
        <v>608</v>
      </c>
      <c r="D243" s="152">
        <v>59554</v>
      </c>
      <c r="E243" s="152">
        <v>37818</v>
      </c>
      <c r="F243" s="152">
        <f>+E243-D243</f>
        <v>-21736</v>
      </c>
      <c r="G243" s="162" t="s">
        <v>633</v>
      </c>
      <c r="H243" s="190"/>
      <c r="I243" s="190"/>
    </row>
    <row r="244" spans="1:9" x14ac:dyDescent="0.2">
      <c r="A244" s="145"/>
      <c r="C244" s="146"/>
      <c r="D244" s="147"/>
      <c r="E244" s="147"/>
      <c r="F244" s="148"/>
      <c r="G244" s="149"/>
      <c r="H244" s="190"/>
      <c r="I244" s="190"/>
    </row>
    <row r="245" spans="1:9" ht="108" x14ac:dyDescent="0.2">
      <c r="A245" s="463" t="s">
        <v>610</v>
      </c>
      <c r="B245" s="464"/>
      <c r="C245" s="151" t="s">
        <v>611</v>
      </c>
      <c r="D245" s="152">
        <v>76013</v>
      </c>
      <c r="E245" s="152">
        <v>53715</v>
      </c>
      <c r="F245" s="152">
        <f>+E245-D245</f>
        <v>-22298</v>
      </c>
      <c r="G245" s="162" t="s">
        <v>634</v>
      </c>
      <c r="H245" s="190"/>
      <c r="I245" s="190"/>
    </row>
    <row r="246" spans="1:9" x14ac:dyDescent="0.2">
      <c r="A246" s="145"/>
      <c r="C246" s="146"/>
      <c r="D246" s="147"/>
      <c r="E246" s="147"/>
      <c r="F246" s="148"/>
      <c r="G246" s="149"/>
      <c r="H246" s="190"/>
      <c r="I246" s="190"/>
    </row>
    <row r="247" spans="1:9" ht="24" x14ac:dyDescent="0.2">
      <c r="A247" s="463" t="s">
        <v>613</v>
      </c>
      <c r="B247" s="464"/>
      <c r="C247" s="151" t="s">
        <v>614</v>
      </c>
      <c r="D247" s="152">
        <f>+D230+D243</f>
        <v>1848245.9349999998</v>
      </c>
      <c r="E247" s="152">
        <f>+E230+E243</f>
        <v>1824717.1939999999</v>
      </c>
      <c r="F247" s="152">
        <f>+E247-D247</f>
        <v>-23528.740999999922</v>
      </c>
      <c r="G247" s="162" t="s">
        <v>688</v>
      </c>
      <c r="H247" s="190"/>
      <c r="I247" s="190"/>
    </row>
    <row r="248" spans="1:9" x14ac:dyDescent="0.2">
      <c r="A248" s="227"/>
      <c r="C248" s="146"/>
      <c r="D248" s="228"/>
      <c r="E248" s="228"/>
      <c r="F248" s="229"/>
      <c r="G248" s="237"/>
      <c r="H248" s="190"/>
      <c r="I248" s="190"/>
    </row>
    <row r="249" spans="1:9" ht="24" x14ac:dyDescent="0.2">
      <c r="A249" s="463" t="s">
        <v>615</v>
      </c>
      <c r="B249" s="464"/>
      <c r="C249" s="151" t="s">
        <v>616</v>
      </c>
      <c r="D249" s="152">
        <f>+D234+D245-1</f>
        <v>1588038.7650000001</v>
      </c>
      <c r="E249" s="152">
        <f>+E234+E245</f>
        <v>1564509.7650000001</v>
      </c>
      <c r="F249" s="152">
        <f>+E249-D249</f>
        <v>-23529</v>
      </c>
      <c r="G249" s="162" t="s">
        <v>688</v>
      </c>
      <c r="H249" s="190"/>
      <c r="I249" s="190"/>
    </row>
    <row r="250" spans="1:9" x14ac:dyDescent="0.2">
      <c r="A250" s="145"/>
      <c r="C250" s="146"/>
      <c r="D250" s="147"/>
      <c r="E250" s="147"/>
      <c r="F250" s="148"/>
      <c r="G250" s="149"/>
      <c r="H250" s="190"/>
      <c r="I250" s="190"/>
    </row>
    <row r="251" spans="1:9" x14ac:dyDescent="0.2">
      <c r="A251" s="238" t="s">
        <v>617</v>
      </c>
      <c r="B251" s="238"/>
      <c r="C251" s="151" t="s">
        <v>618</v>
      </c>
      <c r="D251" s="152">
        <f>+D247-D249</f>
        <v>260207.16999999969</v>
      </c>
      <c r="E251" s="152">
        <f>+E247-E249</f>
        <v>260207.42899999977</v>
      </c>
      <c r="F251" s="152">
        <f>+E251-D251</f>
        <v>0.2590000000782311</v>
      </c>
      <c r="G251" s="153"/>
      <c r="H251" s="190"/>
      <c r="I251" s="190"/>
    </row>
    <row r="252" spans="1:9" x14ac:dyDescent="0.2">
      <c r="A252" s="145"/>
      <c r="C252" s="146"/>
      <c r="D252" s="147"/>
      <c r="E252" s="147"/>
      <c r="F252" s="148"/>
      <c r="G252" s="149"/>
      <c r="H252" s="190"/>
      <c r="I252" s="190"/>
    </row>
    <row r="253" spans="1:9" x14ac:dyDescent="0.2">
      <c r="A253" s="463" t="s">
        <v>619</v>
      </c>
      <c r="B253" s="464"/>
      <c r="C253" s="151" t="s">
        <v>620</v>
      </c>
      <c r="D253" s="152">
        <v>20928</v>
      </c>
      <c r="E253" s="152">
        <v>20928</v>
      </c>
      <c r="F253" s="152">
        <f>+E253-D253</f>
        <v>0</v>
      </c>
      <c r="G253" s="153"/>
      <c r="H253" s="190"/>
      <c r="I253" s="190"/>
    </row>
    <row r="254" spans="1:9" x14ac:dyDescent="0.2">
      <c r="A254" s="145"/>
      <c r="C254" s="146"/>
      <c r="D254" s="147"/>
      <c r="E254" s="147"/>
      <c r="F254" s="148"/>
      <c r="G254" s="149"/>
      <c r="H254" s="190"/>
      <c r="I254" s="190"/>
    </row>
    <row r="255" spans="1:9" ht="13.5" thickBot="1" x14ac:dyDescent="0.25">
      <c r="A255" s="461" t="s">
        <v>621</v>
      </c>
      <c r="B255" s="462"/>
      <c r="C255" s="232" t="s">
        <v>622</v>
      </c>
      <c r="D255" s="234">
        <f>+D251-D253</f>
        <v>239279.16999999969</v>
      </c>
      <c r="E255" s="234">
        <f>+E251-E253</f>
        <v>239279.42899999977</v>
      </c>
      <c r="F255" s="234">
        <f>+E255-D255</f>
        <v>0.2590000000782311</v>
      </c>
      <c r="G255" s="235"/>
      <c r="H255" s="190"/>
      <c r="I255" s="190"/>
    </row>
    <row r="256" spans="1:9" x14ac:dyDescent="0.2">
      <c r="A256" s="190"/>
      <c r="B256" s="190"/>
      <c r="C256" s="190"/>
      <c r="D256" s="190"/>
      <c r="E256" s="190"/>
      <c r="F256" s="190"/>
      <c r="G256" s="190"/>
    </row>
    <row r="257" spans="1:7" x14ac:dyDescent="0.2">
      <c r="A257" s="190"/>
      <c r="B257" s="190"/>
      <c r="C257" s="190"/>
      <c r="D257" s="190"/>
      <c r="E257" s="190"/>
      <c r="F257" s="190"/>
      <c r="G257" s="190"/>
    </row>
    <row r="258" spans="1:7" x14ac:dyDescent="0.2">
      <c r="A258" s="190"/>
      <c r="B258" s="190"/>
      <c r="C258" s="190"/>
      <c r="D258" s="190"/>
      <c r="E258" s="190"/>
      <c r="F258" s="190"/>
      <c r="G258" s="190"/>
    </row>
    <row r="259" spans="1:7" ht="15.75" x14ac:dyDescent="0.25">
      <c r="A259" s="457" t="s">
        <v>677</v>
      </c>
      <c r="B259" s="457"/>
      <c r="C259" s="457"/>
      <c r="D259" s="457"/>
      <c r="E259" s="457"/>
      <c r="F259" s="457"/>
      <c r="G259" s="457"/>
    </row>
    <row r="260" spans="1:7" x14ac:dyDescent="0.2">
      <c r="A260" s="190"/>
      <c r="B260" s="190"/>
      <c r="C260" s="190"/>
      <c r="D260" s="190"/>
      <c r="E260" s="190"/>
      <c r="F260" s="190"/>
      <c r="G260" s="190"/>
    </row>
    <row r="261" spans="1:7" x14ac:dyDescent="0.2">
      <c r="A261" s="458" t="s">
        <v>448</v>
      </c>
      <c r="B261" s="458"/>
      <c r="C261" s="458"/>
      <c r="D261" s="458"/>
      <c r="E261" s="458"/>
      <c r="F261" s="458"/>
      <c r="G261" s="458"/>
    </row>
    <row r="262" spans="1:7" ht="13.5" thickBot="1" x14ac:dyDescent="0.25">
      <c r="A262" s="190"/>
      <c r="B262" s="190"/>
      <c r="C262" s="190"/>
      <c r="D262" s="190"/>
      <c r="E262" s="190"/>
      <c r="F262" s="190"/>
      <c r="G262" s="190"/>
    </row>
    <row r="263" spans="1:7" ht="48.75" thickBot="1" x14ac:dyDescent="0.25">
      <c r="A263" s="241" t="s">
        <v>678</v>
      </c>
      <c r="B263" s="172" t="s">
        <v>516</v>
      </c>
      <c r="C263" s="172" t="s">
        <v>517</v>
      </c>
      <c r="D263" s="172" t="s">
        <v>556</v>
      </c>
      <c r="E263" s="172" t="s">
        <v>519</v>
      </c>
      <c r="F263" s="172" t="s">
        <v>453</v>
      </c>
      <c r="G263" s="173" t="s">
        <v>454</v>
      </c>
    </row>
    <row r="264" spans="1:7" ht="60" x14ac:dyDescent="0.2">
      <c r="A264" s="247" t="s">
        <v>664</v>
      </c>
      <c r="B264" s="246" t="s">
        <v>462</v>
      </c>
      <c r="C264" s="151"/>
      <c r="D264" s="152">
        <v>691141</v>
      </c>
      <c r="E264" s="152">
        <v>691141</v>
      </c>
      <c r="F264" s="152">
        <f>+E264-D264</f>
        <v>0</v>
      </c>
      <c r="G264" s="248" t="s">
        <v>679</v>
      </c>
    </row>
    <row r="266" spans="1:7" ht="36" x14ac:dyDescent="0.2">
      <c r="A266" s="247" t="s">
        <v>666</v>
      </c>
      <c r="B266" s="246" t="s">
        <v>667</v>
      </c>
      <c r="C266" s="151"/>
      <c r="D266" s="152">
        <v>-660037</v>
      </c>
      <c r="E266" s="152">
        <v>-660037</v>
      </c>
      <c r="F266" s="152">
        <f>+E266-D266</f>
        <v>0</v>
      </c>
      <c r="G266" s="162" t="s">
        <v>680</v>
      </c>
    </row>
    <row r="268" spans="1:7" ht="48" x14ac:dyDescent="0.2">
      <c r="A268" s="247" t="s">
        <v>668</v>
      </c>
      <c r="B268" s="246" t="s">
        <v>473</v>
      </c>
      <c r="C268" s="151"/>
      <c r="D268" s="152">
        <v>48212</v>
      </c>
      <c r="E268" s="152">
        <v>48212</v>
      </c>
      <c r="F268" s="152">
        <f>+E268-D268</f>
        <v>0</v>
      </c>
      <c r="G268" s="162" t="s">
        <v>681</v>
      </c>
    </row>
    <row r="270" spans="1:7" ht="24" x14ac:dyDescent="0.2">
      <c r="A270" s="247" t="s">
        <v>672</v>
      </c>
      <c r="B270" s="246" t="s">
        <v>669</v>
      </c>
      <c r="C270" s="151"/>
      <c r="D270" s="152">
        <f>+D264+D266+D268</f>
        <v>79316</v>
      </c>
      <c r="E270" s="152">
        <f>+E264+E266+E268</f>
        <v>79316</v>
      </c>
      <c r="F270" s="152">
        <f>+E270-D270</f>
        <v>0</v>
      </c>
      <c r="G270" s="153"/>
    </row>
    <row r="272" spans="1:7" ht="24" x14ac:dyDescent="0.2">
      <c r="A272" s="247" t="s">
        <v>264</v>
      </c>
      <c r="B272" s="246" t="s">
        <v>670</v>
      </c>
      <c r="C272" s="151"/>
      <c r="D272" s="152">
        <v>168533</v>
      </c>
      <c r="E272" s="152">
        <v>168533</v>
      </c>
      <c r="F272" s="152">
        <f>+E272-D272</f>
        <v>0</v>
      </c>
      <c r="G272" s="153"/>
    </row>
    <row r="274" spans="1:7" ht="24.75" thickBot="1" x14ac:dyDescent="0.25">
      <c r="A274" s="243" t="s">
        <v>673</v>
      </c>
      <c r="B274" s="244" t="s">
        <v>671</v>
      </c>
      <c r="C274" s="244"/>
      <c r="D274" s="245">
        <f>+D270+D272</f>
        <v>247849</v>
      </c>
      <c r="E274" s="245">
        <f>+E270+E272</f>
        <v>247849</v>
      </c>
      <c r="F274" s="245">
        <f>+E274-D274</f>
        <v>0</v>
      </c>
      <c r="G274" s="235"/>
    </row>
    <row r="275" spans="1:7" x14ac:dyDescent="0.2">
      <c r="A275" s="190"/>
      <c r="B275" s="190"/>
      <c r="C275" s="190"/>
      <c r="D275" s="190"/>
      <c r="E275" s="190"/>
      <c r="F275" s="190"/>
      <c r="G275" s="190"/>
    </row>
    <row r="276" spans="1:7" x14ac:dyDescent="0.2">
      <c r="A276" s="190"/>
      <c r="B276" s="190"/>
      <c r="C276" s="190"/>
      <c r="D276" s="190"/>
      <c r="E276" s="190"/>
      <c r="F276" s="190"/>
      <c r="G276" s="190"/>
    </row>
    <row r="277" spans="1:7" x14ac:dyDescent="0.2">
      <c r="A277" s="190"/>
      <c r="B277" s="190"/>
      <c r="C277" s="190"/>
      <c r="D277" s="190"/>
      <c r="E277" s="190"/>
      <c r="F277" s="190"/>
      <c r="G277" s="190"/>
    </row>
    <row r="278" spans="1:7" ht="15.75" x14ac:dyDescent="0.25">
      <c r="A278" s="457" t="s">
        <v>674</v>
      </c>
      <c r="B278" s="457"/>
      <c r="C278" s="457"/>
      <c r="D278" s="457"/>
      <c r="E278" s="457"/>
      <c r="F278" s="457"/>
      <c r="G278" s="457"/>
    </row>
    <row r="279" spans="1:7" x14ac:dyDescent="0.2">
      <c r="A279" s="190"/>
      <c r="B279" s="190"/>
      <c r="C279" s="190"/>
      <c r="D279" s="190"/>
      <c r="E279" s="190"/>
      <c r="F279" s="190"/>
      <c r="G279" s="190"/>
    </row>
    <row r="280" spans="1:7" x14ac:dyDescent="0.2">
      <c r="A280" s="458" t="s">
        <v>448</v>
      </c>
      <c r="B280" s="458"/>
      <c r="C280" s="458"/>
      <c r="D280" s="458"/>
      <c r="E280" s="458"/>
      <c r="F280" s="458"/>
      <c r="G280" s="458"/>
    </row>
    <row r="281" spans="1:7" ht="13.5" thickBot="1" x14ac:dyDescent="0.25">
      <c r="A281" s="190"/>
      <c r="B281" s="190"/>
      <c r="C281" s="190"/>
      <c r="D281" s="190"/>
      <c r="E281" s="190"/>
      <c r="F281" s="190"/>
      <c r="G281" s="190"/>
    </row>
    <row r="282" spans="1:7" ht="48.75" thickBot="1" x14ac:dyDescent="0.25">
      <c r="A282" s="241" t="s">
        <v>665</v>
      </c>
      <c r="B282" s="172" t="s">
        <v>516</v>
      </c>
      <c r="C282" s="172" t="s">
        <v>517</v>
      </c>
      <c r="D282" s="172" t="s">
        <v>556</v>
      </c>
      <c r="E282" s="172" t="s">
        <v>519</v>
      </c>
      <c r="F282" s="172" t="s">
        <v>453</v>
      </c>
      <c r="G282" s="173" t="s">
        <v>454</v>
      </c>
    </row>
    <row r="283" spans="1:7" ht="60" x14ac:dyDescent="0.2">
      <c r="A283" s="247" t="s">
        <v>664</v>
      </c>
      <c r="B283" s="246" t="s">
        <v>462</v>
      </c>
      <c r="C283" s="151"/>
      <c r="D283" s="152">
        <v>578037</v>
      </c>
      <c r="E283" s="152">
        <v>578037</v>
      </c>
      <c r="F283" s="152">
        <f>+E283-D283</f>
        <v>0</v>
      </c>
      <c r="G283" s="248" t="s">
        <v>675</v>
      </c>
    </row>
    <row r="285" spans="1:7" ht="36" x14ac:dyDescent="0.2">
      <c r="A285" s="247" t="s">
        <v>666</v>
      </c>
      <c r="B285" s="246" t="s">
        <v>667</v>
      </c>
      <c r="C285" s="151"/>
      <c r="D285" s="152">
        <v>-782861</v>
      </c>
      <c r="E285" s="152">
        <v>-782861</v>
      </c>
      <c r="F285" s="152">
        <f>+E285-D285</f>
        <v>0</v>
      </c>
      <c r="G285" s="162" t="s">
        <v>687</v>
      </c>
    </row>
    <row r="287" spans="1:7" ht="48" x14ac:dyDescent="0.2">
      <c r="A287" s="247" t="s">
        <v>668</v>
      </c>
      <c r="B287" s="246" t="s">
        <v>473</v>
      </c>
      <c r="C287" s="151"/>
      <c r="D287" s="152">
        <v>135956</v>
      </c>
      <c r="E287" s="152">
        <v>135956</v>
      </c>
      <c r="F287" s="152">
        <f>+E287-D287</f>
        <v>0</v>
      </c>
      <c r="G287" s="162" t="s">
        <v>676</v>
      </c>
    </row>
    <row r="289" spans="1:7" ht="24" x14ac:dyDescent="0.2">
      <c r="A289" s="247" t="s">
        <v>672</v>
      </c>
      <c r="B289" s="246" t="s">
        <v>669</v>
      </c>
      <c r="C289" s="151"/>
      <c r="D289" s="152">
        <f>+D283+D285+D287</f>
        <v>-68868</v>
      </c>
      <c r="E289" s="152">
        <f>+E283+E285+E287</f>
        <v>-68868</v>
      </c>
      <c r="F289" s="152">
        <f>+E289-D289</f>
        <v>0</v>
      </c>
      <c r="G289" s="153"/>
    </row>
    <row r="291" spans="1:7" ht="24" x14ac:dyDescent="0.2">
      <c r="A291" s="247" t="s">
        <v>264</v>
      </c>
      <c r="B291" s="246" t="s">
        <v>670</v>
      </c>
      <c r="C291" s="151"/>
      <c r="D291" s="152">
        <v>237401</v>
      </c>
      <c r="E291" s="152">
        <v>237401</v>
      </c>
      <c r="F291" s="152">
        <f>+E291-D291</f>
        <v>0</v>
      </c>
      <c r="G291" s="153"/>
    </row>
    <row r="293" spans="1:7" ht="24.75" thickBot="1" x14ac:dyDescent="0.25">
      <c r="A293" s="243" t="s">
        <v>673</v>
      </c>
      <c r="B293" s="244" t="s">
        <v>671</v>
      </c>
      <c r="C293" s="244"/>
      <c r="D293" s="245">
        <f>+D289+D291</f>
        <v>168533</v>
      </c>
      <c r="E293" s="245">
        <f>+E289+E291</f>
        <v>168533</v>
      </c>
      <c r="F293" s="245">
        <f>+E293-D293</f>
        <v>0</v>
      </c>
      <c r="G293" s="235"/>
    </row>
    <row r="294" spans="1:7" x14ac:dyDescent="0.2">
      <c r="A294" s="190"/>
      <c r="B294" s="190"/>
      <c r="C294" s="190"/>
      <c r="D294" s="190"/>
      <c r="E294" s="190"/>
      <c r="F294" s="190"/>
      <c r="G294" s="190"/>
    </row>
    <row r="295" spans="1:7" x14ac:dyDescent="0.2">
      <c r="A295" s="190"/>
      <c r="B295" s="190"/>
      <c r="C295" s="190"/>
      <c r="D295" s="190"/>
      <c r="E295" s="190"/>
      <c r="F295" s="190"/>
      <c r="G295" s="190"/>
    </row>
    <row r="296" spans="1:7" x14ac:dyDescent="0.2">
      <c r="A296" s="190"/>
      <c r="B296" s="190"/>
      <c r="C296" s="190"/>
      <c r="D296" s="190"/>
      <c r="E296" s="190"/>
      <c r="F296" s="190"/>
      <c r="G296" s="190"/>
    </row>
    <row r="297" spans="1:7" ht="15.75" x14ac:dyDescent="0.25">
      <c r="A297" s="457" t="s">
        <v>685</v>
      </c>
      <c r="B297" s="457"/>
      <c r="C297" s="457"/>
      <c r="D297" s="457"/>
      <c r="E297" s="457"/>
      <c r="F297" s="457"/>
      <c r="G297" s="457"/>
    </row>
    <row r="298" spans="1:7" x14ac:dyDescent="0.2">
      <c r="A298" s="190"/>
      <c r="B298" s="190"/>
      <c r="C298" s="190"/>
      <c r="D298" s="190"/>
      <c r="E298" s="190"/>
      <c r="F298" s="190"/>
      <c r="G298" s="190"/>
    </row>
    <row r="299" spans="1:7" x14ac:dyDescent="0.2">
      <c r="A299" s="458" t="s">
        <v>448</v>
      </c>
      <c r="B299" s="458"/>
      <c r="C299" s="458"/>
      <c r="D299" s="458"/>
      <c r="E299" s="458"/>
      <c r="F299" s="458"/>
      <c r="G299" s="458"/>
    </row>
    <row r="300" spans="1:7" ht="13.5" thickBot="1" x14ac:dyDescent="0.25">
      <c r="A300" s="190"/>
      <c r="B300" s="190"/>
      <c r="C300" s="190"/>
      <c r="D300" s="190"/>
      <c r="E300" s="190"/>
      <c r="F300" s="190"/>
      <c r="G300" s="190"/>
    </row>
    <row r="301" spans="1:7" ht="48" x14ac:dyDescent="0.2">
      <c r="A301" s="242" t="s">
        <v>686</v>
      </c>
      <c r="B301" s="172" t="s">
        <v>516</v>
      </c>
      <c r="C301" s="172" t="s">
        <v>517</v>
      </c>
      <c r="D301" s="172" t="s">
        <v>556</v>
      </c>
      <c r="E301" s="172" t="s">
        <v>519</v>
      </c>
      <c r="F301" s="172" t="s">
        <v>453</v>
      </c>
      <c r="G301" s="173" t="s">
        <v>454</v>
      </c>
    </row>
    <row r="302" spans="1:7" ht="204.75" thickBot="1" x14ac:dyDescent="0.25">
      <c r="A302" s="254" t="s">
        <v>684</v>
      </c>
      <c r="B302" s="250" t="s">
        <v>484</v>
      </c>
      <c r="C302" s="253" t="s">
        <v>538</v>
      </c>
      <c r="D302" s="252">
        <v>2690444</v>
      </c>
      <c r="E302" s="252">
        <v>2690444</v>
      </c>
      <c r="F302" s="252">
        <f>E302-D302</f>
        <v>0</v>
      </c>
      <c r="G302" s="254" t="s">
        <v>689</v>
      </c>
    </row>
    <row r="303" spans="1:7" x14ac:dyDescent="0.2">
      <c r="A303" s="190"/>
      <c r="B303" s="190"/>
      <c r="C303" s="190"/>
      <c r="D303" s="190"/>
      <c r="E303" s="190"/>
      <c r="F303" s="190"/>
      <c r="G303" s="190"/>
    </row>
    <row r="304" spans="1:7" x14ac:dyDescent="0.2">
      <c r="A304" s="190"/>
      <c r="B304" s="190"/>
      <c r="C304" s="190"/>
      <c r="D304" s="190"/>
      <c r="E304" s="190"/>
      <c r="F304" s="190"/>
      <c r="G304" s="190"/>
    </row>
    <row r="305" spans="1:7" x14ac:dyDescent="0.2">
      <c r="A305" s="190"/>
      <c r="B305" s="190"/>
      <c r="C305" s="190"/>
      <c r="D305" s="190"/>
      <c r="E305" s="190"/>
      <c r="F305" s="190"/>
      <c r="G305" s="190"/>
    </row>
    <row r="306" spans="1:7" ht="15.75" x14ac:dyDescent="0.25">
      <c r="A306" s="457" t="s">
        <v>682</v>
      </c>
      <c r="B306" s="457"/>
      <c r="C306" s="457"/>
      <c r="D306" s="457"/>
      <c r="E306" s="457"/>
      <c r="F306" s="457"/>
      <c r="G306" s="457"/>
    </row>
    <row r="307" spans="1:7" x14ac:dyDescent="0.2">
      <c r="A307" s="190"/>
      <c r="B307" s="190"/>
      <c r="C307" s="190"/>
      <c r="D307" s="190"/>
      <c r="E307" s="190"/>
      <c r="F307" s="190"/>
      <c r="G307" s="190"/>
    </row>
    <row r="308" spans="1:7" x14ac:dyDescent="0.2">
      <c r="A308" s="458" t="s">
        <v>448</v>
      </c>
      <c r="B308" s="458"/>
      <c r="C308" s="458"/>
      <c r="D308" s="458"/>
      <c r="E308" s="458"/>
      <c r="F308" s="458"/>
      <c r="G308" s="458"/>
    </row>
    <row r="309" spans="1:7" ht="13.5" thickBot="1" x14ac:dyDescent="0.25">
      <c r="A309" s="190"/>
      <c r="B309" s="190"/>
      <c r="C309" s="190"/>
      <c r="D309" s="190"/>
      <c r="E309" s="190"/>
      <c r="F309" s="190"/>
      <c r="G309" s="190"/>
    </row>
    <row r="310" spans="1:7" ht="48" x14ac:dyDescent="0.2">
      <c r="A310" s="242" t="s">
        <v>683</v>
      </c>
      <c r="B310" s="172" t="s">
        <v>516</v>
      </c>
      <c r="C310" s="172" t="s">
        <v>517</v>
      </c>
      <c r="D310" s="172" t="s">
        <v>556</v>
      </c>
      <c r="E310" s="172" t="s">
        <v>519</v>
      </c>
      <c r="F310" s="172" t="s">
        <v>453</v>
      </c>
      <c r="G310" s="173" t="s">
        <v>454</v>
      </c>
    </row>
    <row r="311" spans="1:7" ht="204.75" thickBot="1" x14ac:dyDescent="0.25">
      <c r="A311" s="254" t="s">
        <v>684</v>
      </c>
      <c r="B311" s="250" t="s">
        <v>484</v>
      </c>
      <c r="C311" s="253" t="s">
        <v>538</v>
      </c>
      <c r="D311" s="252">
        <v>2474761</v>
      </c>
      <c r="E311" s="252">
        <v>2474761</v>
      </c>
      <c r="F311" s="252">
        <f>E311-D311</f>
        <v>0</v>
      </c>
      <c r="G311" s="254" t="s">
        <v>690</v>
      </c>
    </row>
    <row r="312" spans="1:7" x14ac:dyDescent="0.2">
      <c r="B312" s="249"/>
    </row>
    <row r="313" spans="1:7" x14ac:dyDescent="0.2">
      <c r="E313" s="251"/>
    </row>
  </sheetData>
  <mergeCells count="56">
    <mergeCell ref="A221:B221"/>
    <mergeCell ref="A216:B216"/>
    <mergeCell ref="A227:G227"/>
    <mergeCell ref="A229:B229"/>
    <mergeCell ref="A237:B237"/>
    <mergeCell ref="A236:B236"/>
    <mergeCell ref="A235:B235"/>
    <mergeCell ref="A234:B234"/>
    <mergeCell ref="A232:B232"/>
    <mergeCell ref="A231:B231"/>
    <mergeCell ref="A230:B230"/>
    <mergeCell ref="A217:B217"/>
    <mergeCell ref="A210:B210"/>
    <mergeCell ref="A1:G20"/>
    <mergeCell ref="A107:G107"/>
    <mergeCell ref="A188:B188"/>
    <mergeCell ref="A189:B189"/>
    <mergeCell ref="A190:B190"/>
    <mergeCell ref="A194:B194"/>
    <mergeCell ref="A195:B195"/>
    <mergeCell ref="A196:B196"/>
    <mergeCell ref="A198:B198"/>
    <mergeCell ref="A21:G22"/>
    <mergeCell ref="A215:B215"/>
    <mergeCell ref="A214:B214"/>
    <mergeCell ref="A213:B213"/>
    <mergeCell ref="A30:G30"/>
    <mergeCell ref="A73:G73"/>
    <mergeCell ref="A150:G150"/>
    <mergeCell ref="A148:G148"/>
    <mergeCell ref="A207:B207"/>
    <mergeCell ref="A205:B205"/>
    <mergeCell ref="A201:B201"/>
    <mergeCell ref="A209:B209"/>
    <mergeCell ref="A208:B208"/>
    <mergeCell ref="A184:G184"/>
    <mergeCell ref="A191:B191"/>
    <mergeCell ref="A192:B192"/>
    <mergeCell ref="A197:B197"/>
    <mergeCell ref="A240:B240"/>
    <mergeCell ref="A239:B239"/>
    <mergeCell ref="A238:B238"/>
    <mergeCell ref="A255:B255"/>
    <mergeCell ref="A253:B253"/>
    <mergeCell ref="A245:B245"/>
    <mergeCell ref="A249:B249"/>
    <mergeCell ref="A247:B247"/>
    <mergeCell ref="A297:G297"/>
    <mergeCell ref="A299:G299"/>
    <mergeCell ref="A306:G306"/>
    <mergeCell ref="A308:G308"/>
    <mergeCell ref="A241:B241"/>
    <mergeCell ref="A259:G259"/>
    <mergeCell ref="A261:G261"/>
    <mergeCell ref="A278:G278"/>
    <mergeCell ref="A280:G280"/>
  </mergeCells>
  <pageMargins left="0.70866141732283472" right="0.70866141732283472" top="0.74803149606299213" bottom="0.74803149606299213" header="0.31496062992125984" footer="0.31496062992125984"/>
  <pageSetup paperSize="8" scale="11" orientation="portrait" r:id="rId1"/>
  <ignoredErrors>
    <ignoredError sqref="B28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663f23294a7284a02196a96e0a156716">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01be0c1df9053bab5e56b7a7e12f7252"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22baa3bd-a2fa-4ea9-9ebb-3a9c6a55952b"/>
    <ds:schemaRef ds:uri="d8745bc5-821e-4205-946a-621c2da728c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0A44207-9EA7-4555-95FA-F30F7ED3C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Kocijan</cp:lastModifiedBy>
  <cp:lastPrinted>2020-02-25T12:30:36Z</cp:lastPrinted>
  <dcterms:created xsi:type="dcterms:W3CDTF">2008-10-17T11:51:54Z</dcterms:created>
  <dcterms:modified xsi:type="dcterms:W3CDTF">2020-02-28T12:11:40Z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