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4Q 2019\"/>
    </mc:Choice>
  </mc:AlternateContent>
  <bookViews>
    <workbookView xWindow="-285" yWindow="0" windowWidth="29040" windowHeight="627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J12" i="19" l="1"/>
  <c r="J13" i="19"/>
  <c r="F104" i="24" l="1"/>
  <c r="F96" i="24"/>
  <c r="F94" i="24"/>
  <c r="F92" i="24"/>
  <c r="F91" i="24"/>
  <c r="F90" i="24"/>
  <c r="F89" i="24"/>
  <c r="F88" i="24"/>
  <c r="F87" i="24"/>
  <c r="F86" i="24"/>
  <c r="E85" i="24"/>
  <c r="D85" i="24"/>
  <c r="D100" i="24" s="1"/>
  <c r="F83" i="24"/>
  <c r="F82" i="24"/>
  <c r="E81" i="24"/>
  <c r="E98" i="24" s="1"/>
  <c r="D81" i="24"/>
  <c r="D98" i="24" s="1"/>
  <c r="E71" i="24"/>
  <c r="F71" i="24" s="1"/>
  <c r="F70" i="24"/>
  <c r="E69" i="24"/>
  <c r="F69" i="24" s="1"/>
  <c r="F68" i="24"/>
  <c r="F67" i="24"/>
  <c r="E66" i="24"/>
  <c r="F66" i="24" s="1"/>
  <c r="F65" i="24"/>
  <c r="F64" i="24"/>
  <c r="D63" i="24"/>
  <c r="F61" i="24"/>
  <c r="F60" i="24"/>
  <c r="F59" i="24"/>
  <c r="E58" i="24"/>
  <c r="D58" i="24"/>
  <c r="F56" i="24"/>
  <c r="F54" i="24"/>
  <c r="E51" i="24"/>
  <c r="D51" i="24"/>
  <c r="F49" i="24"/>
  <c r="E48" i="24"/>
  <c r="F48" i="24" s="1"/>
  <c r="E47" i="24"/>
  <c r="F47" i="24" s="1"/>
  <c r="F46" i="24"/>
  <c r="D45" i="24"/>
  <c r="F43" i="24"/>
  <c r="E42" i="24"/>
  <c r="F42" i="24" s="1"/>
  <c r="E41" i="24"/>
  <c r="F41" i="24" s="1"/>
  <c r="F40" i="24"/>
  <c r="F39" i="24"/>
  <c r="D38" i="24"/>
  <c r="D72" i="24" l="1"/>
  <c r="F51" i="24"/>
  <c r="D52" i="24"/>
  <c r="F85" i="24"/>
  <c r="E100" i="24"/>
  <c r="F100" i="24" s="1"/>
  <c r="F58" i="24"/>
  <c r="E38" i="24"/>
  <c r="F38" i="24" s="1"/>
  <c r="E63" i="24"/>
  <c r="F63" i="24" s="1"/>
  <c r="D102" i="24"/>
  <c r="D106" i="24" s="1"/>
  <c r="F98" i="24"/>
  <c r="E45" i="24"/>
  <c r="F45" i="24" s="1"/>
  <c r="F81" i="24"/>
  <c r="E72" i="24" l="1"/>
  <c r="F72" i="24" s="1"/>
  <c r="E102" i="24"/>
  <c r="F102" i="24" s="1"/>
  <c r="E52" i="24"/>
  <c r="F52" i="24" s="1"/>
  <c r="E106" i="24" l="1"/>
  <c r="F106" i="24" s="1"/>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R38" i="22" s="1"/>
  <c r="R57" i="22" s="1"/>
  <c r="Q10" i="22"/>
  <c r="Q29" i="22" s="1"/>
  <c r="Q38" i="22" s="1"/>
  <c r="Q57" i="22" s="1"/>
  <c r="P10" i="22"/>
  <c r="P29" i="22" s="1"/>
  <c r="P38" i="22" s="1"/>
  <c r="P57" i="22" s="1"/>
  <c r="O10" i="22"/>
  <c r="O29" i="22" s="1"/>
  <c r="O38" i="22" s="1"/>
  <c r="O57" i="22" s="1"/>
  <c r="N10" i="22"/>
  <c r="N29" i="22" s="1"/>
  <c r="N38" i="22" s="1"/>
  <c r="N57" i="22" s="1"/>
  <c r="M10" i="22"/>
  <c r="M29" i="22" s="1"/>
  <c r="M38" i="22" s="1"/>
  <c r="M57"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K60" i="19"/>
  <c r="K14" i="19"/>
  <c r="K61" i="19" s="1"/>
  <c r="J60" i="19"/>
  <c r="I75" i="18"/>
  <c r="I131" i="18" s="1"/>
  <c r="I47" i="21"/>
  <c r="I44" i="18"/>
  <c r="H61" i="19"/>
  <c r="I55" i="20"/>
  <c r="I34" i="21"/>
  <c r="W61" i="22"/>
  <c r="U35" i="22"/>
  <c r="W35" i="22" s="1"/>
  <c r="W38" i="22" s="1"/>
  <c r="W57" i="22" s="1"/>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I62" i="19" l="1"/>
  <c r="I66" i="19" s="1"/>
  <c r="I57" i="20"/>
  <c r="I59" i="20" s="1"/>
  <c r="K64" i="19"/>
  <c r="K63" i="19"/>
  <c r="K62" i="19"/>
  <c r="K66" i="19" s="1"/>
  <c r="J63" i="19"/>
  <c r="I72" i="18"/>
  <c r="U38" i="22"/>
  <c r="U57" i="22" s="1"/>
  <c r="H64" i="19"/>
  <c r="I49" i="21"/>
  <c r="I51" i="21" s="1"/>
  <c r="I64" i="19"/>
  <c r="H62" i="19"/>
  <c r="H66" i="19" s="1"/>
  <c r="H63" i="19"/>
  <c r="J62" i="19"/>
  <c r="J66" i="19" s="1"/>
  <c r="J64" i="19"/>
  <c r="H67" i="19" l="1"/>
  <c r="H86" i="19" s="1"/>
  <c r="H85" i="19" s="1"/>
  <c r="H89" i="19" s="1"/>
  <c r="H101" i="19" s="1"/>
  <c r="I67" i="19"/>
  <c r="K67" i="19"/>
  <c r="I68" i="19"/>
  <c r="I86" i="19" s="1"/>
  <c r="K68" i="19"/>
  <c r="K86" i="19" s="1"/>
  <c r="H68" i="19"/>
  <c r="J67" i="19"/>
  <c r="J86" i="19" s="1"/>
  <c r="J85" i="19" s="1"/>
  <c r="J89" i="19" s="1"/>
  <c r="J68" i="19"/>
  <c r="K85" i="19" l="1"/>
  <c r="I85" i="19"/>
  <c r="J101" i="19"/>
  <c r="I89" i="19" l="1"/>
  <c r="I101" i="19" s="1"/>
  <c r="K101" i="19"/>
</calcChain>
</file>

<file path=xl/sharedStrings.xml><?xml version="1.0" encoding="utf-8"?>
<sst xmlns="http://schemas.openxmlformats.org/spreadsheetml/2006/main" count="638" uniqueCount="565">
  <si>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</si>
  <si>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</si>
  <si>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</si>
  <si>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</si>
  <si>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</si>
  <si>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</si>
  <si>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</si>
  <si>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</si>
  <si>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</si>
  <si>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</si>
  <si>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</si>
  <si>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</si>
  <si>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</si>
  <si>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</si>
  <si>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</si>
  <si>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</si>
  <si>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</si>
  <si>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</si>
  <si>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</si>
  <si>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</si>
  <si>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</si>
  <si>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</si>
  <si>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</si>
  <si>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</si>
  <si>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</si>
  <si>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</si>
  <si>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</si>
  <si>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</si>
  <si>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</si>
  <si>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</si>
  <si>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</si>
  <si>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</si>
  <si>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</si>
  <si>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</si>
  <si>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</si>
  <si>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</si>
  <si>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</si>
  <si>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</si>
  <si>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</si>
  <si>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</si>
  <si>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</si>
  <si>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</si>
  <si>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</si>
  <si>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</si>
  <si>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</si>
  <si>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</si>
  <si>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</si>
  <si>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</si>
  <si>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</si>
  <si>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</si>
  <si>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</si>
  <si>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</si>
  <si>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</si>
  <si>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</si>
  <si>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</si>
  <si>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</si>
  <si>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</si>
  <si>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</si>
  <si>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</si>
  <si>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</si>
  <si>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</si>
  <si>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</si>
  <si>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</si>
  <si>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</si>
  <si>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</si>
  <si>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</si>
  <si>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</si>
  <si>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</si>
  <si>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</si>
  <si>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</si>
  <si>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</si>
  <si>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</si>
  <si>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</si>
  <si>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</si>
  <si>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</si>
  <si>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</si>
  <si>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</si>
  <si>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</si>
  <si>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</si>
  <si>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</si>
  <si>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</si>
  <si>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</si>
  <si>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</si>
  <si>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</si>
  <si>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</si>
  <si>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</si>
  <si>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</si>
  <si>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</si>
  <si>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</si>
  <si>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</si>
  <si>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</si>
  <si>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</si>
  <si>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</si>
  <si>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</si>
  <si>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</si>
  <si>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</si>
  <si>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</si>
  <si>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</si>
  <si>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</si>
  <si>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</si>
  <si>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</si>
  <si>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</si>
  <si>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</si>
  <si>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</si>
  <si>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</si>
  <si>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</si>
  <si>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</si>
  <si>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</si>
  <si>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</si>
  <si>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</si>
  <si>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</si>
  <si>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</si>
  <si>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</si>
  <si>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</si>
  <si>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</si>
  <si>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</si>
  <si>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</si>
  <si>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</si>
  <si>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</si>
  <si>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</si>
  <si>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</si>
  <si>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</si>
  <si>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</si>
  <si>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</si>
  <si>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</si>
  <si>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</si>
  <si>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</si>
  <si>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</si>
  <si>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</si>
  <si>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</si>
  <si>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</si>
  <si>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</si>
  <si>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</si>
  <si>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</si>
  <si>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</si>
  <si>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</si>
  <si>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</si>
  <si>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</si>
  <si>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</si>
  <si>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</si>
  <si>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</si>
  <si>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</si>
  <si>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</si>
  <si>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</si>
  <si>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</si>
  <si>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</si>
  <si>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</si>
  <si>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</si>
  <si>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</si>
  <si>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</si>
  <si>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</si>
  <si>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</si>
  <si>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</si>
  <si>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</si>
  <si>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</si>
  <si>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</si>
  <si>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</si>
  <si>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</si>
  <si>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</si>
  <si>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</si>
  <si>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</si>
  <si>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</si>
  <si>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</si>
  <si>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</si>
  <si>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</si>
  <si>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</si>
  <si>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</si>
  <si>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</si>
  <si>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</si>
  <si>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</si>
  <si>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</si>
  <si>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</si>
  <si>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</si>
  <si>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</si>
  <si>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</si>
  <si>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</si>
  <si>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</si>
  <si>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</si>
  <si>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</si>
  <si>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</si>
  <si>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</si>
  <si>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</si>
  <si>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</si>
  <si>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</si>
  <si>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</si>
  <si>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</si>
  <si>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</si>
  <si>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</si>
  <si>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</si>
  <si>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</si>
  <si>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</si>
  <si>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</si>
  <si>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</si>
  <si>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</si>
  <si>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</si>
  <si>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</si>
  <si>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</si>
  <si>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</si>
  <si>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</si>
  <si>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</si>
  <si>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</si>
  <si>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</si>
  <si>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</si>
  <si>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</si>
  <si>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</si>
  <si>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</si>
  <si>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</si>
  <si>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</si>
  <si>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</si>
  <si>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</si>
  <si>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</si>
  <si>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</si>
  <si>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</si>
  <si>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</si>
  <si>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</si>
  <si>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</si>
  <si>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</si>
  <si>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</si>
  <si>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</si>
  <si>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</si>
  <si>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</si>
  <si>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</si>
  <si>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</si>
  <si>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</si>
  <si>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</si>
  <si>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</si>
  <si>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</si>
  <si>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</si>
  <si>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</si>
  <si>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</si>
  <si>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</si>
  <si>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</si>
  <si>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</si>
  <si>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</si>
  <si>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</si>
  <si>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</si>
  <si>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</si>
  <si>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</si>
  <si>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</si>
  <si>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</si>
  <si>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</si>
  <si>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</si>
  <si>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</si>
  <si>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</si>
  <si>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</si>
  <si>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</si>
  <si>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</si>
  <si>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</si>
  <si>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</si>
  <si>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</si>
  <si>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</si>
  <si>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</si>
  <si>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</si>
  <si>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</si>
  <si>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</si>
  <si>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</si>
  <si>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</si>
  <si>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</si>
  <si>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</si>
  <si>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</si>
  <si>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</si>
  <si>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</si>
  <si>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</si>
  <si>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</si>
  <si>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</si>
  <si>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</si>
  <si>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</si>
  <si>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</si>
  <si>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</si>
  <si>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</si>
  <si>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</si>
  <si>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</si>
  <si>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</si>
  <si>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</si>
  <si>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</si>
  <si>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</si>
  <si>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</si>
  <si>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</si>
  <si>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</si>
  <si>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</si>
  <si>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</si>
  <si>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</si>
  <si>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</si>
  <si>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</si>
  <si>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</si>
  <si>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</si>
  <si>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</si>
  <si>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</si>
  <si>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</si>
  <si>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</si>
  <si>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</si>
  <si>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</si>
  <si>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</si>
  <si>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</si>
  <si>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</si>
  <si>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</si>
  <si>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</si>
  <si>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</si>
  <si>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</si>
  <si>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</si>
  <si>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</si>
  <si>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</si>
  <si>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</si>
  <si>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</si>
  <si>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</si>
  <si>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</si>
  <si>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</si>
  <si>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</si>
  <si>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</si>
  <si>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</si>
  <si>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</si>
  <si>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</si>
  <si>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</si>
  <si>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</si>
  <si>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</si>
  <si>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</si>
  <si>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</si>
  <si>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</si>
  <si>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</si>
  <si>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</si>
  <si>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</si>
  <si>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</si>
  <si>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</si>
  <si>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</si>
  <si>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</si>
  <si>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</si>
  <si>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</si>
  <si>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</si>
  <si>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</si>
  <si>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</si>
  <si>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</si>
  <si>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</si>
  <si>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</si>
  <si>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</si>
  <si>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</si>
  <si>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</si>
  <si>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</si>
  <si>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</si>
  <si>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</si>
  <si>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</si>
  <si>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</si>
  <si>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</si>
  <si>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</si>
  <si>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</si>
  <si>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</si>
  <si>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</si>
  <si>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</si>
  <si>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</si>
  <si>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</si>
  <si>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</si>
  <si>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</si>
  <si>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</si>
  <si>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</si>
  <si>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</si>
  <si>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</si>
  <si>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</si>
  <si>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</si>
  <si>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</si>
  <si>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</si>
  <si>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</si>
  <si>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</si>
  <si>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</si>
  <si>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</si>
  <si>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</si>
  <si>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</si>
  <si>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</si>
  <si>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</si>
  <si>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</si>
  <si>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</si>
  <si>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</si>
  <si>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</si>
  <si>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</si>
  <si>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</si>
  <si>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</si>
  <si>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</si>
  <si>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</si>
  <si>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</si>
  <si>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</si>
  <si>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</si>
  <si>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</si>
  <si>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</si>
  <si>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</si>
  <si>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</si>
  <si>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</si>
  <si>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</si>
  <si>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</si>
  <si>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</si>
  <si>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</si>
  <si>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</si>
  <si>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</si>
  <si>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</si>
  <si>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</si>
  <si>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</si>
  <si>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</si>
  <si>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</si>
  <si>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</si>
  <si>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</si>
  <si>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</si>
  <si>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</si>
  <si>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</si>
  <si>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</si>
  <si>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</si>
  <si>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</si>
  <si>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</si>
  <si>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</si>
  <si>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</si>
  <si>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</si>
  <si>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</si>
  <si>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</si>
  <si>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</si>
  <si>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</si>
  <si>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</si>
  <si>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</si>
  <si>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</si>
  <si>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</si>
  <si>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</si>
  <si>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</si>
  <si>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</si>
  <si>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</si>
  <si>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</si>
  <si>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</si>
  <si>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</si>
  <si>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</si>
  <si>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</si>
  <si>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</si>
  <si>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</si>
  <si>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</si>
  <si>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</si>
  <si>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</si>
  <si>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</si>
  <si>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</si>
  <si>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</si>
  <si>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</si>
  <si>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</si>
  <si>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</si>
  <si>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</si>
  <si>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</si>
  <si>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</si>
  <si>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</si>
  <si>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</si>
  <si>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</si>
  <si>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</si>
  <si>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</si>
  <si>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</si>
  <si>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</si>
  <si>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</si>
  <si>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 31.12.2019</t>
  </si>
  <si>
    <t>stanje na dan 31.12.2019</t>
  </si>
  <si>
    <t>u razdoblju 01.01.2019 do 31.12.2019</t>
  </si>
  <si>
    <t>DRUŠTVO</t>
  </si>
  <si>
    <t>BILANCA
stanje na dan 31.12.2018
(u tisućama kuna)</t>
  </si>
  <si>
    <t>AOP oznaka</t>
  </si>
  <si>
    <t>Razlika</t>
  </si>
  <si>
    <t>Objašnjenje</t>
  </si>
  <si>
    <t>DUGOTRAJNA IMOVINA (AOP 003+010+020+031+036)</t>
  </si>
  <si>
    <t>002</t>
  </si>
  <si>
    <t xml:space="preserve">  I. Nematerijalna imovina</t>
  </si>
  <si>
    <t>003</t>
  </si>
  <si>
    <t xml:space="preserve">  II. Materijalna imovina</t>
  </si>
  <si>
    <t>010</t>
  </si>
  <si>
    <t xml:space="preserve">  III. Dugotrajna financijska imovina</t>
  </si>
  <si>
    <t>020</t>
  </si>
  <si>
    <t>HRK 147 tis. je reklasificirano iz stavke "Dugotrajnih potraživanja" (AOP 031) u stavku "Dugotrajna financijska imovina" (AOP 020).</t>
  </si>
  <si>
    <t xml:space="preserve">  IV. Potraživanja</t>
  </si>
  <si>
    <t>031</t>
  </si>
  <si>
    <t xml:space="preserve">  V. Odgođena porezna imovina</t>
  </si>
  <si>
    <t>036</t>
  </si>
  <si>
    <t>KRATKOTRAJNA IMOVINA (AOP 038+046+053+063)</t>
  </si>
  <si>
    <t>037</t>
  </si>
  <si>
    <t xml:space="preserve">  I. Zalihe</t>
  </si>
  <si>
    <t>038</t>
  </si>
  <si>
    <t xml:space="preserve">  II. Potraživanja</t>
  </si>
  <si>
    <t>046</t>
  </si>
  <si>
    <r>
      <t>HRK 365 tis. je reklasificirano iz stavke "Kratkotrajna potraživanja" (AOP 046) u stavku "Kratkotrajna financijska imovina" (AOP 053).
HRK 650 tis. je reklasificirano iz stavke "Kratkotrajna potraživanja" (AOP 046) u stavku</t>
    </r>
    <r>
      <rPr>
        <sz val="9"/>
        <rFont val="Arial"/>
        <family val="2"/>
        <charset val="238"/>
      </rPr>
      <t xml:space="preserve"> "Ostale kratkoročne obveze" (AOP 121).</t>
    </r>
  </si>
  <si>
    <t xml:space="preserve">  III. Kratkotrajna financijska imovina</t>
  </si>
  <si>
    <t>053</t>
  </si>
  <si>
    <t>HRK 365 tis. je reklasificirano iz stavke "Kratkotrajna potraživanja" (AOP 046) u stavku "Kratkotrajna financijska imovina" (AOP 053).</t>
  </si>
  <si>
    <t xml:space="preserve">  IV. Novac u banci i blagajni</t>
  </si>
  <si>
    <t>063</t>
  </si>
  <si>
    <t>PLAĆENI TROŠKOVI BUDUĆEG RAZDOBLJA I OBRAČUNATI PRIHODI</t>
  </si>
  <si>
    <t>UKUPNO AKTIVA</t>
  </si>
  <si>
    <r>
      <t xml:space="preserve">HRK 650 tis. je reklasificirano iz stavke "Kratkotrajna potraživanja" (AOP 046) u stavku </t>
    </r>
    <r>
      <rPr>
        <b/>
        <sz val="9"/>
        <rFont val="Arial"/>
        <family val="2"/>
        <charset val="238"/>
      </rPr>
      <t>"Ostale kratkoročne obveze" (AOP 121).</t>
    </r>
  </si>
  <si>
    <t>KAPITAL I REZERVE</t>
  </si>
  <si>
    <t>067</t>
  </si>
  <si>
    <t>REZERVIRANJA</t>
  </si>
  <si>
    <t>088</t>
  </si>
  <si>
    <t>HRK 48.755 tis. predstavlja reklasificiran dugoročni dio obveze za koncesijsku naknadu za turističko zemljište iz stavke "Odgođeno plaćanje troškova i prihod budućeg razdoblja" (AOP 122) u stavku "Druga rezerviranja" (AOP 094).</t>
  </si>
  <si>
    <t>DUGOROČNE OBVEZE (AOP 101+105+106)</t>
  </si>
  <si>
    <t>095</t>
  </si>
  <si>
    <t xml:space="preserve">  I. Obveze prema bankama i drugim financijskim institucijama</t>
  </si>
  <si>
    <t>101</t>
  </si>
  <si>
    <t xml:space="preserve">  II. Ostale dugoročne obveze</t>
  </si>
  <si>
    <t>105</t>
  </si>
  <si>
    <t>HRK 2.454 tis. predstavlja reklasificiran kratkoročni dio obveze štićenja kamatne stope po dugoročnim kreditima iz stavke "Ostale dugoročne obveze" (AOP 105) u stavku "Ostale kratkoročne obveze" (AOP 121).</t>
  </si>
  <si>
    <t xml:space="preserve">  III. Odgođena porezna obveza</t>
  </si>
  <si>
    <t>106</t>
  </si>
  <si>
    <t>KRATKOROČNE OBVEZE (AOP 108+113+114+115+117+118+119+121)</t>
  </si>
  <si>
    <t>107</t>
  </si>
  <si>
    <t>113</t>
  </si>
  <si>
    <t xml:space="preserve">  II. Obveze za predujmove</t>
  </si>
  <si>
    <t>114</t>
  </si>
  <si>
    <t xml:space="preserve">  III. Obveze prema prema poduzetnicima unutar grupe i obveze prema dobavljačima</t>
  </si>
  <si>
    <t>108 i 115</t>
  </si>
  <si>
    <t xml:space="preserve">  IV. Obveze prema zaposlenicima</t>
  </si>
  <si>
    <t>117</t>
  </si>
  <si>
    <t xml:space="preserve">  V. Obveze za poreze, doprinose i slična davanja</t>
  </si>
  <si>
    <t>118</t>
  </si>
  <si>
    <t xml:space="preserve">  VI. Obveze s osnove udjela u rezultatu i ostale kratkoročne obveze</t>
  </si>
  <si>
    <t>119 i 121</t>
  </si>
  <si>
    <t>HRK 2.454 tis. predstavlja reklasificiran kratkoročni dio obveze štićenja kamatne stope po dugoročnim kreditima iz stavke "Ostale dugoročne obveze" (AOP 105) u stavku "Ostale kratkoročne obveze" (AOP 121).
HRK 650 tis. je reklasificirano iz stavke "Kratkotrajna potraživanja" (AOP 046) u stavku "Ostale kratkoročne obveze" (AOP 121).</t>
  </si>
  <si>
    <t>ODGOĐENO PLAĆANJE TROŠKOVA I PRIHOD BUDUĆEGA RAZDOBLJA</t>
  </si>
  <si>
    <t>122</t>
  </si>
  <si>
    <t>UKUPNO PASIVA</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</si>
  <si>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</si>
  <si>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</si>
  <si>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</si>
  <si>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</si>
  <si>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</si>
  <si>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</si>
  <si>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HRK 1.793 tis. predstavlja iskazivanje prihoda/rashoda od prodaje imovine te prihoda/rashoda od ukidanja rezervacija sadržanih u stavci "Ostali poslovni prihodi (izvan grupe)" (AOP 130) sukladno neto metodologiji.
Napomena: Prethodno iskazano sukladno bruto metodologiji s protustavkama "Ostali troškovi" (AOP 142), "Ostali poslovni rashodi" (AOP 153) te "Financijski rashodi" (AOP 165).</t>
  </si>
  <si>
    <t>POSLOVNI RASHODI (AOP 133+137+141+142+143+146+153)</t>
  </si>
  <si>
    <t xml:space="preserve">  I. Materijalni troškovi</t>
  </si>
  <si>
    <t>133</t>
  </si>
  <si>
    <t xml:space="preserve">  II. Troškovi osoblja</t>
  </si>
  <si>
    <t>137</t>
  </si>
  <si>
    <t xml:space="preserve">  III. Amortizacija</t>
  </si>
  <si>
    <t>141</t>
  </si>
  <si>
    <t xml:space="preserve">  IV. Ostali troškovi</t>
  </si>
  <si>
    <t>142</t>
  </si>
  <si>
    <t>HRK 1.012 tis. predstavlja iskazivanje prihoda/rashoda od ukidanja rezervacija sadržanih u stavci "Ostali troškovi" (AOP 142) sukladno neto metodologiji.
Napomena: Prethodno iskazano sukladno bruto metodologiji s protustavkom "Ostali poslovni prihodi izvan grupe" (AOP 130).</t>
  </si>
  <si>
    <t xml:space="preserve">  V. Vrijednosna usklađenja</t>
  </si>
  <si>
    <t>143</t>
  </si>
  <si>
    <t xml:space="preserve">  VI. Rezerviranja</t>
  </si>
  <si>
    <t>146</t>
  </si>
  <si>
    <t xml:space="preserve">  VIII. Ostali poslovni rashodi</t>
  </si>
  <si>
    <t>153</t>
  </si>
  <si>
    <t>HRK 220 tis. predstavlja iskazivanje prihoda/rashoda od prodaje imovine sadržanih u stavci "Ostali poslovni rashodi" (AOP 153) sukladno neto metodologiji.
Napomena: Prethodno iskazano sukladno bruto metodologiji s protustavkom "Ostali poslovni prihodi (izvan grupe)" (AOP 130).</t>
  </si>
  <si>
    <t>FINANCIJSKI PRIHODI</t>
  </si>
  <si>
    <t>154</t>
  </si>
  <si>
    <t>HRK 21.736 tis. predstavlja iskazivanje sukladno neto metodologiji stavki "Tečajne razlike i ostali financijski prihodi" (AOP 162; HRK 17.040 tis.) te "Nerealizirani dobici (prihodi) od financijske imovine" (AOP 163; HRK 4.696 tis.).
Napomena: Prethodno iskazano sukladno bruto metodologiji s protustavkama Tečajne razlike i drugi rashodi" (AOP 149) te "Nerealizirani gubici (rashodi) od financijske imovine" (AOP 170).</t>
  </si>
  <si>
    <t>FINANCIJSKI RASHODI</t>
  </si>
  <si>
    <t>165</t>
  </si>
  <si>
    <t>HRK 22.298 tis. predstavlja iskazivanje sukladno neto metodologiji stavki "Tečajne razlike i drugi rashodi" (AOP 169; HRK 17.040 tis.), "Nerealizirani gubici (rashodi) od financijske imovine" (AOP 170; HRK 4.696 tis.) te prihoda od ukidanja rezervacija sadržanih u stavci "Ostali financijski rashodi" (AOP 172; HRK 562 tis.).
Napomena: Prethodno iskazano sukladno bruto metodologiji s protustavkama "Tečajne razlike i ostali financijski prihodi" (AOP 162), "Nerealizirani dobici (prihodi) od financijske imovine" (AOP 163) te Ostali poslovni prihodi (izvan grupe)" (AOP 130).</t>
  </si>
  <si>
    <t>UKUPNI PRIHODI (AOP 125+154)</t>
  </si>
  <si>
    <t>177</t>
  </si>
  <si>
    <t>HRK 23.529 tis. predstavlja iskazivanje pojedinih stavki sukladno neto metodologiji (ranije detaljnije pojašnjeno).</t>
  </si>
  <si>
    <t>UKUPNI RASHODI (AOP 131+165)</t>
  </si>
  <si>
    <t>178</t>
  </si>
  <si>
    <t>DOBIT ILI GUBITAK PRIJE OPOREZIVANJA (AOP 177-178)</t>
  </si>
  <si>
    <t>179</t>
  </si>
  <si>
    <t>POREZ NA DOBIT</t>
  </si>
  <si>
    <t>182</t>
  </si>
  <si>
    <t>DOBIT RAZDOBLJA (AOP 179-182)</t>
  </si>
  <si>
    <t>184</t>
  </si>
  <si>
    <t>Rekapitulacija usklada TFI-POD bilance za 2018. godinu</t>
  </si>
  <si>
    <t>TFI-POD
objavljeno</t>
  </si>
  <si>
    <t>TFI-POD
reklasificirano</t>
  </si>
  <si>
    <t>Rekapitulacija usklada TFI-POD Računa dobiti i gubitka za 2018. godinu</t>
  </si>
  <si>
    <t>TFI-POD RAČUN DOBITI I GUBITKA
u razdoblju od 1.1.2018. do 31.12.2018.
(u tisućama kuna)</t>
  </si>
  <si>
    <t>TFI-POD Kumulativ
objavljeno</t>
  </si>
  <si>
    <t>TFI-POD Kumulativ
reklasificirano</t>
  </si>
  <si>
    <t>064</t>
  </si>
  <si>
    <t>131</t>
  </si>
  <si>
    <t>Društvo Valamar Riviera d.d. u nastavku predstavlja tablice usporedbe stavki TFI POD financijskih izvještaja za 2018. godinu.</t>
  </si>
  <si>
    <t xml:space="preserve">BILJEŠKE UZ FINANCIJSKE IZVJEŠTAJE - TFI
(sastavljaju se za tromjesečna izvještajna razdoblja)
Naziv izdavatelja:   Valamar Riviera d.d.
OIB:   36201212847
Izvještajno razdoblje: 01.01.2019. do 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financijskim izvještajima dostupne su u objavljenom PDF dokumentu "Rezultati poslovanja 1.1.2019. – 31.12.2019." koji je istovremeno s ovim dokumentom objavljen na internetskim stranicama HANFA-e, Zagrebačke burze i Izdavatelja.
Informacije o osnovi za sastavljanje financijskih izvještaja i određenim računovodstvenim politikama dostupne su u objavljenom PDF dokumentu „Godišnje izvješće 2019.“ koji je istovremeno s ovim dokumentom objavljen na internetskim stranicama HANFA-e,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</si>
</sst>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11"/>
      <color theme="1"/>
      <name val="Arial"/>
      <family val="2"/>
      <charset val="238"/>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s>
  <borders count="8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
      <left/>
      <right/>
      <top/>
      <bottom style="medium">
        <color theme="1"/>
      </bottom>
      <diagonal/>
    </border>
    <border>
      <left style="medium">
        <color theme="1"/>
      </left>
      <right style="thin">
        <color theme="0" tint="-0.34998626667073579"/>
      </right>
      <top style="medium">
        <color theme="1"/>
      </top>
      <bottom style="medium">
        <color theme="1"/>
      </bottom>
      <diagonal/>
    </border>
    <border>
      <left/>
      <right style="thin">
        <color theme="0" tint="-0.34998626667073579"/>
      </right>
      <top style="medium">
        <color theme="1"/>
      </top>
      <bottom style="medium">
        <color theme="1"/>
      </bottom>
      <diagonal/>
    </border>
    <border>
      <left style="thin">
        <color theme="0" tint="-0.34998626667073579"/>
      </left>
      <right style="thin">
        <color theme="0" tint="-0.34998626667073579"/>
      </right>
      <top style="medium">
        <color theme="1"/>
      </top>
      <bottom style="medium">
        <color theme="1"/>
      </bottom>
      <diagonal/>
    </border>
    <border>
      <left style="thin">
        <color theme="0" tint="-0.34998626667073579"/>
      </left>
      <right style="medium">
        <color theme="1"/>
      </right>
      <top style="medium">
        <color theme="1"/>
      </top>
      <bottom style="medium">
        <color theme="1"/>
      </bottom>
      <diagonal/>
    </border>
    <border>
      <left style="medium">
        <color theme="1"/>
      </left>
      <right/>
      <top style="medium">
        <color theme="1"/>
      </top>
      <bottom style="thin">
        <color indexed="22"/>
      </bottom>
      <diagonal/>
    </border>
    <border>
      <left/>
      <right/>
      <top style="medium">
        <color theme="1"/>
      </top>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thin">
        <color theme="0" tint="-0.34998626667073579"/>
      </bottom>
      <diagonal/>
    </border>
    <border>
      <left/>
      <right style="thin">
        <color theme="0" tint="-0.34998626667073579"/>
      </right>
      <top style="medium">
        <color theme="1"/>
      </top>
      <bottom style="thin">
        <color theme="0" tint="-0.34998626667073579"/>
      </bottom>
      <diagonal/>
    </border>
    <border>
      <left style="medium">
        <color theme="1"/>
      </left>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44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13" xfId="0"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vertical="center"/>
      <protection locked="0"/>
    </xf>
    <xf numFmtId="3" fontId="6" fillId="0" borderId="49" xfId="0" applyNumberFormat="1" applyFont="1" applyFill="1" applyBorder="1" applyAlignment="1" applyProtection="1">
      <alignment horizontal="right" vertical="center"/>
      <protection locked="0"/>
    </xf>
    <xf numFmtId="3" fontId="6" fillId="0" borderId="49" xfId="0" applyNumberFormat="1" applyFont="1" applyFill="1" applyBorder="1" applyAlignment="1" applyProtection="1">
      <alignment vertical="center"/>
      <protection locked="0"/>
    </xf>
    <xf numFmtId="0" fontId="5" fillId="0" borderId="47" xfId="4" applyFont="1" applyFill="1" applyBorder="1" applyAlignment="1" applyProtection="1">
      <alignment horizontal="center" vertical="center"/>
      <protection locked="0"/>
    </xf>
    <xf numFmtId="3" fontId="4" fillId="0" borderId="39" xfId="5" applyNumberFormat="1" applyFont="1" applyFill="1" applyBorder="1" applyAlignment="1" applyProtection="1">
      <alignment vertical="center" shrinkToFit="1"/>
      <protection locked="0"/>
    </xf>
    <xf numFmtId="3" fontId="4" fillId="0" borderId="39" xfId="6" applyNumberFormat="1" applyFont="1" applyFill="1" applyBorder="1" applyAlignment="1" applyProtection="1">
      <alignment vertical="center" shrinkToFit="1"/>
      <protection locked="0"/>
    </xf>
    <xf numFmtId="3" fontId="4" fillId="0" borderId="48" xfId="0" applyNumberFormat="1" applyFont="1" applyFill="1" applyBorder="1" applyAlignment="1" applyProtection="1">
      <alignment vertical="center"/>
      <protection locked="0"/>
    </xf>
    <xf numFmtId="0" fontId="26" fillId="11" borderId="0" xfId="0" applyFont="1" applyFill="1"/>
    <xf numFmtId="0" fontId="35" fillId="11" borderId="0" xfId="0" applyFont="1" applyFill="1"/>
    <xf numFmtId="49" fontId="36" fillId="11" borderId="0" xfId="0" applyNumberFormat="1" applyFont="1" applyFill="1" applyAlignment="1">
      <alignment horizontal="center" vertical="center"/>
    </xf>
    <xf numFmtId="0" fontId="37" fillId="11" borderId="0" xfId="0" applyFont="1" applyFill="1"/>
    <xf numFmtId="0" fontId="38" fillId="11" borderId="0" xfId="0" applyFont="1" applyFill="1"/>
    <xf numFmtId="0" fontId="36" fillId="11" borderId="0" xfId="0" applyFont="1" applyFill="1"/>
    <xf numFmtId="0" fontId="39" fillId="11" borderId="50" xfId="0" applyFont="1" applyFill="1" applyBorder="1"/>
    <xf numFmtId="49" fontId="40" fillId="11" borderId="50" xfId="0" applyNumberFormat="1" applyFont="1" applyFill="1" applyBorder="1" applyAlignment="1">
      <alignment horizontal="center" vertical="center"/>
    </xf>
    <xf numFmtId="3" fontId="36" fillId="11" borderId="50" xfId="0" applyNumberFormat="1" applyFont="1" applyFill="1" applyBorder="1" applyAlignment="1">
      <alignment horizontal="center"/>
    </xf>
    <xf numFmtId="3" fontId="41" fillId="11" borderId="50" xfId="0" applyNumberFormat="1" applyFont="1" applyFill="1" applyBorder="1" applyAlignment="1">
      <alignment horizontal="center"/>
    </xf>
    <xf numFmtId="0" fontId="41" fillId="11" borderId="50" xfId="0" applyFont="1" applyFill="1" applyBorder="1" applyAlignment="1">
      <alignment vertical="center"/>
    </xf>
    <xf numFmtId="0" fontId="36" fillId="17" borderId="51" xfId="0" applyFont="1" applyFill="1" applyBorder="1" applyAlignment="1">
      <alignment vertical="center" wrapText="1"/>
    </xf>
    <xf numFmtId="0" fontId="36" fillId="17" borderId="52" xfId="0" applyFont="1" applyFill="1" applyBorder="1" applyAlignment="1">
      <alignment vertical="center" wrapText="1"/>
    </xf>
    <xf numFmtId="49" fontId="36" fillId="17" borderId="53" xfId="0" applyNumberFormat="1" applyFont="1" applyFill="1" applyBorder="1" applyAlignment="1">
      <alignment horizontal="center" vertical="center"/>
    </xf>
    <xf numFmtId="3" fontId="36" fillId="17" borderId="53" xfId="0" applyNumberFormat="1" applyFont="1" applyFill="1" applyBorder="1" applyAlignment="1">
      <alignment horizontal="center" vertical="center" wrapText="1"/>
    </xf>
    <xf numFmtId="0" fontId="36" fillId="17" borderId="54" xfId="0" applyFont="1" applyFill="1" applyBorder="1" applyAlignment="1">
      <alignment horizontal="center" vertical="center"/>
    </xf>
    <xf numFmtId="0" fontId="42" fillId="9" borderId="55" xfId="0" applyFont="1" applyFill="1" applyBorder="1" applyAlignment="1">
      <alignment vertical="center" wrapText="1"/>
    </xf>
    <xf numFmtId="0" fontId="42" fillId="9" borderId="56" xfId="0" applyFont="1" applyFill="1" applyBorder="1" applyAlignment="1">
      <alignment vertical="center" wrapText="1"/>
    </xf>
    <xf numFmtId="49" fontId="42" fillId="9" borderId="57" xfId="0" applyNumberFormat="1" applyFont="1" applyFill="1" applyBorder="1" applyAlignment="1">
      <alignment horizontal="center" vertical="center"/>
    </xf>
    <xf numFmtId="3" fontId="42" fillId="9" borderId="57" xfId="0" applyNumberFormat="1" applyFont="1" applyFill="1" applyBorder="1" applyAlignment="1">
      <alignment horizontal="right" vertical="center"/>
    </xf>
    <xf numFmtId="0" fontId="43" fillId="9" borderId="58" xfId="0" applyFont="1" applyFill="1" applyBorder="1" applyAlignment="1">
      <alignment horizontal="left" vertical="center"/>
    </xf>
    <xf numFmtId="49" fontId="37" fillId="11" borderId="61" xfId="0" applyNumberFormat="1" applyFont="1" applyFill="1" applyBorder="1" applyAlignment="1">
      <alignment horizontal="center" vertical="center" wrapText="1"/>
    </xf>
    <xf numFmtId="3" fontId="37" fillId="11" borderId="61" xfId="0" applyNumberFormat="1" applyFont="1" applyFill="1" applyBorder="1" applyAlignment="1">
      <alignment horizontal="right" vertical="center"/>
    </xf>
    <xf numFmtId="0" fontId="37" fillId="11" borderId="62" xfId="0" applyFont="1" applyFill="1" applyBorder="1" applyAlignment="1">
      <alignment horizontal="left" vertical="center"/>
    </xf>
    <xf numFmtId="49" fontId="37" fillId="11" borderId="61" xfId="0" applyNumberFormat="1" applyFont="1" applyFill="1" applyBorder="1" applyAlignment="1">
      <alignment horizontal="center" vertical="center"/>
    </xf>
    <xf numFmtId="0" fontId="37" fillId="11" borderId="62" xfId="0" applyFont="1" applyFill="1" applyBorder="1" applyAlignment="1">
      <alignment horizontal="left" vertical="center" wrapText="1"/>
    </xf>
    <xf numFmtId="0" fontId="37" fillId="11" borderId="59" xfId="0" applyFont="1" applyFill="1" applyBorder="1" applyAlignment="1">
      <alignment horizontal="left" vertical="center"/>
    </xf>
    <xf numFmtId="0" fontId="37" fillId="11" borderId="63" xfId="0" applyFont="1" applyFill="1" applyBorder="1" applyAlignment="1">
      <alignment horizontal="left" vertical="center"/>
    </xf>
    <xf numFmtId="49" fontId="36" fillId="11" borderId="63" xfId="0" applyNumberFormat="1" applyFont="1" applyFill="1" applyBorder="1" applyAlignment="1">
      <alignment horizontal="center" vertical="center"/>
    </xf>
    <xf numFmtId="3" fontId="37" fillId="11" borderId="63" xfId="0" applyNumberFormat="1" applyFont="1" applyFill="1" applyBorder="1" applyAlignment="1">
      <alignment horizontal="right" vertical="center"/>
    </xf>
    <xf numFmtId="0" fontId="37" fillId="11" borderId="63" xfId="0" applyFont="1" applyFill="1" applyBorder="1" applyAlignment="1">
      <alignment horizontal="right" vertical="center"/>
    </xf>
    <xf numFmtId="0" fontId="37" fillId="11" borderId="64" xfId="0" applyFont="1" applyFill="1" applyBorder="1" applyAlignment="1">
      <alignment horizontal="left" vertical="center"/>
    </xf>
    <xf numFmtId="49" fontId="42" fillId="9" borderId="61" xfId="0" applyNumberFormat="1" applyFont="1" applyFill="1" applyBorder="1" applyAlignment="1">
      <alignment horizontal="center" vertical="center"/>
    </xf>
    <xf numFmtId="3" fontId="42" fillId="9" borderId="61" xfId="0" applyNumberFormat="1" applyFont="1" applyFill="1" applyBorder="1" applyAlignment="1">
      <alignment horizontal="right" vertical="center"/>
    </xf>
    <xf numFmtId="0" fontId="43" fillId="9" borderId="62" xfId="0" applyFont="1" applyFill="1" applyBorder="1" applyAlignment="1">
      <alignment horizontal="left" vertical="center"/>
    </xf>
    <xf numFmtId="0" fontId="37" fillId="11" borderId="59" xfId="0" applyFont="1" applyFill="1" applyBorder="1" applyAlignment="1">
      <alignment vertical="center"/>
    </xf>
    <xf numFmtId="0" fontId="37" fillId="11" borderId="63" xfId="0" applyFont="1" applyFill="1" applyBorder="1" applyAlignment="1">
      <alignment vertical="center"/>
    </xf>
    <xf numFmtId="49" fontId="36" fillId="18" borderId="67" xfId="0" applyNumberFormat="1" applyFont="1" applyFill="1" applyBorder="1" applyAlignment="1">
      <alignment horizontal="left" vertical="center"/>
    </xf>
    <xf numFmtId="3" fontId="36" fillId="18" borderId="67" xfId="0" applyNumberFormat="1" applyFont="1" applyFill="1" applyBorder="1" applyAlignment="1">
      <alignment horizontal="right" vertical="center"/>
    </xf>
    <xf numFmtId="49" fontId="36" fillId="18" borderId="67" xfId="0" applyNumberFormat="1" applyFont="1" applyFill="1" applyBorder="1" applyAlignment="1">
      <alignment horizontal="left" vertical="center" wrapText="1"/>
    </xf>
    <xf numFmtId="0" fontId="37" fillId="11" borderId="68" xfId="0" applyFont="1" applyFill="1" applyBorder="1" applyAlignment="1">
      <alignment horizontal="left" vertical="center"/>
    </xf>
    <xf numFmtId="0" fontId="37" fillId="11" borderId="69" xfId="0" applyFont="1" applyFill="1" applyBorder="1" applyAlignment="1">
      <alignment horizontal="left" vertical="center"/>
    </xf>
    <xf numFmtId="49" fontId="36" fillId="11" borderId="69" xfId="0" applyNumberFormat="1" applyFont="1" applyFill="1" applyBorder="1" applyAlignment="1">
      <alignment horizontal="center" vertical="center"/>
    </xf>
    <xf numFmtId="3" fontId="37" fillId="11" borderId="69" xfId="0" applyNumberFormat="1" applyFont="1" applyFill="1" applyBorder="1" applyAlignment="1">
      <alignment horizontal="right" vertical="center"/>
    </xf>
    <xf numFmtId="0" fontId="37" fillId="11" borderId="69" xfId="0" applyFont="1" applyFill="1" applyBorder="1" applyAlignment="1">
      <alignment horizontal="right" vertical="center"/>
    </xf>
    <xf numFmtId="0" fontId="37" fillId="11" borderId="70" xfId="0" applyFont="1" applyFill="1" applyBorder="1" applyAlignment="1">
      <alignment horizontal="left" vertical="center"/>
    </xf>
    <xf numFmtId="0" fontId="42" fillId="9" borderId="71" xfId="0" applyFont="1" applyFill="1" applyBorder="1" applyAlignment="1">
      <alignment vertical="center"/>
    </xf>
    <xf numFmtId="0" fontId="42" fillId="9" borderId="72" xfId="0" applyFont="1" applyFill="1" applyBorder="1" applyAlignment="1">
      <alignment vertical="center"/>
    </xf>
    <xf numFmtId="49" fontId="36" fillId="11" borderId="61" xfId="0" applyNumberFormat="1" applyFont="1" applyFill="1" applyBorder="1" applyAlignment="1">
      <alignment horizontal="center" vertical="center"/>
    </xf>
    <xf numFmtId="0" fontId="37" fillId="11" borderId="61" xfId="0" applyFont="1" applyFill="1" applyBorder="1" applyAlignment="1">
      <alignment horizontal="right" vertical="center"/>
    </xf>
    <xf numFmtId="0" fontId="42" fillId="9" borderId="62" xfId="0" applyFont="1" applyFill="1" applyBorder="1" applyAlignment="1">
      <alignment horizontal="left" vertical="center" wrapText="1"/>
    </xf>
    <xf numFmtId="0" fontId="37" fillId="11" borderId="62" xfId="0" applyFont="1" applyFill="1" applyBorder="1"/>
    <xf numFmtId="49" fontId="42" fillId="9" borderId="61" xfId="0" applyNumberFormat="1" applyFont="1" applyFill="1" applyBorder="1" applyAlignment="1">
      <alignment horizontal="center" vertical="center" wrapText="1"/>
    </xf>
    <xf numFmtId="3" fontId="36" fillId="18" borderId="74" xfId="0" applyNumberFormat="1" applyFont="1" applyFill="1" applyBorder="1" applyAlignment="1">
      <alignment horizontal="left" vertical="center" wrapText="1"/>
    </xf>
    <xf numFmtId="0" fontId="0" fillId="11" borderId="0" xfId="0" applyFill="1"/>
    <xf numFmtId="49" fontId="36" fillId="17" borderId="77" xfId="0" applyNumberFormat="1" applyFont="1" applyFill="1" applyBorder="1" applyAlignment="1">
      <alignment horizontal="center" vertical="center"/>
    </xf>
    <xf numFmtId="3" fontId="36" fillId="17" borderId="77" xfId="0" applyNumberFormat="1" applyFont="1" applyFill="1" applyBorder="1" applyAlignment="1">
      <alignment horizontal="center" vertical="center" wrapText="1"/>
    </xf>
    <xf numFmtId="0" fontId="36" fillId="17" borderId="78" xfId="0" applyFont="1" applyFill="1" applyBorder="1" applyAlignment="1">
      <alignment horizontal="center" vertical="center"/>
    </xf>
    <xf numFmtId="49" fontId="42" fillId="9" borderId="81" xfId="0" applyNumberFormat="1" applyFont="1" applyFill="1" applyBorder="1" applyAlignment="1">
      <alignment horizontal="center" vertical="center"/>
    </xf>
    <xf numFmtId="3" fontId="42" fillId="9" borderId="81" xfId="0" applyNumberFormat="1" applyFont="1" applyFill="1" applyBorder="1" applyAlignment="1">
      <alignment horizontal="right" vertical="center"/>
    </xf>
    <xf numFmtId="0" fontId="43" fillId="9" borderId="82" xfId="0" applyFont="1" applyFill="1" applyBorder="1" applyAlignment="1">
      <alignment horizontal="left" vertical="center"/>
    </xf>
    <xf numFmtId="49" fontId="42" fillId="9" borderId="83" xfId="0" applyNumberFormat="1" applyFont="1" applyFill="1" applyBorder="1" applyAlignment="1">
      <alignment vertical="center"/>
    </xf>
    <xf numFmtId="49" fontId="42" fillId="9" borderId="60" xfId="0" applyNumberFormat="1" applyFont="1" applyFill="1" applyBorder="1" applyAlignment="1">
      <alignment vertical="center"/>
    </xf>
    <xf numFmtId="0" fontId="36" fillId="11" borderId="59" xfId="0" applyFont="1" applyFill="1" applyBorder="1" applyAlignment="1">
      <alignment horizontal="left" vertical="center"/>
    </xf>
    <xf numFmtId="3" fontId="36" fillId="11" borderId="63" xfId="0" applyNumberFormat="1" applyFont="1" applyFill="1" applyBorder="1" applyAlignment="1">
      <alignment horizontal="right" vertical="center"/>
    </xf>
    <xf numFmtId="0" fontId="36" fillId="11" borderId="63" xfId="0" applyFont="1" applyFill="1" applyBorder="1" applyAlignment="1">
      <alignment horizontal="right" vertical="center"/>
    </xf>
    <xf numFmtId="0" fontId="36" fillId="11" borderId="64" xfId="0" applyFont="1" applyFill="1" applyBorder="1" applyAlignment="1">
      <alignment horizontal="left" vertical="center" wrapText="1"/>
    </xf>
    <xf numFmtId="49" fontId="42" fillId="9" borderId="67" xfId="0" applyNumberFormat="1" applyFont="1" applyFill="1" applyBorder="1" applyAlignment="1">
      <alignment horizontal="center" vertical="center"/>
    </xf>
    <xf numFmtId="3" fontId="42" fillId="9" borderId="67" xfId="0" applyNumberFormat="1" applyFont="1" applyFill="1" applyBorder="1" applyAlignment="1">
      <alignment horizontal="right" vertical="center"/>
    </xf>
    <xf numFmtId="0" fontId="43" fillId="9" borderId="74" xfId="0" applyFont="1" applyFill="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wrapText="1"/>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49" fontId="42" fillId="9" borderId="83" xfId="0" applyNumberFormat="1" applyFont="1" applyFill="1" applyBorder="1" applyAlignment="1">
      <alignment horizontal="left" vertical="center"/>
    </xf>
    <xf numFmtId="49" fontId="42" fillId="9" borderId="60" xfId="0" applyNumberFormat="1" applyFont="1" applyFill="1" applyBorder="1" applyAlignment="1">
      <alignment horizontal="left" vertical="center"/>
    </xf>
    <xf numFmtId="49" fontId="42" fillId="9" borderId="65" xfId="0" applyNumberFormat="1" applyFont="1" applyFill="1" applyBorder="1" applyAlignment="1">
      <alignment horizontal="left" vertical="center"/>
    </xf>
    <xf numFmtId="49" fontId="42" fillId="9" borderId="66" xfId="0" applyNumberFormat="1" applyFont="1" applyFill="1" applyBorder="1" applyAlignment="1">
      <alignment horizontal="left" vertical="center"/>
    </xf>
    <xf numFmtId="49" fontId="37" fillId="11" borderId="83" xfId="0" applyNumberFormat="1" applyFont="1" applyFill="1" applyBorder="1" applyAlignment="1">
      <alignment horizontal="left" vertical="center"/>
    </xf>
    <xf numFmtId="49" fontId="37" fillId="11" borderId="60" xfId="0" applyNumberFormat="1" applyFont="1" applyFill="1" applyBorder="1" applyAlignment="1">
      <alignment horizontal="left" vertical="center"/>
    </xf>
    <xf numFmtId="49" fontId="37" fillId="11" borderId="83" xfId="0" applyNumberFormat="1" applyFont="1" applyFill="1" applyBorder="1" applyAlignment="1">
      <alignment horizontal="left" vertical="center" wrapText="1"/>
    </xf>
    <xf numFmtId="49" fontId="37" fillId="11" borderId="60" xfId="0" applyNumberFormat="1" applyFont="1" applyFill="1" applyBorder="1" applyAlignment="1">
      <alignment horizontal="left" vertical="center" wrapText="1"/>
    </xf>
    <xf numFmtId="0" fontId="36" fillId="17" borderId="75" xfId="0" applyFont="1" applyFill="1" applyBorder="1" applyAlignment="1">
      <alignment horizontal="left" vertical="center" wrapText="1"/>
    </xf>
    <xf numFmtId="0" fontId="36" fillId="17" borderId="76" xfId="0" applyFont="1" applyFill="1" applyBorder="1" applyAlignment="1">
      <alignment horizontal="left" vertical="center" wrapText="1"/>
    </xf>
    <xf numFmtId="0" fontId="42" fillId="9" borderId="79" xfId="0" applyFont="1" applyFill="1" applyBorder="1" applyAlignment="1">
      <alignment horizontal="left" vertical="center" wrapText="1"/>
    </xf>
    <xf numFmtId="0" fontId="42" fillId="9" borderId="80" xfId="0" applyFont="1" applyFill="1" applyBorder="1" applyAlignment="1">
      <alignment horizontal="left" vertical="center" wrapText="1"/>
    </xf>
    <xf numFmtId="3" fontId="37" fillId="11" borderId="83" xfId="0" applyNumberFormat="1" applyFont="1" applyFill="1" applyBorder="1" applyAlignment="1">
      <alignment horizontal="left" vertical="center" wrapText="1"/>
    </xf>
    <xf numFmtId="3" fontId="37" fillId="11" borderId="60" xfId="0" applyNumberFormat="1" applyFont="1" applyFill="1" applyBorder="1" applyAlignment="1">
      <alignment horizontal="left" vertical="center" wrapText="1"/>
    </xf>
    <xf numFmtId="0" fontId="42" fillId="9" borderId="79" xfId="0" applyFont="1" applyFill="1" applyBorder="1" applyAlignment="1">
      <alignment horizontal="left" vertical="center"/>
    </xf>
    <xf numFmtId="0" fontId="42" fillId="9" borderId="80" xfId="0" applyFont="1" applyFill="1" applyBorder="1" applyAlignment="1">
      <alignment horizontal="left" vertical="center"/>
    </xf>
    <xf numFmtId="0" fontId="37" fillId="11" borderId="59" xfId="0" applyFont="1" applyFill="1" applyBorder="1" applyAlignment="1">
      <alignment horizontal="left" vertical="center" wrapText="1"/>
    </xf>
    <xf numFmtId="0" fontId="37" fillId="11" borderId="60" xfId="0" applyFont="1" applyFill="1" applyBorder="1" applyAlignment="1">
      <alignment horizontal="left" vertical="center" wrapText="1"/>
    </xf>
    <xf numFmtId="0" fontId="37" fillId="11" borderId="59" xfId="0" applyFont="1" applyFill="1" applyBorder="1" applyAlignment="1">
      <alignment horizontal="left" vertical="center"/>
    </xf>
    <xf numFmtId="0" fontId="37" fillId="11" borderId="60" xfId="0" applyFont="1" applyFill="1" applyBorder="1" applyAlignment="1">
      <alignment horizontal="left" vertical="center"/>
    </xf>
    <xf numFmtId="0" fontId="36" fillId="18" borderId="73" xfId="0" applyFont="1" applyFill="1" applyBorder="1" applyAlignment="1">
      <alignment horizontal="left" vertical="center"/>
    </xf>
    <xf numFmtId="0" fontId="36" fillId="18" borderId="66" xfId="0" applyFont="1" applyFill="1" applyBorder="1" applyAlignment="1">
      <alignment horizontal="left" vertical="center"/>
    </xf>
    <xf numFmtId="0" fontId="36" fillId="16" borderId="0" xfId="0" applyFont="1" applyFill="1" applyAlignment="1">
      <alignment horizontal="center"/>
    </xf>
    <xf numFmtId="0" fontId="42" fillId="9" borderId="59" xfId="0" applyFont="1" applyFill="1" applyBorder="1" applyAlignment="1">
      <alignment horizontal="left" vertical="center"/>
    </xf>
    <xf numFmtId="0" fontId="42" fillId="9" borderId="60" xfId="0" applyFont="1" applyFill="1" applyBorder="1" applyAlignment="1">
      <alignment horizontal="left" vertical="center"/>
    </xf>
    <xf numFmtId="0" fontId="37" fillId="11" borderId="59" xfId="0" applyFont="1" applyFill="1" applyBorder="1" applyAlignment="1">
      <alignment horizontal="center" vertical="center"/>
    </xf>
    <xf numFmtId="0" fontId="37" fillId="11" borderId="63" xfId="0" applyFont="1" applyFill="1" applyBorder="1" applyAlignment="1">
      <alignment horizontal="center" vertical="center"/>
    </xf>
    <xf numFmtId="0" fontId="37" fillId="11" borderId="59" xfId="0" applyFont="1" applyFill="1" applyBorder="1" applyAlignment="1">
      <alignment vertical="center"/>
    </xf>
    <xf numFmtId="0" fontId="37" fillId="11" borderId="60" xfId="0" applyFont="1" applyFill="1" applyBorder="1" applyAlignment="1">
      <alignment vertical="center"/>
    </xf>
    <xf numFmtId="49" fontId="36" fillId="18" borderId="65" xfId="0" applyNumberFormat="1" applyFont="1" applyFill="1" applyBorder="1" applyAlignment="1">
      <alignment horizontal="left" vertical="center"/>
    </xf>
    <xf numFmtId="49" fontId="36" fillId="18" borderId="66" xfId="0" applyNumberFormat="1" applyFont="1" applyFill="1" applyBorder="1" applyAlignment="1">
      <alignment horizontal="left" vertical="center"/>
    </xf>
    <xf numFmtId="0" fontId="37" fillId="11" borderId="60" xfId="0" applyFont="1" applyFill="1" applyBorder="1" applyAlignment="1">
      <alignment horizontal="center" vertical="center"/>
    </xf>
    <xf numFmtId="0" fontId="42" fillId="9" borderId="59" xfId="0" applyFont="1" applyFill="1" applyBorder="1" applyAlignment="1">
      <alignment vertical="center"/>
    </xf>
    <xf numFmtId="0" fontId="42" fillId="9" borderId="60" xfId="0" applyFont="1" applyFill="1" applyBorder="1" applyAlignment="1">
      <alignment vertical="center"/>
    </xf>
    <xf numFmtId="0" fontId="37" fillId="11" borderId="59" xfId="0" applyFont="1" applyFill="1" applyBorder="1" applyAlignment="1">
      <alignment vertical="center" wrapText="1"/>
    </xf>
    <xf numFmtId="0" fontId="37" fillId="11" borderId="60" xfId="0" applyFont="1" applyFill="1" applyBorder="1" applyAlignment="1">
      <alignment vertical="center" wrapText="1"/>
    </xf>
    <xf numFmtId="0" fontId="3" fillId="11" borderId="0" xfId="0" applyFont="1" applyFill="1" applyAlignment="1">
      <alignment horizontal="left" vertical="top" wrapText="1"/>
    </xf>
    <xf numFmtId="0" fontId="36" fillId="16" borderId="0" xfId="0" applyFont="1" applyFill="1" applyBorder="1" applyAlignment="1">
      <alignment horizontal="center"/>
    </xf>
  </cellXfs>
  <cellStyles count="8">
    <cellStyle name="Hyperlink 2" xfId="2"/>
    <cellStyle name="Normal" xfId="0" builtinId="0"/>
    <cellStyle name="Normal 2" xfId="3"/>
    <cellStyle name="Normal 2 2" xfId="6"/>
    <cellStyle name="Normal 3" xfId="4"/>
    <cellStyle name="Normal 3 2" xfId="7"/>
    <cellStyle name="Normal 4" xfId="5"/>
    <cellStyle name="Style 1" xfId="1"/>
  </cellStyles>
  <dxfs count="6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22" workbookViewId="0">
      <selection activeCell="M10" sqref="M1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212" t="s">
        <v>391</v>
      </c>
      <c r="B1" s="213"/>
      <c r="C1" s="213"/>
      <c r="D1" s="71"/>
      <c r="E1" s="71"/>
      <c r="F1" s="71"/>
      <c r="G1" s="71"/>
      <c r="H1" s="71"/>
      <c r="I1" s="71"/>
      <c r="J1" s="72"/>
    </row>
    <row r="2" spans="1:20" ht="14.45" customHeight="1" x14ac:dyDescent="0.25">
      <c r="A2" s="214" t="s">
        <v>407</v>
      </c>
      <c r="B2" s="215"/>
      <c r="C2" s="215"/>
      <c r="D2" s="215"/>
      <c r="E2" s="215"/>
      <c r="F2" s="215"/>
      <c r="G2" s="215"/>
      <c r="H2" s="215"/>
      <c r="I2" s="215"/>
      <c r="J2" s="216"/>
      <c r="N2" s="123">
        <v>1</v>
      </c>
    </row>
    <row r="3" spans="1:20" x14ac:dyDescent="0.25">
      <c r="A3" s="74"/>
      <c r="B3" s="75"/>
      <c r="C3" s="75"/>
      <c r="D3" s="75"/>
      <c r="E3" s="75"/>
      <c r="F3" s="75"/>
      <c r="G3" s="75"/>
      <c r="H3" s="75"/>
      <c r="I3" s="75"/>
      <c r="J3" s="76"/>
      <c r="N3" s="123">
        <v>2</v>
      </c>
    </row>
    <row r="4" spans="1:20" ht="33.6" customHeight="1" x14ac:dyDescent="0.25">
      <c r="A4" s="217" t="s">
        <v>392</v>
      </c>
      <c r="B4" s="218"/>
      <c r="C4" s="218"/>
      <c r="D4" s="218"/>
      <c r="E4" s="219">
        <v>43466</v>
      </c>
      <c r="F4" s="220"/>
      <c r="G4" s="77" t="s">
        <v>0</v>
      </c>
      <c r="H4" s="219" t="s">
        <v>446</v>
      </c>
      <c r="I4" s="220"/>
      <c r="J4" s="78"/>
      <c r="N4" s="123">
        <v>3</v>
      </c>
    </row>
    <row r="5" spans="1:20" s="79" customFormat="1" ht="10.15" customHeight="1" x14ac:dyDescent="0.25">
      <c r="A5" s="221"/>
      <c r="B5" s="222"/>
      <c r="C5" s="222"/>
      <c r="D5" s="222"/>
      <c r="E5" s="222"/>
      <c r="F5" s="222"/>
      <c r="G5" s="222"/>
      <c r="H5" s="222"/>
      <c r="I5" s="222"/>
      <c r="J5" s="223"/>
      <c r="N5" s="124">
        <v>4</v>
      </c>
    </row>
    <row r="6" spans="1:20" ht="20.45" customHeight="1" x14ac:dyDescent="0.25">
      <c r="A6" s="80"/>
      <c r="B6" s="81" t="s">
        <v>414</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231" t="s">
        <v>416</v>
      </c>
      <c r="B10" s="232"/>
      <c r="C10" s="232"/>
      <c r="D10" s="232"/>
      <c r="E10" s="232"/>
      <c r="F10" s="232"/>
      <c r="G10" s="232"/>
      <c r="H10" s="232"/>
      <c r="I10" s="232"/>
      <c r="J10" s="90"/>
    </row>
    <row r="11" spans="1:20" ht="24.6" customHeight="1" x14ac:dyDescent="0.25">
      <c r="A11" s="233" t="s">
        <v>393</v>
      </c>
      <c r="B11" s="234"/>
      <c r="C11" s="226">
        <v>3474771</v>
      </c>
      <c r="D11" s="227"/>
      <c r="E11" s="91"/>
      <c r="F11" s="235" t="s">
        <v>417</v>
      </c>
      <c r="G11" s="225"/>
      <c r="H11" s="226" t="s">
        <v>434</v>
      </c>
      <c r="I11" s="227"/>
      <c r="J11" s="92"/>
    </row>
    <row r="12" spans="1:20" ht="14.45" customHeight="1" x14ac:dyDescent="0.25">
      <c r="A12" s="93"/>
      <c r="B12" s="94"/>
      <c r="C12" s="94"/>
      <c r="D12" s="94"/>
      <c r="E12" s="229"/>
      <c r="F12" s="229"/>
      <c r="G12" s="229"/>
      <c r="H12" s="229"/>
      <c r="I12" s="95"/>
      <c r="J12" s="92"/>
    </row>
    <row r="13" spans="1:20" ht="21" customHeight="1" x14ac:dyDescent="0.25">
      <c r="A13" s="224" t="s">
        <v>408</v>
      </c>
      <c r="B13" s="225"/>
      <c r="C13" s="226">
        <v>40020883</v>
      </c>
      <c r="D13" s="227"/>
      <c r="E13" s="228"/>
      <c r="F13" s="229"/>
      <c r="G13" s="229"/>
      <c r="H13" s="229"/>
      <c r="I13" s="95"/>
      <c r="J13" s="92"/>
    </row>
    <row r="14" spans="1:20" ht="11.1" customHeight="1" x14ac:dyDescent="0.25">
      <c r="A14" s="91"/>
      <c r="B14" s="95"/>
      <c r="C14" s="94"/>
      <c r="D14" s="94"/>
      <c r="E14" s="230"/>
      <c r="F14" s="230"/>
      <c r="G14" s="230"/>
      <c r="H14" s="230"/>
      <c r="I14" s="94"/>
      <c r="J14" s="96"/>
    </row>
    <row r="15" spans="1:20" ht="22.9" customHeight="1" x14ac:dyDescent="0.25">
      <c r="A15" s="224" t="s">
        <v>394</v>
      </c>
      <c r="B15" s="225"/>
      <c r="C15" s="226">
        <v>36201212847</v>
      </c>
      <c r="D15" s="227"/>
      <c r="E15" s="244"/>
      <c r="F15" s="245"/>
      <c r="G15" s="97" t="s">
        <v>418</v>
      </c>
      <c r="H15" s="226" t="s">
        <v>436</v>
      </c>
      <c r="I15" s="227"/>
      <c r="J15" s="98"/>
    </row>
    <row r="16" spans="1:20" ht="11.1" customHeight="1" x14ac:dyDescent="0.25">
      <c r="A16" s="91"/>
      <c r="B16" s="95"/>
      <c r="C16" s="94"/>
      <c r="D16" s="94"/>
      <c r="E16" s="230"/>
      <c r="F16" s="230"/>
      <c r="G16" s="230"/>
      <c r="H16" s="230"/>
      <c r="I16" s="94"/>
      <c r="J16" s="96"/>
    </row>
    <row r="17" spans="1:10" ht="22.9" customHeight="1" x14ac:dyDescent="0.25">
      <c r="A17" s="99"/>
      <c r="B17" s="97" t="s">
        <v>419</v>
      </c>
      <c r="C17" s="236" t="s">
        <v>435</v>
      </c>
      <c r="D17" s="237"/>
      <c r="E17" s="100"/>
      <c r="F17" s="100"/>
      <c r="G17" s="100"/>
      <c r="H17" s="100"/>
      <c r="I17" s="100"/>
      <c r="J17" s="98"/>
    </row>
    <row r="18" spans="1:10" x14ac:dyDescent="0.25">
      <c r="A18" s="238"/>
      <c r="B18" s="239"/>
      <c r="C18" s="230"/>
      <c r="D18" s="230"/>
      <c r="E18" s="230"/>
      <c r="F18" s="230"/>
      <c r="G18" s="230"/>
      <c r="H18" s="230"/>
      <c r="I18" s="94"/>
      <c r="J18" s="96"/>
    </row>
    <row r="19" spans="1:10" x14ac:dyDescent="0.25">
      <c r="A19" s="233" t="s">
        <v>395</v>
      </c>
      <c r="B19" s="240"/>
      <c r="C19" s="241" t="s">
        <v>437</v>
      </c>
      <c r="D19" s="242"/>
      <c r="E19" s="242"/>
      <c r="F19" s="242"/>
      <c r="G19" s="242"/>
      <c r="H19" s="242"/>
      <c r="I19" s="242"/>
      <c r="J19" s="243"/>
    </row>
    <row r="20" spans="1:10" x14ac:dyDescent="0.25">
      <c r="A20" s="93"/>
      <c r="B20" s="94"/>
      <c r="C20" s="101"/>
      <c r="D20" s="94"/>
      <c r="E20" s="230"/>
      <c r="F20" s="230"/>
      <c r="G20" s="230"/>
      <c r="H20" s="230"/>
      <c r="I20" s="94"/>
      <c r="J20" s="96"/>
    </row>
    <row r="21" spans="1:10" x14ac:dyDescent="0.25">
      <c r="A21" s="233" t="s">
        <v>396</v>
      </c>
      <c r="B21" s="240"/>
      <c r="C21" s="226">
        <v>52440</v>
      </c>
      <c r="D21" s="227"/>
      <c r="E21" s="230"/>
      <c r="F21" s="230"/>
      <c r="G21" s="241" t="s">
        <v>438</v>
      </c>
      <c r="H21" s="242"/>
      <c r="I21" s="242"/>
      <c r="J21" s="243"/>
    </row>
    <row r="22" spans="1:10" x14ac:dyDescent="0.25">
      <c r="A22" s="93"/>
      <c r="B22" s="94"/>
      <c r="C22" s="94"/>
      <c r="D22" s="94"/>
      <c r="E22" s="230"/>
      <c r="F22" s="230"/>
      <c r="G22" s="230"/>
      <c r="H22" s="230"/>
      <c r="I22" s="94"/>
      <c r="J22" s="96"/>
    </row>
    <row r="23" spans="1:10" x14ac:dyDescent="0.25">
      <c r="A23" s="233" t="s">
        <v>397</v>
      </c>
      <c r="B23" s="240"/>
      <c r="C23" s="241" t="s">
        <v>439</v>
      </c>
      <c r="D23" s="242"/>
      <c r="E23" s="242"/>
      <c r="F23" s="242"/>
      <c r="G23" s="242"/>
      <c r="H23" s="242"/>
      <c r="I23" s="242"/>
      <c r="J23" s="243"/>
    </row>
    <row r="24" spans="1:10" x14ac:dyDescent="0.25">
      <c r="A24" s="93"/>
      <c r="B24" s="94"/>
      <c r="C24" s="94"/>
      <c r="D24" s="94"/>
      <c r="E24" s="230"/>
      <c r="F24" s="230"/>
      <c r="G24" s="230"/>
      <c r="H24" s="230"/>
      <c r="I24" s="94"/>
      <c r="J24" s="96"/>
    </row>
    <row r="25" spans="1:10" x14ac:dyDescent="0.25">
      <c r="A25" s="233" t="s">
        <v>398</v>
      </c>
      <c r="B25" s="240"/>
      <c r="C25" s="247" t="s">
        <v>440</v>
      </c>
      <c r="D25" s="248"/>
      <c r="E25" s="248"/>
      <c r="F25" s="248"/>
      <c r="G25" s="248"/>
      <c r="H25" s="248"/>
      <c r="I25" s="248"/>
      <c r="J25" s="249"/>
    </row>
    <row r="26" spans="1:10" x14ac:dyDescent="0.25">
      <c r="A26" s="93"/>
      <c r="B26" s="94"/>
      <c r="C26" s="101"/>
      <c r="D26" s="94"/>
      <c r="E26" s="230"/>
      <c r="F26" s="230"/>
      <c r="G26" s="230"/>
      <c r="H26" s="230"/>
      <c r="I26" s="94"/>
      <c r="J26" s="96"/>
    </row>
    <row r="27" spans="1:10" x14ac:dyDescent="0.25">
      <c r="A27" s="233" t="s">
        <v>399</v>
      </c>
      <c r="B27" s="240"/>
      <c r="C27" s="247" t="s">
        <v>441</v>
      </c>
      <c r="D27" s="248"/>
      <c r="E27" s="248"/>
      <c r="F27" s="248"/>
      <c r="G27" s="248"/>
      <c r="H27" s="248"/>
      <c r="I27" s="248"/>
      <c r="J27" s="249"/>
    </row>
    <row r="28" spans="1:10" ht="13.9" customHeight="1" x14ac:dyDescent="0.25">
      <c r="A28" s="93"/>
      <c r="B28" s="94"/>
      <c r="C28" s="101"/>
      <c r="D28" s="94"/>
      <c r="E28" s="230"/>
      <c r="F28" s="230"/>
      <c r="G28" s="230"/>
      <c r="H28" s="230"/>
      <c r="I28" s="94"/>
      <c r="J28" s="96"/>
    </row>
    <row r="29" spans="1:10" ht="22.9" customHeight="1" x14ac:dyDescent="0.25">
      <c r="A29" s="224" t="s">
        <v>409</v>
      </c>
      <c r="B29" s="240"/>
      <c r="C29" s="134">
        <v>2749</v>
      </c>
      <c r="D29" s="103"/>
      <c r="E29" s="246"/>
      <c r="F29" s="246"/>
      <c r="G29" s="246"/>
      <c r="H29" s="246"/>
      <c r="I29" s="104"/>
      <c r="J29" s="105"/>
    </row>
    <row r="30" spans="1:10" x14ac:dyDescent="0.25">
      <c r="A30" s="93"/>
      <c r="B30" s="94"/>
      <c r="C30" s="94"/>
      <c r="D30" s="94"/>
      <c r="E30" s="230"/>
      <c r="F30" s="230"/>
      <c r="G30" s="230"/>
      <c r="H30" s="230"/>
      <c r="I30" s="104"/>
      <c r="J30" s="105"/>
    </row>
    <row r="31" spans="1:10" x14ac:dyDescent="0.25">
      <c r="A31" s="233" t="s">
        <v>400</v>
      </c>
      <c r="B31" s="240"/>
      <c r="C31" s="118" t="s">
        <v>421</v>
      </c>
      <c r="D31" s="250" t="s">
        <v>420</v>
      </c>
      <c r="E31" s="251"/>
      <c r="F31" s="251"/>
      <c r="G31" s="251"/>
      <c r="H31" s="106"/>
      <c r="I31" s="107" t="s">
        <v>421</v>
      </c>
      <c r="J31" s="108" t="s">
        <v>422</v>
      </c>
    </row>
    <row r="32" spans="1:10" x14ac:dyDescent="0.25">
      <c r="A32" s="233"/>
      <c r="B32" s="240"/>
      <c r="C32" s="109"/>
      <c r="D32" s="77"/>
      <c r="E32" s="245"/>
      <c r="F32" s="245"/>
      <c r="G32" s="245"/>
      <c r="H32" s="245"/>
      <c r="I32" s="104"/>
      <c r="J32" s="105"/>
    </row>
    <row r="33" spans="1:10" x14ac:dyDescent="0.25">
      <c r="A33" s="233" t="s">
        <v>410</v>
      </c>
      <c r="B33" s="240"/>
      <c r="C33" s="102"/>
      <c r="D33" s="250" t="s">
        <v>423</v>
      </c>
      <c r="E33" s="251"/>
      <c r="F33" s="251"/>
      <c r="G33" s="251"/>
      <c r="H33" s="100"/>
      <c r="I33" s="107" t="s">
        <v>424</v>
      </c>
      <c r="J33" s="108" t="s">
        <v>425</v>
      </c>
    </row>
    <row r="34" spans="1:10" x14ac:dyDescent="0.25">
      <c r="A34" s="93"/>
      <c r="B34" s="94"/>
      <c r="C34" s="94"/>
      <c r="D34" s="94"/>
      <c r="E34" s="230"/>
      <c r="F34" s="230"/>
      <c r="G34" s="230"/>
      <c r="H34" s="230"/>
      <c r="I34" s="94"/>
      <c r="J34" s="96"/>
    </row>
    <row r="35" spans="1:10" x14ac:dyDescent="0.25">
      <c r="A35" s="250" t="s">
        <v>411</v>
      </c>
      <c r="B35" s="251"/>
      <c r="C35" s="251"/>
      <c r="D35" s="251"/>
      <c r="E35" s="251" t="s">
        <v>401</v>
      </c>
      <c r="F35" s="251"/>
      <c r="G35" s="251"/>
      <c r="H35" s="251"/>
      <c r="I35" s="251"/>
      <c r="J35" s="110" t="s">
        <v>402</v>
      </c>
    </row>
    <row r="36" spans="1:10" x14ac:dyDescent="0.25">
      <c r="A36" s="93"/>
      <c r="B36" s="94"/>
      <c r="C36" s="94"/>
      <c r="D36" s="94"/>
      <c r="E36" s="230"/>
      <c r="F36" s="230"/>
      <c r="G36" s="230"/>
      <c r="H36" s="230"/>
      <c r="I36" s="94"/>
      <c r="J36" s="105"/>
    </row>
    <row r="37" spans="1:10" x14ac:dyDescent="0.25">
      <c r="A37" s="252"/>
      <c r="B37" s="253"/>
      <c r="C37" s="253"/>
      <c r="D37" s="253"/>
      <c r="E37" s="252"/>
      <c r="F37" s="253"/>
      <c r="G37" s="253"/>
      <c r="H37" s="253"/>
      <c r="I37" s="254"/>
      <c r="J37" s="111"/>
    </row>
    <row r="38" spans="1:10" x14ac:dyDescent="0.25">
      <c r="A38" s="93"/>
      <c r="B38" s="94"/>
      <c r="C38" s="101"/>
      <c r="D38" s="255"/>
      <c r="E38" s="255"/>
      <c r="F38" s="255"/>
      <c r="G38" s="255"/>
      <c r="H38" s="255"/>
      <c r="I38" s="255"/>
      <c r="J38" s="96"/>
    </row>
    <row r="39" spans="1:10" x14ac:dyDescent="0.25">
      <c r="A39" s="252"/>
      <c r="B39" s="253"/>
      <c r="C39" s="253"/>
      <c r="D39" s="254"/>
      <c r="E39" s="252"/>
      <c r="F39" s="253"/>
      <c r="G39" s="253"/>
      <c r="H39" s="253"/>
      <c r="I39" s="254"/>
      <c r="J39" s="102"/>
    </row>
    <row r="40" spans="1:10" x14ac:dyDescent="0.25">
      <c r="A40" s="93"/>
      <c r="B40" s="94"/>
      <c r="C40" s="101"/>
      <c r="D40" s="112"/>
      <c r="E40" s="255"/>
      <c r="F40" s="255"/>
      <c r="G40" s="255"/>
      <c r="H40" s="255"/>
      <c r="I40" s="95"/>
      <c r="J40" s="96"/>
    </row>
    <row r="41" spans="1:10" x14ac:dyDescent="0.25">
      <c r="A41" s="252"/>
      <c r="B41" s="253"/>
      <c r="C41" s="253"/>
      <c r="D41" s="254"/>
      <c r="E41" s="252"/>
      <c r="F41" s="253"/>
      <c r="G41" s="253"/>
      <c r="H41" s="253"/>
      <c r="I41" s="254"/>
      <c r="J41" s="102"/>
    </row>
    <row r="42" spans="1:10" x14ac:dyDescent="0.25">
      <c r="A42" s="93"/>
      <c r="B42" s="94"/>
      <c r="C42" s="101"/>
      <c r="D42" s="112"/>
      <c r="E42" s="255"/>
      <c r="F42" s="255"/>
      <c r="G42" s="255"/>
      <c r="H42" s="255"/>
      <c r="I42" s="95"/>
      <c r="J42" s="96"/>
    </row>
    <row r="43" spans="1:10" x14ac:dyDescent="0.25">
      <c r="A43" s="252"/>
      <c r="B43" s="253"/>
      <c r="C43" s="253"/>
      <c r="D43" s="254"/>
      <c r="E43" s="252"/>
      <c r="F43" s="253"/>
      <c r="G43" s="253"/>
      <c r="H43" s="253"/>
      <c r="I43" s="254"/>
      <c r="J43" s="102"/>
    </row>
    <row r="44" spans="1:10" x14ac:dyDescent="0.25">
      <c r="A44" s="113"/>
      <c r="B44" s="101"/>
      <c r="C44" s="256"/>
      <c r="D44" s="256"/>
      <c r="E44" s="230"/>
      <c r="F44" s="230"/>
      <c r="G44" s="256"/>
      <c r="H44" s="256"/>
      <c r="I44" s="256"/>
      <c r="J44" s="96"/>
    </row>
    <row r="45" spans="1:10" x14ac:dyDescent="0.25">
      <c r="A45" s="252"/>
      <c r="B45" s="253"/>
      <c r="C45" s="253"/>
      <c r="D45" s="254"/>
      <c r="E45" s="252"/>
      <c r="F45" s="253"/>
      <c r="G45" s="253"/>
      <c r="H45" s="253"/>
      <c r="I45" s="254"/>
      <c r="J45" s="102"/>
    </row>
    <row r="46" spans="1:10" x14ac:dyDescent="0.25">
      <c r="A46" s="113"/>
      <c r="B46" s="101"/>
      <c r="C46" s="101"/>
      <c r="D46" s="94"/>
      <c r="E46" s="257"/>
      <c r="F46" s="257"/>
      <c r="G46" s="256"/>
      <c r="H46" s="256"/>
      <c r="I46" s="94"/>
      <c r="J46" s="96"/>
    </row>
    <row r="47" spans="1:10" x14ac:dyDescent="0.25">
      <c r="A47" s="252"/>
      <c r="B47" s="253"/>
      <c r="C47" s="253"/>
      <c r="D47" s="254"/>
      <c r="E47" s="252"/>
      <c r="F47" s="253"/>
      <c r="G47" s="253"/>
      <c r="H47" s="253"/>
      <c r="I47" s="254"/>
      <c r="J47" s="102"/>
    </row>
    <row r="48" spans="1:10" x14ac:dyDescent="0.25">
      <c r="A48" s="113"/>
      <c r="B48" s="101"/>
      <c r="C48" s="101"/>
      <c r="D48" s="94"/>
      <c r="E48" s="230"/>
      <c r="F48" s="230"/>
      <c r="G48" s="256"/>
      <c r="H48" s="256"/>
      <c r="I48" s="94"/>
      <c r="J48" s="114" t="s">
        <v>426</v>
      </c>
    </row>
    <row r="49" spans="1:10" x14ac:dyDescent="0.25">
      <c r="A49" s="113"/>
      <c r="B49" s="101"/>
      <c r="C49" s="101"/>
      <c r="D49" s="94"/>
      <c r="E49" s="230"/>
      <c r="F49" s="230"/>
      <c r="G49" s="256"/>
      <c r="H49" s="256"/>
      <c r="I49" s="94"/>
      <c r="J49" s="114" t="s">
        <v>427</v>
      </c>
    </row>
    <row r="50" spans="1:10" ht="14.45" customHeight="1" x14ac:dyDescent="0.25">
      <c r="A50" s="224" t="s">
        <v>403</v>
      </c>
      <c r="B50" s="235"/>
      <c r="C50" s="259" t="s">
        <v>427</v>
      </c>
      <c r="D50" s="260"/>
      <c r="E50" s="261" t="s">
        <v>428</v>
      </c>
      <c r="F50" s="262"/>
      <c r="G50" s="263"/>
      <c r="H50" s="264"/>
      <c r="I50" s="264"/>
      <c r="J50" s="265"/>
    </row>
    <row r="51" spans="1:10" x14ac:dyDescent="0.25">
      <c r="A51" s="113"/>
      <c r="B51" s="101"/>
      <c r="C51" s="256"/>
      <c r="D51" s="256"/>
      <c r="E51" s="230"/>
      <c r="F51" s="230"/>
      <c r="G51" s="266" t="s">
        <v>429</v>
      </c>
      <c r="H51" s="266"/>
      <c r="I51" s="266"/>
      <c r="J51" s="85"/>
    </row>
    <row r="52" spans="1:10" ht="13.9" customHeight="1" x14ac:dyDescent="0.25">
      <c r="A52" s="224" t="s">
        <v>404</v>
      </c>
      <c r="B52" s="235"/>
      <c r="C52" s="241" t="s">
        <v>442</v>
      </c>
      <c r="D52" s="242"/>
      <c r="E52" s="242"/>
      <c r="F52" s="242"/>
      <c r="G52" s="242"/>
      <c r="H52" s="242"/>
      <c r="I52" s="242"/>
      <c r="J52" s="243"/>
    </row>
    <row r="53" spans="1:10" x14ac:dyDescent="0.25">
      <c r="A53" s="93"/>
      <c r="B53" s="94"/>
      <c r="C53" s="246" t="s">
        <v>405</v>
      </c>
      <c r="D53" s="246"/>
      <c r="E53" s="246"/>
      <c r="F53" s="246"/>
      <c r="G53" s="246"/>
      <c r="H53" s="246"/>
      <c r="I53" s="246"/>
      <c r="J53" s="96"/>
    </row>
    <row r="54" spans="1:10" x14ac:dyDescent="0.25">
      <c r="A54" s="224" t="s">
        <v>406</v>
      </c>
      <c r="B54" s="235"/>
      <c r="C54" s="241" t="s">
        <v>443</v>
      </c>
      <c r="D54" s="242"/>
      <c r="E54" s="243"/>
      <c r="F54" s="230"/>
      <c r="G54" s="230"/>
      <c r="H54" s="251"/>
      <c r="I54" s="251"/>
      <c r="J54" s="258"/>
    </row>
    <row r="55" spans="1:10" x14ac:dyDescent="0.25">
      <c r="A55" s="93"/>
      <c r="B55" s="94"/>
      <c r="C55" s="101"/>
      <c r="D55" s="94"/>
      <c r="E55" s="230"/>
      <c r="F55" s="230"/>
      <c r="G55" s="230"/>
      <c r="H55" s="230"/>
      <c r="I55" s="94"/>
      <c r="J55" s="96"/>
    </row>
    <row r="56" spans="1:10" ht="14.45" customHeight="1" x14ac:dyDescent="0.25">
      <c r="A56" s="224" t="s">
        <v>398</v>
      </c>
      <c r="B56" s="235"/>
      <c r="C56" s="272" t="s">
        <v>444</v>
      </c>
      <c r="D56" s="273"/>
      <c r="E56" s="273"/>
      <c r="F56" s="273"/>
      <c r="G56" s="273"/>
      <c r="H56" s="273"/>
      <c r="I56" s="273"/>
      <c r="J56" s="274"/>
    </row>
    <row r="57" spans="1:10" x14ac:dyDescent="0.25">
      <c r="A57" s="93"/>
      <c r="B57" s="94"/>
      <c r="C57" s="94"/>
      <c r="D57" s="94"/>
      <c r="E57" s="230"/>
      <c r="F57" s="230"/>
      <c r="G57" s="230"/>
      <c r="H57" s="230"/>
      <c r="I57" s="94"/>
      <c r="J57" s="96"/>
    </row>
    <row r="58" spans="1:10" x14ac:dyDescent="0.25">
      <c r="A58" s="224" t="s">
        <v>430</v>
      </c>
      <c r="B58" s="235"/>
      <c r="C58" s="267"/>
      <c r="D58" s="268"/>
      <c r="E58" s="268"/>
      <c r="F58" s="268"/>
      <c r="G58" s="268"/>
      <c r="H58" s="268"/>
      <c r="I58" s="268"/>
      <c r="J58" s="269"/>
    </row>
    <row r="59" spans="1:10" ht="14.45" customHeight="1" x14ac:dyDescent="0.25">
      <c r="A59" s="93"/>
      <c r="B59" s="94"/>
      <c r="C59" s="270" t="s">
        <v>431</v>
      </c>
      <c r="D59" s="270"/>
      <c r="E59" s="270"/>
      <c r="F59" s="270"/>
      <c r="G59" s="94"/>
      <c r="H59" s="94"/>
      <c r="I59" s="94"/>
      <c r="J59" s="96"/>
    </row>
    <row r="60" spans="1:10" x14ac:dyDescent="0.25">
      <c r="A60" s="224" t="s">
        <v>432</v>
      </c>
      <c r="B60" s="235"/>
      <c r="C60" s="267"/>
      <c r="D60" s="268"/>
      <c r="E60" s="268"/>
      <c r="F60" s="268"/>
      <c r="G60" s="268"/>
      <c r="H60" s="268"/>
      <c r="I60" s="268"/>
      <c r="J60" s="269"/>
    </row>
    <row r="61" spans="1:10" ht="14.45" customHeight="1" x14ac:dyDescent="0.25">
      <c r="A61" s="115"/>
      <c r="B61" s="116"/>
      <c r="C61" s="271" t="s">
        <v>433</v>
      </c>
      <c r="D61" s="271"/>
      <c r="E61" s="271"/>
      <c r="F61" s="271"/>
      <c r="G61" s="271"/>
      <c r="H61" s="116"/>
      <c r="I61" s="116"/>
      <c r="J61" s="117"/>
    </row>
    <row r="68" ht="27.2"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8" zoomScaleNormal="100" zoomScaleSheetLayoutView="100" workbookViewId="0">
      <selection activeCell="L18" sqref="L1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78" t="s">
        <v>1</v>
      </c>
      <c r="B1" s="279"/>
      <c r="C1" s="279"/>
      <c r="D1" s="279"/>
      <c r="E1" s="279"/>
      <c r="F1" s="279"/>
      <c r="G1" s="279"/>
      <c r="H1" s="279"/>
      <c r="I1" s="279"/>
    </row>
    <row r="2" spans="1:9" x14ac:dyDescent="0.2">
      <c r="A2" s="280" t="s">
        <v>447</v>
      </c>
      <c r="B2" s="281"/>
      <c r="C2" s="281"/>
      <c r="D2" s="281"/>
      <c r="E2" s="281"/>
      <c r="F2" s="281"/>
      <c r="G2" s="281"/>
      <c r="H2" s="281"/>
      <c r="I2" s="281"/>
    </row>
    <row r="3" spans="1:9" x14ac:dyDescent="0.2">
      <c r="A3" s="282" t="s">
        <v>355</v>
      </c>
      <c r="B3" s="283"/>
      <c r="C3" s="283"/>
      <c r="D3" s="283"/>
      <c r="E3" s="283"/>
      <c r="F3" s="283"/>
      <c r="G3" s="283"/>
      <c r="H3" s="283"/>
      <c r="I3" s="283"/>
    </row>
    <row r="4" spans="1:9" x14ac:dyDescent="0.2">
      <c r="A4" s="284" t="s">
        <v>445</v>
      </c>
      <c r="B4" s="285"/>
      <c r="C4" s="285"/>
      <c r="D4" s="285"/>
      <c r="E4" s="285"/>
      <c r="F4" s="285"/>
      <c r="G4" s="285"/>
      <c r="H4" s="285"/>
      <c r="I4" s="286"/>
    </row>
    <row r="5" spans="1:9" ht="45" x14ac:dyDescent="0.2">
      <c r="A5" s="289" t="s">
        <v>2</v>
      </c>
      <c r="B5" s="290"/>
      <c r="C5" s="290"/>
      <c r="D5" s="290"/>
      <c r="E5" s="290"/>
      <c r="F5" s="290"/>
      <c r="G5" s="12" t="s">
        <v>105</v>
      </c>
      <c r="H5" s="14" t="s">
        <v>372</v>
      </c>
      <c r="I5" s="14" t="s">
        <v>373</v>
      </c>
    </row>
    <row r="6" spans="1:9" x14ac:dyDescent="0.2">
      <c r="A6" s="287">
        <v>1</v>
      </c>
      <c r="B6" s="288"/>
      <c r="C6" s="288"/>
      <c r="D6" s="288"/>
      <c r="E6" s="288"/>
      <c r="F6" s="288"/>
      <c r="G6" s="13">
        <v>2</v>
      </c>
      <c r="H6" s="14">
        <v>3</v>
      </c>
      <c r="I6" s="14">
        <v>4</v>
      </c>
    </row>
    <row r="7" spans="1:9" x14ac:dyDescent="0.2">
      <c r="A7" s="291"/>
      <c r="B7" s="291"/>
      <c r="C7" s="291"/>
      <c r="D7" s="291"/>
      <c r="E7" s="291"/>
      <c r="F7" s="291"/>
      <c r="G7" s="291"/>
      <c r="H7" s="291"/>
      <c r="I7" s="291"/>
    </row>
    <row r="8" spans="1:9" ht="12.75" customHeight="1" x14ac:dyDescent="0.2">
      <c r="A8" s="292" t="s">
        <v>4</v>
      </c>
      <c r="B8" s="292"/>
      <c r="C8" s="292"/>
      <c r="D8" s="292"/>
      <c r="E8" s="292"/>
      <c r="F8" s="292"/>
      <c r="G8" s="15">
        <v>1</v>
      </c>
      <c r="H8" s="33">
        <v>0</v>
      </c>
      <c r="I8" s="33">
        <v>0</v>
      </c>
    </row>
    <row r="9" spans="1:9" ht="12.75" customHeight="1" x14ac:dyDescent="0.2">
      <c r="A9" s="277" t="s">
        <v>381</v>
      </c>
      <c r="B9" s="277"/>
      <c r="C9" s="277"/>
      <c r="D9" s="277"/>
      <c r="E9" s="277"/>
      <c r="F9" s="277"/>
      <c r="G9" s="16">
        <v>2</v>
      </c>
      <c r="H9" s="34">
        <f>H10+H17+H27+H38+H43</f>
        <v>4745258460</v>
      </c>
      <c r="I9" s="34">
        <f>I10+I17+I27+I38+I43</f>
        <v>5186667284</v>
      </c>
    </row>
    <row r="10" spans="1:9" ht="12.75" customHeight="1" x14ac:dyDescent="0.2">
      <c r="A10" s="276" t="s">
        <v>5</v>
      </c>
      <c r="B10" s="276"/>
      <c r="C10" s="276"/>
      <c r="D10" s="276"/>
      <c r="E10" s="276"/>
      <c r="F10" s="276"/>
      <c r="G10" s="16">
        <v>3</v>
      </c>
      <c r="H10" s="34">
        <f>H11+H12+H13+H14+H15+H16</f>
        <v>52117007</v>
      </c>
      <c r="I10" s="34">
        <f>I11+I12+I13+I14+I15+I16</f>
        <v>54104271</v>
      </c>
    </row>
    <row r="11" spans="1:9" ht="12.75" customHeight="1" x14ac:dyDescent="0.2">
      <c r="A11" s="275" t="s">
        <v>6</v>
      </c>
      <c r="B11" s="275"/>
      <c r="C11" s="275"/>
      <c r="D11" s="275"/>
      <c r="E11" s="275"/>
      <c r="F11" s="275"/>
      <c r="G11" s="15">
        <v>4</v>
      </c>
      <c r="H11" s="33">
        <v>0</v>
      </c>
      <c r="I11" s="33">
        <v>0</v>
      </c>
    </row>
    <row r="12" spans="1:9" ht="22.9" customHeight="1" x14ac:dyDescent="0.2">
      <c r="A12" s="275" t="s">
        <v>7</v>
      </c>
      <c r="B12" s="275"/>
      <c r="C12" s="275"/>
      <c r="D12" s="275"/>
      <c r="E12" s="275"/>
      <c r="F12" s="275"/>
      <c r="G12" s="15">
        <v>5</v>
      </c>
      <c r="H12" s="33">
        <v>44689688</v>
      </c>
      <c r="I12" s="33">
        <v>46920962</v>
      </c>
    </row>
    <row r="13" spans="1:9" ht="12.75" customHeight="1" x14ac:dyDescent="0.2">
      <c r="A13" s="275" t="s">
        <v>8</v>
      </c>
      <c r="B13" s="275"/>
      <c r="C13" s="275"/>
      <c r="D13" s="275"/>
      <c r="E13" s="275"/>
      <c r="F13" s="275"/>
      <c r="G13" s="15">
        <v>6</v>
      </c>
      <c r="H13" s="33">
        <v>6567609</v>
      </c>
      <c r="I13" s="33">
        <v>6567609</v>
      </c>
    </row>
    <row r="14" spans="1:9" ht="12.75" customHeight="1" x14ac:dyDescent="0.2">
      <c r="A14" s="275" t="s">
        <v>9</v>
      </c>
      <c r="B14" s="275"/>
      <c r="C14" s="275"/>
      <c r="D14" s="275"/>
      <c r="E14" s="275"/>
      <c r="F14" s="275"/>
      <c r="G14" s="15">
        <v>7</v>
      </c>
      <c r="H14" s="33">
        <v>0</v>
      </c>
      <c r="I14" s="33">
        <v>0</v>
      </c>
    </row>
    <row r="15" spans="1:9" ht="12.75" customHeight="1" x14ac:dyDescent="0.2">
      <c r="A15" s="275" t="s">
        <v>10</v>
      </c>
      <c r="B15" s="275"/>
      <c r="C15" s="275"/>
      <c r="D15" s="275"/>
      <c r="E15" s="275"/>
      <c r="F15" s="275"/>
      <c r="G15" s="15">
        <v>8</v>
      </c>
      <c r="H15" s="33">
        <v>859710</v>
      </c>
      <c r="I15" s="33">
        <v>615700</v>
      </c>
    </row>
    <row r="16" spans="1:9" ht="12.75" customHeight="1" x14ac:dyDescent="0.2">
      <c r="A16" s="275" t="s">
        <v>11</v>
      </c>
      <c r="B16" s="275"/>
      <c r="C16" s="275"/>
      <c r="D16" s="275"/>
      <c r="E16" s="275"/>
      <c r="F16" s="275"/>
      <c r="G16" s="15">
        <v>9</v>
      </c>
      <c r="H16" s="33">
        <v>0</v>
      </c>
      <c r="I16" s="33">
        <v>0</v>
      </c>
    </row>
    <row r="17" spans="1:9" ht="12.75" customHeight="1" x14ac:dyDescent="0.2">
      <c r="A17" s="276" t="s">
        <v>12</v>
      </c>
      <c r="B17" s="276"/>
      <c r="C17" s="276"/>
      <c r="D17" s="276"/>
      <c r="E17" s="276"/>
      <c r="F17" s="276"/>
      <c r="G17" s="16">
        <v>10</v>
      </c>
      <c r="H17" s="34">
        <f>H18+H19+H20+H21+H22+H23+H24+H25+H26</f>
        <v>3956425252</v>
      </c>
      <c r="I17" s="34">
        <f>I18+I19+I20+I21+I22+I23+I24+I25+I26</f>
        <v>4247236790</v>
      </c>
    </row>
    <row r="18" spans="1:9" ht="12.75" customHeight="1" x14ac:dyDescent="0.2">
      <c r="A18" s="275" t="s">
        <v>13</v>
      </c>
      <c r="B18" s="275"/>
      <c r="C18" s="275"/>
      <c r="D18" s="275"/>
      <c r="E18" s="275"/>
      <c r="F18" s="275"/>
      <c r="G18" s="15">
        <v>11</v>
      </c>
      <c r="H18" s="33">
        <v>644865438</v>
      </c>
      <c r="I18" s="33">
        <v>630175338</v>
      </c>
    </row>
    <row r="19" spans="1:9" ht="12.75" customHeight="1" x14ac:dyDescent="0.2">
      <c r="A19" s="275" t="s">
        <v>14</v>
      </c>
      <c r="B19" s="275"/>
      <c r="C19" s="275"/>
      <c r="D19" s="275"/>
      <c r="E19" s="275"/>
      <c r="F19" s="275"/>
      <c r="G19" s="15">
        <v>12</v>
      </c>
      <c r="H19" s="33">
        <v>2589871537</v>
      </c>
      <c r="I19" s="33">
        <v>2765966791</v>
      </c>
    </row>
    <row r="20" spans="1:9" ht="12.75" customHeight="1" x14ac:dyDescent="0.2">
      <c r="A20" s="275" t="s">
        <v>15</v>
      </c>
      <c r="B20" s="275"/>
      <c r="C20" s="275"/>
      <c r="D20" s="275"/>
      <c r="E20" s="275"/>
      <c r="F20" s="275"/>
      <c r="G20" s="15">
        <v>13</v>
      </c>
      <c r="H20" s="33">
        <v>398353730</v>
      </c>
      <c r="I20" s="33">
        <v>441226355</v>
      </c>
    </row>
    <row r="21" spans="1:9" ht="12.75" customHeight="1" x14ac:dyDescent="0.2">
      <c r="A21" s="275" t="s">
        <v>16</v>
      </c>
      <c r="B21" s="275"/>
      <c r="C21" s="275"/>
      <c r="D21" s="275"/>
      <c r="E21" s="275"/>
      <c r="F21" s="275"/>
      <c r="G21" s="15">
        <v>14</v>
      </c>
      <c r="H21" s="33">
        <v>113623233</v>
      </c>
      <c r="I21" s="33">
        <v>112390110</v>
      </c>
    </row>
    <row r="22" spans="1:9" ht="12.75" customHeight="1" x14ac:dyDescent="0.2">
      <c r="A22" s="275" t="s">
        <v>17</v>
      </c>
      <c r="B22" s="275"/>
      <c r="C22" s="275"/>
      <c r="D22" s="275"/>
      <c r="E22" s="275"/>
      <c r="F22" s="275"/>
      <c r="G22" s="15">
        <v>15</v>
      </c>
      <c r="H22" s="33">
        <v>0</v>
      </c>
      <c r="I22" s="33">
        <v>0</v>
      </c>
    </row>
    <row r="23" spans="1:9" ht="12.75" customHeight="1" x14ac:dyDescent="0.2">
      <c r="A23" s="275" t="s">
        <v>18</v>
      </c>
      <c r="B23" s="275"/>
      <c r="C23" s="275"/>
      <c r="D23" s="275"/>
      <c r="E23" s="275"/>
      <c r="F23" s="275"/>
      <c r="G23" s="15">
        <v>16</v>
      </c>
      <c r="H23" s="33">
        <v>3269078</v>
      </c>
      <c r="I23" s="33">
        <v>1957700</v>
      </c>
    </row>
    <row r="24" spans="1:9" ht="12.75" customHeight="1" x14ac:dyDescent="0.2">
      <c r="A24" s="275" t="s">
        <v>19</v>
      </c>
      <c r="B24" s="275"/>
      <c r="C24" s="275"/>
      <c r="D24" s="275"/>
      <c r="E24" s="275"/>
      <c r="F24" s="275"/>
      <c r="G24" s="15">
        <v>17</v>
      </c>
      <c r="H24" s="33">
        <v>150627634</v>
      </c>
      <c r="I24" s="33">
        <v>217024655</v>
      </c>
    </row>
    <row r="25" spans="1:9" ht="12.75" customHeight="1" x14ac:dyDescent="0.2">
      <c r="A25" s="275" t="s">
        <v>20</v>
      </c>
      <c r="B25" s="275"/>
      <c r="C25" s="275"/>
      <c r="D25" s="275"/>
      <c r="E25" s="275"/>
      <c r="F25" s="275"/>
      <c r="G25" s="15">
        <v>18</v>
      </c>
      <c r="H25" s="33">
        <v>46174128</v>
      </c>
      <c r="I25" s="33">
        <v>72046375</v>
      </c>
    </row>
    <row r="26" spans="1:9" ht="12.75" customHeight="1" x14ac:dyDescent="0.2">
      <c r="A26" s="275" t="s">
        <v>21</v>
      </c>
      <c r="B26" s="275"/>
      <c r="C26" s="275"/>
      <c r="D26" s="275"/>
      <c r="E26" s="275"/>
      <c r="F26" s="275"/>
      <c r="G26" s="15">
        <v>19</v>
      </c>
      <c r="H26" s="33">
        <v>9640474</v>
      </c>
      <c r="I26" s="33">
        <v>6449466</v>
      </c>
    </row>
    <row r="27" spans="1:9" ht="12.75" customHeight="1" x14ac:dyDescent="0.2">
      <c r="A27" s="276" t="s">
        <v>22</v>
      </c>
      <c r="B27" s="276"/>
      <c r="C27" s="276"/>
      <c r="D27" s="276"/>
      <c r="E27" s="276"/>
      <c r="F27" s="276"/>
      <c r="G27" s="16">
        <v>20</v>
      </c>
      <c r="H27" s="34">
        <f>SUM(H28:H37)</f>
        <v>636006474</v>
      </c>
      <c r="I27" s="34">
        <f>SUM(I28:I37)</f>
        <v>774968081</v>
      </c>
    </row>
    <row r="28" spans="1:9" ht="12.75" customHeight="1" x14ac:dyDescent="0.2">
      <c r="A28" s="275" t="s">
        <v>23</v>
      </c>
      <c r="B28" s="275"/>
      <c r="C28" s="275"/>
      <c r="D28" s="275"/>
      <c r="E28" s="275"/>
      <c r="F28" s="275"/>
      <c r="G28" s="15">
        <v>21</v>
      </c>
      <c r="H28" s="33">
        <v>616200941</v>
      </c>
      <c r="I28" s="33">
        <v>727328038</v>
      </c>
    </row>
    <row r="29" spans="1:9" ht="12.75" customHeight="1" x14ac:dyDescent="0.2">
      <c r="A29" s="275" t="s">
        <v>24</v>
      </c>
      <c r="B29" s="275"/>
      <c r="C29" s="275"/>
      <c r="D29" s="275"/>
      <c r="E29" s="275"/>
      <c r="F29" s="275"/>
      <c r="G29" s="15">
        <v>22</v>
      </c>
      <c r="H29" s="33">
        <v>0</v>
      </c>
      <c r="I29" s="33">
        <v>0</v>
      </c>
    </row>
    <row r="30" spans="1:9" ht="12.75" customHeight="1" x14ac:dyDescent="0.2">
      <c r="A30" s="275" t="s">
        <v>25</v>
      </c>
      <c r="B30" s="275"/>
      <c r="C30" s="275"/>
      <c r="D30" s="275"/>
      <c r="E30" s="275"/>
      <c r="F30" s="275"/>
      <c r="G30" s="15">
        <v>23</v>
      </c>
      <c r="H30" s="33">
        <v>0</v>
      </c>
      <c r="I30" s="33">
        <v>0</v>
      </c>
    </row>
    <row r="31" spans="1:9" ht="24" customHeight="1" x14ac:dyDescent="0.2">
      <c r="A31" s="275" t="s">
        <v>26</v>
      </c>
      <c r="B31" s="275"/>
      <c r="C31" s="275"/>
      <c r="D31" s="275"/>
      <c r="E31" s="275"/>
      <c r="F31" s="275"/>
      <c r="G31" s="15">
        <v>24</v>
      </c>
      <c r="H31" s="33">
        <v>0</v>
      </c>
      <c r="I31" s="33">
        <v>47191530</v>
      </c>
    </row>
    <row r="32" spans="1:9" ht="23.45" customHeight="1" x14ac:dyDescent="0.2">
      <c r="A32" s="275" t="s">
        <v>27</v>
      </c>
      <c r="B32" s="275"/>
      <c r="C32" s="275"/>
      <c r="D32" s="275"/>
      <c r="E32" s="275"/>
      <c r="F32" s="275"/>
      <c r="G32" s="15">
        <v>25</v>
      </c>
      <c r="H32" s="33">
        <v>0</v>
      </c>
      <c r="I32" s="33">
        <v>0</v>
      </c>
    </row>
    <row r="33" spans="1:9" ht="21.6" customHeight="1" x14ac:dyDescent="0.2">
      <c r="A33" s="275" t="s">
        <v>28</v>
      </c>
      <c r="B33" s="275"/>
      <c r="C33" s="275"/>
      <c r="D33" s="275"/>
      <c r="E33" s="275"/>
      <c r="F33" s="275"/>
      <c r="G33" s="15">
        <v>26</v>
      </c>
      <c r="H33" s="33">
        <v>0</v>
      </c>
      <c r="I33" s="33">
        <v>0</v>
      </c>
    </row>
    <row r="34" spans="1:9" ht="12.75" customHeight="1" x14ac:dyDescent="0.2">
      <c r="A34" s="275" t="s">
        <v>29</v>
      </c>
      <c r="B34" s="275"/>
      <c r="C34" s="275"/>
      <c r="D34" s="275"/>
      <c r="E34" s="275"/>
      <c r="F34" s="275"/>
      <c r="G34" s="15">
        <v>27</v>
      </c>
      <c r="H34" s="33">
        <v>3959812</v>
      </c>
      <c r="I34" s="33">
        <v>195175</v>
      </c>
    </row>
    <row r="35" spans="1:9" ht="12.75" customHeight="1" x14ac:dyDescent="0.2">
      <c r="A35" s="275" t="s">
        <v>30</v>
      </c>
      <c r="B35" s="275"/>
      <c r="C35" s="275"/>
      <c r="D35" s="275"/>
      <c r="E35" s="275"/>
      <c r="F35" s="275"/>
      <c r="G35" s="15">
        <v>28</v>
      </c>
      <c r="H35" s="33">
        <v>15705721</v>
      </c>
      <c r="I35" s="33">
        <v>113338</v>
      </c>
    </row>
    <row r="36" spans="1:9" ht="12.75" customHeight="1" x14ac:dyDescent="0.2">
      <c r="A36" s="275" t="s">
        <v>31</v>
      </c>
      <c r="B36" s="275"/>
      <c r="C36" s="275"/>
      <c r="D36" s="275"/>
      <c r="E36" s="275"/>
      <c r="F36" s="275"/>
      <c r="G36" s="15">
        <v>29</v>
      </c>
      <c r="H36" s="33">
        <v>0</v>
      </c>
      <c r="I36" s="33">
        <v>0</v>
      </c>
    </row>
    <row r="37" spans="1:9" ht="12.75" customHeight="1" x14ac:dyDescent="0.2">
      <c r="A37" s="275" t="s">
        <v>32</v>
      </c>
      <c r="B37" s="275"/>
      <c r="C37" s="275"/>
      <c r="D37" s="275"/>
      <c r="E37" s="275"/>
      <c r="F37" s="275"/>
      <c r="G37" s="15">
        <v>30</v>
      </c>
      <c r="H37" s="33">
        <v>140000</v>
      </c>
      <c r="I37" s="33">
        <v>140000</v>
      </c>
    </row>
    <row r="38" spans="1:9" ht="12.75" customHeight="1" x14ac:dyDescent="0.2">
      <c r="A38" s="276" t="s">
        <v>33</v>
      </c>
      <c r="B38" s="276"/>
      <c r="C38" s="276"/>
      <c r="D38" s="276"/>
      <c r="E38" s="276"/>
      <c r="F38" s="276"/>
      <c r="G38" s="16">
        <v>31</v>
      </c>
      <c r="H38" s="34">
        <f>H39+H40+H41+H42</f>
        <v>0</v>
      </c>
      <c r="I38" s="34">
        <f>I39+I40+I41+I42</f>
        <v>0</v>
      </c>
    </row>
    <row r="39" spans="1:9" ht="12.75" customHeight="1" x14ac:dyDescent="0.2">
      <c r="A39" s="275" t="s">
        <v>34</v>
      </c>
      <c r="B39" s="275"/>
      <c r="C39" s="275"/>
      <c r="D39" s="275"/>
      <c r="E39" s="275"/>
      <c r="F39" s="275"/>
      <c r="G39" s="15">
        <v>32</v>
      </c>
      <c r="H39" s="33">
        <v>0</v>
      </c>
      <c r="I39" s="33">
        <v>0</v>
      </c>
    </row>
    <row r="40" spans="1:9" ht="12.75" customHeight="1" x14ac:dyDescent="0.2">
      <c r="A40" s="275" t="s">
        <v>35</v>
      </c>
      <c r="B40" s="275"/>
      <c r="C40" s="275"/>
      <c r="D40" s="275"/>
      <c r="E40" s="275"/>
      <c r="F40" s="275"/>
      <c r="G40" s="15">
        <v>33</v>
      </c>
      <c r="H40" s="33">
        <v>0</v>
      </c>
      <c r="I40" s="33">
        <v>0</v>
      </c>
    </row>
    <row r="41" spans="1:9" ht="12.75" customHeight="1" x14ac:dyDescent="0.2">
      <c r="A41" s="275" t="s">
        <v>36</v>
      </c>
      <c r="B41" s="275"/>
      <c r="C41" s="275"/>
      <c r="D41" s="275"/>
      <c r="E41" s="275"/>
      <c r="F41" s="275"/>
      <c r="G41" s="15">
        <v>34</v>
      </c>
      <c r="H41" s="33">
        <v>0</v>
      </c>
      <c r="I41" s="33">
        <v>0</v>
      </c>
    </row>
    <row r="42" spans="1:9" ht="12.75" customHeight="1" x14ac:dyDescent="0.2">
      <c r="A42" s="275" t="s">
        <v>37</v>
      </c>
      <c r="B42" s="275"/>
      <c r="C42" s="275"/>
      <c r="D42" s="275"/>
      <c r="E42" s="275"/>
      <c r="F42" s="275"/>
      <c r="G42" s="15">
        <v>35</v>
      </c>
      <c r="H42" s="33">
        <v>0</v>
      </c>
      <c r="I42" s="33">
        <v>0</v>
      </c>
    </row>
    <row r="43" spans="1:9" ht="12.75" customHeight="1" x14ac:dyDescent="0.2">
      <c r="A43" s="275" t="s">
        <v>38</v>
      </c>
      <c r="B43" s="275"/>
      <c r="C43" s="275"/>
      <c r="D43" s="275"/>
      <c r="E43" s="275"/>
      <c r="F43" s="275"/>
      <c r="G43" s="15">
        <v>36</v>
      </c>
      <c r="H43" s="33">
        <v>100709727</v>
      </c>
      <c r="I43" s="33">
        <v>110358142</v>
      </c>
    </row>
    <row r="44" spans="1:9" ht="12.75" customHeight="1" x14ac:dyDescent="0.2">
      <c r="A44" s="277" t="s">
        <v>382</v>
      </c>
      <c r="B44" s="277"/>
      <c r="C44" s="277"/>
      <c r="D44" s="277"/>
      <c r="E44" s="277"/>
      <c r="F44" s="277"/>
      <c r="G44" s="16">
        <v>37</v>
      </c>
      <c r="H44" s="34">
        <f>H45+H53+H60+H70</f>
        <v>228779945</v>
      </c>
      <c r="I44" s="34">
        <f>I45+I53+I60+I70</f>
        <v>299370071</v>
      </c>
    </row>
    <row r="45" spans="1:9" ht="12.75" customHeight="1" x14ac:dyDescent="0.2">
      <c r="A45" s="276" t="s">
        <v>39</v>
      </c>
      <c r="B45" s="276"/>
      <c r="C45" s="276"/>
      <c r="D45" s="276"/>
      <c r="E45" s="276"/>
      <c r="F45" s="276"/>
      <c r="G45" s="16">
        <v>38</v>
      </c>
      <c r="H45" s="34">
        <f>SUM(H46:H52)</f>
        <v>22899786</v>
      </c>
      <c r="I45" s="34">
        <f>SUM(I46:I52)</f>
        <v>22384906</v>
      </c>
    </row>
    <row r="46" spans="1:9" ht="12.75" customHeight="1" x14ac:dyDescent="0.2">
      <c r="A46" s="275" t="s">
        <v>40</v>
      </c>
      <c r="B46" s="275"/>
      <c r="C46" s="275"/>
      <c r="D46" s="275"/>
      <c r="E46" s="275"/>
      <c r="F46" s="275"/>
      <c r="G46" s="15">
        <v>39</v>
      </c>
      <c r="H46" s="33">
        <v>22761740</v>
      </c>
      <c r="I46" s="33">
        <v>22202305</v>
      </c>
    </row>
    <row r="47" spans="1:9" ht="12.75" customHeight="1" x14ac:dyDescent="0.2">
      <c r="A47" s="275" t="s">
        <v>41</v>
      </c>
      <c r="B47" s="275"/>
      <c r="C47" s="275"/>
      <c r="D47" s="275"/>
      <c r="E47" s="275"/>
      <c r="F47" s="275"/>
      <c r="G47" s="15">
        <v>40</v>
      </c>
      <c r="H47" s="33">
        <v>0</v>
      </c>
      <c r="I47" s="33">
        <v>0</v>
      </c>
    </row>
    <row r="48" spans="1:9" ht="12.75" customHeight="1" x14ac:dyDescent="0.2">
      <c r="A48" s="275" t="s">
        <v>42</v>
      </c>
      <c r="B48" s="275"/>
      <c r="C48" s="275"/>
      <c r="D48" s="275"/>
      <c r="E48" s="275"/>
      <c r="F48" s="275"/>
      <c r="G48" s="15">
        <v>41</v>
      </c>
      <c r="H48" s="33">
        <v>0</v>
      </c>
      <c r="I48" s="33">
        <v>0</v>
      </c>
    </row>
    <row r="49" spans="1:9" ht="12.75" customHeight="1" x14ac:dyDescent="0.2">
      <c r="A49" s="275" t="s">
        <v>43</v>
      </c>
      <c r="B49" s="275"/>
      <c r="C49" s="275"/>
      <c r="D49" s="275"/>
      <c r="E49" s="275"/>
      <c r="F49" s="275"/>
      <c r="G49" s="15">
        <v>42</v>
      </c>
      <c r="H49" s="33">
        <v>138046</v>
      </c>
      <c r="I49" s="33">
        <v>182601</v>
      </c>
    </row>
    <row r="50" spans="1:9" ht="12.75" customHeight="1" x14ac:dyDescent="0.2">
      <c r="A50" s="275" t="s">
        <v>44</v>
      </c>
      <c r="B50" s="275"/>
      <c r="C50" s="275"/>
      <c r="D50" s="275"/>
      <c r="E50" s="275"/>
      <c r="F50" s="275"/>
      <c r="G50" s="15">
        <v>43</v>
      </c>
      <c r="H50" s="33">
        <v>0</v>
      </c>
      <c r="I50" s="33">
        <v>0</v>
      </c>
    </row>
    <row r="51" spans="1:9" ht="12.75" customHeight="1" x14ac:dyDescent="0.2">
      <c r="A51" s="275" t="s">
        <v>45</v>
      </c>
      <c r="B51" s="275"/>
      <c r="C51" s="275"/>
      <c r="D51" s="275"/>
      <c r="E51" s="275"/>
      <c r="F51" s="275"/>
      <c r="G51" s="15">
        <v>44</v>
      </c>
      <c r="H51" s="33">
        <v>0</v>
      </c>
      <c r="I51" s="33">
        <v>0</v>
      </c>
    </row>
    <row r="52" spans="1:9" ht="12.75" customHeight="1" x14ac:dyDescent="0.2">
      <c r="A52" s="275" t="s">
        <v>46</v>
      </c>
      <c r="B52" s="275"/>
      <c r="C52" s="275"/>
      <c r="D52" s="275"/>
      <c r="E52" s="275"/>
      <c r="F52" s="275"/>
      <c r="G52" s="15">
        <v>45</v>
      </c>
      <c r="H52" s="33">
        <v>0</v>
      </c>
      <c r="I52" s="33">
        <v>0</v>
      </c>
    </row>
    <row r="53" spans="1:9" ht="12.75" customHeight="1" x14ac:dyDescent="0.2">
      <c r="A53" s="276" t="s">
        <v>47</v>
      </c>
      <c r="B53" s="276"/>
      <c r="C53" s="276"/>
      <c r="D53" s="276"/>
      <c r="E53" s="276"/>
      <c r="F53" s="276"/>
      <c r="G53" s="16">
        <v>46</v>
      </c>
      <c r="H53" s="34">
        <f>SUM(H54:H59)</f>
        <v>36954174</v>
      </c>
      <c r="I53" s="34">
        <f>SUM(I54:I59)</f>
        <v>28464473</v>
      </c>
    </row>
    <row r="54" spans="1:9" ht="12.75" customHeight="1" x14ac:dyDescent="0.2">
      <c r="A54" s="275" t="s">
        <v>48</v>
      </c>
      <c r="B54" s="275"/>
      <c r="C54" s="275"/>
      <c r="D54" s="275"/>
      <c r="E54" s="275"/>
      <c r="F54" s="275"/>
      <c r="G54" s="15">
        <v>47</v>
      </c>
      <c r="H54" s="33">
        <v>1879447</v>
      </c>
      <c r="I54" s="33">
        <v>2556854</v>
      </c>
    </row>
    <row r="55" spans="1:9" ht="12.75" customHeight="1" x14ac:dyDescent="0.2">
      <c r="A55" s="275" t="s">
        <v>49</v>
      </c>
      <c r="B55" s="275"/>
      <c r="C55" s="275"/>
      <c r="D55" s="275"/>
      <c r="E55" s="275"/>
      <c r="F55" s="275"/>
      <c r="G55" s="15">
        <v>48</v>
      </c>
      <c r="H55" s="33">
        <v>0</v>
      </c>
      <c r="I55" s="33">
        <v>23688</v>
      </c>
    </row>
    <row r="56" spans="1:9" ht="12.75" customHeight="1" x14ac:dyDescent="0.2">
      <c r="A56" s="275" t="s">
        <v>50</v>
      </c>
      <c r="B56" s="275"/>
      <c r="C56" s="275"/>
      <c r="D56" s="275"/>
      <c r="E56" s="275"/>
      <c r="F56" s="275"/>
      <c r="G56" s="15">
        <v>49</v>
      </c>
      <c r="H56" s="33">
        <v>29757242</v>
      </c>
      <c r="I56" s="33">
        <v>13342394</v>
      </c>
    </row>
    <row r="57" spans="1:9" ht="12.75" customHeight="1" x14ac:dyDescent="0.2">
      <c r="A57" s="275" t="s">
        <v>51</v>
      </c>
      <c r="B57" s="275"/>
      <c r="C57" s="275"/>
      <c r="D57" s="275"/>
      <c r="E57" s="275"/>
      <c r="F57" s="275"/>
      <c r="G57" s="15">
        <v>50</v>
      </c>
      <c r="H57" s="33">
        <v>1366667</v>
      </c>
      <c r="I57" s="33">
        <v>911253</v>
      </c>
    </row>
    <row r="58" spans="1:9" ht="12.75" customHeight="1" x14ac:dyDescent="0.2">
      <c r="A58" s="275" t="s">
        <v>52</v>
      </c>
      <c r="B58" s="275"/>
      <c r="C58" s="275"/>
      <c r="D58" s="275"/>
      <c r="E58" s="275"/>
      <c r="F58" s="275"/>
      <c r="G58" s="15">
        <v>51</v>
      </c>
      <c r="H58" s="33">
        <v>2925630</v>
      </c>
      <c r="I58" s="33">
        <v>10124258</v>
      </c>
    </row>
    <row r="59" spans="1:9" ht="12.75" customHeight="1" x14ac:dyDescent="0.2">
      <c r="A59" s="275" t="s">
        <v>53</v>
      </c>
      <c r="B59" s="275"/>
      <c r="C59" s="275"/>
      <c r="D59" s="275"/>
      <c r="E59" s="275"/>
      <c r="F59" s="275"/>
      <c r="G59" s="15">
        <v>52</v>
      </c>
      <c r="H59" s="33">
        <v>1025188</v>
      </c>
      <c r="I59" s="33">
        <v>1506026</v>
      </c>
    </row>
    <row r="60" spans="1:9" ht="12.75" customHeight="1" x14ac:dyDescent="0.2">
      <c r="A60" s="276" t="s">
        <v>54</v>
      </c>
      <c r="B60" s="276"/>
      <c r="C60" s="276"/>
      <c r="D60" s="276"/>
      <c r="E60" s="276"/>
      <c r="F60" s="276"/>
      <c r="G60" s="16">
        <v>53</v>
      </c>
      <c r="H60" s="34">
        <f>SUM(H61:H69)</f>
        <v>392839</v>
      </c>
      <c r="I60" s="34">
        <f>SUM(I61:I69)</f>
        <v>671420</v>
      </c>
    </row>
    <row r="61" spans="1:9" ht="12.75" customHeight="1" x14ac:dyDescent="0.2">
      <c r="A61" s="275" t="s">
        <v>23</v>
      </c>
      <c r="B61" s="275"/>
      <c r="C61" s="275"/>
      <c r="D61" s="275"/>
      <c r="E61" s="275"/>
      <c r="F61" s="275"/>
      <c r="G61" s="15">
        <v>54</v>
      </c>
      <c r="H61" s="33">
        <v>0</v>
      </c>
      <c r="I61" s="33">
        <v>0</v>
      </c>
    </row>
    <row r="62" spans="1:9" ht="27.6" customHeight="1" x14ac:dyDescent="0.2">
      <c r="A62" s="275" t="s">
        <v>24</v>
      </c>
      <c r="B62" s="275"/>
      <c r="C62" s="275"/>
      <c r="D62" s="275"/>
      <c r="E62" s="275"/>
      <c r="F62" s="275"/>
      <c r="G62" s="15">
        <v>55</v>
      </c>
      <c r="H62" s="33">
        <v>0</v>
      </c>
      <c r="I62" s="33">
        <v>0</v>
      </c>
    </row>
    <row r="63" spans="1:9" ht="12.75" customHeight="1" x14ac:dyDescent="0.2">
      <c r="A63" s="275" t="s">
        <v>25</v>
      </c>
      <c r="B63" s="275"/>
      <c r="C63" s="275"/>
      <c r="D63" s="275"/>
      <c r="E63" s="275"/>
      <c r="F63" s="275"/>
      <c r="G63" s="15">
        <v>56</v>
      </c>
      <c r="H63" s="33">
        <v>28300</v>
      </c>
      <c r="I63" s="33">
        <v>28300</v>
      </c>
    </row>
    <row r="64" spans="1:9" ht="25.9" customHeight="1" x14ac:dyDescent="0.2">
      <c r="A64" s="275" t="s">
        <v>55</v>
      </c>
      <c r="B64" s="275"/>
      <c r="C64" s="275"/>
      <c r="D64" s="275"/>
      <c r="E64" s="275"/>
      <c r="F64" s="275"/>
      <c r="G64" s="15">
        <v>57</v>
      </c>
      <c r="H64" s="33">
        <v>0</v>
      </c>
      <c r="I64" s="33">
        <v>0</v>
      </c>
    </row>
    <row r="65" spans="1:9" ht="21.6" customHeight="1" x14ac:dyDescent="0.2">
      <c r="A65" s="275" t="s">
        <v>27</v>
      </c>
      <c r="B65" s="275"/>
      <c r="C65" s="275"/>
      <c r="D65" s="275"/>
      <c r="E65" s="275"/>
      <c r="F65" s="275"/>
      <c r="G65" s="15">
        <v>58</v>
      </c>
      <c r="H65" s="33">
        <v>0</v>
      </c>
      <c r="I65" s="33">
        <v>0</v>
      </c>
    </row>
    <row r="66" spans="1:9" ht="21.6" customHeight="1" x14ac:dyDescent="0.2">
      <c r="A66" s="275" t="s">
        <v>28</v>
      </c>
      <c r="B66" s="275"/>
      <c r="C66" s="275"/>
      <c r="D66" s="275"/>
      <c r="E66" s="275"/>
      <c r="F66" s="275"/>
      <c r="G66" s="15">
        <v>59</v>
      </c>
      <c r="H66" s="33">
        <v>0</v>
      </c>
      <c r="I66" s="33">
        <v>0</v>
      </c>
    </row>
    <row r="67" spans="1:9" ht="12.75" customHeight="1" x14ac:dyDescent="0.2">
      <c r="A67" s="275" t="s">
        <v>29</v>
      </c>
      <c r="B67" s="275"/>
      <c r="C67" s="275"/>
      <c r="D67" s="275"/>
      <c r="E67" s="275"/>
      <c r="F67" s="275"/>
      <c r="G67" s="15">
        <v>60</v>
      </c>
      <c r="H67" s="33">
        <v>0</v>
      </c>
      <c r="I67" s="33">
        <v>0</v>
      </c>
    </row>
    <row r="68" spans="1:9" ht="12.75" customHeight="1" x14ac:dyDescent="0.2">
      <c r="A68" s="275" t="s">
        <v>30</v>
      </c>
      <c r="B68" s="275"/>
      <c r="C68" s="275"/>
      <c r="D68" s="275"/>
      <c r="E68" s="275"/>
      <c r="F68" s="275"/>
      <c r="G68" s="15">
        <v>61</v>
      </c>
      <c r="H68" s="33">
        <v>364539</v>
      </c>
      <c r="I68" s="33">
        <v>502970</v>
      </c>
    </row>
    <row r="69" spans="1:9" ht="12.75" customHeight="1" x14ac:dyDescent="0.2">
      <c r="A69" s="275" t="s">
        <v>56</v>
      </c>
      <c r="B69" s="275"/>
      <c r="C69" s="275"/>
      <c r="D69" s="275"/>
      <c r="E69" s="275"/>
      <c r="F69" s="275"/>
      <c r="G69" s="15">
        <v>62</v>
      </c>
      <c r="H69" s="33">
        <v>0</v>
      </c>
      <c r="I69" s="33">
        <v>140150</v>
      </c>
    </row>
    <row r="70" spans="1:9" ht="12.75" customHeight="1" x14ac:dyDescent="0.2">
      <c r="A70" s="275" t="s">
        <v>57</v>
      </c>
      <c r="B70" s="275"/>
      <c r="C70" s="275"/>
      <c r="D70" s="275"/>
      <c r="E70" s="275"/>
      <c r="F70" s="275"/>
      <c r="G70" s="15">
        <v>63</v>
      </c>
      <c r="H70" s="33">
        <v>168533146</v>
      </c>
      <c r="I70" s="33">
        <v>247849272</v>
      </c>
    </row>
    <row r="71" spans="1:9" ht="12.75" customHeight="1" x14ac:dyDescent="0.2">
      <c r="A71" s="292" t="s">
        <v>58</v>
      </c>
      <c r="B71" s="292"/>
      <c r="C71" s="292"/>
      <c r="D71" s="292"/>
      <c r="E71" s="292"/>
      <c r="F71" s="292"/>
      <c r="G71" s="15">
        <v>64</v>
      </c>
      <c r="H71" s="33">
        <v>24218271</v>
      </c>
      <c r="I71" s="33">
        <v>17874753</v>
      </c>
    </row>
    <row r="72" spans="1:9" ht="12.75" customHeight="1" x14ac:dyDescent="0.2">
      <c r="A72" s="277" t="s">
        <v>383</v>
      </c>
      <c r="B72" s="277"/>
      <c r="C72" s="277"/>
      <c r="D72" s="277"/>
      <c r="E72" s="277"/>
      <c r="F72" s="277"/>
      <c r="G72" s="16">
        <v>65</v>
      </c>
      <c r="H72" s="34">
        <f>H8+H9+H44+H71</f>
        <v>4998256676</v>
      </c>
      <c r="I72" s="34">
        <f>I8+I9+I44+I71</f>
        <v>5503912108</v>
      </c>
    </row>
    <row r="73" spans="1:9" ht="12.75" customHeight="1" x14ac:dyDescent="0.2">
      <c r="A73" s="292" t="s">
        <v>59</v>
      </c>
      <c r="B73" s="292"/>
      <c r="C73" s="292"/>
      <c r="D73" s="292"/>
      <c r="E73" s="292"/>
      <c r="F73" s="292"/>
      <c r="G73" s="15">
        <v>66</v>
      </c>
      <c r="H73" s="129">
        <v>54446042</v>
      </c>
      <c r="I73" s="129">
        <v>54355927</v>
      </c>
    </row>
    <row r="74" spans="1:9" x14ac:dyDescent="0.2">
      <c r="A74" s="294" t="s">
        <v>60</v>
      </c>
      <c r="B74" s="295"/>
      <c r="C74" s="295"/>
      <c r="D74" s="295"/>
      <c r="E74" s="295"/>
      <c r="F74" s="295"/>
      <c r="G74" s="295"/>
      <c r="H74" s="295"/>
      <c r="I74" s="295"/>
    </row>
    <row r="75" spans="1:9" ht="12.75" customHeight="1" x14ac:dyDescent="0.2">
      <c r="A75" s="277" t="s">
        <v>384</v>
      </c>
      <c r="B75" s="277"/>
      <c r="C75" s="277"/>
      <c r="D75" s="277"/>
      <c r="E75" s="277"/>
      <c r="F75" s="277"/>
      <c r="G75" s="16">
        <v>67</v>
      </c>
      <c r="H75" s="34">
        <f>H76+H77+H78+H84+H85+H89+H92+H95</f>
        <v>2474760657</v>
      </c>
      <c r="I75" s="34">
        <f>I76+I77+I78+I84+I85+I89+I92+I95</f>
        <v>2690444302</v>
      </c>
    </row>
    <row r="76" spans="1:9" ht="12.75" customHeight="1" x14ac:dyDescent="0.2">
      <c r="A76" s="275" t="s">
        <v>61</v>
      </c>
      <c r="B76" s="275"/>
      <c r="C76" s="275"/>
      <c r="D76" s="275"/>
      <c r="E76" s="275"/>
      <c r="F76" s="275"/>
      <c r="G76" s="15">
        <v>68</v>
      </c>
      <c r="H76" s="33">
        <v>1672021210</v>
      </c>
      <c r="I76" s="33">
        <v>1672021210</v>
      </c>
    </row>
    <row r="77" spans="1:9" ht="12.75" customHeight="1" x14ac:dyDescent="0.2">
      <c r="A77" s="275" t="s">
        <v>62</v>
      </c>
      <c r="B77" s="275"/>
      <c r="C77" s="275"/>
      <c r="D77" s="275"/>
      <c r="E77" s="275"/>
      <c r="F77" s="275"/>
      <c r="G77" s="15">
        <v>69</v>
      </c>
      <c r="H77" s="33">
        <v>5304283</v>
      </c>
      <c r="I77" s="33">
        <v>5710563</v>
      </c>
    </row>
    <row r="78" spans="1:9" ht="12.75" customHeight="1" x14ac:dyDescent="0.2">
      <c r="A78" s="276" t="s">
        <v>63</v>
      </c>
      <c r="B78" s="276"/>
      <c r="C78" s="276"/>
      <c r="D78" s="276"/>
      <c r="E78" s="276"/>
      <c r="F78" s="276"/>
      <c r="G78" s="16">
        <v>70</v>
      </c>
      <c r="H78" s="34">
        <f>SUM(H79:H83)</f>
        <v>94297196</v>
      </c>
      <c r="I78" s="34">
        <f>SUM(I79:I83)</f>
        <v>95998079</v>
      </c>
    </row>
    <row r="79" spans="1:9" ht="12.75" customHeight="1" x14ac:dyDescent="0.2">
      <c r="A79" s="275" t="s">
        <v>64</v>
      </c>
      <c r="B79" s="275"/>
      <c r="C79" s="275"/>
      <c r="D79" s="275"/>
      <c r="E79" s="275"/>
      <c r="F79" s="275"/>
      <c r="G79" s="15">
        <v>71</v>
      </c>
      <c r="H79" s="33">
        <v>83601061</v>
      </c>
      <c r="I79" s="33">
        <v>83601061</v>
      </c>
    </row>
    <row r="80" spans="1:9" ht="12.75" customHeight="1" x14ac:dyDescent="0.2">
      <c r="A80" s="275" t="s">
        <v>65</v>
      </c>
      <c r="B80" s="275"/>
      <c r="C80" s="275"/>
      <c r="D80" s="275"/>
      <c r="E80" s="275"/>
      <c r="F80" s="275"/>
      <c r="G80" s="15">
        <v>72</v>
      </c>
      <c r="H80" s="33">
        <v>96815284</v>
      </c>
      <c r="I80" s="33">
        <v>136815284</v>
      </c>
    </row>
    <row r="81" spans="1:9" ht="12.75" customHeight="1" x14ac:dyDescent="0.2">
      <c r="A81" s="275" t="s">
        <v>66</v>
      </c>
      <c r="B81" s="275"/>
      <c r="C81" s="275"/>
      <c r="D81" s="275"/>
      <c r="E81" s="275"/>
      <c r="F81" s="275"/>
      <c r="G81" s="15">
        <v>73</v>
      </c>
      <c r="H81" s="33">
        <v>-86119149</v>
      </c>
      <c r="I81" s="33">
        <v>-124418266</v>
      </c>
    </row>
    <row r="82" spans="1:9" ht="12.75" customHeight="1" x14ac:dyDescent="0.2">
      <c r="A82" s="275" t="s">
        <v>67</v>
      </c>
      <c r="B82" s="275"/>
      <c r="C82" s="275"/>
      <c r="D82" s="275"/>
      <c r="E82" s="275"/>
      <c r="F82" s="275"/>
      <c r="G82" s="15">
        <v>74</v>
      </c>
      <c r="H82" s="33">
        <v>0</v>
      </c>
      <c r="I82" s="33">
        <v>0</v>
      </c>
    </row>
    <row r="83" spans="1:9" ht="12.75" customHeight="1" x14ac:dyDescent="0.2">
      <c r="A83" s="275" t="s">
        <v>68</v>
      </c>
      <c r="B83" s="275"/>
      <c r="C83" s="275"/>
      <c r="D83" s="275"/>
      <c r="E83" s="275"/>
      <c r="F83" s="275"/>
      <c r="G83" s="15">
        <v>75</v>
      </c>
      <c r="H83" s="33">
        <v>0</v>
      </c>
      <c r="I83" s="33">
        <v>0</v>
      </c>
    </row>
    <row r="84" spans="1:9" ht="12.75" customHeight="1" x14ac:dyDescent="0.2">
      <c r="A84" s="293" t="s">
        <v>69</v>
      </c>
      <c r="B84" s="293"/>
      <c r="C84" s="293"/>
      <c r="D84" s="293"/>
      <c r="E84" s="293"/>
      <c r="F84" s="293"/>
      <c r="G84" s="119">
        <v>76</v>
      </c>
      <c r="H84" s="33">
        <v>0</v>
      </c>
      <c r="I84" s="120">
        <v>0</v>
      </c>
    </row>
    <row r="85" spans="1:9" ht="12.75" customHeight="1" x14ac:dyDescent="0.2">
      <c r="A85" s="276" t="s">
        <v>70</v>
      </c>
      <c r="B85" s="276"/>
      <c r="C85" s="276"/>
      <c r="D85" s="276"/>
      <c r="E85" s="276"/>
      <c r="F85" s="276"/>
      <c r="G85" s="16">
        <v>77</v>
      </c>
      <c r="H85" s="34">
        <f>H86+H87+H88</f>
        <v>905282</v>
      </c>
      <c r="I85" s="34">
        <f>I86+I87+I88</f>
        <v>61473</v>
      </c>
    </row>
    <row r="86" spans="1:9" ht="12.75" customHeight="1" x14ac:dyDescent="0.2">
      <c r="A86" s="275" t="s">
        <v>71</v>
      </c>
      <c r="B86" s="275"/>
      <c r="C86" s="275"/>
      <c r="D86" s="275"/>
      <c r="E86" s="275"/>
      <c r="F86" s="275"/>
      <c r="G86" s="15">
        <v>78</v>
      </c>
      <c r="H86" s="33">
        <v>905282</v>
      </c>
      <c r="I86" s="33">
        <v>61473</v>
      </c>
    </row>
    <row r="87" spans="1:9" ht="12.75" customHeight="1" x14ac:dyDescent="0.2">
      <c r="A87" s="275" t="s">
        <v>72</v>
      </c>
      <c r="B87" s="275"/>
      <c r="C87" s="275"/>
      <c r="D87" s="275"/>
      <c r="E87" s="275"/>
      <c r="F87" s="275"/>
      <c r="G87" s="15">
        <v>79</v>
      </c>
      <c r="H87" s="33">
        <v>0</v>
      </c>
      <c r="I87" s="33">
        <v>0</v>
      </c>
    </row>
    <row r="88" spans="1:9" ht="12.75" customHeight="1" x14ac:dyDescent="0.2">
      <c r="A88" s="275" t="s">
        <v>73</v>
      </c>
      <c r="B88" s="275"/>
      <c r="C88" s="275"/>
      <c r="D88" s="275"/>
      <c r="E88" s="275"/>
      <c r="F88" s="275"/>
      <c r="G88" s="15">
        <v>80</v>
      </c>
      <c r="H88" s="33">
        <v>0</v>
      </c>
      <c r="I88" s="33">
        <v>0</v>
      </c>
    </row>
    <row r="89" spans="1:9" ht="12.75" customHeight="1" x14ac:dyDescent="0.2">
      <c r="A89" s="276" t="s">
        <v>74</v>
      </c>
      <c r="B89" s="276"/>
      <c r="C89" s="276"/>
      <c r="D89" s="276"/>
      <c r="E89" s="276"/>
      <c r="F89" s="276"/>
      <c r="G89" s="16">
        <v>81</v>
      </c>
      <c r="H89" s="34">
        <f>H90-H91</f>
        <v>462953210</v>
      </c>
      <c r="I89" s="34">
        <f>I90-I91</f>
        <v>539646072</v>
      </c>
    </row>
    <row r="90" spans="1:9" ht="12.75" customHeight="1" x14ac:dyDescent="0.2">
      <c r="A90" s="275" t="s">
        <v>75</v>
      </c>
      <c r="B90" s="275"/>
      <c r="C90" s="275"/>
      <c r="D90" s="275"/>
      <c r="E90" s="275"/>
      <c r="F90" s="275"/>
      <c r="G90" s="15">
        <v>82</v>
      </c>
      <c r="H90" s="33">
        <v>462953210</v>
      </c>
      <c r="I90" s="128">
        <v>539646072</v>
      </c>
    </row>
    <row r="91" spans="1:9" ht="12.75" customHeight="1" x14ac:dyDescent="0.2">
      <c r="A91" s="275" t="s">
        <v>76</v>
      </c>
      <c r="B91" s="275"/>
      <c r="C91" s="275"/>
      <c r="D91" s="275"/>
      <c r="E91" s="275"/>
      <c r="F91" s="275"/>
      <c r="G91" s="15">
        <v>83</v>
      </c>
      <c r="H91" s="137">
        <v>0</v>
      </c>
      <c r="I91" s="137">
        <v>0</v>
      </c>
    </row>
    <row r="92" spans="1:9" ht="12.75" customHeight="1" x14ac:dyDescent="0.2">
      <c r="A92" s="276" t="s">
        <v>77</v>
      </c>
      <c r="B92" s="276"/>
      <c r="C92" s="276"/>
      <c r="D92" s="276"/>
      <c r="E92" s="276"/>
      <c r="F92" s="276"/>
      <c r="G92" s="16">
        <v>84</v>
      </c>
      <c r="H92" s="34">
        <f>H93-H94</f>
        <v>239279476</v>
      </c>
      <c r="I92" s="34">
        <f>I93-I94</f>
        <v>377006905</v>
      </c>
    </row>
    <row r="93" spans="1:9" ht="12.75" customHeight="1" x14ac:dyDescent="0.2">
      <c r="A93" s="275" t="s">
        <v>78</v>
      </c>
      <c r="B93" s="275"/>
      <c r="C93" s="275"/>
      <c r="D93" s="275"/>
      <c r="E93" s="275"/>
      <c r="F93" s="275"/>
      <c r="G93" s="15">
        <v>85</v>
      </c>
      <c r="H93" s="33">
        <v>239279476</v>
      </c>
      <c r="I93" s="33">
        <v>377006905</v>
      </c>
    </row>
    <row r="94" spans="1:9" ht="12.75" customHeight="1" x14ac:dyDescent="0.2">
      <c r="A94" s="275" t="s">
        <v>79</v>
      </c>
      <c r="B94" s="275"/>
      <c r="C94" s="275"/>
      <c r="D94" s="275"/>
      <c r="E94" s="275"/>
      <c r="F94" s="275"/>
      <c r="G94" s="15">
        <v>86</v>
      </c>
      <c r="H94" s="33">
        <v>0</v>
      </c>
      <c r="I94" s="33">
        <v>0</v>
      </c>
    </row>
    <row r="95" spans="1:9" ht="12.75" customHeight="1" x14ac:dyDescent="0.2">
      <c r="A95" s="275" t="s">
        <v>80</v>
      </c>
      <c r="B95" s="275"/>
      <c r="C95" s="275"/>
      <c r="D95" s="275"/>
      <c r="E95" s="275"/>
      <c r="F95" s="275"/>
      <c r="G95" s="15">
        <v>87</v>
      </c>
      <c r="H95" s="33">
        <v>0</v>
      </c>
      <c r="I95" s="33">
        <v>0</v>
      </c>
    </row>
    <row r="96" spans="1:9" ht="12.75" customHeight="1" x14ac:dyDescent="0.2">
      <c r="A96" s="277" t="s">
        <v>385</v>
      </c>
      <c r="B96" s="277"/>
      <c r="C96" s="277"/>
      <c r="D96" s="277"/>
      <c r="E96" s="277"/>
      <c r="F96" s="277"/>
      <c r="G96" s="16">
        <v>88</v>
      </c>
      <c r="H96" s="34">
        <f>SUM(H97:H102)</f>
        <v>84454617</v>
      </c>
      <c r="I96" s="34">
        <f>SUM(I97:I102)</f>
        <v>99091523</v>
      </c>
    </row>
    <row r="97" spans="1:9" ht="12.75" customHeight="1" x14ac:dyDescent="0.2">
      <c r="A97" s="275" t="s">
        <v>81</v>
      </c>
      <c r="B97" s="275"/>
      <c r="C97" s="275"/>
      <c r="D97" s="275"/>
      <c r="E97" s="275"/>
      <c r="F97" s="275"/>
      <c r="G97" s="15">
        <v>89</v>
      </c>
      <c r="H97" s="33">
        <v>7894989</v>
      </c>
      <c r="I97" s="33">
        <v>11847096</v>
      </c>
    </row>
    <row r="98" spans="1:9" ht="12.75" customHeight="1" x14ac:dyDescent="0.2">
      <c r="A98" s="275" t="s">
        <v>82</v>
      </c>
      <c r="B98" s="275"/>
      <c r="C98" s="275"/>
      <c r="D98" s="275"/>
      <c r="E98" s="275"/>
      <c r="F98" s="275"/>
      <c r="G98" s="15">
        <v>90</v>
      </c>
      <c r="H98" s="33">
        <v>0</v>
      </c>
      <c r="I98" s="33">
        <v>0</v>
      </c>
    </row>
    <row r="99" spans="1:9" ht="12.75" customHeight="1" x14ac:dyDescent="0.2">
      <c r="A99" s="275" t="s">
        <v>83</v>
      </c>
      <c r="B99" s="275"/>
      <c r="C99" s="275"/>
      <c r="D99" s="275"/>
      <c r="E99" s="275"/>
      <c r="F99" s="275"/>
      <c r="G99" s="15">
        <v>91</v>
      </c>
      <c r="H99" s="33">
        <v>27804325</v>
      </c>
      <c r="I99" s="33">
        <v>30791013</v>
      </c>
    </row>
    <row r="100" spans="1:9" ht="12.75" customHeight="1" x14ac:dyDescent="0.2">
      <c r="A100" s="275" t="s">
        <v>84</v>
      </c>
      <c r="B100" s="275"/>
      <c r="C100" s="275"/>
      <c r="D100" s="275"/>
      <c r="E100" s="275"/>
      <c r="F100" s="275"/>
      <c r="G100" s="15">
        <v>92</v>
      </c>
      <c r="H100" s="33">
        <v>0</v>
      </c>
      <c r="I100" s="33">
        <v>0</v>
      </c>
    </row>
    <row r="101" spans="1:9" ht="12.75" customHeight="1" x14ac:dyDescent="0.2">
      <c r="A101" s="275" t="s">
        <v>85</v>
      </c>
      <c r="B101" s="275"/>
      <c r="C101" s="275"/>
      <c r="D101" s="275"/>
      <c r="E101" s="275"/>
      <c r="F101" s="275"/>
      <c r="G101" s="15">
        <v>93</v>
      </c>
      <c r="H101" s="33">
        <v>0</v>
      </c>
      <c r="I101" s="33">
        <v>0</v>
      </c>
    </row>
    <row r="102" spans="1:9" ht="12.75" customHeight="1" x14ac:dyDescent="0.2">
      <c r="A102" s="275" t="s">
        <v>86</v>
      </c>
      <c r="B102" s="275"/>
      <c r="C102" s="275"/>
      <c r="D102" s="275"/>
      <c r="E102" s="275"/>
      <c r="F102" s="275"/>
      <c r="G102" s="15">
        <v>94</v>
      </c>
      <c r="H102" s="33">
        <v>48755303</v>
      </c>
      <c r="I102" s="33">
        <v>56453414</v>
      </c>
    </row>
    <row r="103" spans="1:9" ht="12.75" customHeight="1" x14ac:dyDescent="0.2">
      <c r="A103" s="277" t="s">
        <v>386</v>
      </c>
      <c r="B103" s="277"/>
      <c r="C103" s="277"/>
      <c r="D103" s="277"/>
      <c r="E103" s="277"/>
      <c r="F103" s="277"/>
      <c r="G103" s="16">
        <v>95</v>
      </c>
      <c r="H103" s="34">
        <f>SUM(H104:H114)</f>
        <v>1999146293</v>
      </c>
      <c r="I103" s="34">
        <f>SUM(I104:I114)</f>
        <v>2199023800</v>
      </c>
    </row>
    <row r="104" spans="1:9" ht="12.75" customHeight="1" x14ac:dyDescent="0.2">
      <c r="A104" s="275" t="s">
        <v>87</v>
      </c>
      <c r="B104" s="275"/>
      <c r="C104" s="275"/>
      <c r="D104" s="275"/>
      <c r="E104" s="275"/>
      <c r="F104" s="275"/>
      <c r="G104" s="15">
        <v>96</v>
      </c>
      <c r="H104" s="33">
        <v>0</v>
      </c>
      <c r="I104" s="33">
        <v>0</v>
      </c>
    </row>
    <row r="105" spans="1:9" ht="24.6" customHeight="1" x14ac:dyDescent="0.2">
      <c r="A105" s="275" t="s">
        <v>88</v>
      </c>
      <c r="B105" s="275"/>
      <c r="C105" s="275"/>
      <c r="D105" s="275"/>
      <c r="E105" s="275"/>
      <c r="F105" s="275"/>
      <c r="G105" s="15">
        <v>97</v>
      </c>
      <c r="H105" s="33">
        <v>0</v>
      </c>
      <c r="I105" s="33">
        <v>0</v>
      </c>
    </row>
    <row r="106" spans="1:9" ht="12.75" customHeight="1" x14ac:dyDescent="0.2">
      <c r="A106" s="275" t="s">
        <v>89</v>
      </c>
      <c r="B106" s="275"/>
      <c r="C106" s="275"/>
      <c r="D106" s="275"/>
      <c r="E106" s="275"/>
      <c r="F106" s="275"/>
      <c r="G106" s="15">
        <v>98</v>
      </c>
      <c r="H106" s="33">
        <v>0</v>
      </c>
      <c r="I106" s="33">
        <v>0</v>
      </c>
    </row>
    <row r="107" spans="1:9" ht="21.6" customHeight="1" x14ac:dyDescent="0.2">
      <c r="A107" s="275" t="s">
        <v>90</v>
      </c>
      <c r="B107" s="275"/>
      <c r="C107" s="275"/>
      <c r="D107" s="275"/>
      <c r="E107" s="275"/>
      <c r="F107" s="275"/>
      <c r="G107" s="15">
        <v>99</v>
      </c>
      <c r="H107" s="33">
        <v>0</v>
      </c>
      <c r="I107" s="33">
        <v>0</v>
      </c>
    </row>
    <row r="108" spans="1:9" ht="12.75" customHeight="1" x14ac:dyDescent="0.2">
      <c r="A108" s="275" t="s">
        <v>91</v>
      </c>
      <c r="B108" s="275"/>
      <c r="C108" s="275"/>
      <c r="D108" s="275"/>
      <c r="E108" s="275"/>
      <c r="F108" s="275"/>
      <c r="G108" s="15">
        <v>100</v>
      </c>
      <c r="H108" s="33">
        <v>0</v>
      </c>
      <c r="I108" s="33">
        <v>0</v>
      </c>
    </row>
    <row r="109" spans="1:9" ht="12.75" customHeight="1" x14ac:dyDescent="0.2">
      <c r="A109" s="275" t="s">
        <v>92</v>
      </c>
      <c r="B109" s="275"/>
      <c r="C109" s="275"/>
      <c r="D109" s="275"/>
      <c r="E109" s="275"/>
      <c r="F109" s="275"/>
      <c r="G109" s="15">
        <v>101</v>
      </c>
      <c r="H109" s="33">
        <v>1978757713</v>
      </c>
      <c r="I109" s="33">
        <v>2146746486</v>
      </c>
    </row>
    <row r="110" spans="1:9" ht="12.75" customHeight="1" x14ac:dyDescent="0.2">
      <c r="A110" s="275" t="s">
        <v>93</v>
      </c>
      <c r="B110" s="275"/>
      <c r="C110" s="275"/>
      <c r="D110" s="275"/>
      <c r="E110" s="275"/>
      <c r="F110" s="275"/>
      <c r="G110" s="15">
        <v>102</v>
      </c>
      <c r="H110" s="33">
        <v>0</v>
      </c>
      <c r="I110" s="33">
        <v>0</v>
      </c>
    </row>
    <row r="111" spans="1:9" ht="12.75" customHeight="1" x14ac:dyDescent="0.2">
      <c r="A111" s="275" t="s">
        <v>94</v>
      </c>
      <c r="B111" s="275"/>
      <c r="C111" s="275"/>
      <c r="D111" s="275"/>
      <c r="E111" s="275"/>
      <c r="F111" s="275"/>
      <c r="G111" s="15">
        <v>103</v>
      </c>
      <c r="H111" s="33">
        <v>0</v>
      </c>
      <c r="I111" s="33">
        <v>0</v>
      </c>
    </row>
    <row r="112" spans="1:9" ht="12.75" customHeight="1" x14ac:dyDescent="0.2">
      <c r="A112" s="275" t="s">
        <v>95</v>
      </c>
      <c r="B112" s="275"/>
      <c r="C112" s="275"/>
      <c r="D112" s="275"/>
      <c r="E112" s="275"/>
      <c r="F112" s="275"/>
      <c r="G112" s="15">
        <v>104</v>
      </c>
      <c r="H112" s="33">
        <v>0</v>
      </c>
      <c r="I112" s="33">
        <v>0</v>
      </c>
    </row>
    <row r="113" spans="1:9" ht="12.75" customHeight="1" x14ac:dyDescent="0.2">
      <c r="A113" s="275" t="s">
        <v>96</v>
      </c>
      <c r="B113" s="275"/>
      <c r="C113" s="275"/>
      <c r="D113" s="275"/>
      <c r="E113" s="275"/>
      <c r="F113" s="275"/>
      <c r="G113" s="15">
        <v>105</v>
      </c>
      <c r="H113" s="33">
        <v>5161574</v>
      </c>
      <c r="I113" s="33">
        <v>38086903</v>
      </c>
    </row>
    <row r="114" spans="1:9" ht="12.75" customHeight="1" x14ac:dyDescent="0.2">
      <c r="A114" s="275" t="s">
        <v>97</v>
      </c>
      <c r="B114" s="275"/>
      <c r="C114" s="275"/>
      <c r="D114" s="275"/>
      <c r="E114" s="275"/>
      <c r="F114" s="275"/>
      <c r="G114" s="15">
        <v>106</v>
      </c>
      <c r="H114" s="33">
        <v>15227006</v>
      </c>
      <c r="I114" s="33">
        <v>14190411</v>
      </c>
    </row>
    <row r="115" spans="1:9" ht="12.75" customHeight="1" x14ac:dyDescent="0.2">
      <c r="A115" s="277" t="s">
        <v>387</v>
      </c>
      <c r="B115" s="277"/>
      <c r="C115" s="277"/>
      <c r="D115" s="277"/>
      <c r="E115" s="277"/>
      <c r="F115" s="277"/>
      <c r="G115" s="16">
        <v>107</v>
      </c>
      <c r="H115" s="34">
        <f>SUM(H116:H129)</f>
        <v>377391313</v>
      </c>
      <c r="I115" s="34">
        <f>SUM(I116:I129)</f>
        <v>463253429</v>
      </c>
    </row>
    <row r="116" spans="1:9" ht="12.75" customHeight="1" x14ac:dyDescent="0.2">
      <c r="A116" s="275" t="s">
        <v>87</v>
      </c>
      <c r="B116" s="275"/>
      <c r="C116" s="275"/>
      <c r="D116" s="275"/>
      <c r="E116" s="275"/>
      <c r="F116" s="275"/>
      <c r="G116" s="15">
        <v>108</v>
      </c>
      <c r="H116" s="33">
        <v>196105</v>
      </c>
      <c r="I116" s="33">
        <v>218328</v>
      </c>
    </row>
    <row r="117" spans="1:9" ht="22.35" customHeight="1" x14ac:dyDescent="0.2">
      <c r="A117" s="275" t="s">
        <v>88</v>
      </c>
      <c r="B117" s="275"/>
      <c r="C117" s="275"/>
      <c r="D117" s="275"/>
      <c r="E117" s="275"/>
      <c r="F117" s="275"/>
      <c r="G117" s="15">
        <v>109</v>
      </c>
      <c r="H117" s="33">
        <v>0</v>
      </c>
      <c r="I117" s="33">
        <v>0</v>
      </c>
    </row>
    <row r="118" spans="1:9" ht="12.75" customHeight="1" x14ac:dyDescent="0.2">
      <c r="A118" s="275" t="s">
        <v>89</v>
      </c>
      <c r="B118" s="275"/>
      <c r="C118" s="275"/>
      <c r="D118" s="275"/>
      <c r="E118" s="275"/>
      <c r="F118" s="275"/>
      <c r="G118" s="15">
        <v>110</v>
      </c>
      <c r="H118" s="33">
        <v>0</v>
      </c>
      <c r="I118" s="33">
        <v>0</v>
      </c>
    </row>
    <row r="119" spans="1:9" ht="23.45" customHeight="1" x14ac:dyDescent="0.2">
      <c r="A119" s="275" t="s">
        <v>90</v>
      </c>
      <c r="B119" s="275"/>
      <c r="C119" s="275"/>
      <c r="D119" s="275"/>
      <c r="E119" s="275"/>
      <c r="F119" s="275"/>
      <c r="G119" s="15">
        <v>111</v>
      </c>
      <c r="H119" s="33">
        <v>0</v>
      </c>
      <c r="I119" s="33">
        <v>0</v>
      </c>
    </row>
    <row r="120" spans="1:9" ht="12.75" customHeight="1" x14ac:dyDescent="0.2">
      <c r="A120" s="275" t="s">
        <v>91</v>
      </c>
      <c r="B120" s="275"/>
      <c r="C120" s="275"/>
      <c r="D120" s="275"/>
      <c r="E120" s="275"/>
      <c r="F120" s="275"/>
      <c r="G120" s="15">
        <v>112</v>
      </c>
      <c r="H120" s="33">
        <v>0</v>
      </c>
      <c r="I120" s="33">
        <v>0</v>
      </c>
    </row>
    <row r="121" spans="1:9" ht="12.75" customHeight="1" x14ac:dyDescent="0.2">
      <c r="A121" s="275" t="s">
        <v>92</v>
      </c>
      <c r="B121" s="275"/>
      <c r="C121" s="275"/>
      <c r="D121" s="275"/>
      <c r="E121" s="275"/>
      <c r="F121" s="275"/>
      <c r="G121" s="15">
        <v>113</v>
      </c>
      <c r="H121" s="33">
        <v>203359113</v>
      </c>
      <c r="I121" s="33">
        <v>257433437</v>
      </c>
    </row>
    <row r="122" spans="1:9" ht="12.75" customHeight="1" x14ac:dyDescent="0.2">
      <c r="A122" s="275" t="s">
        <v>93</v>
      </c>
      <c r="B122" s="275"/>
      <c r="C122" s="275"/>
      <c r="D122" s="275"/>
      <c r="E122" s="275"/>
      <c r="F122" s="275"/>
      <c r="G122" s="15">
        <v>114</v>
      </c>
      <c r="H122" s="33">
        <v>34734630</v>
      </c>
      <c r="I122" s="33">
        <v>31610147</v>
      </c>
    </row>
    <row r="123" spans="1:9" ht="12.75" customHeight="1" x14ac:dyDescent="0.2">
      <c r="A123" s="275" t="s">
        <v>94</v>
      </c>
      <c r="B123" s="275"/>
      <c r="C123" s="275"/>
      <c r="D123" s="275"/>
      <c r="E123" s="275"/>
      <c r="F123" s="275"/>
      <c r="G123" s="15">
        <v>115</v>
      </c>
      <c r="H123" s="33">
        <v>102714900</v>
      </c>
      <c r="I123" s="33">
        <v>127477774</v>
      </c>
    </row>
    <row r="124" spans="1:9" x14ac:dyDescent="0.2">
      <c r="A124" s="275" t="s">
        <v>95</v>
      </c>
      <c r="B124" s="275"/>
      <c r="C124" s="275"/>
      <c r="D124" s="275"/>
      <c r="E124" s="275"/>
      <c r="F124" s="275"/>
      <c r="G124" s="15">
        <v>116</v>
      </c>
      <c r="H124" s="33">
        <v>0</v>
      </c>
      <c r="I124" s="33">
        <v>0</v>
      </c>
    </row>
    <row r="125" spans="1:9" x14ac:dyDescent="0.2">
      <c r="A125" s="275" t="s">
        <v>98</v>
      </c>
      <c r="B125" s="275"/>
      <c r="C125" s="275"/>
      <c r="D125" s="275"/>
      <c r="E125" s="275"/>
      <c r="F125" s="275"/>
      <c r="G125" s="15">
        <v>117</v>
      </c>
      <c r="H125" s="33">
        <v>22822891</v>
      </c>
      <c r="I125" s="33">
        <v>24837226</v>
      </c>
    </row>
    <row r="126" spans="1:9" x14ac:dyDescent="0.2">
      <c r="A126" s="275" t="s">
        <v>99</v>
      </c>
      <c r="B126" s="275"/>
      <c r="C126" s="275"/>
      <c r="D126" s="275"/>
      <c r="E126" s="275"/>
      <c r="F126" s="275"/>
      <c r="G126" s="15">
        <v>118</v>
      </c>
      <c r="H126" s="33">
        <v>9464523</v>
      </c>
      <c r="I126" s="33">
        <v>10114318</v>
      </c>
    </row>
    <row r="127" spans="1:9" x14ac:dyDescent="0.2">
      <c r="A127" s="275" t="s">
        <v>100</v>
      </c>
      <c r="B127" s="275"/>
      <c r="C127" s="275"/>
      <c r="D127" s="275"/>
      <c r="E127" s="275"/>
      <c r="F127" s="275"/>
      <c r="G127" s="15">
        <v>119</v>
      </c>
      <c r="H127" s="33">
        <v>9600</v>
      </c>
      <c r="I127" s="33">
        <v>9600</v>
      </c>
    </row>
    <row r="128" spans="1:9" x14ac:dyDescent="0.2">
      <c r="A128" s="275" t="s">
        <v>101</v>
      </c>
      <c r="B128" s="275"/>
      <c r="C128" s="275"/>
      <c r="D128" s="275"/>
      <c r="E128" s="275"/>
      <c r="F128" s="275"/>
      <c r="G128" s="15">
        <v>120</v>
      </c>
      <c r="H128" s="33">
        <v>0</v>
      </c>
      <c r="I128" s="33">
        <v>0</v>
      </c>
    </row>
    <row r="129" spans="1:9" x14ac:dyDescent="0.2">
      <c r="A129" s="275" t="s">
        <v>102</v>
      </c>
      <c r="B129" s="275"/>
      <c r="C129" s="275"/>
      <c r="D129" s="275"/>
      <c r="E129" s="275"/>
      <c r="F129" s="275"/>
      <c r="G129" s="15">
        <v>121</v>
      </c>
      <c r="H129" s="33">
        <v>4089551</v>
      </c>
      <c r="I129" s="33">
        <v>11552599</v>
      </c>
    </row>
    <row r="130" spans="1:9" ht="22.35" customHeight="1" x14ac:dyDescent="0.2">
      <c r="A130" s="292" t="s">
        <v>103</v>
      </c>
      <c r="B130" s="292"/>
      <c r="C130" s="292"/>
      <c r="D130" s="292"/>
      <c r="E130" s="292"/>
      <c r="F130" s="292"/>
      <c r="G130" s="15">
        <v>122</v>
      </c>
      <c r="H130" s="33">
        <v>62503796</v>
      </c>
      <c r="I130" s="33">
        <v>52099054</v>
      </c>
    </row>
    <row r="131" spans="1:9" x14ac:dyDescent="0.2">
      <c r="A131" s="277" t="s">
        <v>388</v>
      </c>
      <c r="B131" s="277"/>
      <c r="C131" s="277"/>
      <c r="D131" s="277"/>
      <c r="E131" s="277"/>
      <c r="F131" s="277"/>
      <c r="G131" s="16">
        <v>123</v>
      </c>
      <c r="H131" s="34">
        <f>H75+H96+H103+H115+H130</f>
        <v>4998256676</v>
      </c>
      <c r="I131" s="34">
        <f>I75+I96+I103+I115+I130</f>
        <v>5503912108</v>
      </c>
    </row>
    <row r="132" spans="1:9" x14ac:dyDescent="0.2">
      <c r="A132" s="292" t="s">
        <v>104</v>
      </c>
      <c r="B132" s="292"/>
      <c r="C132" s="292"/>
      <c r="D132" s="292"/>
      <c r="E132" s="292"/>
      <c r="F132" s="292"/>
      <c r="G132" s="15">
        <v>124</v>
      </c>
      <c r="H132" s="129">
        <v>54446042</v>
      </c>
      <c r="I132" s="129">
        <v>54355927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73">
    <cfRule type="cellIs" dxfId="60" priority="41" stopIfTrue="1" operator="notEqual">
      <formula>ROUND(I73,0)</formula>
    </cfRule>
    <cfRule type="cellIs" dxfId="59" priority="42" stopIfTrue="1" operator="lessThan">
      <formula>0</formula>
    </cfRule>
  </conditionalFormatting>
  <conditionalFormatting sqref="H73">
    <cfRule type="cellIs" dxfId="58" priority="39" stopIfTrue="1" operator="notEqual">
      <formula>ROUND(H73,0)</formula>
    </cfRule>
    <cfRule type="cellIs" dxfId="57" priority="40" stopIfTrue="1" operator="lessThan">
      <formula>0</formula>
    </cfRule>
  </conditionalFormatting>
  <conditionalFormatting sqref="I90">
    <cfRule type="cellIs" dxfId="56" priority="27" stopIfTrue="1" operator="notEqual">
      <formula>ROUND(I90,0)</formula>
    </cfRule>
    <cfRule type="cellIs" dxfId="55" priority="28" stopIfTrue="1" operator="lessThan">
      <formula>0</formula>
    </cfRule>
  </conditionalFormatting>
  <conditionalFormatting sqref="I132">
    <cfRule type="cellIs" dxfId="54" priority="3" stopIfTrue="1" operator="notEqual">
      <formula>ROUND(I132,0)</formula>
    </cfRule>
    <cfRule type="cellIs" dxfId="53" priority="4" stopIfTrue="1" operator="lessThan">
      <formula>0</formula>
    </cfRule>
  </conditionalFormatting>
  <conditionalFormatting sqref="H132">
    <cfRule type="cellIs" dxfId="52" priority="1" stopIfTrue="1" operator="notEqual">
      <formula>ROUND(H132,0)</formula>
    </cfRule>
    <cfRule type="cellIs" dxfId="51"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C43" zoomScale="110" zoomScaleNormal="110" zoomScaleSheetLayoutView="110" workbookViewId="0">
      <selection activeCell="I49" sqref="I49:I5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15" t="s">
        <v>106</v>
      </c>
      <c r="B1" s="316"/>
      <c r="C1" s="316"/>
      <c r="D1" s="316"/>
      <c r="E1" s="316"/>
      <c r="F1" s="316"/>
      <c r="G1" s="316"/>
      <c r="H1" s="316"/>
      <c r="I1" s="316"/>
      <c r="J1" s="121"/>
      <c r="K1" s="121"/>
    </row>
    <row r="2" spans="1:11" x14ac:dyDescent="0.2">
      <c r="A2" s="314" t="s">
        <v>448</v>
      </c>
      <c r="B2" s="281"/>
      <c r="C2" s="281"/>
      <c r="D2" s="281"/>
      <c r="E2" s="281"/>
      <c r="F2" s="281"/>
      <c r="G2" s="281"/>
      <c r="H2" s="281"/>
      <c r="I2" s="281"/>
      <c r="J2" s="121"/>
      <c r="K2" s="121"/>
    </row>
    <row r="3" spans="1:11" x14ac:dyDescent="0.2">
      <c r="A3" s="302" t="s">
        <v>355</v>
      </c>
      <c r="B3" s="303"/>
      <c r="C3" s="303"/>
      <c r="D3" s="303"/>
      <c r="E3" s="303"/>
      <c r="F3" s="303"/>
      <c r="G3" s="303"/>
      <c r="H3" s="303"/>
      <c r="I3" s="303"/>
      <c r="J3" s="304"/>
      <c r="K3" s="304"/>
    </row>
    <row r="4" spans="1:11" x14ac:dyDescent="0.2">
      <c r="A4" s="305" t="s">
        <v>445</v>
      </c>
      <c r="B4" s="306"/>
      <c r="C4" s="306"/>
      <c r="D4" s="306"/>
      <c r="E4" s="306"/>
      <c r="F4" s="306"/>
      <c r="G4" s="306"/>
      <c r="H4" s="306"/>
      <c r="I4" s="306"/>
      <c r="J4" s="307"/>
      <c r="K4" s="307"/>
    </row>
    <row r="5" spans="1:11" ht="22.35" customHeight="1" x14ac:dyDescent="0.2">
      <c r="A5" s="299" t="s">
        <v>2</v>
      </c>
      <c r="B5" s="290"/>
      <c r="C5" s="290"/>
      <c r="D5" s="290"/>
      <c r="E5" s="290"/>
      <c r="F5" s="290"/>
      <c r="G5" s="299" t="s">
        <v>107</v>
      </c>
      <c r="H5" s="300" t="s">
        <v>380</v>
      </c>
      <c r="I5" s="301"/>
      <c r="J5" s="300" t="s">
        <v>347</v>
      </c>
      <c r="K5" s="301"/>
    </row>
    <row r="6" spans="1:11" x14ac:dyDescent="0.2">
      <c r="A6" s="290"/>
      <c r="B6" s="290"/>
      <c r="C6" s="290"/>
      <c r="D6" s="290"/>
      <c r="E6" s="290"/>
      <c r="F6" s="290"/>
      <c r="G6" s="290"/>
      <c r="H6" s="19" t="s">
        <v>370</v>
      </c>
      <c r="I6" s="19" t="s">
        <v>371</v>
      </c>
      <c r="J6" s="19" t="s">
        <v>370</v>
      </c>
      <c r="K6" s="19" t="s">
        <v>371</v>
      </c>
    </row>
    <row r="7" spans="1:11" x14ac:dyDescent="0.2">
      <c r="A7" s="310">
        <v>1</v>
      </c>
      <c r="B7" s="288"/>
      <c r="C7" s="288"/>
      <c r="D7" s="288"/>
      <c r="E7" s="288"/>
      <c r="F7" s="288"/>
      <c r="G7" s="18">
        <v>2</v>
      </c>
      <c r="H7" s="19">
        <v>3</v>
      </c>
      <c r="I7" s="19">
        <v>4</v>
      </c>
      <c r="J7" s="19">
        <v>5</v>
      </c>
      <c r="K7" s="19">
        <v>6</v>
      </c>
    </row>
    <row r="8" spans="1:11" x14ac:dyDescent="0.2">
      <c r="A8" s="311" t="s">
        <v>120</v>
      </c>
      <c r="B8" s="311"/>
      <c r="C8" s="311"/>
      <c r="D8" s="311"/>
      <c r="E8" s="311"/>
      <c r="F8" s="311"/>
      <c r="G8" s="20">
        <v>125</v>
      </c>
      <c r="H8" s="37">
        <f>SUM(H9:H13)</f>
        <v>1786899201</v>
      </c>
      <c r="I8" s="37">
        <f>SUM(I9:I13)</f>
        <v>111063444</v>
      </c>
      <c r="J8" s="37">
        <f>SUM(J9:J13)</f>
        <v>2055240465</v>
      </c>
      <c r="K8" s="37">
        <f>SUM(K9:K13)</f>
        <v>278112447</v>
      </c>
    </row>
    <row r="9" spans="1:11" x14ac:dyDescent="0.2">
      <c r="A9" s="275" t="s">
        <v>121</v>
      </c>
      <c r="B9" s="275"/>
      <c r="C9" s="275"/>
      <c r="D9" s="275"/>
      <c r="E9" s="275"/>
      <c r="F9" s="275"/>
      <c r="G9" s="15">
        <v>126</v>
      </c>
      <c r="H9" s="33">
        <v>18501792</v>
      </c>
      <c r="I9" s="33">
        <v>4451218</v>
      </c>
      <c r="J9" s="33">
        <v>31164184</v>
      </c>
      <c r="K9" s="33">
        <v>5833834</v>
      </c>
    </row>
    <row r="10" spans="1:11" x14ac:dyDescent="0.2">
      <c r="A10" s="275" t="s">
        <v>122</v>
      </c>
      <c r="B10" s="275"/>
      <c r="C10" s="275"/>
      <c r="D10" s="275"/>
      <c r="E10" s="275"/>
      <c r="F10" s="275"/>
      <c r="G10" s="15">
        <v>127</v>
      </c>
      <c r="H10" s="33">
        <v>1750101402</v>
      </c>
      <c r="I10" s="33">
        <v>100123048</v>
      </c>
      <c r="J10" s="33">
        <v>1843331491</v>
      </c>
      <c r="K10" s="33">
        <v>104764853</v>
      </c>
    </row>
    <row r="11" spans="1:11" x14ac:dyDescent="0.2">
      <c r="A11" s="275" t="s">
        <v>123</v>
      </c>
      <c r="B11" s="275"/>
      <c r="C11" s="275"/>
      <c r="D11" s="275"/>
      <c r="E11" s="275"/>
      <c r="F11" s="275"/>
      <c r="G11" s="15">
        <v>128</v>
      </c>
      <c r="H11" s="33">
        <v>328628</v>
      </c>
      <c r="I11" s="33">
        <v>55736</v>
      </c>
      <c r="J11" s="33">
        <v>218490</v>
      </c>
      <c r="K11" s="33">
        <v>49716</v>
      </c>
    </row>
    <row r="12" spans="1:11" x14ac:dyDescent="0.2">
      <c r="A12" s="275" t="s">
        <v>124</v>
      </c>
      <c r="B12" s="275"/>
      <c r="C12" s="275"/>
      <c r="D12" s="275"/>
      <c r="E12" s="275"/>
      <c r="F12" s="275"/>
      <c r="G12" s="15">
        <v>129</v>
      </c>
      <c r="H12" s="33">
        <v>53245</v>
      </c>
      <c r="I12" s="33">
        <v>7327</v>
      </c>
      <c r="J12" s="33">
        <f>170725+122353280</f>
        <v>122524005</v>
      </c>
      <c r="K12" s="33">
        <v>122381544</v>
      </c>
    </row>
    <row r="13" spans="1:11" x14ac:dyDescent="0.2">
      <c r="A13" s="275" t="s">
        <v>125</v>
      </c>
      <c r="B13" s="275"/>
      <c r="C13" s="275"/>
      <c r="D13" s="275"/>
      <c r="E13" s="275"/>
      <c r="F13" s="275"/>
      <c r="G13" s="15">
        <v>130</v>
      </c>
      <c r="H13" s="33">
        <v>17914134</v>
      </c>
      <c r="I13" s="33">
        <v>6426115</v>
      </c>
      <c r="J13" s="33">
        <f>180355575-122353280</f>
        <v>58002295</v>
      </c>
      <c r="K13" s="33">
        <v>45082500</v>
      </c>
    </row>
    <row r="14" spans="1:11" x14ac:dyDescent="0.2">
      <c r="A14" s="311" t="s">
        <v>126</v>
      </c>
      <c r="B14" s="311"/>
      <c r="C14" s="311"/>
      <c r="D14" s="311"/>
      <c r="E14" s="311"/>
      <c r="F14" s="311"/>
      <c r="G14" s="20">
        <v>131</v>
      </c>
      <c r="H14" s="37">
        <f>H15+H16+H20+H24+H25+H26+H29+H36</f>
        <v>1510794603</v>
      </c>
      <c r="I14" s="37">
        <f>I15+I16+I20+I24+I25+I26+I29+I36</f>
        <v>338531592</v>
      </c>
      <c r="J14" s="37">
        <f>J15+J16+J20+J24+J25+J26+J29+J36</f>
        <v>1640753043</v>
      </c>
      <c r="K14" s="37">
        <f>K15+K16+K20+K24+K25+K26+K29+K36</f>
        <v>340660813</v>
      </c>
    </row>
    <row r="15" spans="1:11" x14ac:dyDescent="0.2">
      <c r="A15" s="275" t="s">
        <v>108</v>
      </c>
      <c r="B15" s="275"/>
      <c r="C15" s="275"/>
      <c r="D15" s="275"/>
      <c r="E15" s="275"/>
      <c r="F15" s="275"/>
      <c r="G15" s="15">
        <v>132</v>
      </c>
      <c r="H15" s="33">
        <v>0</v>
      </c>
      <c r="I15" s="33">
        <v>0</v>
      </c>
      <c r="J15" s="33">
        <v>0</v>
      </c>
      <c r="K15" s="33">
        <v>0</v>
      </c>
    </row>
    <row r="16" spans="1:11" x14ac:dyDescent="0.2">
      <c r="A16" s="320" t="s">
        <v>127</v>
      </c>
      <c r="B16" s="320"/>
      <c r="C16" s="320"/>
      <c r="D16" s="320"/>
      <c r="E16" s="320"/>
      <c r="F16" s="320"/>
      <c r="G16" s="20">
        <v>133</v>
      </c>
      <c r="H16" s="37">
        <f>SUM(H17:H19)</f>
        <v>501402765</v>
      </c>
      <c r="I16" s="37">
        <f>SUM(I17:I19)</f>
        <v>78654200</v>
      </c>
      <c r="J16" s="37">
        <f>SUM(J17:J19)</f>
        <v>540847277</v>
      </c>
      <c r="K16" s="37">
        <f>SUM(K17:K19)</f>
        <v>84730826</v>
      </c>
    </row>
    <row r="17" spans="1:11" x14ac:dyDescent="0.2">
      <c r="A17" s="317" t="s">
        <v>128</v>
      </c>
      <c r="B17" s="317"/>
      <c r="C17" s="317"/>
      <c r="D17" s="317"/>
      <c r="E17" s="317"/>
      <c r="F17" s="317"/>
      <c r="G17" s="15">
        <v>134</v>
      </c>
      <c r="H17" s="33">
        <v>294408484</v>
      </c>
      <c r="I17" s="33">
        <v>31496097</v>
      </c>
      <c r="J17" s="33">
        <v>313355800</v>
      </c>
      <c r="K17" s="33">
        <v>34720948</v>
      </c>
    </row>
    <row r="18" spans="1:11" x14ac:dyDescent="0.2">
      <c r="A18" s="317" t="s">
        <v>129</v>
      </c>
      <c r="B18" s="317"/>
      <c r="C18" s="317"/>
      <c r="D18" s="317"/>
      <c r="E18" s="317"/>
      <c r="F18" s="317"/>
      <c r="G18" s="15">
        <v>135</v>
      </c>
      <c r="H18" s="33">
        <v>3276436</v>
      </c>
      <c r="I18" s="33">
        <v>214402</v>
      </c>
      <c r="J18" s="33">
        <v>4561489</v>
      </c>
      <c r="K18" s="33">
        <v>79596</v>
      </c>
    </row>
    <row r="19" spans="1:11" x14ac:dyDescent="0.2">
      <c r="A19" s="317" t="s">
        <v>130</v>
      </c>
      <c r="B19" s="317"/>
      <c r="C19" s="317"/>
      <c r="D19" s="317"/>
      <c r="E19" s="317"/>
      <c r="F19" s="317"/>
      <c r="G19" s="15">
        <v>136</v>
      </c>
      <c r="H19" s="33">
        <v>203717845</v>
      </c>
      <c r="I19" s="33">
        <v>46943701</v>
      </c>
      <c r="J19" s="33">
        <v>222929988</v>
      </c>
      <c r="K19" s="33">
        <v>49930282</v>
      </c>
    </row>
    <row r="20" spans="1:11" x14ac:dyDescent="0.2">
      <c r="A20" s="320" t="s">
        <v>131</v>
      </c>
      <c r="B20" s="320"/>
      <c r="C20" s="320"/>
      <c r="D20" s="320"/>
      <c r="E20" s="320"/>
      <c r="F20" s="320"/>
      <c r="G20" s="20">
        <v>137</v>
      </c>
      <c r="H20" s="37">
        <f>SUM(H21:H23)</f>
        <v>487757455</v>
      </c>
      <c r="I20" s="37">
        <f>SUM(I21:I23)</f>
        <v>109870343</v>
      </c>
      <c r="J20" s="37">
        <f>SUM(J21:J23)</f>
        <v>506079536</v>
      </c>
      <c r="K20" s="37">
        <f>SUM(K21:K23)</f>
        <v>84374483</v>
      </c>
    </row>
    <row r="21" spans="1:11" x14ac:dyDescent="0.2">
      <c r="A21" s="317" t="s">
        <v>109</v>
      </c>
      <c r="B21" s="317"/>
      <c r="C21" s="317"/>
      <c r="D21" s="317"/>
      <c r="E21" s="317"/>
      <c r="F21" s="317"/>
      <c r="G21" s="15">
        <v>138</v>
      </c>
      <c r="H21" s="33">
        <v>297438400</v>
      </c>
      <c r="I21" s="33">
        <v>69067393</v>
      </c>
      <c r="J21" s="33">
        <v>313346838</v>
      </c>
      <c r="K21" s="33">
        <v>57359503</v>
      </c>
    </row>
    <row r="22" spans="1:11" x14ac:dyDescent="0.2">
      <c r="A22" s="317" t="s">
        <v>110</v>
      </c>
      <c r="B22" s="317"/>
      <c r="C22" s="317"/>
      <c r="D22" s="317"/>
      <c r="E22" s="317"/>
      <c r="F22" s="317"/>
      <c r="G22" s="15">
        <v>139</v>
      </c>
      <c r="H22" s="33">
        <v>123009680</v>
      </c>
      <c r="I22" s="33">
        <v>25723623</v>
      </c>
      <c r="J22" s="33">
        <v>126884338</v>
      </c>
      <c r="K22" s="33">
        <v>16159716</v>
      </c>
    </row>
    <row r="23" spans="1:11" x14ac:dyDescent="0.2">
      <c r="A23" s="317" t="s">
        <v>111</v>
      </c>
      <c r="B23" s="317"/>
      <c r="C23" s="317"/>
      <c r="D23" s="317"/>
      <c r="E23" s="317"/>
      <c r="F23" s="317"/>
      <c r="G23" s="15">
        <v>140</v>
      </c>
      <c r="H23" s="33">
        <v>67309375</v>
      </c>
      <c r="I23" s="33">
        <v>15079327</v>
      </c>
      <c r="J23" s="33">
        <v>65848360</v>
      </c>
      <c r="K23" s="33">
        <v>10855264</v>
      </c>
    </row>
    <row r="24" spans="1:11" x14ac:dyDescent="0.2">
      <c r="A24" s="275" t="s">
        <v>112</v>
      </c>
      <c r="B24" s="275"/>
      <c r="C24" s="275"/>
      <c r="D24" s="275"/>
      <c r="E24" s="275"/>
      <c r="F24" s="275"/>
      <c r="G24" s="15">
        <v>141</v>
      </c>
      <c r="H24" s="33">
        <v>344691659</v>
      </c>
      <c r="I24" s="33">
        <v>90980260</v>
      </c>
      <c r="J24" s="33">
        <v>380123705</v>
      </c>
      <c r="K24" s="33">
        <v>93052333</v>
      </c>
    </row>
    <row r="25" spans="1:11" x14ac:dyDescent="0.2">
      <c r="A25" s="275" t="s">
        <v>113</v>
      </c>
      <c r="B25" s="275"/>
      <c r="C25" s="275"/>
      <c r="D25" s="275"/>
      <c r="E25" s="275"/>
      <c r="F25" s="275"/>
      <c r="G25" s="15">
        <v>142</v>
      </c>
      <c r="H25" s="33">
        <v>158196736</v>
      </c>
      <c r="I25" s="33">
        <v>44589216</v>
      </c>
      <c r="J25" s="33">
        <v>174347691</v>
      </c>
      <c r="K25" s="33">
        <v>45700754</v>
      </c>
    </row>
    <row r="26" spans="1:11" x14ac:dyDescent="0.2">
      <c r="A26" s="320" t="s">
        <v>132</v>
      </c>
      <c r="B26" s="320"/>
      <c r="C26" s="320"/>
      <c r="D26" s="320"/>
      <c r="E26" s="320"/>
      <c r="F26" s="320"/>
      <c r="G26" s="20">
        <v>143</v>
      </c>
      <c r="H26" s="37">
        <f>H27+H28</f>
        <v>296981</v>
      </c>
      <c r="I26" s="37">
        <f>I27+I28</f>
        <v>213403</v>
      </c>
      <c r="J26" s="37">
        <f>J27+J28</f>
        <v>543947</v>
      </c>
      <c r="K26" s="37">
        <f>K27+K28</f>
        <v>497511</v>
      </c>
    </row>
    <row r="27" spans="1:11" x14ac:dyDescent="0.2">
      <c r="A27" s="317" t="s">
        <v>133</v>
      </c>
      <c r="B27" s="317"/>
      <c r="C27" s="317"/>
      <c r="D27" s="317"/>
      <c r="E27" s="317"/>
      <c r="F27" s="317"/>
      <c r="G27" s="15">
        <v>144</v>
      </c>
      <c r="H27" s="33">
        <v>0</v>
      </c>
      <c r="I27" s="33">
        <v>0</v>
      </c>
      <c r="J27" s="33">
        <v>0</v>
      </c>
      <c r="K27" s="33">
        <v>0</v>
      </c>
    </row>
    <row r="28" spans="1:11" x14ac:dyDescent="0.2">
      <c r="A28" s="317" t="s">
        <v>134</v>
      </c>
      <c r="B28" s="317"/>
      <c r="C28" s="317"/>
      <c r="D28" s="317"/>
      <c r="E28" s="317"/>
      <c r="F28" s="317"/>
      <c r="G28" s="15">
        <v>145</v>
      </c>
      <c r="H28" s="128">
        <v>296981</v>
      </c>
      <c r="I28" s="128">
        <v>213403</v>
      </c>
      <c r="J28" s="33">
        <v>543947</v>
      </c>
      <c r="K28" s="128">
        <v>497511</v>
      </c>
    </row>
    <row r="29" spans="1:11" x14ac:dyDescent="0.2">
      <c r="A29" s="320" t="s">
        <v>135</v>
      </c>
      <c r="B29" s="320"/>
      <c r="C29" s="320"/>
      <c r="D29" s="320"/>
      <c r="E29" s="320"/>
      <c r="F29" s="320"/>
      <c r="G29" s="20">
        <v>146</v>
      </c>
      <c r="H29" s="37">
        <f>SUM(H30:H35)</f>
        <v>5978624</v>
      </c>
      <c r="I29" s="37">
        <f>SUM(I30:I35)</f>
        <v>5978624</v>
      </c>
      <c r="J29" s="37">
        <f>SUM(J30:J35)</f>
        <v>8235940</v>
      </c>
      <c r="K29" s="37">
        <f>SUM(K30:K35)</f>
        <v>8235940</v>
      </c>
    </row>
    <row r="30" spans="1:11" x14ac:dyDescent="0.2">
      <c r="A30" s="317" t="s">
        <v>136</v>
      </c>
      <c r="B30" s="317"/>
      <c r="C30" s="317"/>
      <c r="D30" s="317"/>
      <c r="E30" s="317"/>
      <c r="F30" s="317"/>
      <c r="G30" s="15">
        <v>147</v>
      </c>
      <c r="H30" s="33">
        <v>3939257</v>
      </c>
      <c r="I30" s="33">
        <v>3939257</v>
      </c>
      <c r="J30" s="33">
        <v>4683291</v>
      </c>
      <c r="K30" s="33">
        <v>4683291</v>
      </c>
    </row>
    <row r="31" spans="1:11" x14ac:dyDescent="0.2">
      <c r="A31" s="317" t="s">
        <v>137</v>
      </c>
      <c r="B31" s="317"/>
      <c r="C31" s="317"/>
      <c r="D31" s="317"/>
      <c r="E31" s="317"/>
      <c r="F31" s="317"/>
      <c r="G31" s="15">
        <v>148</v>
      </c>
      <c r="H31" s="33">
        <v>0</v>
      </c>
      <c r="I31" s="33">
        <v>0</v>
      </c>
      <c r="J31" s="33">
        <v>0</v>
      </c>
      <c r="K31" s="33">
        <v>0</v>
      </c>
    </row>
    <row r="32" spans="1:11" x14ac:dyDescent="0.2">
      <c r="A32" s="317" t="s">
        <v>138</v>
      </c>
      <c r="B32" s="317"/>
      <c r="C32" s="317"/>
      <c r="D32" s="317"/>
      <c r="E32" s="317"/>
      <c r="F32" s="317"/>
      <c r="G32" s="15">
        <v>149</v>
      </c>
      <c r="H32" s="33">
        <v>2039367</v>
      </c>
      <c r="I32" s="33">
        <v>2039367</v>
      </c>
      <c r="J32" s="33">
        <v>3552649</v>
      </c>
      <c r="K32" s="33">
        <v>3552649</v>
      </c>
    </row>
    <row r="33" spans="1:11" x14ac:dyDescent="0.2">
      <c r="A33" s="317" t="s">
        <v>139</v>
      </c>
      <c r="B33" s="317"/>
      <c r="C33" s="317"/>
      <c r="D33" s="317"/>
      <c r="E33" s="317"/>
      <c r="F33" s="317"/>
      <c r="G33" s="15">
        <v>150</v>
      </c>
      <c r="H33" s="33">
        <v>0</v>
      </c>
      <c r="I33" s="33">
        <v>0</v>
      </c>
      <c r="J33" s="33">
        <v>0</v>
      </c>
      <c r="K33" s="33">
        <v>0</v>
      </c>
    </row>
    <row r="34" spans="1:11" x14ac:dyDescent="0.2">
      <c r="A34" s="317" t="s">
        <v>140</v>
      </c>
      <c r="B34" s="317"/>
      <c r="C34" s="317"/>
      <c r="D34" s="317"/>
      <c r="E34" s="317"/>
      <c r="F34" s="317"/>
      <c r="G34" s="15">
        <v>151</v>
      </c>
      <c r="H34" s="33">
        <v>0</v>
      </c>
      <c r="I34" s="33">
        <v>0</v>
      </c>
      <c r="J34" s="33">
        <v>0</v>
      </c>
      <c r="K34" s="33">
        <v>0</v>
      </c>
    </row>
    <row r="35" spans="1:11" x14ac:dyDescent="0.2">
      <c r="A35" s="317" t="s">
        <v>141</v>
      </c>
      <c r="B35" s="317"/>
      <c r="C35" s="317"/>
      <c r="D35" s="317"/>
      <c r="E35" s="317"/>
      <c r="F35" s="317"/>
      <c r="G35" s="15">
        <v>152</v>
      </c>
      <c r="H35" s="33">
        <v>0</v>
      </c>
      <c r="I35" s="33">
        <v>0</v>
      </c>
      <c r="J35" s="33">
        <v>0</v>
      </c>
      <c r="K35" s="33">
        <v>0</v>
      </c>
    </row>
    <row r="36" spans="1:11" x14ac:dyDescent="0.2">
      <c r="A36" s="275" t="s">
        <v>114</v>
      </c>
      <c r="B36" s="275"/>
      <c r="C36" s="275"/>
      <c r="D36" s="275"/>
      <c r="E36" s="275"/>
      <c r="F36" s="275"/>
      <c r="G36" s="15">
        <v>153</v>
      </c>
      <c r="H36" s="128">
        <v>12470383</v>
      </c>
      <c r="I36" s="128">
        <v>8245546</v>
      </c>
      <c r="J36" s="33">
        <v>30574947</v>
      </c>
      <c r="K36" s="128">
        <v>24068966</v>
      </c>
    </row>
    <row r="37" spans="1:11" x14ac:dyDescent="0.2">
      <c r="A37" s="311" t="s">
        <v>142</v>
      </c>
      <c r="B37" s="311"/>
      <c r="C37" s="311"/>
      <c r="D37" s="311"/>
      <c r="E37" s="311"/>
      <c r="F37" s="311"/>
      <c r="G37" s="20">
        <v>154</v>
      </c>
      <c r="H37" s="37">
        <f>SUM(H38:H47)</f>
        <v>37817579</v>
      </c>
      <c r="I37" s="37">
        <f>SUM(I38:I47)</f>
        <v>-17597784</v>
      </c>
      <c r="J37" s="37">
        <f>SUM(J38:J47)</f>
        <v>18969797</v>
      </c>
      <c r="K37" s="37">
        <f>SUM(K38:K47)</f>
        <v>-13760817.74</v>
      </c>
    </row>
    <row r="38" spans="1:11" x14ac:dyDescent="0.2">
      <c r="A38" s="275" t="s">
        <v>143</v>
      </c>
      <c r="B38" s="275"/>
      <c r="C38" s="275"/>
      <c r="D38" s="275"/>
      <c r="E38" s="275"/>
      <c r="F38" s="275"/>
      <c r="G38" s="15">
        <v>155</v>
      </c>
      <c r="H38" s="128">
        <v>6050776</v>
      </c>
      <c r="I38" s="128">
        <v>0</v>
      </c>
      <c r="J38" s="33">
        <v>8703256</v>
      </c>
      <c r="K38" s="33">
        <v>0</v>
      </c>
    </row>
    <row r="39" spans="1:11" ht="25.15" customHeight="1" x14ac:dyDescent="0.2">
      <c r="A39" s="275" t="s">
        <v>144</v>
      </c>
      <c r="B39" s="275"/>
      <c r="C39" s="275"/>
      <c r="D39" s="275"/>
      <c r="E39" s="275"/>
      <c r="F39" s="275"/>
      <c r="G39" s="15">
        <v>156</v>
      </c>
      <c r="H39" s="33">
        <v>0</v>
      </c>
      <c r="I39" s="33">
        <v>0</v>
      </c>
      <c r="J39" s="33">
        <v>0</v>
      </c>
      <c r="K39" s="33">
        <v>0</v>
      </c>
    </row>
    <row r="40" spans="1:11" ht="25.15" customHeight="1" x14ac:dyDescent="0.2">
      <c r="A40" s="275" t="s">
        <v>145</v>
      </c>
      <c r="B40" s="275"/>
      <c r="C40" s="275"/>
      <c r="D40" s="275"/>
      <c r="E40" s="275"/>
      <c r="F40" s="275"/>
      <c r="G40" s="15">
        <v>157</v>
      </c>
      <c r="H40" s="33">
        <v>0</v>
      </c>
      <c r="I40" s="33">
        <v>0</v>
      </c>
      <c r="J40" s="33">
        <v>0</v>
      </c>
      <c r="K40" s="33">
        <v>0</v>
      </c>
    </row>
    <row r="41" spans="1:11" ht="25.15" customHeight="1" x14ac:dyDescent="0.2">
      <c r="A41" s="275" t="s">
        <v>146</v>
      </c>
      <c r="B41" s="275"/>
      <c r="C41" s="275"/>
      <c r="D41" s="275"/>
      <c r="E41" s="275"/>
      <c r="F41" s="275"/>
      <c r="G41" s="15">
        <v>158</v>
      </c>
      <c r="H41" s="33">
        <v>0</v>
      </c>
      <c r="I41" s="33">
        <v>0</v>
      </c>
      <c r="J41" s="33">
        <v>186986</v>
      </c>
      <c r="K41" s="33">
        <v>0</v>
      </c>
    </row>
    <row r="42" spans="1:11" ht="25.15" customHeight="1" x14ac:dyDescent="0.2">
      <c r="A42" s="275" t="s">
        <v>147</v>
      </c>
      <c r="B42" s="275"/>
      <c r="C42" s="275"/>
      <c r="D42" s="275"/>
      <c r="E42" s="275"/>
      <c r="F42" s="275"/>
      <c r="G42" s="15">
        <v>159</v>
      </c>
      <c r="H42" s="33">
        <v>0</v>
      </c>
      <c r="I42" s="33">
        <v>0</v>
      </c>
      <c r="J42" s="33">
        <v>0</v>
      </c>
      <c r="K42" s="33">
        <v>0</v>
      </c>
    </row>
    <row r="43" spans="1:11" x14ac:dyDescent="0.2">
      <c r="A43" s="275" t="s">
        <v>148</v>
      </c>
      <c r="B43" s="275"/>
      <c r="C43" s="275"/>
      <c r="D43" s="275"/>
      <c r="E43" s="275"/>
      <c r="F43" s="275"/>
      <c r="G43" s="15">
        <v>160</v>
      </c>
      <c r="H43" s="33">
        <v>0</v>
      </c>
      <c r="I43" s="33">
        <v>0</v>
      </c>
      <c r="J43" s="33">
        <v>0</v>
      </c>
      <c r="K43" s="33">
        <v>0</v>
      </c>
    </row>
    <row r="44" spans="1:11" x14ac:dyDescent="0.2">
      <c r="A44" s="275" t="s">
        <v>149</v>
      </c>
      <c r="B44" s="275"/>
      <c r="C44" s="275"/>
      <c r="D44" s="275"/>
      <c r="E44" s="275"/>
      <c r="F44" s="275"/>
      <c r="G44" s="15">
        <v>161</v>
      </c>
      <c r="H44" s="33">
        <v>459866</v>
      </c>
      <c r="I44" s="33">
        <v>118790</v>
      </c>
      <c r="J44" s="33">
        <v>642261</v>
      </c>
      <c r="K44" s="33">
        <v>237594.26</v>
      </c>
    </row>
    <row r="45" spans="1:11" x14ac:dyDescent="0.2">
      <c r="A45" s="275" t="s">
        <v>150</v>
      </c>
      <c r="B45" s="275"/>
      <c r="C45" s="275"/>
      <c r="D45" s="275"/>
      <c r="E45" s="275"/>
      <c r="F45" s="275"/>
      <c r="G45" s="15">
        <v>162</v>
      </c>
      <c r="H45" s="33">
        <v>27503652</v>
      </c>
      <c r="I45" s="33">
        <v>-14556237</v>
      </c>
      <c r="J45" s="33">
        <v>3713047</v>
      </c>
      <c r="K45" s="33">
        <v>-12462956</v>
      </c>
    </row>
    <row r="46" spans="1:11" x14ac:dyDescent="0.2">
      <c r="A46" s="275" t="s">
        <v>151</v>
      </c>
      <c r="B46" s="275"/>
      <c r="C46" s="275"/>
      <c r="D46" s="275"/>
      <c r="E46" s="275"/>
      <c r="F46" s="275"/>
      <c r="G46" s="15">
        <v>163</v>
      </c>
      <c r="H46" s="33">
        <v>0</v>
      </c>
      <c r="I46" s="33">
        <v>-4696029</v>
      </c>
      <c r="J46" s="33">
        <v>0</v>
      </c>
      <c r="K46" s="33">
        <v>-3358054</v>
      </c>
    </row>
    <row r="47" spans="1:11" x14ac:dyDescent="0.2">
      <c r="A47" s="275" t="s">
        <v>152</v>
      </c>
      <c r="B47" s="275"/>
      <c r="C47" s="275"/>
      <c r="D47" s="275"/>
      <c r="E47" s="275"/>
      <c r="F47" s="275"/>
      <c r="G47" s="15">
        <v>164</v>
      </c>
      <c r="H47" s="33">
        <v>3803285</v>
      </c>
      <c r="I47" s="33">
        <v>1535692</v>
      </c>
      <c r="J47" s="33">
        <v>5724247</v>
      </c>
      <c r="K47" s="33">
        <v>1822598</v>
      </c>
    </row>
    <row r="48" spans="1:11" x14ac:dyDescent="0.2">
      <c r="A48" s="311" t="s">
        <v>153</v>
      </c>
      <c r="B48" s="311"/>
      <c r="C48" s="311"/>
      <c r="D48" s="311"/>
      <c r="E48" s="311"/>
      <c r="F48" s="311"/>
      <c r="G48" s="20">
        <v>165</v>
      </c>
      <c r="H48" s="37">
        <f>SUM(H49:H55)</f>
        <v>53715103</v>
      </c>
      <c r="I48" s="37">
        <f>SUM(I49:I55)</f>
        <v>-1750448</v>
      </c>
      <c r="J48" s="37">
        <f>SUM(J49:J55)</f>
        <v>66983683</v>
      </c>
      <c r="K48" s="37">
        <f>SUM(K49:K55)</f>
        <v>3577488.59</v>
      </c>
    </row>
    <row r="49" spans="1:11" ht="25.15" customHeight="1" x14ac:dyDescent="0.2">
      <c r="A49" s="275" t="s">
        <v>154</v>
      </c>
      <c r="B49" s="275"/>
      <c r="C49" s="275"/>
      <c r="D49" s="275"/>
      <c r="E49" s="275"/>
      <c r="F49" s="275"/>
      <c r="G49" s="15">
        <v>166</v>
      </c>
      <c r="H49" s="33">
        <v>0</v>
      </c>
      <c r="I49" s="33">
        <v>0</v>
      </c>
      <c r="J49" s="33">
        <v>0</v>
      </c>
      <c r="K49" s="33">
        <v>0</v>
      </c>
    </row>
    <row r="50" spans="1:11" x14ac:dyDescent="0.2">
      <c r="A50" s="312" t="s">
        <v>155</v>
      </c>
      <c r="B50" s="312"/>
      <c r="C50" s="312"/>
      <c r="D50" s="312"/>
      <c r="E50" s="312"/>
      <c r="F50" s="312"/>
      <c r="G50" s="15">
        <v>167</v>
      </c>
      <c r="H50" s="33">
        <v>0</v>
      </c>
      <c r="I50" s="33">
        <v>0</v>
      </c>
      <c r="J50" s="33">
        <v>0</v>
      </c>
      <c r="K50" s="33">
        <v>0</v>
      </c>
    </row>
    <row r="51" spans="1:11" x14ac:dyDescent="0.2">
      <c r="A51" s="312" t="s">
        <v>156</v>
      </c>
      <c r="B51" s="312"/>
      <c r="C51" s="312"/>
      <c r="D51" s="312"/>
      <c r="E51" s="312"/>
      <c r="F51" s="312"/>
      <c r="G51" s="15">
        <v>168</v>
      </c>
      <c r="H51" s="33">
        <v>44715964</v>
      </c>
      <c r="I51" s="33">
        <v>11472823</v>
      </c>
      <c r="J51" s="33">
        <v>49875564</v>
      </c>
      <c r="K51" s="33">
        <v>12907296.59</v>
      </c>
    </row>
    <row r="52" spans="1:11" x14ac:dyDescent="0.2">
      <c r="A52" s="312" t="s">
        <v>157</v>
      </c>
      <c r="B52" s="312"/>
      <c r="C52" s="312"/>
      <c r="D52" s="312"/>
      <c r="E52" s="312"/>
      <c r="F52" s="312"/>
      <c r="G52" s="15">
        <v>169</v>
      </c>
      <c r="H52" s="33">
        <v>0</v>
      </c>
      <c r="I52" s="33">
        <v>-16283856</v>
      </c>
      <c r="J52" s="33">
        <v>4622702</v>
      </c>
      <c r="K52" s="33">
        <v>-1517686</v>
      </c>
    </row>
    <row r="53" spans="1:11" x14ac:dyDescent="0.2">
      <c r="A53" s="312" t="s">
        <v>158</v>
      </c>
      <c r="B53" s="312"/>
      <c r="C53" s="312"/>
      <c r="D53" s="312"/>
      <c r="E53" s="312"/>
      <c r="F53" s="312"/>
      <c r="G53" s="15">
        <v>170</v>
      </c>
      <c r="H53" s="33">
        <v>3686904</v>
      </c>
      <c r="I53" s="33">
        <v>-1399541</v>
      </c>
      <c r="J53" s="33">
        <v>10651214</v>
      </c>
      <c r="K53" s="33">
        <v>-8439682</v>
      </c>
    </row>
    <row r="54" spans="1:11" x14ac:dyDescent="0.2">
      <c r="A54" s="312" t="s">
        <v>159</v>
      </c>
      <c r="B54" s="312"/>
      <c r="C54" s="312"/>
      <c r="D54" s="312"/>
      <c r="E54" s="312"/>
      <c r="F54" s="312"/>
      <c r="G54" s="15">
        <v>171</v>
      </c>
      <c r="H54" s="33">
        <v>0</v>
      </c>
      <c r="I54" s="33">
        <v>0</v>
      </c>
      <c r="J54" s="33">
        <v>0</v>
      </c>
      <c r="K54" s="33">
        <v>0</v>
      </c>
    </row>
    <row r="55" spans="1:11" x14ac:dyDescent="0.2">
      <c r="A55" s="312" t="s">
        <v>160</v>
      </c>
      <c r="B55" s="312"/>
      <c r="C55" s="312"/>
      <c r="D55" s="312"/>
      <c r="E55" s="312"/>
      <c r="F55" s="312"/>
      <c r="G55" s="15">
        <v>172</v>
      </c>
      <c r="H55" s="33">
        <v>5312235</v>
      </c>
      <c r="I55" s="33">
        <v>4460126</v>
      </c>
      <c r="J55" s="33">
        <v>1834203</v>
      </c>
      <c r="K55" s="33">
        <v>627560</v>
      </c>
    </row>
    <row r="56" spans="1:11" ht="22.35" customHeight="1" x14ac:dyDescent="0.2">
      <c r="A56" s="313" t="s">
        <v>161</v>
      </c>
      <c r="B56" s="313"/>
      <c r="C56" s="313"/>
      <c r="D56" s="313"/>
      <c r="E56" s="313"/>
      <c r="F56" s="313"/>
      <c r="G56" s="15">
        <v>173</v>
      </c>
      <c r="H56" s="33">
        <v>0</v>
      </c>
      <c r="I56" s="33">
        <v>0</v>
      </c>
      <c r="J56" s="33">
        <v>0</v>
      </c>
      <c r="K56" s="33">
        <v>0</v>
      </c>
    </row>
    <row r="57" spans="1:11" x14ac:dyDescent="0.2">
      <c r="A57" s="313" t="s">
        <v>162</v>
      </c>
      <c r="B57" s="313"/>
      <c r="C57" s="313"/>
      <c r="D57" s="313"/>
      <c r="E57" s="313"/>
      <c r="F57" s="313"/>
      <c r="G57" s="15">
        <v>174</v>
      </c>
      <c r="H57" s="33">
        <v>0</v>
      </c>
      <c r="I57" s="33">
        <v>0</v>
      </c>
      <c r="J57" s="33">
        <v>0</v>
      </c>
      <c r="K57" s="33">
        <v>0</v>
      </c>
    </row>
    <row r="58" spans="1:11" ht="24.6" customHeight="1" x14ac:dyDescent="0.2">
      <c r="A58" s="313" t="s">
        <v>163</v>
      </c>
      <c r="B58" s="313"/>
      <c r="C58" s="313"/>
      <c r="D58" s="313"/>
      <c r="E58" s="313"/>
      <c r="F58" s="313"/>
      <c r="G58" s="15">
        <v>175</v>
      </c>
      <c r="H58" s="33">
        <v>0</v>
      </c>
      <c r="I58" s="33">
        <v>0</v>
      </c>
      <c r="J58" s="33">
        <v>0</v>
      </c>
      <c r="K58" s="33">
        <v>0</v>
      </c>
    </row>
    <row r="59" spans="1:11" x14ac:dyDescent="0.2">
      <c r="A59" s="313" t="s">
        <v>164</v>
      </c>
      <c r="B59" s="313"/>
      <c r="C59" s="313"/>
      <c r="D59" s="313"/>
      <c r="E59" s="313"/>
      <c r="F59" s="313"/>
      <c r="G59" s="15">
        <v>176</v>
      </c>
      <c r="H59" s="33">
        <v>0</v>
      </c>
      <c r="I59" s="33">
        <v>0</v>
      </c>
      <c r="J59" s="33">
        <v>0</v>
      </c>
      <c r="K59" s="33">
        <v>0</v>
      </c>
    </row>
    <row r="60" spans="1:11" x14ac:dyDescent="0.2">
      <c r="A60" s="311" t="s">
        <v>165</v>
      </c>
      <c r="B60" s="311"/>
      <c r="C60" s="311"/>
      <c r="D60" s="311"/>
      <c r="E60" s="311"/>
      <c r="F60" s="311"/>
      <c r="G60" s="20">
        <v>177</v>
      </c>
      <c r="H60" s="37">
        <f>H8+H37+H56+H57</f>
        <v>1824716780</v>
      </c>
      <c r="I60" s="37">
        <f t="shared" ref="I60:K60" si="0">I8+I37+I56+I57</f>
        <v>93465660</v>
      </c>
      <c r="J60" s="37">
        <f t="shared" si="0"/>
        <v>2074210262</v>
      </c>
      <c r="K60" s="37">
        <f t="shared" si="0"/>
        <v>264351629.25999999</v>
      </c>
    </row>
    <row r="61" spans="1:11" x14ac:dyDescent="0.2">
      <c r="A61" s="311" t="s">
        <v>166</v>
      </c>
      <c r="B61" s="311"/>
      <c r="C61" s="311"/>
      <c r="D61" s="311"/>
      <c r="E61" s="311"/>
      <c r="F61" s="311"/>
      <c r="G61" s="20">
        <v>178</v>
      </c>
      <c r="H61" s="37">
        <f>H14+H48+H58+H59</f>
        <v>1564509706</v>
      </c>
      <c r="I61" s="37">
        <f t="shared" ref="I61:K61" si="1">I14+I48+I58+I59</f>
        <v>336781144</v>
      </c>
      <c r="J61" s="37">
        <f t="shared" si="1"/>
        <v>1707736726</v>
      </c>
      <c r="K61" s="37">
        <f t="shared" si="1"/>
        <v>344238301.58999997</v>
      </c>
    </row>
    <row r="62" spans="1:11" x14ac:dyDescent="0.2">
      <c r="A62" s="311" t="s">
        <v>167</v>
      </c>
      <c r="B62" s="311"/>
      <c r="C62" s="311"/>
      <c r="D62" s="311"/>
      <c r="E62" s="311"/>
      <c r="F62" s="311"/>
      <c r="G62" s="20">
        <v>179</v>
      </c>
      <c r="H62" s="37">
        <f>H60-H61</f>
        <v>260207074</v>
      </c>
      <c r="I62" s="37">
        <f t="shared" ref="I62:K62" si="2">I60-I61</f>
        <v>-243315484</v>
      </c>
      <c r="J62" s="37">
        <f t="shared" si="2"/>
        <v>366473536</v>
      </c>
      <c r="K62" s="37">
        <f t="shared" si="2"/>
        <v>-79886672.329999983</v>
      </c>
    </row>
    <row r="63" spans="1:11" x14ac:dyDescent="0.2">
      <c r="A63" s="298" t="s">
        <v>168</v>
      </c>
      <c r="B63" s="298"/>
      <c r="C63" s="298"/>
      <c r="D63" s="298"/>
      <c r="E63" s="298"/>
      <c r="F63" s="298"/>
      <c r="G63" s="20">
        <v>180</v>
      </c>
      <c r="H63" s="37">
        <f>+IF((H60-H61)&gt;0,(H60-H61),0)</f>
        <v>260207074</v>
      </c>
      <c r="I63" s="37">
        <f t="shared" ref="I63:K63" si="3">+IF((I60-I61)&gt;0,(I60-I61),0)</f>
        <v>0</v>
      </c>
      <c r="J63" s="37">
        <f t="shared" si="3"/>
        <v>366473536</v>
      </c>
      <c r="K63" s="37">
        <f t="shared" si="3"/>
        <v>0</v>
      </c>
    </row>
    <row r="64" spans="1:11" x14ac:dyDescent="0.2">
      <c r="A64" s="298" t="s">
        <v>169</v>
      </c>
      <c r="B64" s="298"/>
      <c r="C64" s="298"/>
      <c r="D64" s="298"/>
      <c r="E64" s="298"/>
      <c r="F64" s="298"/>
      <c r="G64" s="20">
        <v>181</v>
      </c>
      <c r="H64" s="37">
        <f>+IF((H60-H61)&lt;0,(H60-H61),0)</f>
        <v>0</v>
      </c>
      <c r="I64" s="37">
        <f t="shared" ref="I64:K64" si="4">+IF((I60-I61)&lt;0,(I60-I61),0)</f>
        <v>-243315484</v>
      </c>
      <c r="J64" s="37">
        <f t="shared" si="4"/>
        <v>0</v>
      </c>
      <c r="K64" s="37">
        <f t="shared" si="4"/>
        <v>-79886672.329999983</v>
      </c>
    </row>
    <row r="65" spans="1:11" x14ac:dyDescent="0.2">
      <c r="A65" s="313" t="s">
        <v>115</v>
      </c>
      <c r="B65" s="313"/>
      <c r="C65" s="313"/>
      <c r="D65" s="313"/>
      <c r="E65" s="313"/>
      <c r="F65" s="313"/>
      <c r="G65" s="15">
        <v>182</v>
      </c>
      <c r="H65" s="128">
        <v>20927598</v>
      </c>
      <c r="I65" s="33">
        <v>20927598</v>
      </c>
      <c r="J65" s="33">
        <v>-10533369</v>
      </c>
      <c r="K65" s="33">
        <v>-10533369</v>
      </c>
    </row>
    <row r="66" spans="1:11" x14ac:dyDescent="0.2">
      <c r="A66" s="311" t="s">
        <v>170</v>
      </c>
      <c r="B66" s="311"/>
      <c r="C66" s="311"/>
      <c r="D66" s="311"/>
      <c r="E66" s="311"/>
      <c r="F66" s="311"/>
      <c r="G66" s="20">
        <v>183</v>
      </c>
      <c r="H66" s="37">
        <f>H62-H65</f>
        <v>239279476</v>
      </c>
      <c r="I66" s="37">
        <f t="shared" ref="I66:K66" si="5">I62-I65</f>
        <v>-264243082</v>
      </c>
      <c r="J66" s="37">
        <f t="shared" si="5"/>
        <v>377006905</v>
      </c>
      <c r="K66" s="37">
        <f t="shared" si="5"/>
        <v>-69353303.329999983</v>
      </c>
    </row>
    <row r="67" spans="1:11" x14ac:dyDescent="0.2">
      <c r="A67" s="298" t="s">
        <v>171</v>
      </c>
      <c r="B67" s="298"/>
      <c r="C67" s="298"/>
      <c r="D67" s="298"/>
      <c r="E67" s="298"/>
      <c r="F67" s="298"/>
      <c r="G67" s="20">
        <v>184</v>
      </c>
      <c r="H67" s="37">
        <f>+IF((H62-H65)&gt;0,(H62-H65),0)</f>
        <v>239279476</v>
      </c>
      <c r="I67" s="37">
        <f t="shared" ref="I67:K67" si="6">+IF((I62-I65)&gt;0,(I62-I65),0)</f>
        <v>0</v>
      </c>
      <c r="J67" s="37">
        <f t="shared" si="6"/>
        <v>377006905</v>
      </c>
      <c r="K67" s="37">
        <f t="shared" si="6"/>
        <v>0</v>
      </c>
    </row>
    <row r="68" spans="1:11" x14ac:dyDescent="0.2">
      <c r="A68" s="298" t="s">
        <v>172</v>
      </c>
      <c r="B68" s="298"/>
      <c r="C68" s="298"/>
      <c r="D68" s="298"/>
      <c r="E68" s="298"/>
      <c r="F68" s="298"/>
      <c r="G68" s="20">
        <v>185</v>
      </c>
      <c r="H68" s="37">
        <f>+IF((H62-H65)&lt;0,(H62-H65),0)</f>
        <v>0</v>
      </c>
      <c r="I68" s="37">
        <f t="shared" ref="I68:K68" si="7">+IF((I62-I65)&lt;0,(I62-I65),0)</f>
        <v>-264243082</v>
      </c>
      <c r="J68" s="37">
        <f t="shared" si="7"/>
        <v>0</v>
      </c>
      <c r="K68" s="37">
        <f t="shared" si="7"/>
        <v>-69353303.329999983</v>
      </c>
    </row>
    <row r="69" spans="1:11" x14ac:dyDescent="0.2">
      <c r="A69" s="294" t="s">
        <v>173</v>
      </c>
      <c r="B69" s="294"/>
      <c r="C69" s="294"/>
      <c r="D69" s="294"/>
      <c r="E69" s="294"/>
      <c r="F69" s="294"/>
      <c r="G69" s="308"/>
      <c r="H69" s="308"/>
      <c r="I69" s="308"/>
      <c r="J69" s="309"/>
      <c r="K69" s="309"/>
    </row>
    <row r="70" spans="1:11" ht="22.35" customHeight="1" x14ac:dyDescent="0.2">
      <c r="A70" s="311" t="s">
        <v>174</v>
      </c>
      <c r="B70" s="311"/>
      <c r="C70" s="311"/>
      <c r="D70" s="311"/>
      <c r="E70" s="311"/>
      <c r="F70" s="311"/>
      <c r="G70" s="20">
        <v>186</v>
      </c>
      <c r="H70" s="37">
        <f>H71-H72</f>
        <v>0</v>
      </c>
      <c r="I70" s="37">
        <f>I71-I72</f>
        <v>0</v>
      </c>
      <c r="J70" s="37">
        <f>J71-J72</f>
        <v>0</v>
      </c>
      <c r="K70" s="37">
        <f>K71-K72</f>
        <v>0</v>
      </c>
    </row>
    <row r="71" spans="1:11" x14ac:dyDescent="0.2">
      <c r="A71" s="312" t="s">
        <v>175</v>
      </c>
      <c r="B71" s="312"/>
      <c r="C71" s="312"/>
      <c r="D71" s="312"/>
      <c r="E71" s="312"/>
      <c r="F71" s="312"/>
      <c r="G71" s="15">
        <v>187</v>
      </c>
      <c r="H71" s="33">
        <v>0</v>
      </c>
      <c r="I71" s="33">
        <v>0</v>
      </c>
      <c r="J71" s="33">
        <v>0</v>
      </c>
      <c r="K71" s="33">
        <v>0</v>
      </c>
    </row>
    <row r="72" spans="1:11" x14ac:dyDescent="0.2">
      <c r="A72" s="312" t="s">
        <v>176</v>
      </c>
      <c r="B72" s="312"/>
      <c r="C72" s="312"/>
      <c r="D72" s="312"/>
      <c r="E72" s="312"/>
      <c r="F72" s="312"/>
      <c r="G72" s="15">
        <v>188</v>
      </c>
      <c r="H72" s="33">
        <v>0</v>
      </c>
      <c r="I72" s="33">
        <v>0</v>
      </c>
      <c r="J72" s="33">
        <v>0</v>
      </c>
      <c r="K72" s="33">
        <v>0</v>
      </c>
    </row>
    <row r="73" spans="1:11" x14ac:dyDescent="0.2">
      <c r="A73" s="313" t="s">
        <v>177</v>
      </c>
      <c r="B73" s="313"/>
      <c r="C73" s="313"/>
      <c r="D73" s="313"/>
      <c r="E73" s="313"/>
      <c r="F73" s="313"/>
      <c r="G73" s="15">
        <v>189</v>
      </c>
      <c r="H73" s="33">
        <v>0</v>
      </c>
      <c r="I73" s="33">
        <v>0</v>
      </c>
      <c r="J73" s="33">
        <v>0</v>
      </c>
      <c r="K73" s="33">
        <v>0</v>
      </c>
    </row>
    <row r="74" spans="1:11" x14ac:dyDescent="0.2">
      <c r="A74" s="298" t="s">
        <v>178</v>
      </c>
      <c r="B74" s="298"/>
      <c r="C74" s="298"/>
      <c r="D74" s="298"/>
      <c r="E74" s="298"/>
      <c r="F74" s="298"/>
      <c r="G74" s="20">
        <v>190</v>
      </c>
      <c r="H74" s="122">
        <v>0</v>
      </c>
      <c r="I74" s="122">
        <v>0</v>
      </c>
      <c r="J74" s="122">
        <v>0</v>
      </c>
      <c r="K74" s="122">
        <v>0</v>
      </c>
    </row>
    <row r="75" spans="1:11" x14ac:dyDescent="0.2">
      <c r="A75" s="298" t="s">
        <v>179</v>
      </c>
      <c r="B75" s="298"/>
      <c r="C75" s="298"/>
      <c r="D75" s="298"/>
      <c r="E75" s="298"/>
      <c r="F75" s="298"/>
      <c r="G75" s="20">
        <v>191</v>
      </c>
      <c r="H75" s="122">
        <v>0</v>
      </c>
      <c r="I75" s="122">
        <v>0</v>
      </c>
      <c r="J75" s="122">
        <v>0</v>
      </c>
      <c r="K75" s="122">
        <v>0</v>
      </c>
    </row>
    <row r="76" spans="1:11" x14ac:dyDescent="0.2">
      <c r="A76" s="294" t="s">
        <v>180</v>
      </c>
      <c r="B76" s="294"/>
      <c r="C76" s="294"/>
      <c r="D76" s="294"/>
      <c r="E76" s="294"/>
      <c r="F76" s="294"/>
      <c r="G76" s="308"/>
      <c r="H76" s="308"/>
      <c r="I76" s="308"/>
      <c r="J76" s="309"/>
      <c r="K76" s="309"/>
    </row>
    <row r="77" spans="1:11" x14ac:dyDescent="0.2">
      <c r="A77" s="311" t="s">
        <v>181</v>
      </c>
      <c r="B77" s="311"/>
      <c r="C77" s="311"/>
      <c r="D77" s="311"/>
      <c r="E77" s="311"/>
      <c r="F77" s="311"/>
      <c r="G77" s="20">
        <v>192</v>
      </c>
      <c r="H77" s="122">
        <v>0</v>
      </c>
      <c r="I77" s="122">
        <v>0</v>
      </c>
      <c r="J77" s="122">
        <v>0</v>
      </c>
      <c r="K77" s="122">
        <v>0</v>
      </c>
    </row>
    <row r="78" spans="1:11" x14ac:dyDescent="0.2">
      <c r="A78" s="312" t="s">
        <v>182</v>
      </c>
      <c r="B78" s="312"/>
      <c r="C78" s="312"/>
      <c r="D78" s="312"/>
      <c r="E78" s="312"/>
      <c r="F78" s="312"/>
      <c r="G78" s="15">
        <v>193</v>
      </c>
      <c r="H78" s="38">
        <v>0</v>
      </c>
      <c r="I78" s="38">
        <v>0</v>
      </c>
      <c r="J78" s="38">
        <v>0</v>
      </c>
      <c r="K78" s="38">
        <v>0</v>
      </c>
    </row>
    <row r="79" spans="1:11" x14ac:dyDescent="0.2">
      <c r="A79" s="312" t="s">
        <v>183</v>
      </c>
      <c r="B79" s="312"/>
      <c r="C79" s="312"/>
      <c r="D79" s="312"/>
      <c r="E79" s="312"/>
      <c r="F79" s="312"/>
      <c r="G79" s="15">
        <v>194</v>
      </c>
      <c r="H79" s="38">
        <v>0</v>
      </c>
      <c r="I79" s="38">
        <v>0</v>
      </c>
      <c r="J79" s="38">
        <v>0</v>
      </c>
      <c r="K79" s="38">
        <v>0</v>
      </c>
    </row>
    <row r="80" spans="1:11" x14ac:dyDescent="0.2">
      <c r="A80" s="311" t="s">
        <v>184</v>
      </c>
      <c r="B80" s="311"/>
      <c r="C80" s="311"/>
      <c r="D80" s="311"/>
      <c r="E80" s="311"/>
      <c r="F80" s="311"/>
      <c r="G80" s="20">
        <v>195</v>
      </c>
      <c r="H80" s="122">
        <v>0</v>
      </c>
      <c r="I80" s="122">
        <v>0</v>
      </c>
      <c r="J80" s="122">
        <v>0</v>
      </c>
      <c r="K80" s="122">
        <v>0</v>
      </c>
    </row>
    <row r="81" spans="1:11" x14ac:dyDescent="0.2">
      <c r="A81" s="311" t="s">
        <v>185</v>
      </c>
      <c r="B81" s="311"/>
      <c r="C81" s="311"/>
      <c r="D81" s="311"/>
      <c r="E81" s="311"/>
      <c r="F81" s="311"/>
      <c r="G81" s="20">
        <v>196</v>
      </c>
      <c r="H81" s="122">
        <v>0</v>
      </c>
      <c r="I81" s="122">
        <v>0</v>
      </c>
      <c r="J81" s="122">
        <v>0</v>
      </c>
      <c r="K81" s="122">
        <v>0</v>
      </c>
    </row>
    <row r="82" spans="1:11" x14ac:dyDescent="0.2">
      <c r="A82" s="298" t="s">
        <v>186</v>
      </c>
      <c r="B82" s="298"/>
      <c r="C82" s="298"/>
      <c r="D82" s="298"/>
      <c r="E82" s="298"/>
      <c r="F82" s="298"/>
      <c r="G82" s="20">
        <v>197</v>
      </c>
      <c r="H82" s="122">
        <v>0</v>
      </c>
      <c r="I82" s="122">
        <v>0</v>
      </c>
      <c r="J82" s="122">
        <v>0</v>
      </c>
      <c r="K82" s="122">
        <v>0</v>
      </c>
    </row>
    <row r="83" spans="1:11" x14ac:dyDescent="0.2">
      <c r="A83" s="298" t="s">
        <v>187</v>
      </c>
      <c r="B83" s="298"/>
      <c r="C83" s="298"/>
      <c r="D83" s="298"/>
      <c r="E83" s="298"/>
      <c r="F83" s="298"/>
      <c r="G83" s="20">
        <v>198</v>
      </c>
      <c r="H83" s="122">
        <v>0</v>
      </c>
      <c r="I83" s="122">
        <v>0</v>
      </c>
      <c r="J83" s="122">
        <v>0</v>
      </c>
      <c r="K83" s="122">
        <v>0</v>
      </c>
    </row>
    <row r="84" spans="1:11" x14ac:dyDescent="0.2">
      <c r="A84" s="294" t="s">
        <v>116</v>
      </c>
      <c r="B84" s="294"/>
      <c r="C84" s="294"/>
      <c r="D84" s="294"/>
      <c r="E84" s="294"/>
      <c r="F84" s="294"/>
      <c r="G84" s="308"/>
      <c r="H84" s="308"/>
      <c r="I84" s="308"/>
      <c r="J84" s="309"/>
      <c r="K84" s="309"/>
    </row>
    <row r="85" spans="1:11" x14ac:dyDescent="0.2">
      <c r="A85" s="296" t="s">
        <v>188</v>
      </c>
      <c r="B85" s="296"/>
      <c r="C85" s="296"/>
      <c r="D85" s="296"/>
      <c r="E85" s="296"/>
      <c r="F85" s="296"/>
      <c r="G85" s="20">
        <v>199</v>
      </c>
      <c r="H85" s="39">
        <f>H86+H87</f>
        <v>239279476</v>
      </c>
      <c r="I85" s="39">
        <f>I86+I87</f>
        <v>-264243082</v>
      </c>
      <c r="J85" s="39">
        <f>J86+J87</f>
        <v>377006905</v>
      </c>
      <c r="K85" s="39">
        <f>K86+K87</f>
        <v>-69353303.329999983</v>
      </c>
    </row>
    <row r="86" spans="1:11" x14ac:dyDescent="0.2">
      <c r="A86" s="297" t="s">
        <v>189</v>
      </c>
      <c r="B86" s="297"/>
      <c r="C86" s="297"/>
      <c r="D86" s="297"/>
      <c r="E86" s="297"/>
      <c r="F86" s="297"/>
      <c r="G86" s="15">
        <v>200</v>
      </c>
      <c r="H86" s="53">
        <f t="shared" ref="H86" si="8">+H67</f>
        <v>239279476</v>
      </c>
      <c r="I86" s="53">
        <f>+I68</f>
        <v>-264243082</v>
      </c>
      <c r="J86" s="40">
        <f>+J67</f>
        <v>377006905</v>
      </c>
      <c r="K86" s="40">
        <f>+K68</f>
        <v>-69353303.329999983</v>
      </c>
    </row>
    <row r="87" spans="1:11" x14ac:dyDescent="0.2">
      <c r="A87" s="297" t="s">
        <v>190</v>
      </c>
      <c r="B87" s="297"/>
      <c r="C87" s="297"/>
      <c r="D87" s="297"/>
      <c r="E87" s="297"/>
      <c r="F87" s="297"/>
      <c r="G87" s="15">
        <v>201</v>
      </c>
      <c r="H87" s="40">
        <v>0</v>
      </c>
      <c r="I87" s="40">
        <v>0</v>
      </c>
      <c r="J87" s="40">
        <v>0</v>
      </c>
      <c r="K87" s="40">
        <v>0</v>
      </c>
    </row>
    <row r="88" spans="1:11" x14ac:dyDescent="0.2">
      <c r="A88" s="318" t="s">
        <v>118</v>
      </c>
      <c r="B88" s="318"/>
      <c r="C88" s="318"/>
      <c r="D88" s="318"/>
      <c r="E88" s="318"/>
      <c r="F88" s="318"/>
      <c r="G88" s="319"/>
      <c r="H88" s="319"/>
      <c r="I88" s="319"/>
      <c r="J88" s="309"/>
      <c r="K88" s="309"/>
    </row>
    <row r="89" spans="1:11" x14ac:dyDescent="0.2">
      <c r="A89" s="292" t="s">
        <v>191</v>
      </c>
      <c r="B89" s="292"/>
      <c r="C89" s="292"/>
      <c r="D89" s="292"/>
      <c r="E89" s="292"/>
      <c r="F89" s="292"/>
      <c r="G89" s="15">
        <v>202</v>
      </c>
      <c r="H89" s="53">
        <f t="shared" ref="H89" si="9">+H85</f>
        <v>239279476</v>
      </c>
      <c r="I89" s="53">
        <f>+I85</f>
        <v>-264243082</v>
      </c>
      <c r="J89" s="53">
        <f>+J85</f>
        <v>377006905</v>
      </c>
      <c r="K89" s="53">
        <v>-69353303</v>
      </c>
    </row>
    <row r="90" spans="1:11" ht="24" customHeight="1" x14ac:dyDescent="0.2">
      <c r="A90" s="321" t="s">
        <v>192</v>
      </c>
      <c r="B90" s="321"/>
      <c r="C90" s="321"/>
      <c r="D90" s="321"/>
      <c r="E90" s="321"/>
      <c r="F90" s="321"/>
      <c r="G90" s="20">
        <v>203</v>
      </c>
      <c r="H90" s="39">
        <f>SUM(H91:H98)</f>
        <v>338982</v>
      </c>
      <c r="I90" s="39">
        <f>SUM(I91:I98)</f>
        <v>173554</v>
      </c>
      <c r="J90" s="39">
        <f>SUM(J91:J98)</f>
        <v>-1060800</v>
      </c>
      <c r="K90" s="39">
        <f>SUM(K91:K98)</f>
        <v>-21600</v>
      </c>
    </row>
    <row r="91" spans="1:11" x14ac:dyDescent="0.2">
      <c r="A91" s="312" t="s">
        <v>193</v>
      </c>
      <c r="B91" s="312"/>
      <c r="C91" s="312"/>
      <c r="D91" s="312"/>
      <c r="E91" s="312"/>
      <c r="F91" s="312"/>
      <c r="G91" s="15">
        <v>204</v>
      </c>
      <c r="H91" s="40">
        <v>0</v>
      </c>
      <c r="I91" s="40">
        <v>0</v>
      </c>
      <c r="J91" s="40">
        <v>0</v>
      </c>
      <c r="K91" s="40">
        <v>0</v>
      </c>
    </row>
    <row r="92" spans="1:11" ht="22.35" customHeight="1" x14ac:dyDescent="0.2">
      <c r="A92" s="312" t="s">
        <v>194</v>
      </c>
      <c r="B92" s="312"/>
      <c r="C92" s="312"/>
      <c r="D92" s="312"/>
      <c r="E92" s="312"/>
      <c r="F92" s="312"/>
      <c r="G92" s="15">
        <v>205</v>
      </c>
      <c r="H92" s="40">
        <v>0</v>
      </c>
      <c r="I92" s="40">
        <v>0</v>
      </c>
      <c r="J92" s="40">
        <v>0</v>
      </c>
      <c r="K92" s="40">
        <v>0</v>
      </c>
    </row>
    <row r="93" spans="1:11" ht="22.35" customHeight="1" x14ac:dyDescent="0.2">
      <c r="A93" s="312" t="s">
        <v>195</v>
      </c>
      <c r="B93" s="312"/>
      <c r="C93" s="312"/>
      <c r="D93" s="312"/>
      <c r="E93" s="312"/>
      <c r="F93" s="312"/>
      <c r="G93" s="15">
        <v>206</v>
      </c>
      <c r="H93" s="131">
        <v>338982</v>
      </c>
      <c r="I93" s="131">
        <v>173554</v>
      </c>
      <c r="J93" s="40">
        <v>-1060800</v>
      </c>
      <c r="K93" s="40">
        <v>-21600</v>
      </c>
    </row>
    <row r="94" spans="1:11" ht="22.35" customHeight="1" x14ac:dyDescent="0.2">
      <c r="A94" s="312" t="s">
        <v>196</v>
      </c>
      <c r="B94" s="312"/>
      <c r="C94" s="312"/>
      <c r="D94" s="312"/>
      <c r="E94" s="312"/>
      <c r="F94" s="312"/>
      <c r="G94" s="15">
        <v>207</v>
      </c>
      <c r="H94" s="40">
        <v>0</v>
      </c>
      <c r="I94" s="40">
        <v>0</v>
      </c>
      <c r="J94" s="40">
        <v>0</v>
      </c>
      <c r="K94" s="40">
        <v>0</v>
      </c>
    </row>
    <row r="95" spans="1:11" ht="22.35" customHeight="1" x14ac:dyDescent="0.2">
      <c r="A95" s="312" t="s">
        <v>197</v>
      </c>
      <c r="B95" s="312"/>
      <c r="C95" s="312"/>
      <c r="D95" s="312"/>
      <c r="E95" s="312"/>
      <c r="F95" s="312"/>
      <c r="G95" s="15">
        <v>208</v>
      </c>
      <c r="H95" s="40">
        <v>0</v>
      </c>
      <c r="I95" s="40">
        <v>0</v>
      </c>
      <c r="J95" s="40">
        <v>0</v>
      </c>
      <c r="K95" s="40">
        <v>0</v>
      </c>
    </row>
    <row r="96" spans="1:11" ht="22.35" customHeight="1" x14ac:dyDescent="0.2">
      <c r="A96" s="312" t="s">
        <v>198</v>
      </c>
      <c r="B96" s="312"/>
      <c r="C96" s="312"/>
      <c r="D96" s="312"/>
      <c r="E96" s="312"/>
      <c r="F96" s="312"/>
      <c r="G96" s="15">
        <v>209</v>
      </c>
      <c r="H96" s="40">
        <v>0</v>
      </c>
      <c r="I96" s="40">
        <v>0</v>
      </c>
      <c r="J96" s="40">
        <v>0</v>
      </c>
      <c r="K96" s="40">
        <v>0</v>
      </c>
    </row>
    <row r="97" spans="1:11" x14ac:dyDescent="0.2">
      <c r="A97" s="312" t="s">
        <v>199</v>
      </c>
      <c r="B97" s="312"/>
      <c r="C97" s="312"/>
      <c r="D97" s="312"/>
      <c r="E97" s="312"/>
      <c r="F97" s="312"/>
      <c r="G97" s="15">
        <v>210</v>
      </c>
      <c r="H97" s="40">
        <v>0</v>
      </c>
      <c r="I97" s="40">
        <v>0</v>
      </c>
      <c r="J97" s="40">
        <v>0</v>
      </c>
      <c r="K97" s="40">
        <v>0</v>
      </c>
    </row>
    <row r="98" spans="1:11" x14ac:dyDescent="0.2">
      <c r="A98" s="312" t="s">
        <v>200</v>
      </c>
      <c r="B98" s="312"/>
      <c r="C98" s="312"/>
      <c r="D98" s="312"/>
      <c r="E98" s="312"/>
      <c r="F98" s="312"/>
      <c r="G98" s="15">
        <v>211</v>
      </c>
      <c r="H98" s="40">
        <v>0</v>
      </c>
      <c r="I98" s="40">
        <v>0</v>
      </c>
      <c r="J98" s="40">
        <v>0</v>
      </c>
      <c r="K98" s="40">
        <v>0</v>
      </c>
    </row>
    <row r="99" spans="1:11" x14ac:dyDescent="0.2">
      <c r="A99" s="292" t="s">
        <v>119</v>
      </c>
      <c r="B99" s="292"/>
      <c r="C99" s="292"/>
      <c r="D99" s="292"/>
      <c r="E99" s="292"/>
      <c r="F99" s="292"/>
      <c r="G99" s="15">
        <v>212</v>
      </c>
      <c r="H99" s="131">
        <v>67796</v>
      </c>
      <c r="I99" s="131">
        <v>34710</v>
      </c>
      <c r="J99" s="40">
        <v>-216991</v>
      </c>
      <c r="K99" s="40">
        <v>-3888</v>
      </c>
    </row>
    <row r="100" spans="1:11" ht="22.9" customHeight="1" x14ac:dyDescent="0.2">
      <c r="A100" s="321" t="s">
        <v>201</v>
      </c>
      <c r="B100" s="321"/>
      <c r="C100" s="321"/>
      <c r="D100" s="321"/>
      <c r="E100" s="321"/>
      <c r="F100" s="321"/>
      <c r="G100" s="20">
        <v>213</v>
      </c>
      <c r="H100" s="39">
        <f>H90-H99</f>
        <v>271186</v>
      </c>
      <c r="I100" s="39">
        <f>I90-I99</f>
        <v>138844</v>
      </c>
      <c r="J100" s="39">
        <f>J90-J99</f>
        <v>-843809</v>
      </c>
      <c r="K100" s="39">
        <f>K90-K99</f>
        <v>-17712</v>
      </c>
    </row>
    <row r="101" spans="1:11" x14ac:dyDescent="0.2">
      <c r="A101" s="321" t="s">
        <v>202</v>
      </c>
      <c r="B101" s="321"/>
      <c r="C101" s="321"/>
      <c r="D101" s="321"/>
      <c r="E101" s="321"/>
      <c r="F101" s="321"/>
      <c r="G101" s="20">
        <v>214</v>
      </c>
      <c r="H101" s="39">
        <f>H89+H100</f>
        <v>239550662</v>
      </c>
      <c r="I101" s="39">
        <f>I89+I100</f>
        <v>-264104238</v>
      </c>
      <c r="J101" s="39">
        <f>J89+J100</f>
        <v>376163096</v>
      </c>
      <c r="K101" s="39">
        <f>K89+K100</f>
        <v>-69371015</v>
      </c>
    </row>
    <row r="102" spans="1:11" x14ac:dyDescent="0.2">
      <c r="A102" s="294" t="s">
        <v>203</v>
      </c>
      <c r="B102" s="294"/>
      <c r="C102" s="294"/>
      <c r="D102" s="294"/>
      <c r="E102" s="294"/>
      <c r="F102" s="294"/>
      <c r="G102" s="308"/>
      <c r="H102" s="308"/>
      <c r="I102" s="308"/>
      <c r="J102" s="309"/>
      <c r="K102" s="309"/>
    </row>
    <row r="103" spans="1:11" x14ac:dyDescent="0.2">
      <c r="A103" s="296" t="s">
        <v>204</v>
      </c>
      <c r="B103" s="296"/>
      <c r="C103" s="296"/>
      <c r="D103" s="296"/>
      <c r="E103" s="296"/>
      <c r="F103" s="296"/>
      <c r="G103" s="20">
        <v>215</v>
      </c>
      <c r="H103" s="39">
        <f>H104+H105</f>
        <v>0</v>
      </c>
      <c r="I103" s="39">
        <f>I104+I105</f>
        <v>0</v>
      </c>
      <c r="J103" s="39">
        <f>J104+J105</f>
        <v>0</v>
      </c>
      <c r="K103" s="39">
        <f>K104+K105</f>
        <v>0</v>
      </c>
    </row>
    <row r="104" spans="1:11" x14ac:dyDescent="0.2">
      <c r="A104" s="297" t="s">
        <v>117</v>
      </c>
      <c r="B104" s="297"/>
      <c r="C104" s="297"/>
      <c r="D104" s="297"/>
      <c r="E104" s="297"/>
      <c r="F104" s="297"/>
      <c r="G104" s="15">
        <v>216</v>
      </c>
      <c r="H104" s="40">
        <v>0</v>
      </c>
      <c r="I104" s="40">
        <v>0</v>
      </c>
      <c r="J104" s="40">
        <v>0</v>
      </c>
      <c r="K104" s="40">
        <v>0</v>
      </c>
    </row>
    <row r="105" spans="1:11" x14ac:dyDescent="0.2">
      <c r="A105" s="297" t="s">
        <v>205</v>
      </c>
      <c r="B105" s="297"/>
      <c r="C105" s="297"/>
      <c r="D105" s="297"/>
      <c r="E105" s="297"/>
      <c r="F105" s="29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28">
    <cfRule type="cellIs" dxfId="50" priority="39" stopIfTrue="1" operator="notEqual">
      <formula>ROUND(K28,0)</formula>
    </cfRule>
  </conditionalFormatting>
  <conditionalFormatting sqref="K36">
    <cfRule type="cellIs" dxfId="49" priority="37" stopIfTrue="1" operator="notEqual">
      <formula>ROUND(K36,0)</formula>
    </cfRule>
    <cfRule type="cellIs" dxfId="48" priority="38" stopIfTrue="1" operator="lessThan">
      <formula>0</formula>
    </cfRule>
  </conditionalFormatting>
  <conditionalFormatting sqref="H36">
    <cfRule type="cellIs" dxfId="47" priority="26" stopIfTrue="1" operator="notEqual">
      <formula>ROUND(H36,0)</formula>
    </cfRule>
    <cfRule type="cellIs" dxfId="46" priority="27" stopIfTrue="1" operator="lessThan">
      <formula>0</formula>
    </cfRule>
  </conditionalFormatting>
  <conditionalFormatting sqref="I36">
    <cfRule type="cellIs" dxfId="45" priority="24" stopIfTrue="1" operator="notEqual">
      <formula>ROUND(I36,0)</formula>
    </cfRule>
    <cfRule type="cellIs" dxfId="44" priority="25" stopIfTrue="1" operator="lessThan">
      <formula>0</formula>
    </cfRule>
  </conditionalFormatting>
  <conditionalFormatting sqref="H38:I38">
    <cfRule type="cellIs" dxfId="43" priority="7" stopIfTrue="1" operator="notEqual">
      <formula>ROUND(H38,0)</formula>
    </cfRule>
    <cfRule type="cellIs" dxfId="42" priority="8" stopIfTrue="1" operator="lessThan">
      <formula>0</formula>
    </cfRule>
  </conditionalFormatting>
  <conditionalFormatting sqref="H89:K89">
    <cfRule type="cellIs" dxfId="41" priority="6" stopIfTrue="1" operator="notEqual">
      <formula>ROUND(H89,0)</formula>
    </cfRule>
  </conditionalFormatting>
  <conditionalFormatting sqref="H86:I86">
    <cfRule type="cellIs" dxfId="40" priority="5" stopIfTrue="1" operator="notEqual">
      <formula>ROUND(H86,0)</formula>
    </cfRule>
  </conditionalFormatting>
  <conditionalFormatting sqref="H28:I28">
    <cfRule type="cellIs" dxfId="39" priority="4" stopIfTrue="1" operator="notEqual">
      <formula>ROUND(H28,0)</formula>
    </cfRule>
  </conditionalFormatting>
  <conditionalFormatting sqref="H65">
    <cfRule type="cellIs" dxfId="38" priority="3" stopIfTrue="1" operator="notEqual">
      <formula>ROUND(H65,0)</formula>
    </cfRule>
  </conditionalFormatting>
  <conditionalFormatting sqref="I93">
    <cfRule type="cellIs" dxfId="37" priority="2" stopIfTrue="1" operator="notEqual">
      <formula>ROUND(I93,0)</formula>
    </cfRule>
  </conditionalFormatting>
  <conditionalFormatting sqref="I99">
    <cfRule type="cellIs" dxfId="36" priority="1" stopIfTrue="1" operator="notEqual">
      <formula>ROUND(I99,0)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Normal="100" zoomScaleSheetLayoutView="100" workbookViewId="0">
      <selection activeCell="S49" sqref="S4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322" t="s">
        <v>206</v>
      </c>
      <c r="B1" s="323"/>
      <c r="C1" s="323"/>
      <c r="D1" s="323"/>
      <c r="E1" s="323"/>
      <c r="F1" s="323"/>
      <c r="G1" s="323"/>
      <c r="H1" s="323"/>
      <c r="I1" s="323"/>
    </row>
    <row r="2" spans="1:9" x14ac:dyDescent="0.2">
      <c r="A2" s="314" t="s">
        <v>448</v>
      </c>
      <c r="B2" s="281"/>
      <c r="C2" s="281"/>
      <c r="D2" s="281"/>
      <c r="E2" s="281"/>
      <c r="F2" s="281"/>
      <c r="G2" s="281"/>
      <c r="H2" s="281"/>
      <c r="I2" s="281"/>
    </row>
    <row r="3" spans="1:9" x14ac:dyDescent="0.2">
      <c r="A3" s="331" t="s">
        <v>355</v>
      </c>
      <c r="B3" s="332"/>
      <c r="C3" s="332"/>
      <c r="D3" s="332"/>
      <c r="E3" s="332"/>
      <c r="F3" s="332"/>
      <c r="G3" s="332"/>
      <c r="H3" s="332"/>
      <c r="I3" s="332"/>
    </row>
    <row r="4" spans="1:9" x14ac:dyDescent="0.2">
      <c r="A4" s="327" t="s">
        <v>445</v>
      </c>
      <c r="B4" s="285"/>
      <c r="C4" s="285"/>
      <c r="D4" s="285"/>
      <c r="E4" s="285"/>
      <c r="F4" s="285"/>
      <c r="G4" s="285"/>
      <c r="H4" s="285"/>
      <c r="I4" s="286"/>
    </row>
    <row r="5" spans="1:9" ht="24" thickBot="1" x14ac:dyDescent="0.25">
      <c r="A5" s="339" t="s">
        <v>2</v>
      </c>
      <c r="B5" s="340"/>
      <c r="C5" s="340"/>
      <c r="D5" s="340"/>
      <c r="E5" s="340"/>
      <c r="F5" s="341"/>
      <c r="G5" s="22" t="s">
        <v>107</v>
      </c>
      <c r="H5" s="41" t="s">
        <v>380</v>
      </c>
      <c r="I5" s="41" t="s">
        <v>347</v>
      </c>
    </row>
    <row r="6" spans="1:9" x14ac:dyDescent="0.2">
      <c r="A6" s="342">
        <v>1</v>
      </c>
      <c r="B6" s="343"/>
      <c r="C6" s="343"/>
      <c r="D6" s="343"/>
      <c r="E6" s="343"/>
      <c r="F6" s="344"/>
      <c r="G6" s="23">
        <v>2</v>
      </c>
      <c r="H6" s="42" t="s">
        <v>207</v>
      </c>
      <c r="I6" s="42" t="s">
        <v>208</v>
      </c>
    </row>
    <row r="7" spans="1:9" x14ac:dyDescent="0.2">
      <c r="A7" s="345" t="s">
        <v>209</v>
      </c>
      <c r="B7" s="346"/>
      <c r="C7" s="346"/>
      <c r="D7" s="346"/>
      <c r="E7" s="346"/>
      <c r="F7" s="346"/>
      <c r="G7" s="346"/>
      <c r="H7" s="346"/>
      <c r="I7" s="347"/>
    </row>
    <row r="8" spans="1:9" ht="12.75" customHeight="1" x14ac:dyDescent="0.2">
      <c r="A8" s="348" t="s">
        <v>210</v>
      </c>
      <c r="B8" s="349"/>
      <c r="C8" s="349"/>
      <c r="D8" s="349"/>
      <c r="E8" s="349"/>
      <c r="F8" s="350"/>
      <c r="G8" s="24">
        <v>1</v>
      </c>
      <c r="H8" s="132">
        <v>260207074</v>
      </c>
      <c r="I8" s="43">
        <v>366473536</v>
      </c>
    </row>
    <row r="9" spans="1:9" ht="12.75" customHeight="1" x14ac:dyDescent="0.2">
      <c r="A9" s="336" t="s">
        <v>211</v>
      </c>
      <c r="B9" s="337"/>
      <c r="C9" s="337"/>
      <c r="D9" s="337"/>
      <c r="E9" s="337"/>
      <c r="F9" s="338"/>
      <c r="G9" s="25">
        <v>2</v>
      </c>
      <c r="H9" s="44">
        <f>H10+H11+H12+H13+H14+H15+H16+H17</f>
        <v>382377350</v>
      </c>
      <c r="I9" s="44">
        <f>I10+I11+I12+I13+I14+I15+I16+I17</f>
        <v>314542033</v>
      </c>
    </row>
    <row r="10" spans="1:9" ht="12.75" customHeight="1" x14ac:dyDescent="0.2">
      <c r="A10" s="328" t="s">
        <v>212</v>
      </c>
      <c r="B10" s="329"/>
      <c r="C10" s="329"/>
      <c r="D10" s="329"/>
      <c r="E10" s="329"/>
      <c r="F10" s="330"/>
      <c r="G10" s="26">
        <v>3</v>
      </c>
      <c r="H10" s="130">
        <v>344691659</v>
      </c>
      <c r="I10" s="45">
        <v>380123705</v>
      </c>
    </row>
    <row r="11" spans="1:9" ht="22.35" customHeight="1" x14ac:dyDescent="0.2">
      <c r="A11" s="328" t="s">
        <v>213</v>
      </c>
      <c r="B11" s="329"/>
      <c r="C11" s="329"/>
      <c r="D11" s="329"/>
      <c r="E11" s="329"/>
      <c r="F11" s="330"/>
      <c r="G11" s="26">
        <v>4</v>
      </c>
      <c r="H11" s="130">
        <v>4448024</v>
      </c>
      <c r="I11" s="45">
        <v>-137506122</v>
      </c>
    </row>
    <row r="12" spans="1:9" ht="23.45" customHeight="1" x14ac:dyDescent="0.2">
      <c r="A12" s="328" t="s">
        <v>214</v>
      </c>
      <c r="B12" s="329"/>
      <c r="C12" s="329"/>
      <c r="D12" s="329"/>
      <c r="E12" s="329"/>
      <c r="F12" s="330"/>
      <c r="G12" s="26">
        <v>5</v>
      </c>
      <c r="H12" s="130">
        <v>1440100</v>
      </c>
      <c r="I12" s="45">
        <v>141550</v>
      </c>
    </row>
    <row r="13" spans="1:9" ht="12.75" customHeight="1" x14ac:dyDescent="0.2">
      <c r="A13" s="328" t="s">
        <v>215</v>
      </c>
      <c r="B13" s="329"/>
      <c r="C13" s="329"/>
      <c r="D13" s="329"/>
      <c r="E13" s="329"/>
      <c r="F13" s="330"/>
      <c r="G13" s="26">
        <v>6</v>
      </c>
      <c r="H13" s="130">
        <v>-204629</v>
      </c>
      <c r="I13" s="45">
        <v>-516939</v>
      </c>
    </row>
    <row r="14" spans="1:9" ht="12.75" customHeight="1" x14ac:dyDescent="0.2">
      <c r="A14" s="328" t="s">
        <v>216</v>
      </c>
      <c r="B14" s="329"/>
      <c r="C14" s="329"/>
      <c r="D14" s="329"/>
      <c r="E14" s="329"/>
      <c r="F14" s="330"/>
      <c r="G14" s="26">
        <v>7</v>
      </c>
      <c r="H14" s="130">
        <v>46213364</v>
      </c>
      <c r="I14" s="45">
        <v>51568217</v>
      </c>
    </row>
    <row r="15" spans="1:9" ht="12.75" customHeight="1" x14ac:dyDescent="0.2">
      <c r="A15" s="328" t="s">
        <v>217</v>
      </c>
      <c r="B15" s="329"/>
      <c r="C15" s="329"/>
      <c r="D15" s="329"/>
      <c r="E15" s="329"/>
      <c r="F15" s="330"/>
      <c r="G15" s="26">
        <v>8</v>
      </c>
      <c r="H15" s="130">
        <v>7049970</v>
      </c>
      <c r="I15" s="45">
        <v>6938793</v>
      </c>
    </row>
    <row r="16" spans="1:9" ht="12.75" customHeight="1" x14ac:dyDescent="0.2">
      <c r="A16" s="328" t="s">
        <v>218</v>
      </c>
      <c r="B16" s="329"/>
      <c r="C16" s="329"/>
      <c r="D16" s="329"/>
      <c r="E16" s="329"/>
      <c r="F16" s="330"/>
      <c r="G16" s="26">
        <v>9</v>
      </c>
      <c r="H16" s="130">
        <v>-27175314</v>
      </c>
      <c r="I16" s="45">
        <v>4622702</v>
      </c>
    </row>
    <row r="17" spans="1:9" ht="25.15" customHeight="1" x14ac:dyDescent="0.2">
      <c r="A17" s="328" t="s">
        <v>219</v>
      </c>
      <c r="B17" s="329"/>
      <c r="C17" s="329"/>
      <c r="D17" s="329"/>
      <c r="E17" s="329"/>
      <c r="F17" s="330"/>
      <c r="G17" s="26">
        <v>10</v>
      </c>
      <c r="H17" s="130">
        <v>5914176</v>
      </c>
      <c r="I17" s="45">
        <v>9170127</v>
      </c>
    </row>
    <row r="18" spans="1:9" ht="28.15" customHeight="1" x14ac:dyDescent="0.2">
      <c r="A18" s="333" t="s">
        <v>390</v>
      </c>
      <c r="B18" s="334"/>
      <c r="C18" s="334"/>
      <c r="D18" s="334"/>
      <c r="E18" s="334"/>
      <c r="F18" s="335"/>
      <c r="G18" s="25">
        <v>11</v>
      </c>
      <c r="H18" s="44">
        <f>H8+H9</f>
        <v>642584424</v>
      </c>
      <c r="I18" s="44">
        <f>I8+I9</f>
        <v>681015569</v>
      </c>
    </row>
    <row r="19" spans="1:9" ht="12.75" customHeight="1" x14ac:dyDescent="0.2">
      <c r="A19" s="336" t="s">
        <v>220</v>
      </c>
      <c r="B19" s="337"/>
      <c r="C19" s="337"/>
      <c r="D19" s="337"/>
      <c r="E19" s="337"/>
      <c r="F19" s="338"/>
      <c r="G19" s="25">
        <v>12</v>
      </c>
      <c r="H19" s="44">
        <f>H20+H21+H22+H23</f>
        <v>-21944066</v>
      </c>
      <c r="I19" s="44">
        <f>I20+I21+I22+I23</f>
        <v>59705723</v>
      </c>
    </row>
    <row r="20" spans="1:9" ht="12.75" customHeight="1" x14ac:dyDescent="0.2">
      <c r="A20" s="328" t="s">
        <v>221</v>
      </c>
      <c r="B20" s="329"/>
      <c r="C20" s="329"/>
      <c r="D20" s="329"/>
      <c r="E20" s="329"/>
      <c r="F20" s="330"/>
      <c r="G20" s="26">
        <v>13</v>
      </c>
      <c r="H20" s="130">
        <v>4209742</v>
      </c>
      <c r="I20" s="45">
        <v>45682363</v>
      </c>
    </row>
    <row r="21" spans="1:9" ht="12.75" customHeight="1" x14ac:dyDescent="0.2">
      <c r="A21" s="328" t="s">
        <v>222</v>
      </c>
      <c r="B21" s="329"/>
      <c r="C21" s="329"/>
      <c r="D21" s="329"/>
      <c r="E21" s="329"/>
      <c r="F21" s="330"/>
      <c r="G21" s="26">
        <v>14</v>
      </c>
      <c r="H21" s="130">
        <v>-27169779</v>
      </c>
      <c r="I21" s="45">
        <v>13508480</v>
      </c>
    </row>
    <row r="22" spans="1:9" ht="12.75" customHeight="1" x14ac:dyDescent="0.2">
      <c r="A22" s="328" t="s">
        <v>223</v>
      </c>
      <c r="B22" s="329"/>
      <c r="C22" s="329"/>
      <c r="D22" s="329"/>
      <c r="E22" s="329"/>
      <c r="F22" s="330"/>
      <c r="G22" s="26">
        <v>15</v>
      </c>
      <c r="H22" s="130">
        <v>1015971</v>
      </c>
      <c r="I22" s="45">
        <v>514880</v>
      </c>
    </row>
    <row r="23" spans="1:9" ht="12.75" customHeight="1" x14ac:dyDescent="0.2">
      <c r="A23" s="328" t="s">
        <v>224</v>
      </c>
      <c r="B23" s="329"/>
      <c r="C23" s="329"/>
      <c r="D23" s="329"/>
      <c r="E23" s="329"/>
      <c r="F23" s="330"/>
      <c r="G23" s="26">
        <v>16</v>
      </c>
      <c r="H23" s="130">
        <v>0</v>
      </c>
      <c r="I23" s="45">
        <v>0</v>
      </c>
    </row>
    <row r="24" spans="1:9" ht="12.75" customHeight="1" x14ac:dyDescent="0.2">
      <c r="A24" s="333" t="s">
        <v>225</v>
      </c>
      <c r="B24" s="334"/>
      <c r="C24" s="334"/>
      <c r="D24" s="334"/>
      <c r="E24" s="334"/>
      <c r="F24" s="335"/>
      <c r="G24" s="25">
        <v>17</v>
      </c>
      <c r="H24" s="44">
        <f>H18+H19</f>
        <v>620640358</v>
      </c>
      <c r="I24" s="44">
        <f>I18+I19</f>
        <v>740721292</v>
      </c>
    </row>
    <row r="25" spans="1:9" ht="12.75" customHeight="1" x14ac:dyDescent="0.2">
      <c r="A25" s="324" t="s">
        <v>226</v>
      </c>
      <c r="B25" s="325"/>
      <c r="C25" s="325"/>
      <c r="D25" s="325"/>
      <c r="E25" s="325"/>
      <c r="F25" s="326"/>
      <c r="G25" s="26">
        <v>18</v>
      </c>
      <c r="H25" s="130">
        <v>-42657019</v>
      </c>
      <c r="I25" s="45">
        <v>-49590156</v>
      </c>
    </row>
    <row r="26" spans="1:9" ht="12.75" customHeight="1" x14ac:dyDescent="0.2">
      <c r="A26" s="324" t="s">
        <v>227</v>
      </c>
      <c r="B26" s="325"/>
      <c r="C26" s="325"/>
      <c r="D26" s="325"/>
      <c r="E26" s="325"/>
      <c r="F26" s="326"/>
      <c r="G26" s="26">
        <v>19</v>
      </c>
      <c r="H26" s="130">
        <v>53533</v>
      </c>
      <c r="I26" s="45">
        <v>9342</v>
      </c>
    </row>
    <row r="27" spans="1:9" ht="25.9" customHeight="1" x14ac:dyDescent="0.2">
      <c r="A27" s="351" t="s">
        <v>228</v>
      </c>
      <c r="B27" s="352"/>
      <c r="C27" s="352"/>
      <c r="D27" s="352"/>
      <c r="E27" s="352"/>
      <c r="F27" s="353"/>
      <c r="G27" s="27">
        <v>20</v>
      </c>
      <c r="H27" s="46">
        <f>H24+H25+H26</f>
        <v>578036872</v>
      </c>
      <c r="I27" s="46">
        <f>I24+I25+I26</f>
        <v>691140478</v>
      </c>
    </row>
    <row r="28" spans="1:9" x14ac:dyDescent="0.2">
      <c r="A28" s="345" t="s">
        <v>229</v>
      </c>
      <c r="B28" s="346"/>
      <c r="C28" s="346"/>
      <c r="D28" s="346"/>
      <c r="E28" s="346"/>
      <c r="F28" s="346"/>
      <c r="G28" s="346"/>
      <c r="H28" s="346"/>
      <c r="I28" s="347"/>
    </row>
    <row r="29" spans="1:9" ht="30.75" customHeight="1" x14ac:dyDescent="0.2">
      <c r="A29" s="348" t="s">
        <v>230</v>
      </c>
      <c r="B29" s="349"/>
      <c r="C29" s="349"/>
      <c r="D29" s="349"/>
      <c r="E29" s="349"/>
      <c r="F29" s="350"/>
      <c r="G29" s="24">
        <v>21</v>
      </c>
      <c r="H29" s="133">
        <v>5144096</v>
      </c>
      <c r="I29" s="47">
        <v>241471194</v>
      </c>
    </row>
    <row r="30" spans="1:9" ht="12.75" customHeight="1" x14ac:dyDescent="0.2">
      <c r="A30" s="324" t="s">
        <v>231</v>
      </c>
      <c r="B30" s="325"/>
      <c r="C30" s="325"/>
      <c r="D30" s="325"/>
      <c r="E30" s="325"/>
      <c r="F30" s="326"/>
      <c r="G30" s="26">
        <v>22</v>
      </c>
      <c r="H30" s="53">
        <v>50000</v>
      </c>
      <c r="I30" s="48">
        <v>1430785</v>
      </c>
    </row>
    <row r="31" spans="1:9" ht="12.75" customHeight="1" x14ac:dyDescent="0.2">
      <c r="A31" s="324" t="s">
        <v>232</v>
      </c>
      <c r="B31" s="325"/>
      <c r="C31" s="325"/>
      <c r="D31" s="325"/>
      <c r="E31" s="325"/>
      <c r="F31" s="326"/>
      <c r="G31" s="26">
        <v>23</v>
      </c>
      <c r="H31" s="53">
        <v>707828</v>
      </c>
      <c r="I31" s="48">
        <v>557681</v>
      </c>
    </row>
    <row r="32" spans="1:9" ht="12.75" customHeight="1" x14ac:dyDescent="0.2">
      <c r="A32" s="324" t="s">
        <v>233</v>
      </c>
      <c r="B32" s="325"/>
      <c r="C32" s="325"/>
      <c r="D32" s="325"/>
      <c r="E32" s="325"/>
      <c r="F32" s="326"/>
      <c r="G32" s="26">
        <v>24</v>
      </c>
      <c r="H32" s="53">
        <v>6152793</v>
      </c>
      <c r="I32" s="48">
        <v>8790336</v>
      </c>
    </row>
    <row r="33" spans="1:9" ht="12.75" customHeight="1" x14ac:dyDescent="0.2">
      <c r="A33" s="324" t="s">
        <v>234</v>
      </c>
      <c r="B33" s="325"/>
      <c r="C33" s="325"/>
      <c r="D33" s="325"/>
      <c r="E33" s="325"/>
      <c r="F33" s="326"/>
      <c r="G33" s="26">
        <v>25</v>
      </c>
      <c r="H33" s="53">
        <v>905491</v>
      </c>
      <c r="I33" s="48">
        <v>60931237</v>
      </c>
    </row>
    <row r="34" spans="1:9" ht="12.75" customHeight="1" x14ac:dyDescent="0.2">
      <c r="A34" s="324" t="s">
        <v>235</v>
      </c>
      <c r="B34" s="325"/>
      <c r="C34" s="325"/>
      <c r="D34" s="325"/>
      <c r="E34" s="325"/>
      <c r="F34" s="326"/>
      <c r="G34" s="26">
        <v>26</v>
      </c>
      <c r="H34" s="53">
        <v>333341</v>
      </c>
      <c r="I34" s="48">
        <v>0</v>
      </c>
    </row>
    <row r="35" spans="1:9" ht="26.45" customHeight="1" x14ac:dyDescent="0.2">
      <c r="A35" s="333" t="s">
        <v>236</v>
      </c>
      <c r="B35" s="334"/>
      <c r="C35" s="334"/>
      <c r="D35" s="334"/>
      <c r="E35" s="334"/>
      <c r="F35" s="335"/>
      <c r="G35" s="25">
        <v>27</v>
      </c>
      <c r="H35" s="49">
        <f>H29+H30+H31+H32+H33+H34</f>
        <v>13293549</v>
      </c>
      <c r="I35" s="49">
        <f>I29+I30+I31+I32+I33+I34</f>
        <v>313181233</v>
      </c>
    </row>
    <row r="36" spans="1:9" ht="22.9" customHeight="1" x14ac:dyDescent="0.2">
      <c r="A36" s="324" t="s">
        <v>237</v>
      </c>
      <c r="B36" s="325"/>
      <c r="C36" s="325"/>
      <c r="D36" s="325"/>
      <c r="E36" s="325"/>
      <c r="F36" s="326"/>
      <c r="G36" s="26">
        <v>28</v>
      </c>
      <c r="H36" s="53">
        <v>-630494466</v>
      </c>
      <c r="I36" s="48">
        <v>-753941548</v>
      </c>
    </row>
    <row r="37" spans="1:9" ht="12.75" customHeight="1" x14ac:dyDescent="0.2">
      <c r="A37" s="324" t="s">
        <v>238</v>
      </c>
      <c r="B37" s="325"/>
      <c r="C37" s="325"/>
      <c r="D37" s="325"/>
      <c r="E37" s="325"/>
      <c r="F37" s="326"/>
      <c r="G37" s="26">
        <v>29</v>
      </c>
      <c r="H37" s="53">
        <v>0</v>
      </c>
      <c r="I37" s="48">
        <v>0</v>
      </c>
    </row>
    <row r="38" spans="1:9" ht="12.75" customHeight="1" x14ac:dyDescent="0.2">
      <c r="A38" s="324" t="s">
        <v>239</v>
      </c>
      <c r="B38" s="325"/>
      <c r="C38" s="325"/>
      <c r="D38" s="325"/>
      <c r="E38" s="325"/>
      <c r="F38" s="326"/>
      <c r="G38" s="26">
        <v>30</v>
      </c>
      <c r="H38" s="53">
        <v>-175676</v>
      </c>
      <c r="I38" s="48">
        <v>-60957764</v>
      </c>
    </row>
    <row r="39" spans="1:9" ht="12.75" customHeight="1" x14ac:dyDescent="0.2">
      <c r="A39" s="324" t="s">
        <v>240</v>
      </c>
      <c r="B39" s="325"/>
      <c r="C39" s="325"/>
      <c r="D39" s="325"/>
      <c r="E39" s="325"/>
      <c r="F39" s="326"/>
      <c r="G39" s="26">
        <v>31</v>
      </c>
      <c r="H39" s="53">
        <v>-165484114</v>
      </c>
      <c r="I39" s="48">
        <v>-111127097</v>
      </c>
    </row>
    <row r="40" spans="1:9" ht="12.75" customHeight="1" x14ac:dyDescent="0.2">
      <c r="A40" s="324" t="s">
        <v>241</v>
      </c>
      <c r="B40" s="325"/>
      <c r="C40" s="325"/>
      <c r="D40" s="325"/>
      <c r="E40" s="325"/>
      <c r="F40" s="326"/>
      <c r="G40" s="26">
        <v>32</v>
      </c>
      <c r="H40" s="53">
        <v>0</v>
      </c>
      <c r="I40" s="48">
        <v>-47191530</v>
      </c>
    </row>
    <row r="41" spans="1:9" ht="24" customHeight="1" x14ac:dyDescent="0.2">
      <c r="A41" s="333" t="s">
        <v>242</v>
      </c>
      <c r="B41" s="334"/>
      <c r="C41" s="334"/>
      <c r="D41" s="334"/>
      <c r="E41" s="334"/>
      <c r="F41" s="335"/>
      <c r="G41" s="25">
        <v>33</v>
      </c>
      <c r="H41" s="49">
        <f>H36+H37+H38+H39+H40</f>
        <v>-796154256</v>
      </c>
      <c r="I41" s="49">
        <f>I36+I37+I38+I39+I40</f>
        <v>-973217939</v>
      </c>
    </row>
    <row r="42" spans="1:9" ht="29.45" customHeight="1" x14ac:dyDescent="0.2">
      <c r="A42" s="351" t="s">
        <v>243</v>
      </c>
      <c r="B42" s="352"/>
      <c r="C42" s="352"/>
      <c r="D42" s="352"/>
      <c r="E42" s="352"/>
      <c r="F42" s="353"/>
      <c r="G42" s="27">
        <v>34</v>
      </c>
      <c r="H42" s="50">
        <f>H35+H41</f>
        <v>-782860707</v>
      </c>
      <c r="I42" s="50">
        <f>I35+I41</f>
        <v>-660036706</v>
      </c>
    </row>
    <row r="43" spans="1:9" x14ac:dyDescent="0.2">
      <c r="A43" s="345" t="s">
        <v>244</v>
      </c>
      <c r="B43" s="346"/>
      <c r="C43" s="346"/>
      <c r="D43" s="346"/>
      <c r="E43" s="346"/>
      <c r="F43" s="346"/>
      <c r="G43" s="346"/>
      <c r="H43" s="346"/>
      <c r="I43" s="347"/>
    </row>
    <row r="44" spans="1:9" ht="12.75" customHeight="1" x14ac:dyDescent="0.2">
      <c r="A44" s="348" t="s">
        <v>245</v>
      </c>
      <c r="B44" s="349"/>
      <c r="C44" s="349"/>
      <c r="D44" s="349"/>
      <c r="E44" s="349"/>
      <c r="F44" s="350"/>
      <c r="G44" s="24">
        <v>35</v>
      </c>
      <c r="H44" s="52">
        <v>0</v>
      </c>
      <c r="I44" s="47">
        <v>0</v>
      </c>
    </row>
    <row r="45" spans="1:9" ht="25.15" customHeight="1" x14ac:dyDescent="0.2">
      <c r="A45" s="324" t="s">
        <v>246</v>
      </c>
      <c r="B45" s="325"/>
      <c r="C45" s="325"/>
      <c r="D45" s="325"/>
      <c r="E45" s="325"/>
      <c r="F45" s="326"/>
      <c r="G45" s="26">
        <v>36</v>
      </c>
      <c r="H45" s="53">
        <v>0</v>
      </c>
      <c r="I45" s="48">
        <v>0</v>
      </c>
    </row>
    <row r="46" spans="1:9" ht="12.75" customHeight="1" x14ac:dyDescent="0.2">
      <c r="A46" s="324" t="s">
        <v>247</v>
      </c>
      <c r="B46" s="325"/>
      <c r="C46" s="325"/>
      <c r="D46" s="325"/>
      <c r="E46" s="325"/>
      <c r="F46" s="326"/>
      <c r="G46" s="26">
        <v>37</v>
      </c>
      <c r="H46" s="53">
        <v>488930130</v>
      </c>
      <c r="I46" s="48">
        <v>519662929</v>
      </c>
    </row>
    <row r="47" spans="1:9" ht="12.75" customHeight="1" x14ac:dyDescent="0.2">
      <c r="A47" s="324" t="s">
        <v>248</v>
      </c>
      <c r="B47" s="325"/>
      <c r="C47" s="325"/>
      <c r="D47" s="325"/>
      <c r="E47" s="325"/>
      <c r="F47" s="326"/>
      <c r="G47" s="26">
        <v>38</v>
      </c>
      <c r="H47" s="53">
        <v>0</v>
      </c>
      <c r="I47" s="48">
        <v>0</v>
      </c>
    </row>
    <row r="48" spans="1:9" ht="22.35" customHeight="1" x14ac:dyDescent="0.2">
      <c r="A48" s="333" t="s">
        <v>249</v>
      </c>
      <c r="B48" s="334"/>
      <c r="C48" s="334"/>
      <c r="D48" s="334"/>
      <c r="E48" s="334"/>
      <c r="F48" s="335"/>
      <c r="G48" s="25">
        <v>39</v>
      </c>
      <c r="H48" s="49">
        <f>H44+H45+H46+H47</f>
        <v>488930130</v>
      </c>
      <c r="I48" s="49">
        <f>I44+I45+I46+I47</f>
        <v>519662929</v>
      </c>
    </row>
    <row r="49" spans="1:9" ht="24.6" customHeight="1" x14ac:dyDescent="0.2">
      <c r="A49" s="324" t="s">
        <v>389</v>
      </c>
      <c r="B49" s="325"/>
      <c r="C49" s="325"/>
      <c r="D49" s="325"/>
      <c r="E49" s="325"/>
      <c r="F49" s="326"/>
      <c r="G49" s="26">
        <v>40</v>
      </c>
      <c r="H49" s="53">
        <v>-189538155</v>
      </c>
      <c r="I49" s="48">
        <v>-304739929</v>
      </c>
    </row>
    <row r="50" spans="1:9" ht="12.75" customHeight="1" x14ac:dyDescent="0.2">
      <c r="A50" s="324" t="s">
        <v>250</v>
      </c>
      <c r="B50" s="325"/>
      <c r="C50" s="325"/>
      <c r="D50" s="325"/>
      <c r="E50" s="325"/>
      <c r="F50" s="326"/>
      <c r="G50" s="26">
        <v>41</v>
      </c>
      <c r="H50" s="53">
        <v>-111730149</v>
      </c>
      <c r="I50" s="48">
        <v>-122586614</v>
      </c>
    </row>
    <row r="51" spans="1:9" ht="12.75" customHeight="1" x14ac:dyDescent="0.2">
      <c r="A51" s="324" t="s">
        <v>251</v>
      </c>
      <c r="B51" s="325"/>
      <c r="C51" s="325"/>
      <c r="D51" s="325"/>
      <c r="E51" s="325"/>
      <c r="F51" s="326"/>
      <c r="G51" s="26">
        <v>42</v>
      </c>
      <c r="H51" s="53">
        <v>0</v>
      </c>
      <c r="I51" s="48">
        <v>0</v>
      </c>
    </row>
    <row r="52" spans="1:9" ht="22.9" customHeight="1" x14ac:dyDescent="0.2">
      <c r="A52" s="324" t="s">
        <v>252</v>
      </c>
      <c r="B52" s="325"/>
      <c r="C52" s="325"/>
      <c r="D52" s="325"/>
      <c r="E52" s="325"/>
      <c r="F52" s="326"/>
      <c r="G52" s="26">
        <v>43</v>
      </c>
      <c r="H52" s="53">
        <v>-51705655</v>
      </c>
      <c r="I52" s="48">
        <v>-39396089</v>
      </c>
    </row>
    <row r="53" spans="1:9" ht="12.75" customHeight="1" x14ac:dyDescent="0.2">
      <c r="A53" s="324" t="s">
        <v>253</v>
      </c>
      <c r="B53" s="325"/>
      <c r="C53" s="325"/>
      <c r="D53" s="325"/>
      <c r="E53" s="325"/>
      <c r="F53" s="326"/>
      <c r="G53" s="26">
        <v>44</v>
      </c>
      <c r="H53" s="53">
        <v>0</v>
      </c>
      <c r="I53" s="48">
        <v>-4727943</v>
      </c>
    </row>
    <row r="54" spans="1:9" ht="30.75" customHeight="1" x14ac:dyDescent="0.2">
      <c r="A54" s="333" t="s">
        <v>254</v>
      </c>
      <c r="B54" s="334"/>
      <c r="C54" s="334"/>
      <c r="D54" s="334"/>
      <c r="E54" s="334"/>
      <c r="F54" s="335"/>
      <c r="G54" s="25">
        <v>45</v>
      </c>
      <c r="H54" s="49">
        <f>H49+H50+H51+H52+H53</f>
        <v>-352973959</v>
      </c>
      <c r="I54" s="49">
        <f>I49+I50+I51+I52+I53</f>
        <v>-471450575</v>
      </c>
    </row>
    <row r="55" spans="1:9" ht="29.45" customHeight="1" x14ac:dyDescent="0.2">
      <c r="A55" s="354" t="s">
        <v>255</v>
      </c>
      <c r="B55" s="355"/>
      <c r="C55" s="355"/>
      <c r="D55" s="355"/>
      <c r="E55" s="355"/>
      <c r="F55" s="356"/>
      <c r="G55" s="25">
        <v>46</v>
      </c>
      <c r="H55" s="49">
        <f>H48+H54</f>
        <v>135956171</v>
      </c>
      <c r="I55" s="49">
        <f>I48+I54</f>
        <v>48212354</v>
      </c>
    </row>
    <row r="56" spans="1:9" x14ac:dyDescent="0.2">
      <c r="A56" s="324" t="s">
        <v>256</v>
      </c>
      <c r="B56" s="325"/>
      <c r="C56" s="325"/>
      <c r="D56" s="325"/>
      <c r="E56" s="325"/>
      <c r="F56" s="326"/>
      <c r="G56" s="26">
        <v>47</v>
      </c>
      <c r="H56" s="48">
        <v>0</v>
      </c>
      <c r="I56" s="48">
        <v>0</v>
      </c>
    </row>
    <row r="57" spans="1:9" ht="26.45" customHeight="1" x14ac:dyDescent="0.2">
      <c r="A57" s="354" t="s">
        <v>257</v>
      </c>
      <c r="B57" s="355"/>
      <c r="C57" s="355"/>
      <c r="D57" s="355"/>
      <c r="E57" s="355"/>
      <c r="F57" s="356"/>
      <c r="G57" s="25">
        <v>48</v>
      </c>
      <c r="H57" s="49">
        <f>H27+H42+H55+H56</f>
        <v>-68867664</v>
      </c>
      <c r="I57" s="49">
        <f>I27+I42+I55+I56</f>
        <v>79316126</v>
      </c>
    </row>
    <row r="58" spans="1:9" x14ac:dyDescent="0.2">
      <c r="A58" s="357" t="s">
        <v>258</v>
      </c>
      <c r="B58" s="358"/>
      <c r="C58" s="358"/>
      <c r="D58" s="358"/>
      <c r="E58" s="358"/>
      <c r="F58" s="359"/>
      <c r="G58" s="26">
        <v>49</v>
      </c>
      <c r="H58" s="53">
        <v>237400810</v>
      </c>
      <c r="I58" s="48">
        <v>168533146</v>
      </c>
    </row>
    <row r="59" spans="1:9" ht="31.15" customHeight="1" x14ac:dyDescent="0.2">
      <c r="A59" s="351" t="s">
        <v>259</v>
      </c>
      <c r="B59" s="352"/>
      <c r="C59" s="352"/>
      <c r="D59" s="352"/>
      <c r="E59" s="352"/>
      <c r="F59" s="353"/>
      <c r="G59" s="27">
        <v>50</v>
      </c>
      <c r="H59" s="50">
        <f>H57+H58</f>
        <v>168533146</v>
      </c>
      <c r="I59" s="50">
        <f>I57+I58</f>
        <v>247849272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44:H45">
    <cfRule type="cellIs" dxfId="35" priority="59" stopIfTrue="1" operator="notEqual">
      <formula>ROUND(H44,0)</formula>
    </cfRule>
    <cfRule type="cellIs" dxfId="34" priority="60" stopIfTrue="1" operator="lessThan">
      <formula>0</formula>
    </cfRule>
  </conditionalFormatting>
  <conditionalFormatting sqref="H53">
    <cfRule type="cellIs" dxfId="33" priority="57" stopIfTrue="1" operator="notEqual">
      <formula>ROUND(H53,0)</formula>
    </cfRule>
    <cfRule type="cellIs" dxfId="32" priority="58" stopIfTrue="1" operator="greaterThan">
      <formula>0</formula>
    </cfRule>
  </conditionalFormatting>
  <conditionalFormatting sqref="H34">
    <cfRule type="cellIs" dxfId="31" priority="22" stopIfTrue="1" operator="notEqual">
      <formula>ROUND(H34,0)</formula>
    </cfRule>
    <cfRule type="cellIs" dxfId="30" priority="23" stopIfTrue="1" operator="lessThan">
      <formula>0</formula>
    </cfRule>
  </conditionalFormatting>
  <conditionalFormatting sqref="H8">
    <cfRule type="cellIs" dxfId="29" priority="21" stopIfTrue="1" operator="notEqual">
      <formula>ROUND(H8,0)</formula>
    </cfRule>
  </conditionalFormatting>
  <conditionalFormatting sqref="H11:H12 H15:H17">
    <cfRule type="cellIs" dxfId="28" priority="20" stopIfTrue="1" operator="notEqual">
      <formula>ROUND(H11,0)</formula>
    </cfRule>
  </conditionalFormatting>
  <conditionalFormatting sqref="H10 H14">
    <cfRule type="cellIs" dxfId="27" priority="18" stopIfTrue="1" operator="notEqual">
      <formula>ROUND(H10,0)</formula>
    </cfRule>
    <cfRule type="cellIs" dxfId="26" priority="19" stopIfTrue="1" operator="lessThan">
      <formula>0</formula>
    </cfRule>
  </conditionalFormatting>
  <conditionalFormatting sqref="H13">
    <cfRule type="cellIs" dxfId="25" priority="16" stopIfTrue="1" operator="notEqual">
      <formula>ROUND(H13,0)</formula>
    </cfRule>
    <cfRule type="cellIs" dxfId="24" priority="17" stopIfTrue="1" operator="greaterThan">
      <formula>0</formula>
    </cfRule>
  </conditionalFormatting>
  <conditionalFormatting sqref="H20:H23">
    <cfRule type="cellIs" dxfId="23" priority="15" stopIfTrue="1" operator="notEqual">
      <formula>ROUND(H20,0)</formula>
    </cfRule>
  </conditionalFormatting>
  <conditionalFormatting sqref="H26">
    <cfRule type="cellIs" dxfId="22" priority="14" stopIfTrue="1" operator="notEqual">
      <formula>ROUND(H26,0)</formula>
    </cfRule>
  </conditionalFormatting>
  <conditionalFormatting sqref="H25">
    <cfRule type="cellIs" dxfId="21" priority="12" stopIfTrue="1" operator="notEqual">
      <formula>ROUND(H25,0)</formula>
    </cfRule>
    <cfRule type="cellIs" dxfId="20" priority="13" stopIfTrue="1" operator="greaterThan">
      <formula>0</formula>
    </cfRule>
  </conditionalFormatting>
  <conditionalFormatting sqref="H29:H33">
    <cfRule type="cellIs" dxfId="19" priority="10" stopIfTrue="1" operator="notEqual">
      <formula>ROUND(H29,0)</formula>
    </cfRule>
    <cfRule type="cellIs" dxfId="18" priority="11" stopIfTrue="1" operator="lessThan">
      <formula>0</formula>
    </cfRule>
  </conditionalFormatting>
  <conditionalFormatting sqref="H39">
    <cfRule type="cellIs" dxfId="17" priority="9" stopIfTrue="1" operator="notEqual">
      <formula>ROUND(H39,0)</formula>
    </cfRule>
  </conditionalFormatting>
  <conditionalFormatting sqref="H36:H38 H40">
    <cfRule type="cellIs" dxfId="16" priority="7" stopIfTrue="1" operator="notEqual">
      <formula>ROUND(H36,0)</formula>
    </cfRule>
    <cfRule type="cellIs" dxfId="15" priority="8" stopIfTrue="1" operator="greaterThan">
      <formula>0</formula>
    </cfRule>
  </conditionalFormatting>
  <conditionalFormatting sqref="H47">
    <cfRule type="cellIs" dxfId="14" priority="5" stopIfTrue="1" operator="notEqual">
      <formula>ROUND(H47,0)</formula>
    </cfRule>
    <cfRule type="cellIs" dxfId="13" priority="6" stopIfTrue="1" operator="lessThan">
      <formula>0</formula>
    </cfRule>
  </conditionalFormatting>
  <conditionalFormatting sqref="H51">
    <cfRule type="cellIs" dxfId="12" priority="3" stopIfTrue="1" operator="notEqual">
      <formula>ROUND(H51,0)</formula>
    </cfRule>
    <cfRule type="cellIs" dxfId="11" priority="4"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G36" sqref="G3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22" t="s">
        <v>260</v>
      </c>
      <c r="B1" s="323"/>
      <c r="C1" s="323"/>
      <c r="D1" s="323"/>
      <c r="E1" s="323"/>
      <c r="F1" s="323"/>
      <c r="G1" s="323"/>
      <c r="H1" s="323"/>
      <c r="I1" s="323"/>
    </row>
    <row r="2" spans="1:9" ht="12.75" customHeight="1" x14ac:dyDescent="0.2">
      <c r="A2" s="314" t="s">
        <v>412</v>
      </c>
      <c r="B2" s="281"/>
      <c r="C2" s="281"/>
      <c r="D2" s="281"/>
      <c r="E2" s="281"/>
      <c r="F2" s="281"/>
      <c r="G2" s="281"/>
      <c r="H2" s="281"/>
      <c r="I2" s="281"/>
    </row>
    <row r="3" spans="1:9" x14ac:dyDescent="0.2">
      <c r="A3" s="369" t="s">
        <v>355</v>
      </c>
      <c r="B3" s="370"/>
      <c r="C3" s="370"/>
      <c r="D3" s="370"/>
      <c r="E3" s="370"/>
      <c r="F3" s="370"/>
      <c r="G3" s="370"/>
      <c r="H3" s="370"/>
      <c r="I3" s="370"/>
    </row>
    <row r="4" spans="1:9" x14ac:dyDescent="0.2">
      <c r="A4" s="327" t="s">
        <v>413</v>
      </c>
      <c r="B4" s="285"/>
      <c r="C4" s="285"/>
      <c r="D4" s="285"/>
      <c r="E4" s="285"/>
      <c r="F4" s="285"/>
      <c r="G4" s="285"/>
      <c r="H4" s="285"/>
      <c r="I4" s="286"/>
    </row>
    <row r="5" spans="1:9" ht="24" thickBot="1" x14ac:dyDescent="0.25">
      <c r="A5" s="339" t="s">
        <v>2</v>
      </c>
      <c r="B5" s="340"/>
      <c r="C5" s="340"/>
      <c r="D5" s="340"/>
      <c r="E5" s="340"/>
      <c r="F5" s="341"/>
      <c r="G5" s="22" t="s">
        <v>107</v>
      </c>
      <c r="H5" s="41" t="s">
        <v>380</v>
      </c>
      <c r="I5" s="41" t="s">
        <v>347</v>
      </c>
    </row>
    <row r="6" spans="1:9" x14ac:dyDescent="0.2">
      <c r="A6" s="342">
        <v>1</v>
      </c>
      <c r="B6" s="343"/>
      <c r="C6" s="343"/>
      <c r="D6" s="343"/>
      <c r="E6" s="343"/>
      <c r="F6" s="344"/>
      <c r="G6" s="28">
        <v>2</v>
      </c>
      <c r="H6" s="42" t="s">
        <v>207</v>
      </c>
      <c r="I6" s="42" t="s">
        <v>208</v>
      </c>
    </row>
    <row r="7" spans="1:9" x14ac:dyDescent="0.2">
      <c r="A7" s="364" t="s">
        <v>209</v>
      </c>
      <c r="B7" s="365"/>
      <c r="C7" s="365"/>
      <c r="D7" s="365"/>
      <c r="E7" s="365"/>
      <c r="F7" s="365"/>
      <c r="G7" s="365"/>
      <c r="H7" s="365"/>
      <c r="I7" s="366"/>
    </row>
    <row r="8" spans="1:9" x14ac:dyDescent="0.2">
      <c r="A8" s="368" t="s">
        <v>261</v>
      </c>
      <c r="B8" s="368"/>
      <c r="C8" s="368"/>
      <c r="D8" s="368"/>
      <c r="E8" s="368"/>
      <c r="F8" s="368"/>
      <c r="G8" s="29">
        <v>1</v>
      </c>
      <c r="H8" s="52">
        <v>0</v>
      </c>
      <c r="I8" s="52">
        <v>0</v>
      </c>
    </row>
    <row r="9" spans="1:9" x14ac:dyDescent="0.2">
      <c r="A9" s="361" t="s">
        <v>262</v>
      </c>
      <c r="B9" s="361"/>
      <c r="C9" s="361"/>
      <c r="D9" s="361"/>
      <c r="E9" s="361"/>
      <c r="F9" s="361"/>
      <c r="G9" s="30">
        <v>2</v>
      </c>
      <c r="H9" s="52">
        <v>0</v>
      </c>
      <c r="I9" s="52">
        <v>0</v>
      </c>
    </row>
    <row r="10" spans="1:9" x14ac:dyDescent="0.2">
      <c r="A10" s="361" t="s">
        <v>263</v>
      </c>
      <c r="B10" s="361"/>
      <c r="C10" s="361"/>
      <c r="D10" s="361"/>
      <c r="E10" s="361"/>
      <c r="F10" s="361"/>
      <c r="G10" s="30">
        <v>3</v>
      </c>
      <c r="H10" s="52">
        <v>0</v>
      </c>
      <c r="I10" s="52">
        <v>0</v>
      </c>
    </row>
    <row r="11" spans="1:9" x14ac:dyDescent="0.2">
      <c r="A11" s="361" t="s">
        <v>264</v>
      </c>
      <c r="B11" s="361"/>
      <c r="C11" s="361"/>
      <c r="D11" s="361"/>
      <c r="E11" s="361"/>
      <c r="F11" s="361"/>
      <c r="G11" s="30">
        <v>4</v>
      </c>
      <c r="H11" s="52">
        <v>0</v>
      </c>
      <c r="I11" s="52">
        <v>0</v>
      </c>
    </row>
    <row r="12" spans="1:9" x14ac:dyDescent="0.2">
      <c r="A12" s="361" t="s">
        <v>265</v>
      </c>
      <c r="B12" s="361"/>
      <c r="C12" s="361"/>
      <c r="D12" s="361"/>
      <c r="E12" s="361"/>
      <c r="F12" s="361"/>
      <c r="G12" s="30">
        <v>5</v>
      </c>
      <c r="H12" s="52">
        <v>0</v>
      </c>
      <c r="I12" s="52">
        <v>0</v>
      </c>
    </row>
    <row r="13" spans="1:9" x14ac:dyDescent="0.2">
      <c r="A13" s="361" t="s">
        <v>266</v>
      </c>
      <c r="B13" s="361"/>
      <c r="C13" s="361"/>
      <c r="D13" s="361"/>
      <c r="E13" s="361"/>
      <c r="F13" s="361"/>
      <c r="G13" s="30">
        <v>6</v>
      </c>
      <c r="H13" s="52">
        <v>0</v>
      </c>
      <c r="I13" s="52">
        <v>0</v>
      </c>
    </row>
    <row r="14" spans="1:9" x14ac:dyDescent="0.2">
      <c r="A14" s="361" t="s">
        <v>267</v>
      </c>
      <c r="B14" s="361"/>
      <c r="C14" s="361"/>
      <c r="D14" s="361"/>
      <c r="E14" s="361"/>
      <c r="F14" s="361"/>
      <c r="G14" s="30">
        <v>7</v>
      </c>
      <c r="H14" s="52">
        <v>0</v>
      </c>
      <c r="I14" s="52">
        <v>0</v>
      </c>
    </row>
    <row r="15" spans="1:9" x14ac:dyDescent="0.2">
      <c r="A15" s="361" t="s">
        <v>268</v>
      </c>
      <c r="B15" s="361"/>
      <c r="C15" s="361"/>
      <c r="D15" s="361"/>
      <c r="E15" s="361"/>
      <c r="F15" s="361"/>
      <c r="G15" s="30">
        <v>8</v>
      </c>
      <c r="H15" s="52">
        <v>0</v>
      </c>
      <c r="I15" s="52">
        <v>0</v>
      </c>
    </row>
    <row r="16" spans="1:9" x14ac:dyDescent="0.2">
      <c r="A16" s="362" t="s">
        <v>269</v>
      </c>
      <c r="B16" s="362"/>
      <c r="C16" s="362"/>
      <c r="D16" s="362"/>
      <c r="E16" s="362"/>
      <c r="F16" s="362"/>
      <c r="G16" s="31">
        <v>9</v>
      </c>
      <c r="H16" s="54">
        <f>SUM(H8:H15)</f>
        <v>0</v>
      </c>
      <c r="I16" s="54">
        <f>SUM(I8:I15)</f>
        <v>0</v>
      </c>
    </row>
    <row r="17" spans="1:9" x14ac:dyDescent="0.2">
      <c r="A17" s="361" t="s">
        <v>270</v>
      </c>
      <c r="B17" s="361"/>
      <c r="C17" s="361"/>
      <c r="D17" s="361"/>
      <c r="E17" s="361"/>
      <c r="F17" s="361"/>
      <c r="G17" s="30">
        <v>10</v>
      </c>
      <c r="H17" s="53">
        <v>0</v>
      </c>
      <c r="I17" s="53">
        <v>0</v>
      </c>
    </row>
    <row r="18" spans="1:9" x14ac:dyDescent="0.2">
      <c r="A18" s="361" t="s">
        <v>271</v>
      </c>
      <c r="B18" s="361"/>
      <c r="C18" s="361"/>
      <c r="D18" s="361"/>
      <c r="E18" s="361"/>
      <c r="F18" s="361"/>
      <c r="G18" s="30">
        <v>11</v>
      </c>
      <c r="H18" s="53">
        <v>0</v>
      </c>
      <c r="I18" s="53">
        <v>0</v>
      </c>
    </row>
    <row r="19" spans="1:9" ht="27.6" customHeight="1" x14ac:dyDescent="0.2">
      <c r="A19" s="367" t="s">
        <v>272</v>
      </c>
      <c r="B19" s="367"/>
      <c r="C19" s="367"/>
      <c r="D19" s="367"/>
      <c r="E19" s="367"/>
      <c r="F19" s="367"/>
      <c r="G19" s="32">
        <v>12</v>
      </c>
      <c r="H19" s="55">
        <f>H16+H17+H18</f>
        <v>0</v>
      </c>
      <c r="I19" s="55">
        <f>I16+I17+I18</f>
        <v>0</v>
      </c>
    </row>
    <row r="20" spans="1:9" x14ac:dyDescent="0.2">
      <c r="A20" s="364" t="s">
        <v>229</v>
      </c>
      <c r="B20" s="365"/>
      <c r="C20" s="365"/>
      <c r="D20" s="365"/>
      <c r="E20" s="365"/>
      <c r="F20" s="365"/>
      <c r="G20" s="365"/>
      <c r="H20" s="365"/>
      <c r="I20" s="366"/>
    </row>
    <row r="21" spans="1:9" ht="26.45" customHeight="1" x14ac:dyDescent="0.2">
      <c r="A21" s="368" t="s">
        <v>273</v>
      </c>
      <c r="B21" s="368"/>
      <c r="C21" s="368"/>
      <c r="D21" s="368"/>
      <c r="E21" s="368"/>
      <c r="F21" s="368"/>
      <c r="G21" s="29">
        <v>13</v>
      </c>
      <c r="H21" s="52">
        <v>0</v>
      </c>
      <c r="I21" s="52">
        <v>0</v>
      </c>
    </row>
    <row r="22" spans="1:9" x14ac:dyDescent="0.2">
      <c r="A22" s="361" t="s">
        <v>274</v>
      </c>
      <c r="B22" s="361"/>
      <c r="C22" s="361"/>
      <c r="D22" s="361"/>
      <c r="E22" s="361"/>
      <c r="F22" s="361"/>
      <c r="G22" s="30">
        <v>14</v>
      </c>
      <c r="H22" s="52">
        <v>0</v>
      </c>
      <c r="I22" s="52">
        <v>0</v>
      </c>
    </row>
    <row r="23" spans="1:9" x14ac:dyDescent="0.2">
      <c r="A23" s="361" t="s">
        <v>275</v>
      </c>
      <c r="B23" s="361"/>
      <c r="C23" s="361"/>
      <c r="D23" s="361"/>
      <c r="E23" s="361"/>
      <c r="F23" s="361"/>
      <c r="G23" s="30">
        <v>15</v>
      </c>
      <c r="H23" s="52">
        <v>0</v>
      </c>
      <c r="I23" s="52">
        <v>0</v>
      </c>
    </row>
    <row r="24" spans="1:9" x14ac:dyDescent="0.2">
      <c r="A24" s="361" t="s">
        <v>276</v>
      </c>
      <c r="B24" s="361"/>
      <c r="C24" s="361"/>
      <c r="D24" s="361"/>
      <c r="E24" s="361"/>
      <c r="F24" s="361"/>
      <c r="G24" s="30">
        <v>16</v>
      </c>
      <c r="H24" s="52">
        <v>0</v>
      </c>
      <c r="I24" s="52">
        <v>0</v>
      </c>
    </row>
    <row r="25" spans="1:9" x14ac:dyDescent="0.2">
      <c r="A25" s="361" t="s">
        <v>277</v>
      </c>
      <c r="B25" s="361"/>
      <c r="C25" s="361"/>
      <c r="D25" s="361"/>
      <c r="E25" s="361"/>
      <c r="F25" s="361"/>
      <c r="G25" s="30">
        <v>17</v>
      </c>
      <c r="H25" s="52">
        <v>0</v>
      </c>
      <c r="I25" s="52">
        <v>0</v>
      </c>
    </row>
    <row r="26" spans="1:9" x14ac:dyDescent="0.2">
      <c r="A26" s="361" t="s">
        <v>278</v>
      </c>
      <c r="B26" s="361"/>
      <c r="C26" s="361"/>
      <c r="D26" s="361"/>
      <c r="E26" s="361"/>
      <c r="F26" s="361"/>
      <c r="G26" s="30">
        <v>18</v>
      </c>
      <c r="H26" s="52">
        <v>0</v>
      </c>
      <c r="I26" s="52">
        <v>0</v>
      </c>
    </row>
    <row r="27" spans="1:9" ht="24" customHeight="1" x14ac:dyDescent="0.2">
      <c r="A27" s="362" t="s">
        <v>279</v>
      </c>
      <c r="B27" s="362"/>
      <c r="C27" s="362"/>
      <c r="D27" s="362"/>
      <c r="E27" s="362"/>
      <c r="F27" s="362"/>
      <c r="G27" s="31">
        <v>19</v>
      </c>
      <c r="H27" s="54">
        <f>SUM(H21:H26)</f>
        <v>0</v>
      </c>
      <c r="I27" s="54">
        <f>SUM(I21:I26)</f>
        <v>0</v>
      </c>
    </row>
    <row r="28" spans="1:9" ht="27.2" customHeight="1" x14ac:dyDescent="0.2">
      <c r="A28" s="361" t="s">
        <v>280</v>
      </c>
      <c r="B28" s="361"/>
      <c r="C28" s="361"/>
      <c r="D28" s="361"/>
      <c r="E28" s="361"/>
      <c r="F28" s="361"/>
      <c r="G28" s="30">
        <v>20</v>
      </c>
      <c r="H28" s="53">
        <v>0</v>
      </c>
      <c r="I28" s="53">
        <v>0</v>
      </c>
    </row>
    <row r="29" spans="1:9" x14ac:dyDescent="0.2">
      <c r="A29" s="361" t="s">
        <v>281</v>
      </c>
      <c r="B29" s="361"/>
      <c r="C29" s="361"/>
      <c r="D29" s="361"/>
      <c r="E29" s="361"/>
      <c r="F29" s="361"/>
      <c r="G29" s="30">
        <v>21</v>
      </c>
      <c r="H29" s="53">
        <v>0</v>
      </c>
      <c r="I29" s="53">
        <v>0</v>
      </c>
    </row>
    <row r="30" spans="1:9" x14ac:dyDescent="0.2">
      <c r="A30" s="361" t="s">
        <v>282</v>
      </c>
      <c r="B30" s="361"/>
      <c r="C30" s="361"/>
      <c r="D30" s="361"/>
      <c r="E30" s="361"/>
      <c r="F30" s="361"/>
      <c r="G30" s="30">
        <v>22</v>
      </c>
      <c r="H30" s="53">
        <v>0</v>
      </c>
      <c r="I30" s="53">
        <v>0</v>
      </c>
    </row>
    <row r="31" spans="1:9" x14ac:dyDescent="0.2">
      <c r="A31" s="361" t="s">
        <v>283</v>
      </c>
      <c r="B31" s="361"/>
      <c r="C31" s="361"/>
      <c r="D31" s="361"/>
      <c r="E31" s="361"/>
      <c r="F31" s="361"/>
      <c r="G31" s="30">
        <v>23</v>
      </c>
      <c r="H31" s="53">
        <v>0</v>
      </c>
      <c r="I31" s="53">
        <v>0</v>
      </c>
    </row>
    <row r="32" spans="1:9" x14ac:dyDescent="0.2">
      <c r="A32" s="361" t="s">
        <v>284</v>
      </c>
      <c r="B32" s="361"/>
      <c r="C32" s="361"/>
      <c r="D32" s="361"/>
      <c r="E32" s="361"/>
      <c r="F32" s="361"/>
      <c r="G32" s="30">
        <v>24</v>
      </c>
      <c r="H32" s="53">
        <v>0</v>
      </c>
      <c r="I32" s="53">
        <v>0</v>
      </c>
    </row>
    <row r="33" spans="1:9" ht="25.9" customHeight="1" x14ac:dyDescent="0.2">
      <c r="A33" s="362" t="s">
        <v>285</v>
      </c>
      <c r="B33" s="362"/>
      <c r="C33" s="362"/>
      <c r="D33" s="362"/>
      <c r="E33" s="362"/>
      <c r="F33" s="362"/>
      <c r="G33" s="31">
        <v>25</v>
      </c>
      <c r="H33" s="54">
        <f>SUM(H28:H32)</f>
        <v>0</v>
      </c>
      <c r="I33" s="54">
        <f>SUM(I28:I32)</f>
        <v>0</v>
      </c>
    </row>
    <row r="34" spans="1:9" ht="28.15" customHeight="1" x14ac:dyDescent="0.2">
      <c r="A34" s="367" t="s">
        <v>286</v>
      </c>
      <c r="B34" s="367"/>
      <c r="C34" s="367"/>
      <c r="D34" s="367"/>
      <c r="E34" s="367"/>
      <c r="F34" s="367"/>
      <c r="G34" s="32">
        <v>26</v>
      </c>
      <c r="H34" s="55">
        <f>H27+H33</f>
        <v>0</v>
      </c>
      <c r="I34" s="55">
        <f>I27+I33</f>
        <v>0</v>
      </c>
    </row>
    <row r="35" spans="1:9" x14ac:dyDescent="0.2">
      <c r="A35" s="364" t="s">
        <v>244</v>
      </c>
      <c r="B35" s="365"/>
      <c r="C35" s="365"/>
      <c r="D35" s="365"/>
      <c r="E35" s="365"/>
      <c r="F35" s="365"/>
      <c r="G35" s="365">
        <v>0</v>
      </c>
      <c r="H35" s="365"/>
      <c r="I35" s="366"/>
    </row>
    <row r="36" spans="1:9" x14ac:dyDescent="0.2">
      <c r="A36" s="363" t="s">
        <v>287</v>
      </c>
      <c r="B36" s="363"/>
      <c r="C36" s="363"/>
      <c r="D36" s="363"/>
      <c r="E36" s="363"/>
      <c r="F36" s="363"/>
      <c r="G36" s="29">
        <v>27</v>
      </c>
      <c r="H36" s="52">
        <v>0</v>
      </c>
      <c r="I36" s="52">
        <v>0</v>
      </c>
    </row>
    <row r="37" spans="1:9" ht="25.15" customHeight="1" x14ac:dyDescent="0.2">
      <c r="A37" s="360" t="s">
        <v>288</v>
      </c>
      <c r="B37" s="360"/>
      <c r="C37" s="360"/>
      <c r="D37" s="360"/>
      <c r="E37" s="360"/>
      <c r="F37" s="360"/>
      <c r="G37" s="30">
        <v>28</v>
      </c>
      <c r="H37" s="52">
        <v>0</v>
      </c>
      <c r="I37" s="52">
        <v>0</v>
      </c>
    </row>
    <row r="38" spans="1:9" x14ac:dyDescent="0.2">
      <c r="A38" s="360" t="s">
        <v>289</v>
      </c>
      <c r="B38" s="360"/>
      <c r="C38" s="360"/>
      <c r="D38" s="360"/>
      <c r="E38" s="360"/>
      <c r="F38" s="360"/>
      <c r="G38" s="30">
        <v>29</v>
      </c>
      <c r="H38" s="52">
        <v>0</v>
      </c>
      <c r="I38" s="52">
        <v>0</v>
      </c>
    </row>
    <row r="39" spans="1:9" x14ac:dyDescent="0.2">
      <c r="A39" s="360" t="s">
        <v>290</v>
      </c>
      <c r="B39" s="360"/>
      <c r="C39" s="360"/>
      <c r="D39" s="360"/>
      <c r="E39" s="360"/>
      <c r="F39" s="360"/>
      <c r="G39" s="30">
        <v>30</v>
      </c>
      <c r="H39" s="52">
        <v>0</v>
      </c>
      <c r="I39" s="52">
        <v>0</v>
      </c>
    </row>
    <row r="40" spans="1:9" ht="25.9" customHeight="1" x14ac:dyDescent="0.2">
      <c r="A40" s="362" t="s">
        <v>291</v>
      </c>
      <c r="B40" s="362"/>
      <c r="C40" s="362"/>
      <c r="D40" s="362"/>
      <c r="E40" s="362"/>
      <c r="F40" s="362"/>
      <c r="G40" s="31">
        <v>31</v>
      </c>
      <c r="H40" s="54">
        <f>H39+H38+H37+H36</f>
        <v>0</v>
      </c>
      <c r="I40" s="54">
        <f>I39+I38+I37+I36</f>
        <v>0</v>
      </c>
    </row>
    <row r="41" spans="1:9" ht="24.6" customHeight="1" x14ac:dyDescent="0.2">
      <c r="A41" s="360" t="s">
        <v>292</v>
      </c>
      <c r="B41" s="360"/>
      <c r="C41" s="360"/>
      <c r="D41" s="360"/>
      <c r="E41" s="360"/>
      <c r="F41" s="360"/>
      <c r="G41" s="30">
        <v>32</v>
      </c>
      <c r="H41" s="53">
        <v>0</v>
      </c>
      <c r="I41" s="53">
        <v>0</v>
      </c>
    </row>
    <row r="42" spans="1:9" x14ac:dyDescent="0.2">
      <c r="A42" s="360" t="s">
        <v>293</v>
      </c>
      <c r="B42" s="360"/>
      <c r="C42" s="360"/>
      <c r="D42" s="360"/>
      <c r="E42" s="360"/>
      <c r="F42" s="360"/>
      <c r="G42" s="30">
        <v>33</v>
      </c>
      <c r="H42" s="53">
        <v>0</v>
      </c>
      <c r="I42" s="53">
        <v>0</v>
      </c>
    </row>
    <row r="43" spans="1:9" x14ac:dyDescent="0.2">
      <c r="A43" s="360" t="s">
        <v>294</v>
      </c>
      <c r="B43" s="360"/>
      <c r="C43" s="360"/>
      <c r="D43" s="360"/>
      <c r="E43" s="360"/>
      <c r="F43" s="360"/>
      <c r="G43" s="30">
        <v>34</v>
      </c>
      <c r="H43" s="53">
        <v>0</v>
      </c>
      <c r="I43" s="53">
        <v>0</v>
      </c>
    </row>
    <row r="44" spans="1:9" ht="21" customHeight="1" x14ac:dyDescent="0.2">
      <c r="A44" s="360" t="s">
        <v>295</v>
      </c>
      <c r="B44" s="360"/>
      <c r="C44" s="360"/>
      <c r="D44" s="360"/>
      <c r="E44" s="360"/>
      <c r="F44" s="360"/>
      <c r="G44" s="30">
        <v>35</v>
      </c>
      <c r="H44" s="53">
        <v>0</v>
      </c>
      <c r="I44" s="53">
        <v>0</v>
      </c>
    </row>
    <row r="45" spans="1:9" x14ac:dyDescent="0.2">
      <c r="A45" s="360" t="s">
        <v>296</v>
      </c>
      <c r="B45" s="360"/>
      <c r="C45" s="360"/>
      <c r="D45" s="360"/>
      <c r="E45" s="360"/>
      <c r="F45" s="360"/>
      <c r="G45" s="30">
        <v>36</v>
      </c>
      <c r="H45" s="53">
        <v>0</v>
      </c>
      <c r="I45" s="53">
        <v>0</v>
      </c>
    </row>
    <row r="46" spans="1:9" ht="22.9" customHeight="1" x14ac:dyDescent="0.2">
      <c r="A46" s="362" t="s">
        <v>297</v>
      </c>
      <c r="B46" s="362"/>
      <c r="C46" s="362"/>
      <c r="D46" s="362"/>
      <c r="E46" s="362"/>
      <c r="F46" s="362"/>
      <c r="G46" s="31">
        <v>37</v>
      </c>
      <c r="H46" s="54">
        <f>H45+H44+H43+H42+H41</f>
        <v>0</v>
      </c>
      <c r="I46" s="54">
        <f>I45+I44+I43+I42+I41</f>
        <v>0</v>
      </c>
    </row>
    <row r="47" spans="1:9" ht="25.9" customHeight="1" x14ac:dyDescent="0.2">
      <c r="A47" s="371" t="s">
        <v>298</v>
      </c>
      <c r="B47" s="371"/>
      <c r="C47" s="371"/>
      <c r="D47" s="371"/>
      <c r="E47" s="371"/>
      <c r="F47" s="371"/>
      <c r="G47" s="31">
        <v>38</v>
      </c>
      <c r="H47" s="54">
        <f>H46+H40</f>
        <v>0</v>
      </c>
      <c r="I47" s="54">
        <f>I46+I40</f>
        <v>0</v>
      </c>
    </row>
    <row r="48" spans="1:9" x14ac:dyDescent="0.2">
      <c r="A48" s="361" t="s">
        <v>299</v>
      </c>
      <c r="B48" s="361"/>
      <c r="C48" s="361"/>
      <c r="D48" s="361"/>
      <c r="E48" s="361"/>
      <c r="F48" s="361"/>
      <c r="G48" s="30">
        <v>39</v>
      </c>
      <c r="H48" s="53">
        <v>0</v>
      </c>
      <c r="I48" s="53">
        <v>0</v>
      </c>
    </row>
    <row r="49" spans="1:9" ht="25.9" customHeight="1" x14ac:dyDescent="0.2">
      <c r="A49" s="371" t="s">
        <v>300</v>
      </c>
      <c r="B49" s="371"/>
      <c r="C49" s="371"/>
      <c r="D49" s="371"/>
      <c r="E49" s="371"/>
      <c r="F49" s="371"/>
      <c r="G49" s="31">
        <v>40</v>
      </c>
      <c r="H49" s="54">
        <f>H19+H34+H47+H48</f>
        <v>0</v>
      </c>
      <c r="I49" s="54">
        <f>I19+I34+I47+I48</f>
        <v>0</v>
      </c>
    </row>
    <row r="50" spans="1:9" x14ac:dyDescent="0.2">
      <c r="A50" s="372" t="s">
        <v>258</v>
      </c>
      <c r="B50" s="372"/>
      <c r="C50" s="372"/>
      <c r="D50" s="372"/>
      <c r="E50" s="372"/>
      <c r="F50" s="372"/>
      <c r="G50" s="30">
        <v>41</v>
      </c>
      <c r="H50" s="53">
        <v>0</v>
      </c>
      <c r="I50" s="53">
        <v>0</v>
      </c>
    </row>
    <row r="51" spans="1:9" ht="31.9" customHeight="1" x14ac:dyDescent="0.2">
      <c r="A51" s="367" t="s">
        <v>301</v>
      </c>
      <c r="B51" s="367"/>
      <c r="C51" s="367"/>
      <c r="D51" s="367"/>
      <c r="E51" s="367"/>
      <c r="F51" s="36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90" zoomScaleNormal="90" zoomScaleSheetLayoutView="90" workbookViewId="0">
      <selection activeCell="P38" sqref="P38"/>
    </sheetView>
  </sheetViews>
  <sheetFormatPr defaultRowHeight="12.75" x14ac:dyDescent="0.2"/>
  <cols>
    <col min="1" max="4" width="9.140625" style="1"/>
    <col min="5" max="5" width="10.140625" style="1" bestFit="1" customWidth="1"/>
    <col min="6" max="6" width="9.140625" style="1"/>
    <col min="7" max="7" width="11"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73" t="s">
        <v>302</v>
      </c>
      <c r="B1" s="374"/>
      <c r="C1" s="374"/>
      <c r="D1" s="374"/>
      <c r="E1" s="374"/>
      <c r="F1" s="374"/>
      <c r="G1" s="374"/>
      <c r="H1" s="374"/>
      <c r="I1" s="374"/>
      <c r="J1" s="374"/>
      <c r="K1" s="56"/>
    </row>
    <row r="2" spans="1:23" ht="15.75" x14ac:dyDescent="0.2">
      <c r="A2" s="2"/>
      <c r="B2" s="3"/>
      <c r="C2" s="375" t="s">
        <v>303</v>
      </c>
      <c r="D2" s="375"/>
      <c r="E2" s="10">
        <v>43466</v>
      </c>
      <c r="F2" s="4" t="s">
        <v>0</v>
      </c>
      <c r="G2" s="10">
        <v>43830</v>
      </c>
      <c r="H2" s="58"/>
      <c r="I2" s="58"/>
      <c r="J2" s="58"/>
      <c r="K2" s="59"/>
      <c r="V2" s="60" t="s">
        <v>355</v>
      </c>
    </row>
    <row r="3" spans="1:23" ht="13.5" customHeight="1" thickBot="1" x14ac:dyDescent="0.25">
      <c r="A3" s="378" t="s">
        <v>304</v>
      </c>
      <c r="B3" s="379"/>
      <c r="C3" s="379"/>
      <c r="D3" s="379"/>
      <c r="E3" s="379"/>
      <c r="F3" s="379"/>
      <c r="G3" s="382" t="s">
        <v>3</v>
      </c>
      <c r="H3" s="384" t="s">
        <v>305</v>
      </c>
      <c r="I3" s="384"/>
      <c r="J3" s="384"/>
      <c r="K3" s="384"/>
      <c r="L3" s="384"/>
      <c r="M3" s="384"/>
      <c r="N3" s="384"/>
      <c r="O3" s="384"/>
      <c r="P3" s="384"/>
      <c r="Q3" s="384"/>
      <c r="R3" s="384"/>
      <c r="S3" s="384"/>
      <c r="T3" s="384"/>
      <c r="U3" s="384"/>
      <c r="V3" s="384" t="s">
        <v>306</v>
      </c>
      <c r="W3" s="386" t="s">
        <v>307</v>
      </c>
    </row>
    <row r="4" spans="1:23" ht="57" thickBot="1" x14ac:dyDescent="0.25">
      <c r="A4" s="380"/>
      <c r="B4" s="381"/>
      <c r="C4" s="381"/>
      <c r="D4" s="381"/>
      <c r="E4" s="381"/>
      <c r="F4" s="381"/>
      <c r="G4" s="38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85"/>
      <c r="W4" s="387"/>
    </row>
    <row r="5" spans="1:23" ht="22.5" x14ac:dyDescent="0.2">
      <c r="A5" s="388">
        <v>1</v>
      </c>
      <c r="B5" s="389"/>
      <c r="C5" s="389"/>
      <c r="D5" s="389"/>
      <c r="E5" s="389"/>
      <c r="F5" s="38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90" t="s">
        <v>322</v>
      </c>
      <c r="B6" s="390"/>
      <c r="C6" s="390"/>
      <c r="D6" s="390"/>
      <c r="E6" s="390"/>
      <c r="F6" s="390"/>
      <c r="G6" s="390"/>
      <c r="H6" s="390"/>
      <c r="I6" s="390"/>
      <c r="J6" s="390"/>
      <c r="K6" s="390"/>
      <c r="L6" s="390"/>
      <c r="M6" s="390"/>
      <c r="N6" s="391"/>
      <c r="O6" s="391"/>
      <c r="P6" s="391"/>
      <c r="Q6" s="391"/>
      <c r="R6" s="391"/>
      <c r="S6" s="391"/>
      <c r="T6" s="391"/>
      <c r="U6" s="391"/>
      <c r="V6" s="391"/>
      <c r="W6" s="392"/>
    </row>
    <row r="7" spans="1:23" x14ac:dyDescent="0.2">
      <c r="A7" s="393" t="s">
        <v>374</v>
      </c>
      <c r="B7" s="393"/>
      <c r="C7" s="393"/>
      <c r="D7" s="393"/>
      <c r="E7" s="393"/>
      <c r="F7" s="393"/>
      <c r="G7" s="6">
        <v>1</v>
      </c>
      <c r="H7" s="65">
        <v>1672021210</v>
      </c>
      <c r="I7" s="65">
        <v>3602906</v>
      </c>
      <c r="J7" s="65">
        <v>83601061</v>
      </c>
      <c r="K7" s="65">
        <v>44815284</v>
      </c>
      <c r="L7" s="65">
        <v>35889621</v>
      </c>
      <c r="M7" s="65">
        <v>0</v>
      </c>
      <c r="N7" s="65">
        <v>9529123</v>
      </c>
      <c r="O7" s="65">
        <v>0</v>
      </c>
      <c r="P7" s="65">
        <v>634097</v>
      </c>
      <c r="Q7" s="65">
        <v>0</v>
      </c>
      <c r="R7" s="65">
        <v>0</v>
      </c>
      <c r="S7" s="65">
        <v>385175162</v>
      </c>
      <c r="T7" s="65">
        <v>231979074</v>
      </c>
      <c r="U7" s="66">
        <f>H7+I7+J7+K7-L7+M7+N7+O7+P7+Q7+R7+S7+T7</f>
        <v>2395468296</v>
      </c>
      <c r="V7" s="65">
        <v>0</v>
      </c>
      <c r="W7" s="66">
        <f>U7+V7</f>
        <v>2395468296</v>
      </c>
    </row>
    <row r="8" spans="1:23" x14ac:dyDescent="0.2">
      <c r="A8" s="376" t="s">
        <v>323</v>
      </c>
      <c r="B8" s="376"/>
      <c r="C8" s="376"/>
      <c r="D8" s="376"/>
      <c r="E8" s="376"/>
      <c r="F8" s="37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76" t="s">
        <v>324</v>
      </c>
      <c r="B9" s="376"/>
      <c r="C9" s="376"/>
      <c r="D9" s="376"/>
      <c r="E9" s="376"/>
      <c r="F9" s="37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77" t="s">
        <v>375</v>
      </c>
      <c r="B10" s="377"/>
      <c r="C10" s="377"/>
      <c r="D10" s="377"/>
      <c r="E10" s="377"/>
      <c r="F10" s="377"/>
      <c r="G10" s="7">
        <v>4</v>
      </c>
      <c r="H10" s="66">
        <f>H7+H8+H9</f>
        <v>1672021210</v>
      </c>
      <c r="I10" s="66">
        <f t="shared" ref="I10:W10" si="2">I7+I8+I9</f>
        <v>3602906</v>
      </c>
      <c r="J10" s="66">
        <f t="shared" si="2"/>
        <v>83601061</v>
      </c>
      <c r="K10" s="66">
        <f>K7+K8+K9</f>
        <v>44815284</v>
      </c>
      <c r="L10" s="66">
        <f t="shared" si="2"/>
        <v>35889621</v>
      </c>
      <c r="M10" s="66">
        <f t="shared" si="2"/>
        <v>0</v>
      </c>
      <c r="N10" s="66">
        <f t="shared" si="2"/>
        <v>9529123</v>
      </c>
      <c r="O10" s="66">
        <f t="shared" si="2"/>
        <v>0</v>
      </c>
      <c r="P10" s="66">
        <f t="shared" si="2"/>
        <v>634097</v>
      </c>
      <c r="Q10" s="66">
        <f t="shared" si="2"/>
        <v>0</v>
      </c>
      <c r="R10" s="66">
        <f t="shared" si="2"/>
        <v>0</v>
      </c>
      <c r="S10" s="66">
        <f t="shared" si="2"/>
        <v>385175162</v>
      </c>
      <c r="T10" s="66">
        <f t="shared" si="2"/>
        <v>231979074</v>
      </c>
      <c r="U10" s="66">
        <f t="shared" si="2"/>
        <v>2395468296</v>
      </c>
      <c r="V10" s="66">
        <f t="shared" si="2"/>
        <v>0</v>
      </c>
      <c r="W10" s="66">
        <f t="shared" si="2"/>
        <v>2395468296</v>
      </c>
    </row>
    <row r="11" spans="1:23" x14ac:dyDescent="0.2">
      <c r="A11" s="376" t="s">
        <v>325</v>
      </c>
      <c r="B11" s="376"/>
      <c r="C11" s="376"/>
      <c r="D11" s="376"/>
      <c r="E11" s="376"/>
      <c r="F11" s="376"/>
      <c r="G11" s="6">
        <v>5</v>
      </c>
      <c r="H11" s="67">
        <v>0</v>
      </c>
      <c r="I11" s="67">
        <v>0</v>
      </c>
      <c r="J11" s="67">
        <v>0</v>
      </c>
      <c r="K11" s="67">
        <v>0</v>
      </c>
      <c r="L11" s="67">
        <v>0</v>
      </c>
      <c r="M11" s="67">
        <v>0</v>
      </c>
      <c r="N11" s="67">
        <v>0</v>
      </c>
      <c r="O11" s="67">
        <v>0</v>
      </c>
      <c r="P11" s="67">
        <v>0</v>
      </c>
      <c r="Q11" s="67">
        <v>0</v>
      </c>
      <c r="R11" s="67">
        <v>0</v>
      </c>
      <c r="S11" s="67">
        <v>0</v>
      </c>
      <c r="T11" s="65">
        <v>239279476</v>
      </c>
      <c r="U11" s="66">
        <f>H11+I11+J11+K11-L11+M11+N11+O11+P11+Q11+R11+S11+T11</f>
        <v>239279476</v>
      </c>
      <c r="V11" s="65">
        <v>0</v>
      </c>
      <c r="W11" s="66">
        <f t="shared" ref="W11:W28" si="3">U11+V11</f>
        <v>239279476</v>
      </c>
    </row>
    <row r="12" spans="1:23" x14ac:dyDescent="0.2">
      <c r="A12" s="376" t="s">
        <v>326</v>
      </c>
      <c r="B12" s="376"/>
      <c r="C12" s="376"/>
      <c r="D12" s="376"/>
      <c r="E12" s="376"/>
      <c r="F12" s="37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76" t="s">
        <v>327</v>
      </c>
      <c r="B13" s="376"/>
      <c r="C13" s="376"/>
      <c r="D13" s="376"/>
      <c r="E13" s="376"/>
      <c r="F13" s="37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76" t="s">
        <v>328</v>
      </c>
      <c r="B14" s="376"/>
      <c r="C14" s="376"/>
      <c r="D14" s="376"/>
      <c r="E14" s="376"/>
      <c r="F14" s="376"/>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376" t="s">
        <v>329</v>
      </c>
      <c r="B15" s="376"/>
      <c r="C15" s="376"/>
      <c r="D15" s="376"/>
      <c r="E15" s="376"/>
      <c r="F15" s="37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76" t="s">
        <v>330</v>
      </c>
      <c r="B16" s="376"/>
      <c r="C16" s="376"/>
      <c r="D16" s="376"/>
      <c r="E16" s="376"/>
      <c r="F16" s="37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76" t="s">
        <v>331</v>
      </c>
      <c r="B17" s="376"/>
      <c r="C17" s="376"/>
      <c r="D17" s="376"/>
      <c r="E17" s="376"/>
      <c r="F17" s="37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76" t="s">
        <v>332</v>
      </c>
      <c r="B18" s="376"/>
      <c r="C18" s="376"/>
      <c r="D18" s="376"/>
      <c r="E18" s="376"/>
      <c r="F18" s="37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76" t="s">
        <v>333</v>
      </c>
      <c r="B19" s="376"/>
      <c r="C19" s="376"/>
      <c r="D19" s="376"/>
      <c r="E19" s="376"/>
      <c r="F19" s="37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76" t="s">
        <v>334</v>
      </c>
      <c r="B20" s="376"/>
      <c r="C20" s="376"/>
      <c r="D20" s="376"/>
      <c r="E20" s="376"/>
      <c r="F20" s="376"/>
      <c r="G20" s="6">
        <v>14</v>
      </c>
      <c r="H20" s="67">
        <v>0</v>
      </c>
      <c r="I20" s="67">
        <v>0</v>
      </c>
      <c r="J20" s="67">
        <v>0</v>
      </c>
      <c r="K20" s="67">
        <v>0</v>
      </c>
      <c r="L20" s="67">
        <v>0</v>
      </c>
      <c r="M20" s="67">
        <v>0</v>
      </c>
      <c r="N20" s="65">
        <v>0</v>
      </c>
      <c r="O20" s="65">
        <v>0</v>
      </c>
      <c r="P20" s="65">
        <v>-67797</v>
      </c>
      <c r="Q20" s="65">
        <v>0</v>
      </c>
      <c r="R20" s="65">
        <v>0</v>
      </c>
      <c r="S20" s="65">
        <v>0</v>
      </c>
      <c r="T20" s="65">
        <v>0</v>
      </c>
      <c r="U20" s="66">
        <f t="shared" si="4"/>
        <v>-67797</v>
      </c>
      <c r="V20" s="65">
        <v>0</v>
      </c>
      <c r="W20" s="66">
        <f t="shared" si="3"/>
        <v>-67797</v>
      </c>
    </row>
    <row r="21" spans="1:23" ht="30.75" customHeight="1" x14ac:dyDescent="0.2">
      <c r="A21" s="376" t="s">
        <v>335</v>
      </c>
      <c r="B21" s="376"/>
      <c r="C21" s="376"/>
      <c r="D21" s="376"/>
      <c r="E21" s="376"/>
      <c r="F21" s="37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76" t="s">
        <v>336</v>
      </c>
      <c r="B22" s="376"/>
      <c r="C22" s="376"/>
      <c r="D22" s="376"/>
      <c r="E22" s="376"/>
      <c r="F22" s="37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76" t="s">
        <v>337</v>
      </c>
      <c r="B23" s="376"/>
      <c r="C23" s="376"/>
      <c r="D23" s="376"/>
      <c r="E23" s="376"/>
      <c r="F23" s="37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76" t="s">
        <v>338</v>
      </c>
      <c r="B24" s="376"/>
      <c r="C24" s="376"/>
      <c r="D24" s="376"/>
      <c r="E24" s="376"/>
      <c r="F24" s="376"/>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376" t="s">
        <v>339</v>
      </c>
      <c r="B25" s="376"/>
      <c r="C25" s="376"/>
      <c r="D25" s="376"/>
      <c r="E25" s="376"/>
      <c r="F25" s="376"/>
      <c r="G25" s="6">
        <v>19</v>
      </c>
      <c r="H25" s="65">
        <v>0</v>
      </c>
      <c r="I25" s="65">
        <v>356885</v>
      </c>
      <c r="J25" s="65">
        <v>0</v>
      </c>
      <c r="K25" s="65">
        <v>0</v>
      </c>
      <c r="L25" s="65">
        <v>-393563</v>
      </c>
      <c r="M25" s="65">
        <v>0</v>
      </c>
      <c r="N25" s="65">
        <v>0</v>
      </c>
      <c r="O25" s="65">
        <v>0</v>
      </c>
      <c r="P25" s="65">
        <v>0</v>
      </c>
      <c r="Q25" s="65">
        <v>0</v>
      </c>
      <c r="R25" s="65">
        <v>0</v>
      </c>
      <c r="S25" s="65">
        <v>-111730149</v>
      </c>
      <c r="T25" s="65">
        <v>0</v>
      </c>
      <c r="U25" s="66">
        <f t="shared" si="4"/>
        <v>-110979701</v>
      </c>
      <c r="V25" s="65">
        <v>0</v>
      </c>
      <c r="W25" s="66">
        <f t="shared" si="3"/>
        <v>-110979701</v>
      </c>
    </row>
    <row r="26" spans="1:23" x14ac:dyDescent="0.2">
      <c r="A26" s="376" t="s">
        <v>340</v>
      </c>
      <c r="B26" s="376"/>
      <c r="C26" s="376"/>
      <c r="D26" s="376"/>
      <c r="E26" s="376"/>
      <c r="F26" s="376"/>
      <c r="G26" s="6">
        <v>20</v>
      </c>
      <c r="H26" s="65">
        <v>0</v>
      </c>
      <c r="I26" s="65">
        <v>1344492</v>
      </c>
      <c r="J26" s="65">
        <v>0</v>
      </c>
      <c r="K26" s="65">
        <v>0</v>
      </c>
      <c r="L26" s="65">
        <v>-1082564</v>
      </c>
      <c r="M26" s="65">
        <v>0</v>
      </c>
      <c r="N26" s="65">
        <v>0</v>
      </c>
      <c r="O26" s="65">
        <v>0</v>
      </c>
      <c r="P26" s="65">
        <v>0</v>
      </c>
      <c r="Q26" s="65">
        <v>0</v>
      </c>
      <c r="R26" s="65">
        <v>0</v>
      </c>
      <c r="S26" s="65">
        <v>0</v>
      </c>
      <c r="T26" s="65">
        <v>0</v>
      </c>
      <c r="U26" s="66">
        <f t="shared" si="4"/>
        <v>2427056</v>
      </c>
      <c r="V26" s="65">
        <v>0</v>
      </c>
      <c r="W26" s="66">
        <f t="shared" si="3"/>
        <v>2427056</v>
      </c>
    </row>
    <row r="27" spans="1:23" x14ac:dyDescent="0.2">
      <c r="A27" s="376" t="s">
        <v>341</v>
      </c>
      <c r="B27" s="376"/>
      <c r="C27" s="376"/>
      <c r="D27" s="376"/>
      <c r="E27" s="376"/>
      <c r="F27" s="376"/>
      <c r="G27" s="6">
        <v>21</v>
      </c>
      <c r="H27" s="65">
        <v>0</v>
      </c>
      <c r="I27" s="65">
        <v>0</v>
      </c>
      <c r="J27" s="65">
        <v>0</v>
      </c>
      <c r="K27" s="65">
        <v>52000000</v>
      </c>
      <c r="L27" s="65">
        <v>0</v>
      </c>
      <c r="M27" s="65">
        <v>0</v>
      </c>
      <c r="N27" s="65">
        <v>-9529123</v>
      </c>
      <c r="O27" s="65">
        <v>0</v>
      </c>
      <c r="P27" s="65">
        <v>0</v>
      </c>
      <c r="Q27" s="65">
        <v>0</v>
      </c>
      <c r="R27" s="65">
        <v>0</v>
      </c>
      <c r="S27" s="65">
        <v>189508197</v>
      </c>
      <c r="T27" s="65">
        <v>-231979074</v>
      </c>
      <c r="U27" s="66">
        <f t="shared" si="4"/>
        <v>0</v>
      </c>
      <c r="V27" s="65">
        <v>0</v>
      </c>
      <c r="W27" s="66">
        <f t="shared" si="3"/>
        <v>0</v>
      </c>
    </row>
    <row r="28" spans="1:23" x14ac:dyDescent="0.2">
      <c r="A28" s="376" t="s">
        <v>342</v>
      </c>
      <c r="B28" s="376"/>
      <c r="C28" s="376"/>
      <c r="D28" s="376"/>
      <c r="E28" s="376"/>
      <c r="F28" s="37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94" t="s">
        <v>376</v>
      </c>
      <c r="B29" s="394"/>
      <c r="C29" s="394"/>
      <c r="D29" s="394"/>
      <c r="E29" s="394"/>
      <c r="F29" s="394"/>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462953210</v>
      </c>
      <c r="T29" s="68">
        <f t="shared" si="5"/>
        <v>239279476</v>
      </c>
      <c r="U29" s="68">
        <f t="shared" si="5"/>
        <v>2474760657</v>
      </c>
      <c r="V29" s="68">
        <f t="shared" si="5"/>
        <v>0</v>
      </c>
      <c r="W29" s="68">
        <f t="shared" si="5"/>
        <v>2474760657</v>
      </c>
    </row>
    <row r="30" spans="1:23" x14ac:dyDescent="0.2">
      <c r="A30" s="395" t="s">
        <v>343</v>
      </c>
      <c r="B30" s="396"/>
      <c r="C30" s="396"/>
      <c r="D30" s="396"/>
      <c r="E30" s="396"/>
      <c r="F30" s="396"/>
      <c r="G30" s="396"/>
      <c r="H30" s="396"/>
      <c r="I30" s="396"/>
      <c r="J30" s="396"/>
      <c r="K30" s="396"/>
      <c r="L30" s="396"/>
      <c r="M30" s="396"/>
      <c r="N30" s="396"/>
      <c r="O30" s="396"/>
      <c r="P30" s="396"/>
      <c r="Q30" s="396"/>
      <c r="R30" s="396"/>
      <c r="S30" s="396"/>
      <c r="T30" s="396"/>
      <c r="U30" s="396"/>
      <c r="V30" s="396"/>
      <c r="W30" s="396"/>
    </row>
    <row r="31" spans="1:23" ht="36.75" customHeight="1" x14ac:dyDescent="0.2">
      <c r="A31" s="397" t="s">
        <v>344</v>
      </c>
      <c r="B31" s="397"/>
      <c r="C31" s="397"/>
      <c r="D31" s="397"/>
      <c r="E31" s="397"/>
      <c r="F31" s="39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97" t="s">
        <v>345</v>
      </c>
      <c r="B32" s="397"/>
      <c r="C32" s="397"/>
      <c r="D32" s="397"/>
      <c r="E32" s="397"/>
      <c r="F32" s="39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239279476</v>
      </c>
      <c r="U32" s="66">
        <f t="shared" si="7"/>
        <v>239550661</v>
      </c>
      <c r="V32" s="66">
        <f t="shared" si="7"/>
        <v>0</v>
      </c>
      <c r="W32" s="66">
        <f t="shared" si="7"/>
        <v>239550661</v>
      </c>
    </row>
    <row r="33" spans="1:23" ht="30.75" customHeight="1" x14ac:dyDescent="0.2">
      <c r="A33" s="398" t="s">
        <v>346</v>
      </c>
      <c r="B33" s="398"/>
      <c r="C33" s="398"/>
      <c r="D33" s="398"/>
      <c r="E33" s="398"/>
      <c r="F33" s="398"/>
      <c r="G33" s="8">
        <v>26</v>
      </c>
      <c r="H33" s="68">
        <f>SUM(H21:H28)</f>
        <v>0</v>
      </c>
      <c r="I33" s="68">
        <f t="shared" ref="I33:W33" si="8">SUM(I21:I28)</f>
        <v>1701377</v>
      </c>
      <c r="J33" s="68">
        <f t="shared" si="8"/>
        <v>0</v>
      </c>
      <c r="K33" s="68">
        <f t="shared" si="8"/>
        <v>52000000</v>
      </c>
      <c r="L33" s="68">
        <f t="shared" si="8"/>
        <v>50229528</v>
      </c>
      <c r="M33" s="68">
        <f t="shared" si="8"/>
        <v>0</v>
      </c>
      <c r="N33" s="68">
        <f t="shared" si="8"/>
        <v>-9529123</v>
      </c>
      <c r="O33" s="68">
        <f t="shared" si="8"/>
        <v>0</v>
      </c>
      <c r="P33" s="68">
        <f t="shared" si="8"/>
        <v>0</v>
      </c>
      <c r="Q33" s="68">
        <f t="shared" si="8"/>
        <v>0</v>
      </c>
      <c r="R33" s="68">
        <f t="shared" si="8"/>
        <v>0</v>
      </c>
      <c r="S33" s="68">
        <f t="shared" si="8"/>
        <v>77778048</v>
      </c>
      <c r="T33" s="68">
        <f t="shared" si="8"/>
        <v>-231979074</v>
      </c>
      <c r="U33" s="68">
        <f t="shared" si="8"/>
        <v>-160258300</v>
      </c>
      <c r="V33" s="68">
        <f t="shared" si="8"/>
        <v>0</v>
      </c>
      <c r="W33" s="68">
        <f t="shared" si="8"/>
        <v>-160258300</v>
      </c>
    </row>
    <row r="34" spans="1:23" x14ac:dyDescent="0.2">
      <c r="A34" s="395" t="s">
        <v>347</v>
      </c>
      <c r="B34" s="399"/>
      <c r="C34" s="399"/>
      <c r="D34" s="399"/>
      <c r="E34" s="399"/>
      <c r="F34" s="399"/>
      <c r="G34" s="399"/>
      <c r="H34" s="399"/>
      <c r="I34" s="399"/>
      <c r="J34" s="399"/>
      <c r="K34" s="399"/>
      <c r="L34" s="399"/>
      <c r="M34" s="399"/>
      <c r="N34" s="399"/>
      <c r="O34" s="399"/>
      <c r="P34" s="399"/>
      <c r="Q34" s="399"/>
      <c r="R34" s="399"/>
      <c r="S34" s="399"/>
      <c r="T34" s="399"/>
      <c r="U34" s="399"/>
      <c r="V34" s="399"/>
      <c r="W34" s="399"/>
    </row>
    <row r="35" spans="1:23" x14ac:dyDescent="0.2">
      <c r="A35" s="393" t="s">
        <v>377</v>
      </c>
      <c r="B35" s="393"/>
      <c r="C35" s="393"/>
      <c r="D35" s="393"/>
      <c r="E35" s="393"/>
      <c r="F35" s="393"/>
      <c r="G35" s="6">
        <v>27</v>
      </c>
      <c r="H35" s="65">
        <v>1672021210</v>
      </c>
      <c r="I35" s="65">
        <v>5304283</v>
      </c>
      <c r="J35" s="65">
        <v>83601061</v>
      </c>
      <c r="K35" s="65">
        <v>96815284</v>
      </c>
      <c r="L35" s="65">
        <v>86119149</v>
      </c>
      <c r="M35" s="65">
        <v>0</v>
      </c>
      <c r="N35" s="65">
        <v>0</v>
      </c>
      <c r="O35" s="65">
        <v>0</v>
      </c>
      <c r="P35" s="65">
        <v>905282</v>
      </c>
      <c r="Q35" s="65">
        <v>0</v>
      </c>
      <c r="R35" s="65">
        <v>0</v>
      </c>
      <c r="S35" s="65">
        <v>462953210</v>
      </c>
      <c r="T35" s="65">
        <v>239279476</v>
      </c>
      <c r="U35" s="69">
        <f t="shared" ref="U35:U37" si="9">H35+I35+J35+K35-L35+M35+N35+O35+P35+Q35+R35+S35+T35</f>
        <v>2474760657</v>
      </c>
      <c r="V35" s="65">
        <v>0</v>
      </c>
      <c r="W35" s="69">
        <f t="shared" ref="W35:W37" si="10">U35+V35</f>
        <v>2474760657</v>
      </c>
    </row>
    <row r="36" spans="1:23" x14ac:dyDescent="0.2">
      <c r="A36" s="376" t="s">
        <v>323</v>
      </c>
      <c r="B36" s="376"/>
      <c r="C36" s="376"/>
      <c r="D36" s="376"/>
      <c r="E36" s="376"/>
      <c r="F36" s="37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76" t="s">
        <v>324</v>
      </c>
      <c r="B37" s="376"/>
      <c r="C37" s="376"/>
      <c r="D37" s="376"/>
      <c r="E37" s="376"/>
      <c r="F37" s="37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93" t="s">
        <v>378</v>
      </c>
      <c r="B38" s="393"/>
      <c r="C38" s="393"/>
      <c r="D38" s="393"/>
      <c r="E38" s="393"/>
      <c r="F38" s="393"/>
      <c r="G38" s="6">
        <v>30</v>
      </c>
      <c r="H38" s="69">
        <f>H35+H36+H37</f>
        <v>1672021210</v>
      </c>
      <c r="I38" s="69">
        <f t="shared" ref="I38:W38" si="11">I35+I36+I37</f>
        <v>5304283</v>
      </c>
      <c r="J38" s="69">
        <f t="shared" si="11"/>
        <v>83601061</v>
      </c>
      <c r="K38" s="69">
        <f t="shared" si="11"/>
        <v>96815284</v>
      </c>
      <c r="L38" s="69">
        <f t="shared" si="11"/>
        <v>86119149</v>
      </c>
      <c r="M38" s="69">
        <f t="shared" si="11"/>
        <v>0</v>
      </c>
      <c r="N38" s="69">
        <f t="shared" si="11"/>
        <v>0</v>
      </c>
      <c r="O38" s="69">
        <f t="shared" si="11"/>
        <v>0</v>
      </c>
      <c r="P38" s="69">
        <f t="shared" si="11"/>
        <v>905282</v>
      </c>
      <c r="Q38" s="69">
        <f t="shared" si="11"/>
        <v>0</v>
      </c>
      <c r="R38" s="69">
        <f t="shared" si="11"/>
        <v>0</v>
      </c>
      <c r="S38" s="69">
        <f t="shared" si="11"/>
        <v>462953210</v>
      </c>
      <c r="T38" s="69">
        <f t="shared" si="11"/>
        <v>239279476</v>
      </c>
      <c r="U38" s="69">
        <f t="shared" si="11"/>
        <v>2474760657</v>
      </c>
      <c r="V38" s="69">
        <f t="shared" si="11"/>
        <v>0</v>
      </c>
      <c r="W38" s="69">
        <f t="shared" si="11"/>
        <v>2474760657</v>
      </c>
    </row>
    <row r="39" spans="1:23" x14ac:dyDescent="0.2">
      <c r="A39" s="376" t="s">
        <v>325</v>
      </c>
      <c r="B39" s="376"/>
      <c r="C39" s="376"/>
      <c r="D39" s="376"/>
      <c r="E39" s="376"/>
      <c r="F39" s="376"/>
      <c r="G39" s="6">
        <v>31</v>
      </c>
      <c r="H39" s="67">
        <v>0</v>
      </c>
      <c r="I39" s="67">
        <v>0</v>
      </c>
      <c r="J39" s="67">
        <v>0</v>
      </c>
      <c r="K39" s="67">
        <v>0</v>
      </c>
      <c r="L39" s="67">
        <v>0</v>
      </c>
      <c r="M39" s="67">
        <v>0</v>
      </c>
      <c r="N39" s="67">
        <v>0</v>
      </c>
      <c r="O39" s="67">
        <v>0</v>
      </c>
      <c r="P39" s="67">
        <v>0</v>
      </c>
      <c r="Q39" s="67">
        <v>0</v>
      </c>
      <c r="R39" s="67">
        <v>0</v>
      </c>
      <c r="S39" s="67">
        <v>0</v>
      </c>
      <c r="T39" s="65">
        <v>377006905</v>
      </c>
      <c r="U39" s="69">
        <f t="shared" ref="U39:U56" si="12">H39+I39+J39+K39-L39+M39+N39+O39+P39+Q39+R39+S39+T39</f>
        <v>377006905</v>
      </c>
      <c r="V39" s="65">
        <v>0</v>
      </c>
      <c r="W39" s="69">
        <f t="shared" ref="W39:W56" si="13">U39+V39</f>
        <v>377006905</v>
      </c>
    </row>
    <row r="40" spans="1:23" x14ac:dyDescent="0.2">
      <c r="A40" s="376" t="s">
        <v>326</v>
      </c>
      <c r="B40" s="376"/>
      <c r="C40" s="376"/>
      <c r="D40" s="376"/>
      <c r="E40" s="376"/>
      <c r="F40" s="37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2" customHeight="1" x14ac:dyDescent="0.2">
      <c r="A41" s="376" t="s">
        <v>348</v>
      </c>
      <c r="B41" s="376"/>
      <c r="C41" s="376"/>
      <c r="D41" s="376"/>
      <c r="E41" s="376"/>
      <c r="F41" s="37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76" t="s">
        <v>328</v>
      </c>
      <c r="B42" s="376"/>
      <c r="C42" s="376"/>
      <c r="D42" s="376"/>
      <c r="E42" s="376"/>
      <c r="F42" s="376"/>
      <c r="G42" s="6">
        <v>34</v>
      </c>
      <c r="H42" s="67">
        <v>0</v>
      </c>
      <c r="I42" s="67">
        <v>0</v>
      </c>
      <c r="J42" s="67">
        <v>0</v>
      </c>
      <c r="K42" s="67">
        <v>0</v>
      </c>
      <c r="L42" s="67">
        <v>0</v>
      </c>
      <c r="M42" s="67">
        <v>0</v>
      </c>
      <c r="N42" s="67">
        <v>0</v>
      </c>
      <c r="O42" s="67">
        <v>0</v>
      </c>
      <c r="P42" s="65">
        <v>-1060800</v>
      </c>
      <c r="Q42" s="67">
        <v>0</v>
      </c>
      <c r="R42" s="67">
        <v>0</v>
      </c>
      <c r="S42" s="65">
        <v>0</v>
      </c>
      <c r="T42" s="65">
        <v>0</v>
      </c>
      <c r="U42" s="69">
        <f t="shared" si="12"/>
        <v>-1060800</v>
      </c>
      <c r="V42" s="65">
        <v>0</v>
      </c>
      <c r="W42" s="69">
        <f t="shared" si="13"/>
        <v>-1060800</v>
      </c>
    </row>
    <row r="43" spans="1:23" ht="21" customHeight="1" x14ac:dyDescent="0.2">
      <c r="A43" s="376" t="s">
        <v>329</v>
      </c>
      <c r="B43" s="376"/>
      <c r="C43" s="376"/>
      <c r="D43" s="376"/>
      <c r="E43" s="376"/>
      <c r="F43" s="37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76" t="s">
        <v>330</v>
      </c>
      <c r="B44" s="376"/>
      <c r="C44" s="376"/>
      <c r="D44" s="376"/>
      <c r="E44" s="376"/>
      <c r="F44" s="37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76" t="s">
        <v>349</v>
      </c>
      <c r="B45" s="376"/>
      <c r="C45" s="376"/>
      <c r="D45" s="376"/>
      <c r="E45" s="376"/>
      <c r="F45" s="37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76" t="s">
        <v>332</v>
      </c>
      <c r="B46" s="376"/>
      <c r="C46" s="376"/>
      <c r="D46" s="376"/>
      <c r="E46" s="376"/>
      <c r="F46" s="37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76" t="s">
        <v>333</v>
      </c>
      <c r="B47" s="376"/>
      <c r="C47" s="376"/>
      <c r="D47" s="376"/>
      <c r="E47" s="376"/>
      <c r="F47" s="37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76" t="s">
        <v>334</v>
      </c>
      <c r="B48" s="376"/>
      <c r="C48" s="376"/>
      <c r="D48" s="376"/>
      <c r="E48" s="376"/>
      <c r="F48" s="376"/>
      <c r="G48" s="6">
        <v>40</v>
      </c>
      <c r="H48" s="67">
        <v>0</v>
      </c>
      <c r="I48" s="67">
        <v>0</v>
      </c>
      <c r="J48" s="67">
        <v>0</v>
      </c>
      <c r="K48" s="67">
        <v>0</v>
      </c>
      <c r="L48" s="67">
        <v>0</v>
      </c>
      <c r="M48" s="67">
        <v>0</v>
      </c>
      <c r="N48" s="65">
        <v>0</v>
      </c>
      <c r="O48" s="65">
        <v>0</v>
      </c>
      <c r="P48" s="65">
        <v>216991</v>
      </c>
      <c r="Q48" s="65">
        <v>0</v>
      </c>
      <c r="R48" s="65">
        <v>0</v>
      </c>
      <c r="S48" s="65">
        <v>0</v>
      </c>
      <c r="T48" s="65">
        <v>0</v>
      </c>
      <c r="U48" s="69">
        <f t="shared" si="12"/>
        <v>216991</v>
      </c>
      <c r="V48" s="65">
        <v>0</v>
      </c>
      <c r="W48" s="69">
        <f t="shared" si="13"/>
        <v>216991</v>
      </c>
    </row>
    <row r="49" spans="1:23" ht="24" customHeight="1" x14ac:dyDescent="0.2">
      <c r="A49" s="376" t="s">
        <v>350</v>
      </c>
      <c r="B49" s="376"/>
      <c r="C49" s="376"/>
      <c r="D49" s="376"/>
      <c r="E49" s="376"/>
      <c r="F49" s="37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76" t="s">
        <v>336</v>
      </c>
      <c r="B50" s="376"/>
      <c r="C50" s="376"/>
      <c r="D50" s="376"/>
      <c r="E50" s="376"/>
      <c r="F50" s="37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76" t="s">
        <v>351</v>
      </c>
      <c r="B51" s="376"/>
      <c r="C51" s="376"/>
      <c r="D51" s="376"/>
      <c r="E51" s="376"/>
      <c r="F51" s="37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76" t="s">
        <v>338</v>
      </c>
      <c r="B52" s="376"/>
      <c r="C52" s="376"/>
      <c r="D52" s="376"/>
      <c r="E52" s="376"/>
      <c r="F52" s="376"/>
      <c r="G52" s="6">
        <v>44</v>
      </c>
      <c r="H52" s="65">
        <v>0</v>
      </c>
      <c r="I52" s="65">
        <v>0</v>
      </c>
      <c r="J52" s="65">
        <v>0</v>
      </c>
      <c r="K52" s="65">
        <v>0</v>
      </c>
      <c r="L52" s="135">
        <v>39396089</v>
      </c>
      <c r="M52" s="65">
        <v>0</v>
      </c>
      <c r="N52" s="65">
        <v>0</v>
      </c>
      <c r="O52" s="65">
        <v>0</v>
      </c>
      <c r="P52" s="65">
        <v>0</v>
      </c>
      <c r="Q52" s="65">
        <v>0</v>
      </c>
      <c r="R52" s="65">
        <v>0</v>
      </c>
      <c r="S52" s="65">
        <v>0</v>
      </c>
      <c r="T52" s="65">
        <v>0</v>
      </c>
      <c r="U52" s="69">
        <f t="shared" si="12"/>
        <v>-39396089</v>
      </c>
      <c r="V52" s="65">
        <v>0</v>
      </c>
      <c r="W52" s="69">
        <f t="shared" si="13"/>
        <v>-39396089</v>
      </c>
    </row>
    <row r="53" spans="1:23" x14ac:dyDescent="0.2">
      <c r="A53" s="376" t="s">
        <v>339</v>
      </c>
      <c r="B53" s="376"/>
      <c r="C53" s="376"/>
      <c r="D53" s="376"/>
      <c r="E53" s="376"/>
      <c r="F53" s="376"/>
      <c r="G53" s="6">
        <v>45</v>
      </c>
      <c r="H53" s="65">
        <v>0</v>
      </c>
      <c r="I53" s="65">
        <v>406280</v>
      </c>
      <c r="J53" s="65">
        <v>0</v>
      </c>
      <c r="K53" s="65">
        <v>0</v>
      </c>
      <c r="L53" s="135">
        <v>-1096972</v>
      </c>
      <c r="M53" s="65">
        <v>0</v>
      </c>
      <c r="N53" s="65">
        <v>0</v>
      </c>
      <c r="O53" s="65">
        <v>0</v>
      </c>
      <c r="P53" s="65">
        <v>0</v>
      </c>
      <c r="Q53" s="65">
        <v>0</v>
      </c>
      <c r="R53" s="65">
        <v>0</v>
      </c>
      <c r="S53" s="136">
        <v>-122586614</v>
      </c>
      <c r="T53" s="65">
        <v>0</v>
      </c>
      <c r="U53" s="69">
        <f t="shared" si="12"/>
        <v>-121083362</v>
      </c>
      <c r="V53" s="65">
        <v>0</v>
      </c>
      <c r="W53" s="69">
        <f t="shared" si="13"/>
        <v>-121083362</v>
      </c>
    </row>
    <row r="54" spans="1:23" x14ac:dyDescent="0.2">
      <c r="A54" s="376" t="s">
        <v>340</v>
      </c>
      <c r="B54" s="376"/>
      <c r="C54" s="376"/>
      <c r="D54" s="376"/>
      <c r="E54" s="376"/>
      <c r="F54" s="376"/>
      <c r="G54" s="6">
        <v>46</v>
      </c>
      <c r="H54" s="65">
        <v>0</v>
      </c>
      <c r="I54" s="65">
        <v>0</v>
      </c>
      <c r="J54" s="65">
        <v>0</v>
      </c>
      <c r="K54" s="65">
        <v>0</v>
      </c>
      <c r="L54" s="65">
        <v>0</v>
      </c>
      <c r="M54" s="65">
        <v>0</v>
      </c>
      <c r="N54" s="65">
        <v>0</v>
      </c>
      <c r="O54" s="65">
        <v>0</v>
      </c>
      <c r="P54" s="65">
        <v>0</v>
      </c>
      <c r="Q54" s="65">
        <v>0</v>
      </c>
      <c r="R54" s="65">
        <v>0</v>
      </c>
      <c r="S54" s="136">
        <v>0</v>
      </c>
      <c r="T54" s="65">
        <v>0</v>
      </c>
      <c r="U54" s="69">
        <f t="shared" si="12"/>
        <v>0</v>
      </c>
      <c r="V54" s="65">
        <v>0</v>
      </c>
      <c r="W54" s="69">
        <f t="shared" si="13"/>
        <v>0</v>
      </c>
    </row>
    <row r="55" spans="1:23" x14ac:dyDescent="0.2">
      <c r="A55" s="376" t="s">
        <v>341</v>
      </c>
      <c r="B55" s="376"/>
      <c r="C55" s="376"/>
      <c r="D55" s="376"/>
      <c r="E55" s="376"/>
      <c r="F55" s="376"/>
      <c r="G55" s="6">
        <v>47</v>
      </c>
      <c r="H55" s="65">
        <v>0</v>
      </c>
      <c r="I55" s="65">
        <v>0</v>
      </c>
      <c r="J55" s="65">
        <v>0</v>
      </c>
      <c r="K55" s="65">
        <v>40000000</v>
      </c>
      <c r="L55" s="65">
        <v>0</v>
      </c>
      <c r="M55" s="65">
        <v>0</v>
      </c>
      <c r="N55" s="65">
        <v>0</v>
      </c>
      <c r="O55" s="65">
        <v>0</v>
      </c>
      <c r="P55" s="65">
        <v>0</v>
      </c>
      <c r="Q55" s="65">
        <v>0</v>
      </c>
      <c r="R55" s="65">
        <v>0</v>
      </c>
      <c r="S55" s="136">
        <v>199279476</v>
      </c>
      <c r="T55" s="65">
        <v>-239279476</v>
      </c>
      <c r="U55" s="69">
        <f t="shared" si="12"/>
        <v>0</v>
      </c>
      <c r="V55" s="65">
        <v>0</v>
      </c>
      <c r="W55" s="69">
        <f t="shared" si="13"/>
        <v>0</v>
      </c>
    </row>
    <row r="56" spans="1:23" x14ac:dyDescent="0.2">
      <c r="A56" s="376" t="s">
        <v>342</v>
      </c>
      <c r="B56" s="376"/>
      <c r="C56" s="376"/>
      <c r="D56" s="376"/>
      <c r="E56" s="376"/>
      <c r="F56" s="37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402" t="s">
        <v>379</v>
      </c>
      <c r="B57" s="402"/>
      <c r="C57" s="402"/>
      <c r="D57" s="402"/>
      <c r="E57" s="402"/>
      <c r="F57" s="402"/>
      <c r="G57" s="9">
        <v>49</v>
      </c>
      <c r="H57" s="70">
        <f>SUM(H38:H56)</f>
        <v>1672021210</v>
      </c>
      <c r="I57" s="70">
        <f t="shared" ref="I57:W57" si="14">SUM(I38:I56)</f>
        <v>5710563</v>
      </c>
      <c r="J57" s="70">
        <f t="shared" si="14"/>
        <v>83601061</v>
      </c>
      <c r="K57" s="70">
        <f t="shared" si="14"/>
        <v>136815284</v>
      </c>
      <c r="L57" s="70">
        <f t="shared" si="14"/>
        <v>124418266</v>
      </c>
      <c r="M57" s="70">
        <f t="shared" si="14"/>
        <v>0</v>
      </c>
      <c r="N57" s="70">
        <f t="shared" si="14"/>
        <v>0</v>
      </c>
      <c r="O57" s="70">
        <f t="shared" si="14"/>
        <v>0</v>
      </c>
      <c r="P57" s="70">
        <f t="shared" si="14"/>
        <v>61473</v>
      </c>
      <c r="Q57" s="70">
        <f t="shared" si="14"/>
        <v>0</v>
      </c>
      <c r="R57" s="70">
        <f t="shared" si="14"/>
        <v>0</v>
      </c>
      <c r="S57" s="70">
        <f t="shared" si="14"/>
        <v>539646072</v>
      </c>
      <c r="T57" s="70">
        <f t="shared" si="14"/>
        <v>377006905</v>
      </c>
      <c r="U57" s="70">
        <f t="shared" si="14"/>
        <v>2690444302</v>
      </c>
      <c r="V57" s="70">
        <f t="shared" si="14"/>
        <v>0</v>
      </c>
      <c r="W57" s="70">
        <f t="shared" si="14"/>
        <v>2690444302</v>
      </c>
    </row>
    <row r="58" spans="1:23" x14ac:dyDescent="0.2">
      <c r="A58" s="395" t="s">
        <v>343</v>
      </c>
      <c r="B58" s="396"/>
      <c r="C58" s="396"/>
      <c r="D58" s="396"/>
      <c r="E58" s="396"/>
      <c r="F58" s="396"/>
      <c r="G58" s="396"/>
      <c r="H58" s="396"/>
      <c r="I58" s="396"/>
      <c r="J58" s="396"/>
      <c r="K58" s="396"/>
      <c r="L58" s="396"/>
      <c r="M58" s="396"/>
      <c r="N58" s="396"/>
      <c r="O58" s="396"/>
      <c r="P58" s="396"/>
      <c r="Q58" s="396"/>
      <c r="R58" s="396"/>
      <c r="S58" s="396"/>
      <c r="T58" s="396"/>
      <c r="U58" s="396"/>
      <c r="V58" s="396"/>
      <c r="W58" s="396"/>
    </row>
    <row r="59" spans="1:23" ht="31.5" customHeight="1" x14ac:dyDescent="0.2">
      <c r="A59" s="400" t="s">
        <v>352</v>
      </c>
      <c r="B59" s="400"/>
      <c r="C59" s="400"/>
      <c r="D59" s="400"/>
      <c r="E59" s="400"/>
      <c r="F59" s="40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-843809</v>
      </c>
      <c r="Q59" s="69">
        <f t="shared" si="15"/>
        <v>0</v>
      </c>
      <c r="R59" s="69">
        <f t="shared" si="15"/>
        <v>0</v>
      </c>
      <c r="S59" s="69">
        <f t="shared" si="15"/>
        <v>0</v>
      </c>
      <c r="T59" s="69">
        <f t="shared" si="15"/>
        <v>0</v>
      </c>
      <c r="U59" s="69">
        <f t="shared" si="15"/>
        <v>-843809</v>
      </c>
      <c r="V59" s="69">
        <f t="shared" si="15"/>
        <v>0</v>
      </c>
      <c r="W59" s="69">
        <f t="shared" si="15"/>
        <v>-843809</v>
      </c>
    </row>
    <row r="60" spans="1:23" ht="27.75" customHeight="1" x14ac:dyDescent="0.2">
      <c r="A60" s="400" t="s">
        <v>353</v>
      </c>
      <c r="B60" s="400"/>
      <c r="C60" s="400"/>
      <c r="D60" s="400"/>
      <c r="E60" s="400"/>
      <c r="F60" s="40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-843809</v>
      </c>
      <c r="Q60" s="69">
        <f t="shared" si="16"/>
        <v>0</v>
      </c>
      <c r="R60" s="69">
        <f t="shared" si="16"/>
        <v>0</v>
      </c>
      <c r="S60" s="69">
        <f t="shared" si="16"/>
        <v>0</v>
      </c>
      <c r="T60" s="69">
        <f t="shared" si="16"/>
        <v>377006905</v>
      </c>
      <c r="U60" s="69">
        <f t="shared" si="16"/>
        <v>376163096</v>
      </c>
      <c r="V60" s="69">
        <f t="shared" si="16"/>
        <v>0</v>
      </c>
      <c r="W60" s="69">
        <f t="shared" si="16"/>
        <v>376163096</v>
      </c>
    </row>
    <row r="61" spans="1:23" ht="29.25" customHeight="1" x14ac:dyDescent="0.2">
      <c r="A61" s="401" t="s">
        <v>354</v>
      </c>
      <c r="B61" s="401"/>
      <c r="C61" s="401"/>
      <c r="D61" s="401"/>
      <c r="E61" s="401"/>
      <c r="F61" s="401"/>
      <c r="G61" s="9">
        <v>52</v>
      </c>
      <c r="H61" s="70">
        <f>SUM(H49:H56)</f>
        <v>0</v>
      </c>
      <c r="I61" s="70">
        <f t="shared" ref="I61:W61" si="17">SUM(I49:I56)</f>
        <v>406280</v>
      </c>
      <c r="J61" s="70">
        <f t="shared" si="17"/>
        <v>0</v>
      </c>
      <c r="K61" s="70">
        <f t="shared" si="17"/>
        <v>40000000</v>
      </c>
      <c r="L61" s="70">
        <f t="shared" si="17"/>
        <v>38299117</v>
      </c>
      <c r="M61" s="70">
        <f t="shared" si="17"/>
        <v>0</v>
      </c>
      <c r="N61" s="70">
        <f t="shared" si="17"/>
        <v>0</v>
      </c>
      <c r="O61" s="70">
        <f t="shared" si="17"/>
        <v>0</v>
      </c>
      <c r="P61" s="70">
        <f t="shared" si="17"/>
        <v>0</v>
      </c>
      <c r="Q61" s="70">
        <f t="shared" si="17"/>
        <v>0</v>
      </c>
      <c r="R61" s="70">
        <f t="shared" si="17"/>
        <v>0</v>
      </c>
      <c r="S61" s="70">
        <f t="shared" si="17"/>
        <v>76692862</v>
      </c>
      <c r="T61" s="70">
        <f t="shared" si="17"/>
        <v>-239279476</v>
      </c>
      <c r="U61" s="70">
        <f t="shared" si="17"/>
        <v>-160479451</v>
      </c>
      <c r="V61" s="70">
        <f t="shared" si="17"/>
        <v>0</v>
      </c>
      <c r="W61" s="70">
        <f t="shared" si="17"/>
        <v>-160479451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24:K24 H28:T28 H25:H26 J25:K26 H27:J27 L27:M27 M24:T24 O27:R27 M25:R26 T25:T26">
    <cfRule type="cellIs" dxfId="10" priority="11" stopIfTrue="1" operator="notEqual">
      <formula>ROUND(H24,0)</formula>
    </cfRule>
  </conditionalFormatting>
  <conditionalFormatting sqref="H7:T7">
    <cfRule type="cellIs" dxfId="9" priority="10" stopIfTrue="1" operator="notEqual">
      <formula>ROUND(H7,0)</formula>
    </cfRule>
  </conditionalFormatting>
  <conditionalFormatting sqref="I25:I26">
    <cfRule type="cellIs" dxfId="8" priority="9" stopIfTrue="1" operator="notEqual">
      <formula>ROUND(I25,0)</formula>
    </cfRule>
  </conditionalFormatting>
  <conditionalFormatting sqref="K27">
    <cfRule type="cellIs" dxfId="7" priority="8" stopIfTrue="1" operator="notEqual">
      <formula>ROUND(K27,0)</formula>
    </cfRule>
  </conditionalFormatting>
  <conditionalFormatting sqref="L24:L26">
    <cfRule type="cellIs" dxfId="6" priority="7" stopIfTrue="1" operator="notEqual">
      <formula>ROUND(L24,0)</formula>
    </cfRule>
  </conditionalFormatting>
  <conditionalFormatting sqref="N27">
    <cfRule type="cellIs" dxfId="5" priority="6" stopIfTrue="1" operator="notEqual">
      <formula>ROUND(N27,0)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S27">
    <cfRule type="cellIs" dxfId="2" priority="3" stopIfTrue="1" operator="notEqual">
      <formula>ROUND(S25,0)</formula>
    </cfRule>
  </conditionalFormatting>
  <conditionalFormatting sqref="T27">
    <cfRule type="cellIs" dxfId="1" priority="2" stopIfTrue="1" operator="notEqual">
      <formula>ROUND(T27,0)</formula>
    </cfRule>
  </conditionalFormatting>
  <conditionalFormatting sqref="T11">
    <cfRule type="cellIs" dxfId="0" priority="1" stopIfTrue="1" operator="notEqual">
      <formula>ROUND(T11,0)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workbookViewId="0">
      <selection activeCell="J28" sqref="J28"/>
    </sheetView>
  </sheetViews>
  <sheetFormatPr defaultRowHeight="12.75" x14ac:dyDescent="0.2"/>
  <cols>
    <col min="1" max="1" width="75.85546875" bestFit="1" customWidth="1"/>
    <col min="3" max="3" width="9.85546875" bestFit="1" customWidth="1"/>
    <col min="4" max="4" width="10.7109375" customWidth="1"/>
    <col min="5" max="5" width="12.28515625" customWidth="1"/>
    <col min="6" max="6" width="7.85546875" customWidth="1"/>
    <col min="7" max="7" width="49.140625" customWidth="1"/>
  </cols>
  <sheetData>
    <row r="1" spans="1:9" ht="12.75" customHeight="1" x14ac:dyDescent="0.2">
      <c r="A1" s="439" t="s">
        <v>564</v>
      </c>
      <c r="B1" s="439"/>
      <c r="C1" s="439"/>
      <c r="D1" s="439"/>
      <c r="E1" s="439"/>
      <c r="F1" s="439"/>
      <c r="G1" s="439"/>
      <c r="H1" s="439"/>
      <c r="I1" s="439"/>
    </row>
    <row r="2" spans="1:9" x14ac:dyDescent="0.2">
      <c r="A2" s="439"/>
      <c r="B2" s="439"/>
      <c r="C2" s="439"/>
      <c r="D2" s="439"/>
      <c r="E2" s="439"/>
      <c r="F2" s="439"/>
      <c r="G2" s="439"/>
      <c r="H2" s="439"/>
      <c r="I2" s="439"/>
    </row>
    <row r="3" spans="1:9" x14ac:dyDescent="0.2">
      <c r="A3" s="439"/>
      <c r="B3" s="439"/>
      <c r="C3" s="439"/>
      <c r="D3" s="439"/>
      <c r="E3" s="439"/>
      <c r="F3" s="439"/>
      <c r="G3" s="439"/>
      <c r="H3" s="439"/>
      <c r="I3" s="439"/>
    </row>
    <row r="4" spans="1:9" x14ac:dyDescent="0.2">
      <c r="A4" s="439"/>
      <c r="B4" s="439"/>
      <c r="C4" s="439"/>
      <c r="D4" s="439"/>
      <c r="E4" s="439"/>
      <c r="F4" s="439"/>
      <c r="G4" s="439"/>
      <c r="H4" s="439"/>
      <c r="I4" s="439"/>
    </row>
    <row r="5" spans="1:9" x14ac:dyDescent="0.2">
      <c r="A5" s="439"/>
      <c r="B5" s="439"/>
      <c r="C5" s="439"/>
      <c r="D5" s="439"/>
      <c r="E5" s="439"/>
      <c r="F5" s="439"/>
      <c r="G5" s="439"/>
      <c r="H5" s="439"/>
      <c r="I5" s="439"/>
    </row>
    <row r="6" spans="1:9" x14ac:dyDescent="0.2">
      <c r="A6" s="439"/>
      <c r="B6" s="439"/>
      <c r="C6" s="439"/>
      <c r="D6" s="439"/>
      <c r="E6" s="439"/>
      <c r="F6" s="439"/>
      <c r="G6" s="439"/>
      <c r="H6" s="439"/>
      <c r="I6" s="439"/>
    </row>
    <row r="7" spans="1:9" x14ac:dyDescent="0.2">
      <c r="A7" s="439"/>
      <c r="B7" s="439"/>
      <c r="C7" s="439"/>
      <c r="D7" s="439"/>
      <c r="E7" s="439"/>
      <c r="F7" s="439"/>
      <c r="G7" s="439"/>
      <c r="H7" s="439"/>
      <c r="I7" s="439"/>
    </row>
    <row r="8" spans="1:9" x14ac:dyDescent="0.2">
      <c r="A8" s="439"/>
      <c r="B8" s="439"/>
      <c r="C8" s="439"/>
      <c r="D8" s="439"/>
      <c r="E8" s="439"/>
      <c r="F8" s="439"/>
      <c r="G8" s="439"/>
      <c r="H8" s="439"/>
      <c r="I8" s="439"/>
    </row>
    <row r="9" spans="1:9" x14ac:dyDescent="0.2">
      <c r="A9" s="439"/>
      <c r="B9" s="439"/>
      <c r="C9" s="439"/>
      <c r="D9" s="439"/>
      <c r="E9" s="439"/>
      <c r="F9" s="439"/>
      <c r="G9" s="439"/>
      <c r="H9" s="439"/>
      <c r="I9" s="439"/>
    </row>
    <row r="10" spans="1:9" x14ac:dyDescent="0.2">
      <c r="A10" s="439"/>
      <c r="B10" s="439"/>
      <c r="C10" s="439"/>
      <c r="D10" s="439"/>
      <c r="E10" s="439"/>
      <c r="F10" s="439"/>
      <c r="G10" s="439"/>
      <c r="H10" s="439"/>
      <c r="I10" s="439"/>
    </row>
    <row r="11" spans="1:9" x14ac:dyDescent="0.2">
      <c r="A11" s="439"/>
      <c r="B11" s="439"/>
      <c r="C11" s="439"/>
      <c r="D11" s="439"/>
      <c r="E11" s="439"/>
      <c r="F11" s="439"/>
      <c r="G11" s="439"/>
      <c r="H11" s="439"/>
      <c r="I11" s="439"/>
    </row>
    <row r="12" spans="1:9" x14ac:dyDescent="0.2">
      <c r="A12" s="439"/>
      <c r="B12" s="439"/>
      <c r="C12" s="439"/>
      <c r="D12" s="439"/>
      <c r="E12" s="439"/>
      <c r="F12" s="439"/>
      <c r="G12" s="439"/>
      <c r="H12" s="439"/>
      <c r="I12" s="439"/>
    </row>
    <row r="13" spans="1:9" x14ac:dyDescent="0.2">
      <c r="A13" s="439"/>
      <c r="B13" s="439"/>
      <c r="C13" s="439"/>
      <c r="D13" s="439"/>
      <c r="E13" s="439"/>
      <c r="F13" s="439"/>
      <c r="G13" s="439"/>
      <c r="H13" s="439"/>
      <c r="I13" s="439"/>
    </row>
    <row r="14" spans="1:9" x14ac:dyDescent="0.2">
      <c r="A14" s="439"/>
      <c r="B14" s="439"/>
      <c r="C14" s="439"/>
      <c r="D14" s="439"/>
      <c r="E14" s="439"/>
      <c r="F14" s="439"/>
      <c r="G14" s="439"/>
      <c r="H14" s="439"/>
      <c r="I14" s="439"/>
    </row>
    <row r="15" spans="1:9" x14ac:dyDescent="0.2">
      <c r="A15" s="439"/>
      <c r="B15" s="439"/>
      <c r="C15" s="439"/>
      <c r="D15" s="439"/>
      <c r="E15" s="439"/>
      <c r="F15" s="439"/>
      <c r="G15" s="439"/>
      <c r="H15" s="439"/>
      <c r="I15" s="439"/>
    </row>
    <row r="16" spans="1:9" x14ac:dyDescent="0.2">
      <c r="A16" s="439"/>
      <c r="B16" s="439"/>
      <c r="C16" s="439"/>
      <c r="D16" s="439"/>
      <c r="E16" s="439"/>
      <c r="F16" s="439"/>
      <c r="G16" s="439"/>
      <c r="H16" s="439"/>
      <c r="I16" s="439"/>
    </row>
    <row r="17" spans="1:9" x14ac:dyDescent="0.2">
      <c r="A17" s="439"/>
      <c r="B17" s="439"/>
      <c r="C17" s="439"/>
      <c r="D17" s="439"/>
      <c r="E17" s="439"/>
      <c r="F17" s="439"/>
      <c r="G17" s="439"/>
      <c r="H17" s="439"/>
      <c r="I17" s="439"/>
    </row>
    <row r="18" spans="1:9" x14ac:dyDescent="0.2">
      <c r="A18" s="439"/>
      <c r="B18" s="439"/>
      <c r="C18" s="439"/>
      <c r="D18" s="439"/>
      <c r="E18" s="439"/>
      <c r="F18" s="439"/>
      <c r="G18" s="439"/>
      <c r="H18" s="439"/>
      <c r="I18" s="439"/>
    </row>
    <row r="19" spans="1:9" x14ac:dyDescent="0.2">
      <c r="A19" s="439"/>
      <c r="B19" s="439"/>
      <c r="C19" s="439"/>
      <c r="D19" s="439"/>
      <c r="E19" s="439"/>
      <c r="F19" s="439"/>
      <c r="G19" s="439"/>
      <c r="H19" s="439"/>
      <c r="I19" s="439"/>
    </row>
    <row r="20" spans="1:9" x14ac:dyDescent="0.2">
      <c r="A20" s="439"/>
      <c r="B20" s="439"/>
      <c r="C20" s="439"/>
      <c r="D20" s="439"/>
      <c r="E20" s="439"/>
      <c r="F20" s="439"/>
      <c r="G20" s="439"/>
      <c r="H20" s="439"/>
      <c r="I20" s="439"/>
    </row>
    <row r="21" spans="1:9" x14ac:dyDescent="0.2">
      <c r="A21" s="439"/>
      <c r="B21" s="439"/>
      <c r="C21" s="439"/>
      <c r="D21" s="439"/>
      <c r="E21" s="439"/>
      <c r="F21" s="439"/>
      <c r="G21" s="439"/>
      <c r="H21" s="439"/>
      <c r="I21" s="439"/>
    </row>
    <row r="22" spans="1:9" x14ac:dyDescent="0.2">
      <c r="A22" s="439"/>
      <c r="B22" s="439"/>
      <c r="C22" s="439"/>
      <c r="D22" s="439"/>
      <c r="E22" s="439"/>
      <c r="F22" s="439"/>
      <c r="G22" s="439"/>
      <c r="H22" s="439"/>
      <c r="I22" s="439"/>
    </row>
    <row r="23" spans="1:9" x14ac:dyDescent="0.2">
      <c r="A23" s="439"/>
      <c r="B23" s="439"/>
      <c r="C23" s="439"/>
      <c r="D23" s="439"/>
      <c r="E23" s="439"/>
      <c r="F23" s="439"/>
      <c r="G23" s="439"/>
      <c r="H23" s="439"/>
      <c r="I23" s="439"/>
    </row>
    <row r="24" spans="1:9" x14ac:dyDescent="0.2">
      <c r="A24" s="439"/>
      <c r="B24" s="439"/>
      <c r="C24" s="439"/>
      <c r="D24" s="439"/>
      <c r="E24" s="439"/>
      <c r="F24" s="439"/>
      <c r="G24" s="439"/>
      <c r="H24" s="439"/>
      <c r="I24" s="439"/>
    </row>
    <row r="25" spans="1:9" x14ac:dyDescent="0.2">
      <c r="A25" s="439"/>
      <c r="B25" s="439"/>
      <c r="C25" s="439"/>
      <c r="D25" s="439"/>
      <c r="E25" s="439"/>
      <c r="F25" s="439"/>
      <c r="G25" s="439"/>
      <c r="H25" s="439"/>
      <c r="I25" s="439"/>
    </row>
    <row r="26" spans="1:9" x14ac:dyDescent="0.2">
      <c r="A26" s="439"/>
      <c r="B26" s="439"/>
      <c r="C26" s="439"/>
      <c r="D26" s="439"/>
      <c r="E26" s="439"/>
      <c r="F26" s="439"/>
      <c r="G26" s="439"/>
      <c r="H26" s="439"/>
      <c r="I26" s="439"/>
    </row>
    <row r="27" spans="1:9" x14ac:dyDescent="0.2">
      <c r="A27" s="439"/>
      <c r="B27" s="439"/>
      <c r="C27" s="439"/>
      <c r="D27" s="439"/>
      <c r="E27" s="439"/>
      <c r="F27" s="439"/>
      <c r="G27" s="439"/>
      <c r="H27" s="439"/>
      <c r="I27" s="439"/>
    </row>
    <row r="28" spans="1:9" x14ac:dyDescent="0.2">
      <c r="A28" s="439"/>
      <c r="B28" s="439"/>
      <c r="C28" s="439"/>
      <c r="D28" s="439"/>
      <c r="E28" s="439"/>
      <c r="F28" s="439"/>
      <c r="G28" s="439"/>
      <c r="H28" s="439"/>
      <c r="I28" s="439"/>
    </row>
    <row r="29" spans="1:9" x14ac:dyDescent="0.2">
      <c r="A29" s="211" t="s">
        <v>563</v>
      </c>
      <c r="B29" s="210"/>
      <c r="C29" s="210"/>
      <c r="D29" s="210"/>
      <c r="E29" s="210"/>
      <c r="F29" s="210"/>
      <c r="G29" s="210"/>
      <c r="H29" s="210"/>
      <c r="I29" s="210"/>
    </row>
    <row r="30" spans="1:9" x14ac:dyDescent="0.2">
      <c r="A30" s="210"/>
      <c r="B30" s="210"/>
      <c r="C30" s="210"/>
      <c r="D30" s="210"/>
      <c r="E30" s="210"/>
      <c r="F30" s="210"/>
      <c r="G30" s="210"/>
      <c r="H30" s="208"/>
      <c r="I30" s="208"/>
    </row>
    <row r="31" spans="1:9" x14ac:dyDescent="0.2">
      <c r="A31" s="210"/>
      <c r="B31" s="210"/>
      <c r="C31" s="210"/>
      <c r="D31" s="210"/>
      <c r="E31" s="210"/>
      <c r="F31" s="210"/>
      <c r="G31" s="210"/>
      <c r="H31" s="209"/>
      <c r="I31" s="209"/>
    </row>
    <row r="32" spans="1:9" x14ac:dyDescent="0.2">
      <c r="A32" s="210"/>
      <c r="B32" s="210"/>
      <c r="C32" s="210"/>
      <c r="D32" s="210"/>
      <c r="E32" s="210"/>
      <c r="F32" s="210"/>
      <c r="G32" s="210"/>
      <c r="H32" s="209"/>
      <c r="I32" s="209"/>
    </row>
    <row r="33" spans="1:7" ht="15.75" x14ac:dyDescent="0.25">
      <c r="A33" s="138" t="s">
        <v>554</v>
      </c>
      <c r="B33" s="139"/>
      <c r="C33" s="140"/>
      <c r="D33" s="141"/>
      <c r="E33" s="141"/>
      <c r="F33" s="142"/>
      <c r="G33" s="142"/>
    </row>
    <row r="34" spans="1:7" x14ac:dyDescent="0.2">
      <c r="A34" s="143"/>
      <c r="B34" s="143"/>
      <c r="C34" s="140"/>
      <c r="D34" s="141"/>
      <c r="E34" s="141"/>
      <c r="F34" s="142"/>
      <c r="G34" s="142"/>
    </row>
    <row r="35" spans="1:7" x14ac:dyDescent="0.2">
      <c r="A35" s="440" t="s">
        <v>449</v>
      </c>
      <c r="B35" s="440"/>
      <c r="C35" s="440"/>
      <c r="D35" s="440"/>
      <c r="E35" s="440"/>
      <c r="F35" s="440"/>
      <c r="G35" s="440"/>
    </row>
    <row r="36" spans="1:7" ht="13.5" thickBot="1" x14ac:dyDescent="0.25">
      <c r="A36" s="144"/>
      <c r="B36" s="144"/>
      <c r="C36" s="145"/>
      <c r="D36" s="146"/>
      <c r="E36" s="146"/>
      <c r="F36" s="147"/>
      <c r="G36" s="148"/>
    </row>
    <row r="37" spans="1:7" ht="36.75" thickBot="1" x14ac:dyDescent="0.25">
      <c r="A37" s="149" t="s">
        <v>450</v>
      </c>
      <c r="B37" s="150"/>
      <c r="C37" s="151" t="s">
        <v>451</v>
      </c>
      <c r="D37" s="152" t="s">
        <v>555</v>
      </c>
      <c r="E37" s="152" t="s">
        <v>556</v>
      </c>
      <c r="F37" s="152" t="s">
        <v>452</v>
      </c>
      <c r="G37" s="153" t="s">
        <v>453</v>
      </c>
    </row>
    <row r="38" spans="1:7" x14ac:dyDescent="0.2">
      <c r="A38" s="154" t="s">
        <v>454</v>
      </c>
      <c r="B38" s="155"/>
      <c r="C38" s="156" t="s">
        <v>455</v>
      </c>
      <c r="D38" s="157">
        <f>SUM(D39:D43)</f>
        <v>4745258.4610000001</v>
      </c>
      <c r="E38" s="157">
        <f>SUM(E39:E43)</f>
        <v>4745258.4610000001</v>
      </c>
      <c r="F38" s="157">
        <f t="shared" ref="F38:F43" si="0">+E38-D38</f>
        <v>0</v>
      </c>
      <c r="G38" s="158"/>
    </row>
    <row r="39" spans="1:7" x14ac:dyDescent="0.2">
      <c r="A39" s="421" t="s">
        <v>456</v>
      </c>
      <c r="B39" s="422"/>
      <c r="C39" s="159" t="s">
        <v>457</v>
      </c>
      <c r="D39" s="160">
        <v>52117.006999999998</v>
      </c>
      <c r="E39" s="160">
        <v>52117.006999999998</v>
      </c>
      <c r="F39" s="160">
        <f t="shared" si="0"/>
        <v>0</v>
      </c>
      <c r="G39" s="161"/>
    </row>
    <row r="40" spans="1:7" x14ac:dyDescent="0.2">
      <c r="A40" s="419" t="s">
        <v>458</v>
      </c>
      <c r="B40" s="420"/>
      <c r="C40" s="159" t="s">
        <v>459</v>
      </c>
      <c r="D40" s="160">
        <v>3956425.253</v>
      </c>
      <c r="E40" s="160">
        <v>3956425.253</v>
      </c>
      <c r="F40" s="160">
        <f t="shared" si="0"/>
        <v>0</v>
      </c>
      <c r="G40" s="161"/>
    </row>
    <row r="41" spans="1:7" ht="36" x14ac:dyDescent="0.2">
      <c r="A41" s="419" t="s">
        <v>460</v>
      </c>
      <c r="B41" s="420"/>
      <c r="C41" s="162" t="s">
        <v>461</v>
      </c>
      <c r="D41" s="160">
        <v>635859.18400000001</v>
      </c>
      <c r="E41" s="160">
        <f>635859.184+147</f>
        <v>636006.18400000001</v>
      </c>
      <c r="F41" s="160">
        <f t="shared" si="0"/>
        <v>147</v>
      </c>
      <c r="G41" s="163" t="s">
        <v>462</v>
      </c>
    </row>
    <row r="42" spans="1:7" ht="36" x14ac:dyDescent="0.2">
      <c r="A42" s="421" t="s">
        <v>463</v>
      </c>
      <c r="B42" s="422"/>
      <c r="C42" s="162" t="s">
        <v>464</v>
      </c>
      <c r="D42" s="160">
        <v>147.29</v>
      </c>
      <c r="E42" s="160">
        <f>147.29-147</f>
        <v>0.28999999999999204</v>
      </c>
      <c r="F42" s="160">
        <f t="shared" si="0"/>
        <v>-147</v>
      </c>
      <c r="G42" s="163" t="s">
        <v>462</v>
      </c>
    </row>
    <row r="43" spans="1:7" x14ac:dyDescent="0.2">
      <c r="A43" s="421" t="s">
        <v>465</v>
      </c>
      <c r="B43" s="422"/>
      <c r="C43" s="162" t="s">
        <v>466</v>
      </c>
      <c r="D43" s="160">
        <v>100709.727</v>
      </c>
      <c r="E43" s="160">
        <v>100709.727</v>
      </c>
      <c r="F43" s="160">
        <f t="shared" si="0"/>
        <v>0</v>
      </c>
      <c r="G43" s="161"/>
    </row>
    <row r="44" spans="1:7" x14ac:dyDescent="0.2">
      <c r="A44" s="164"/>
      <c r="B44" s="165"/>
      <c r="C44" s="166"/>
      <c r="D44" s="167"/>
      <c r="E44" s="167"/>
      <c r="F44" s="168"/>
      <c r="G44" s="169"/>
    </row>
    <row r="45" spans="1:7" x14ac:dyDescent="0.2">
      <c r="A45" s="435" t="s">
        <v>467</v>
      </c>
      <c r="B45" s="436"/>
      <c r="C45" s="170" t="s">
        <v>468</v>
      </c>
      <c r="D45" s="171">
        <f>SUM(D46:D49)</f>
        <v>228130.08300000001</v>
      </c>
      <c r="E45" s="171">
        <f>SUM(E46:E49)</f>
        <v>228780.08300000001</v>
      </c>
      <c r="F45" s="171">
        <f>+E45-D45</f>
        <v>650</v>
      </c>
      <c r="G45" s="172"/>
    </row>
    <row r="46" spans="1:7" x14ac:dyDescent="0.2">
      <c r="A46" s="430" t="s">
        <v>469</v>
      </c>
      <c r="B46" s="431"/>
      <c r="C46" s="159" t="s">
        <v>470</v>
      </c>
      <c r="D46" s="160">
        <v>22899.786</v>
      </c>
      <c r="E46" s="160">
        <v>22899.786</v>
      </c>
      <c r="F46" s="160">
        <f>+E46-D46</f>
        <v>0</v>
      </c>
      <c r="G46" s="161"/>
    </row>
    <row r="47" spans="1:7" ht="72" x14ac:dyDescent="0.2">
      <c r="A47" s="437" t="s">
        <v>471</v>
      </c>
      <c r="B47" s="438"/>
      <c r="C47" s="162" t="s">
        <v>472</v>
      </c>
      <c r="D47" s="160">
        <v>36668.851000000002</v>
      </c>
      <c r="E47" s="160">
        <f>36668.851-365+650</f>
        <v>36953.851000000002</v>
      </c>
      <c r="F47" s="160">
        <f>+E47-D47</f>
        <v>285</v>
      </c>
      <c r="G47" s="163" t="s">
        <v>473</v>
      </c>
    </row>
    <row r="48" spans="1:7" ht="36" x14ac:dyDescent="0.2">
      <c r="A48" s="430" t="s">
        <v>474</v>
      </c>
      <c r="B48" s="431"/>
      <c r="C48" s="162" t="s">
        <v>475</v>
      </c>
      <c r="D48" s="160">
        <v>28.3</v>
      </c>
      <c r="E48" s="160">
        <f>28.3+365</f>
        <v>393.3</v>
      </c>
      <c r="F48" s="160">
        <f>+E48-D48</f>
        <v>365</v>
      </c>
      <c r="G48" s="163" t="s">
        <v>476</v>
      </c>
    </row>
    <row r="49" spans="1:7" x14ac:dyDescent="0.2">
      <c r="A49" s="430" t="s">
        <v>477</v>
      </c>
      <c r="B49" s="431"/>
      <c r="C49" s="162" t="s">
        <v>478</v>
      </c>
      <c r="D49" s="160">
        <v>168533.14600000001</v>
      </c>
      <c r="E49" s="160">
        <v>168533.14600000001</v>
      </c>
      <c r="F49" s="160">
        <f>+E49-D49</f>
        <v>0</v>
      </c>
      <c r="G49" s="161"/>
    </row>
    <row r="50" spans="1:7" x14ac:dyDescent="0.2">
      <c r="A50" s="173"/>
      <c r="B50" s="174"/>
      <c r="C50" s="166"/>
      <c r="D50" s="167"/>
      <c r="E50" s="167"/>
      <c r="F50" s="168"/>
      <c r="G50" s="169"/>
    </row>
    <row r="51" spans="1:7" x14ac:dyDescent="0.2">
      <c r="A51" s="426" t="s">
        <v>479</v>
      </c>
      <c r="B51" s="427"/>
      <c r="C51" s="170" t="s">
        <v>561</v>
      </c>
      <c r="D51" s="171">
        <f>24218271/1000</f>
        <v>24218.271000000001</v>
      </c>
      <c r="E51" s="171">
        <f>24218271/1000</f>
        <v>24218.271000000001</v>
      </c>
      <c r="F51" s="171">
        <f>+E51-D51</f>
        <v>0</v>
      </c>
      <c r="G51" s="172"/>
    </row>
    <row r="52" spans="1:7" ht="36.75" thickBot="1" x14ac:dyDescent="0.25">
      <c r="A52" s="432" t="s">
        <v>480</v>
      </c>
      <c r="B52" s="433"/>
      <c r="C52" s="175"/>
      <c r="D52" s="176">
        <f>+D38+D45+D51</f>
        <v>4997606.8149999995</v>
      </c>
      <c r="E52" s="176">
        <f>+E38+E45+E51</f>
        <v>4998256.8149999995</v>
      </c>
      <c r="F52" s="176">
        <f>+E52-D52</f>
        <v>650</v>
      </c>
      <c r="G52" s="177" t="s">
        <v>481</v>
      </c>
    </row>
    <row r="53" spans="1:7" ht="13.5" thickBot="1" x14ac:dyDescent="0.25">
      <c r="A53" s="178"/>
      <c r="B53" s="179"/>
      <c r="C53" s="180"/>
      <c r="D53" s="181"/>
      <c r="E53" s="181"/>
      <c r="F53" s="182"/>
      <c r="G53" s="183"/>
    </row>
    <row r="54" spans="1:7" x14ac:dyDescent="0.2">
      <c r="A54" s="184" t="s">
        <v>482</v>
      </c>
      <c r="B54" s="185"/>
      <c r="C54" s="156" t="s">
        <v>483</v>
      </c>
      <c r="D54" s="157">
        <v>2474760.6570000001</v>
      </c>
      <c r="E54" s="157">
        <v>2474760.6570000001</v>
      </c>
      <c r="F54" s="157">
        <f>+E54-D54</f>
        <v>0</v>
      </c>
      <c r="G54" s="158"/>
    </row>
    <row r="55" spans="1:7" x14ac:dyDescent="0.2">
      <c r="A55" s="428"/>
      <c r="B55" s="434"/>
      <c r="C55" s="186"/>
      <c r="D55" s="160"/>
      <c r="E55" s="160"/>
      <c r="F55" s="187"/>
      <c r="G55" s="161"/>
    </row>
    <row r="56" spans="1:7" ht="60" x14ac:dyDescent="0.2">
      <c r="A56" s="426" t="s">
        <v>484</v>
      </c>
      <c r="B56" s="427"/>
      <c r="C56" s="170" t="s">
        <v>485</v>
      </c>
      <c r="D56" s="171">
        <v>35699.313999999998</v>
      </c>
      <c r="E56" s="171">
        <v>84454</v>
      </c>
      <c r="F56" s="171">
        <f>+E56-D56</f>
        <v>48754.686000000002</v>
      </c>
      <c r="G56" s="188" t="s">
        <v>486</v>
      </c>
    </row>
    <row r="57" spans="1:7" x14ac:dyDescent="0.2">
      <c r="A57" s="428"/>
      <c r="B57" s="434"/>
      <c r="C57" s="186"/>
      <c r="D57" s="160"/>
      <c r="E57" s="160"/>
      <c r="F57" s="187"/>
      <c r="G57" s="161"/>
    </row>
    <row r="58" spans="1:7" x14ac:dyDescent="0.2">
      <c r="A58" s="426" t="s">
        <v>487</v>
      </c>
      <c r="B58" s="427"/>
      <c r="C58" s="170" t="s">
        <v>488</v>
      </c>
      <c r="D58" s="171">
        <f>SUM(D59:D61)</f>
        <v>2001600.713</v>
      </c>
      <c r="E58" s="171">
        <f>SUM(E59:E61)</f>
        <v>1999147</v>
      </c>
      <c r="F58" s="171">
        <f>+E58-D58</f>
        <v>-2453.7129999999888</v>
      </c>
      <c r="G58" s="172"/>
    </row>
    <row r="59" spans="1:7" x14ac:dyDescent="0.2">
      <c r="A59" s="419" t="s">
        <v>489</v>
      </c>
      <c r="B59" s="420"/>
      <c r="C59" s="162" t="s">
        <v>490</v>
      </c>
      <c r="D59" s="160">
        <v>1978757.713</v>
      </c>
      <c r="E59" s="160">
        <v>1978758</v>
      </c>
      <c r="F59" s="160">
        <f>+E59-D59</f>
        <v>0.28700000001117587</v>
      </c>
      <c r="G59" s="161"/>
    </row>
    <row r="60" spans="1:7" ht="48" x14ac:dyDescent="0.2">
      <c r="A60" s="421" t="s">
        <v>491</v>
      </c>
      <c r="B60" s="422"/>
      <c r="C60" s="162" t="s">
        <v>492</v>
      </c>
      <c r="D60" s="160">
        <v>7616</v>
      </c>
      <c r="E60" s="160">
        <v>5162</v>
      </c>
      <c r="F60" s="160">
        <f>+E60-D60</f>
        <v>-2454</v>
      </c>
      <c r="G60" s="163" t="s">
        <v>493</v>
      </c>
    </row>
    <row r="61" spans="1:7" x14ac:dyDescent="0.2">
      <c r="A61" s="421" t="s">
        <v>494</v>
      </c>
      <c r="B61" s="422"/>
      <c r="C61" s="162" t="s">
        <v>495</v>
      </c>
      <c r="D61" s="160">
        <v>15227</v>
      </c>
      <c r="E61" s="160">
        <v>15227</v>
      </c>
      <c r="F61" s="160">
        <f>+E61-D61</f>
        <v>0</v>
      </c>
      <c r="G61" s="161"/>
    </row>
    <row r="62" spans="1:7" x14ac:dyDescent="0.2">
      <c r="A62" s="428"/>
      <c r="B62" s="429"/>
      <c r="C62" s="166"/>
      <c r="D62" s="167"/>
      <c r="E62" s="167"/>
      <c r="F62" s="168"/>
      <c r="G62" s="169"/>
    </row>
    <row r="63" spans="1:7" x14ac:dyDescent="0.2">
      <c r="A63" s="426" t="s">
        <v>496</v>
      </c>
      <c r="B63" s="427"/>
      <c r="C63" s="170" t="s">
        <v>497</v>
      </c>
      <c r="D63" s="171">
        <f>SUM(D64:D69)</f>
        <v>374286.74800000002</v>
      </c>
      <c r="E63" s="171">
        <f>SUM(E64:E69)</f>
        <v>377390.74800000002</v>
      </c>
      <c r="F63" s="171">
        <f t="shared" ref="F63:F72" si="1">+E63-D63</f>
        <v>3104</v>
      </c>
      <c r="G63" s="172"/>
    </row>
    <row r="64" spans="1:7" x14ac:dyDescent="0.2">
      <c r="A64" s="419" t="s">
        <v>489</v>
      </c>
      <c r="B64" s="420"/>
      <c r="C64" s="162" t="s">
        <v>498</v>
      </c>
      <c r="D64" s="160">
        <v>203359.11300000001</v>
      </c>
      <c r="E64" s="160">
        <v>203359.11300000001</v>
      </c>
      <c r="F64" s="160">
        <f t="shared" si="1"/>
        <v>0</v>
      </c>
      <c r="G64" s="161"/>
    </row>
    <row r="65" spans="1:7" x14ac:dyDescent="0.2">
      <c r="A65" s="421" t="s">
        <v>499</v>
      </c>
      <c r="B65" s="422"/>
      <c r="C65" s="162" t="s">
        <v>500</v>
      </c>
      <c r="D65" s="160">
        <v>34734.629999999997</v>
      </c>
      <c r="E65" s="160">
        <v>34734.629999999997</v>
      </c>
      <c r="F65" s="160">
        <f t="shared" si="1"/>
        <v>0</v>
      </c>
      <c r="G65" s="161"/>
    </row>
    <row r="66" spans="1:7" x14ac:dyDescent="0.2">
      <c r="A66" s="419" t="s">
        <v>501</v>
      </c>
      <c r="B66" s="420"/>
      <c r="C66" s="162" t="s">
        <v>502</v>
      </c>
      <c r="D66" s="160">
        <v>102911.005</v>
      </c>
      <c r="E66" s="160">
        <f>103561.005-650</f>
        <v>102911.005</v>
      </c>
      <c r="F66" s="160">
        <f t="shared" si="1"/>
        <v>0</v>
      </c>
      <c r="G66" s="163"/>
    </row>
    <row r="67" spans="1:7" x14ac:dyDescent="0.2">
      <c r="A67" s="421" t="s">
        <v>503</v>
      </c>
      <c r="B67" s="422"/>
      <c r="C67" s="162" t="s">
        <v>504</v>
      </c>
      <c r="D67" s="160">
        <v>22823</v>
      </c>
      <c r="E67" s="160">
        <v>22823</v>
      </c>
      <c r="F67" s="160">
        <f t="shared" si="1"/>
        <v>0</v>
      </c>
      <c r="G67" s="161"/>
    </row>
    <row r="68" spans="1:7" x14ac:dyDescent="0.2">
      <c r="A68" s="421" t="s">
        <v>505</v>
      </c>
      <c r="B68" s="422"/>
      <c r="C68" s="162" t="s">
        <v>506</v>
      </c>
      <c r="D68" s="160">
        <v>9464</v>
      </c>
      <c r="E68" s="160">
        <v>9464</v>
      </c>
      <c r="F68" s="160">
        <f t="shared" si="1"/>
        <v>0</v>
      </c>
      <c r="G68" s="189"/>
    </row>
    <row r="69" spans="1:7" ht="84" x14ac:dyDescent="0.2">
      <c r="A69" s="421" t="s">
        <v>507</v>
      </c>
      <c r="B69" s="422"/>
      <c r="C69" s="162" t="s">
        <v>508</v>
      </c>
      <c r="D69" s="160">
        <v>995</v>
      </c>
      <c r="E69" s="160">
        <f>995+2454+650</f>
        <v>4099</v>
      </c>
      <c r="F69" s="160">
        <f t="shared" si="1"/>
        <v>3104</v>
      </c>
      <c r="G69" s="163" t="s">
        <v>509</v>
      </c>
    </row>
    <row r="70" spans="1:7" x14ac:dyDescent="0.2">
      <c r="A70" s="164"/>
      <c r="B70" s="165"/>
      <c r="C70" s="166"/>
      <c r="D70" s="167"/>
      <c r="E70" s="167"/>
      <c r="F70" s="168">
        <f t="shared" si="1"/>
        <v>0</v>
      </c>
      <c r="G70" s="169"/>
    </row>
    <row r="71" spans="1:7" ht="60" x14ac:dyDescent="0.2">
      <c r="A71" s="426" t="s">
        <v>510</v>
      </c>
      <c r="B71" s="427"/>
      <c r="C71" s="190" t="s">
        <v>511</v>
      </c>
      <c r="D71" s="171">
        <v>111259.099</v>
      </c>
      <c r="E71" s="171">
        <f>111259.099-48755</f>
        <v>62504.099000000002</v>
      </c>
      <c r="F71" s="171">
        <f t="shared" si="1"/>
        <v>-48755</v>
      </c>
      <c r="G71" s="188" t="s">
        <v>486</v>
      </c>
    </row>
    <row r="72" spans="1:7" ht="36.75" thickBot="1" x14ac:dyDescent="0.25">
      <c r="A72" s="423" t="s">
        <v>512</v>
      </c>
      <c r="B72" s="424"/>
      <c r="C72" s="176"/>
      <c r="D72" s="176">
        <f>+D54+D56+D58+D63+D71</f>
        <v>4997606.5310000004</v>
      </c>
      <c r="E72" s="176">
        <f>+E54+E56+E58+E63+E71</f>
        <v>4998256.5039999997</v>
      </c>
      <c r="F72" s="176">
        <f t="shared" si="1"/>
        <v>649.97299999929965</v>
      </c>
      <c r="G72" s="191" t="s">
        <v>481</v>
      </c>
    </row>
    <row r="73" spans="1:7" x14ac:dyDescent="0.2">
      <c r="A73" s="192"/>
      <c r="B73" s="192"/>
      <c r="C73" s="192"/>
      <c r="D73" s="192"/>
      <c r="E73" s="192"/>
      <c r="F73" s="192"/>
      <c r="G73" s="192"/>
    </row>
    <row r="74" spans="1:7" x14ac:dyDescent="0.2">
      <c r="A74" s="192"/>
      <c r="B74" s="192"/>
      <c r="C74" s="192"/>
      <c r="D74" s="192"/>
      <c r="E74" s="192"/>
      <c r="F74" s="192"/>
      <c r="G74" s="192"/>
    </row>
    <row r="75" spans="1:7" x14ac:dyDescent="0.2">
      <c r="A75" s="192"/>
      <c r="B75" s="192"/>
      <c r="C75" s="192"/>
      <c r="D75" s="192"/>
      <c r="E75" s="192"/>
      <c r="F75" s="192"/>
      <c r="G75" s="192"/>
    </row>
    <row r="76" spans="1:7" ht="15.75" x14ac:dyDescent="0.25">
      <c r="A76" s="138" t="s">
        <v>557</v>
      </c>
      <c r="B76" s="140"/>
      <c r="C76" s="141"/>
      <c r="D76" s="141"/>
      <c r="E76" s="142"/>
      <c r="F76" s="142"/>
      <c r="G76" s="192"/>
    </row>
    <row r="77" spans="1:7" x14ac:dyDescent="0.2">
      <c r="A77" s="143"/>
      <c r="B77" s="140"/>
      <c r="C77" s="141"/>
      <c r="D77" s="141"/>
      <c r="E77" s="142"/>
      <c r="F77" s="142"/>
      <c r="G77" s="192"/>
    </row>
    <row r="78" spans="1:7" x14ac:dyDescent="0.2">
      <c r="A78" s="425" t="s">
        <v>449</v>
      </c>
      <c r="B78" s="425"/>
      <c r="C78" s="425"/>
      <c r="D78" s="425"/>
      <c r="E78" s="425"/>
      <c r="F78" s="425"/>
      <c r="G78" s="425"/>
    </row>
    <row r="79" spans="1:7" ht="13.5" thickBot="1" x14ac:dyDescent="0.25">
      <c r="A79" s="144"/>
      <c r="B79" s="145"/>
      <c r="C79" s="146"/>
      <c r="D79" s="146"/>
      <c r="E79" s="147"/>
      <c r="F79" s="148"/>
    </row>
    <row r="80" spans="1:7" ht="48.75" thickBot="1" x14ac:dyDescent="0.25">
      <c r="A80" s="411" t="s">
        <v>558</v>
      </c>
      <c r="B80" s="412"/>
      <c r="C80" s="193" t="s">
        <v>451</v>
      </c>
      <c r="D80" s="194" t="s">
        <v>559</v>
      </c>
      <c r="E80" s="194" t="s">
        <v>560</v>
      </c>
      <c r="F80" s="194" t="s">
        <v>452</v>
      </c>
      <c r="G80" s="195" t="s">
        <v>453</v>
      </c>
    </row>
    <row r="81" spans="1:7" x14ac:dyDescent="0.2">
      <c r="A81" s="413" t="s">
        <v>513</v>
      </c>
      <c r="B81" s="414"/>
      <c r="C81" s="196" t="s">
        <v>514</v>
      </c>
      <c r="D81" s="197">
        <f>SUM(D82:D83)</f>
        <v>1788691.9349999998</v>
      </c>
      <c r="E81" s="197">
        <f>SUM(E82:E83)</f>
        <v>1786899.1939999999</v>
      </c>
      <c r="F81" s="197">
        <f>+E81-D81</f>
        <v>-1792.7409999999218</v>
      </c>
      <c r="G81" s="198"/>
    </row>
    <row r="82" spans="1:7" x14ac:dyDescent="0.2">
      <c r="A82" s="415" t="s">
        <v>515</v>
      </c>
      <c r="B82" s="416"/>
      <c r="C82" s="159" t="s">
        <v>516</v>
      </c>
      <c r="D82" s="160">
        <v>1768603.1939999999</v>
      </c>
      <c r="E82" s="160">
        <v>1768603.1939999999</v>
      </c>
      <c r="F82" s="160">
        <f>+E82-D82</f>
        <v>0</v>
      </c>
      <c r="G82" s="161"/>
    </row>
    <row r="83" spans="1:7" ht="96" x14ac:dyDescent="0.2">
      <c r="A83" s="415" t="s">
        <v>517</v>
      </c>
      <c r="B83" s="416"/>
      <c r="C83" s="159" t="s">
        <v>518</v>
      </c>
      <c r="D83" s="160">
        <v>20088.741000000002</v>
      </c>
      <c r="E83" s="160">
        <v>18296</v>
      </c>
      <c r="F83" s="160">
        <f>+E83-D83</f>
        <v>-1792.7410000000018</v>
      </c>
      <c r="G83" s="163" t="s">
        <v>519</v>
      </c>
    </row>
    <row r="84" spans="1:7" x14ac:dyDescent="0.2">
      <c r="A84" s="164"/>
      <c r="C84" s="166"/>
      <c r="D84" s="167"/>
      <c r="E84" s="167"/>
      <c r="F84" s="168"/>
      <c r="G84" s="169"/>
    </row>
    <row r="85" spans="1:7" x14ac:dyDescent="0.2">
      <c r="A85" s="417" t="s">
        <v>520</v>
      </c>
      <c r="B85" s="418"/>
      <c r="C85" s="170" t="s">
        <v>562</v>
      </c>
      <c r="D85" s="171">
        <f>SUM(D86:D92)</f>
        <v>1512026.7650000001</v>
      </c>
      <c r="E85" s="171">
        <f>SUM(E86:E92)</f>
        <v>1510794.7650000001</v>
      </c>
      <c r="F85" s="171">
        <f t="shared" ref="F85:F92" si="2">+E85-D85</f>
        <v>-1232</v>
      </c>
      <c r="G85" s="172"/>
    </row>
    <row r="86" spans="1:7" x14ac:dyDescent="0.2">
      <c r="A86" s="409" t="s">
        <v>521</v>
      </c>
      <c r="B86" s="410"/>
      <c r="C86" s="159" t="s">
        <v>522</v>
      </c>
      <c r="D86" s="160">
        <v>501402.76500000001</v>
      </c>
      <c r="E86" s="160">
        <v>501402.76500000001</v>
      </c>
      <c r="F86" s="160">
        <f t="shared" si="2"/>
        <v>0</v>
      </c>
      <c r="G86" s="161"/>
    </row>
    <row r="87" spans="1:7" x14ac:dyDescent="0.2">
      <c r="A87" s="407" t="s">
        <v>523</v>
      </c>
      <c r="B87" s="408"/>
      <c r="C87" s="162" t="s">
        <v>524</v>
      </c>
      <c r="D87" s="160">
        <v>487757</v>
      </c>
      <c r="E87" s="160">
        <v>487757</v>
      </c>
      <c r="F87" s="160">
        <f t="shared" si="2"/>
        <v>0</v>
      </c>
      <c r="G87" s="163"/>
    </row>
    <row r="88" spans="1:7" x14ac:dyDescent="0.2">
      <c r="A88" s="407" t="s">
        <v>525</v>
      </c>
      <c r="B88" s="408"/>
      <c r="C88" s="162" t="s">
        <v>526</v>
      </c>
      <c r="D88" s="160">
        <v>344692</v>
      </c>
      <c r="E88" s="160">
        <v>344692</v>
      </c>
      <c r="F88" s="160">
        <f t="shared" si="2"/>
        <v>0</v>
      </c>
      <c r="G88" s="163"/>
    </row>
    <row r="89" spans="1:7" ht="72" x14ac:dyDescent="0.2">
      <c r="A89" s="407" t="s">
        <v>527</v>
      </c>
      <c r="B89" s="408"/>
      <c r="C89" s="162" t="s">
        <v>528</v>
      </c>
      <c r="D89" s="160">
        <v>159209</v>
      </c>
      <c r="E89" s="160">
        <v>158197</v>
      </c>
      <c r="F89" s="160">
        <f t="shared" si="2"/>
        <v>-1012</v>
      </c>
      <c r="G89" s="163" t="s">
        <v>529</v>
      </c>
    </row>
    <row r="90" spans="1:7" x14ac:dyDescent="0.2">
      <c r="A90" s="407" t="s">
        <v>530</v>
      </c>
      <c r="B90" s="408"/>
      <c r="C90" s="162" t="s">
        <v>531</v>
      </c>
      <c r="D90" s="160">
        <v>297</v>
      </c>
      <c r="E90" s="160">
        <v>297</v>
      </c>
      <c r="F90" s="160">
        <f t="shared" si="2"/>
        <v>0</v>
      </c>
      <c r="G90" s="163"/>
    </row>
    <row r="91" spans="1:7" x14ac:dyDescent="0.2">
      <c r="A91" s="407" t="s">
        <v>532</v>
      </c>
      <c r="B91" s="408"/>
      <c r="C91" s="162" t="s">
        <v>533</v>
      </c>
      <c r="D91" s="160">
        <v>5979</v>
      </c>
      <c r="E91" s="160">
        <v>5979</v>
      </c>
      <c r="F91" s="160">
        <f t="shared" si="2"/>
        <v>0</v>
      </c>
      <c r="G91" s="161"/>
    </row>
    <row r="92" spans="1:7" ht="72" x14ac:dyDescent="0.2">
      <c r="A92" s="407" t="s">
        <v>534</v>
      </c>
      <c r="B92" s="408"/>
      <c r="C92" s="162" t="s">
        <v>535</v>
      </c>
      <c r="D92" s="160">
        <v>12690</v>
      </c>
      <c r="E92" s="160">
        <v>12470</v>
      </c>
      <c r="F92" s="160">
        <f t="shared" si="2"/>
        <v>-220</v>
      </c>
      <c r="G92" s="163" t="s">
        <v>536</v>
      </c>
    </row>
    <row r="93" spans="1:7" x14ac:dyDescent="0.2">
      <c r="A93" s="164"/>
      <c r="C93" s="166"/>
      <c r="D93" s="167"/>
      <c r="E93" s="167"/>
      <c r="F93" s="168"/>
      <c r="G93" s="169"/>
    </row>
    <row r="94" spans="1:7" ht="108" x14ac:dyDescent="0.2">
      <c r="A94" s="199" t="s">
        <v>537</v>
      </c>
      <c r="B94" s="200"/>
      <c r="C94" s="170" t="s">
        <v>538</v>
      </c>
      <c r="D94" s="171">
        <v>59554</v>
      </c>
      <c r="E94" s="171">
        <v>37818</v>
      </c>
      <c r="F94" s="171">
        <f>+E94-D94</f>
        <v>-21736</v>
      </c>
      <c r="G94" s="188" t="s">
        <v>539</v>
      </c>
    </row>
    <row r="95" spans="1:7" x14ac:dyDescent="0.2">
      <c r="A95" s="164"/>
      <c r="C95" s="166"/>
      <c r="D95" s="167"/>
      <c r="E95" s="167"/>
      <c r="F95" s="168"/>
      <c r="G95" s="169"/>
    </row>
    <row r="96" spans="1:7" ht="132" x14ac:dyDescent="0.2">
      <c r="A96" s="403" t="s">
        <v>540</v>
      </c>
      <c r="B96" s="404"/>
      <c r="C96" s="170" t="s">
        <v>541</v>
      </c>
      <c r="D96" s="171">
        <v>76013</v>
      </c>
      <c r="E96" s="171">
        <v>53715</v>
      </c>
      <c r="F96" s="171">
        <f>+E96-D96</f>
        <v>-22298</v>
      </c>
      <c r="G96" s="188" t="s">
        <v>542</v>
      </c>
    </row>
    <row r="97" spans="1:7" x14ac:dyDescent="0.2">
      <c r="A97" s="164"/>
      <c r="C97" s="166"/>
      <c r="D97" s="167"/>
      <c r="E97" s="167"/>
      <c r="F97" s="168"/>
      <c r="G97" s="169"/>
    </row>
    <row r="98" spans="1:7" ht="24" x14ac:dyDescent="0.2">
      <c r="A98" s="403" t="s">
        <v>543</v>
      </c>
      <c r="B98" s="404"/>
      <c r="C98" s="170" t="s">
        <v>544</v>
      </c>
      <c r="D98" s="171">
        <f>+D81+D94</f>
        <v>1848245.9349999998</v>
      </c>
      <c r="E98" s="171">
        <f>+E81+E94</f>
        <v>1824717.1939999999</v>
      </c>
      <c r="F98" s="171">
        <f>+E98-D98</f>
        <v>-23528.740999999922</v>
      </c>
      <c r="G98" s="188" t="s">
        <v>545</v>
      </c>
    </row>
    <row r="99" spans="1:7" x14ac:dyDescent="0.2">
      <c r="A99" s="201"/>
      <c r="C99" s="166"/>
      <c r="D99" s="202"/>
      <c r="E99" s="202"/>
      <c r="F99" s="203"/>
      <c r="G99" s="204"/>
    </row>
    <row r="100" spans="1:7" ht="24" x14ac:dyDescent="0.2">
      <c r="A100" s="403" t="s">
        <v>546</v>
      </c>
      <c r="B100" s="404"/>
      <c r="C100" s="170" t="s">
        <v>547</v>
      </c>
      <c r="D100" s="171">
        <f>+D85+D96-1</f>
        <v>1588038.7650000001</v>
      </c>
      <c r="E100" s="171">
        <f>+E85+E96</f>
        <v>1564509.7650000001</v>
      </c>
      <c r="F100" s="171">
        <f>+E100-D100</f>
        <v>-23529</v>
      </c>
      <c r="G100" s="188" t="s">
        <v>545</v>
      </c>
    </row>
    <row r="101" spans="1:7" x14ac:dyDescent="0.2">
      <c r="A101" s="164"/>
      <c r="C101" s="166"/>
      <c r="D101" s="167"/>
      <c r="E101" s="167"/>
      <c r="F101" s="168"/>
      <c r="G101" s="169"/>
    </row>
    <row r="102" spans="1:7" x14ac:dyDescent="0.2">
      <c r="A102" s="403" t="s">
        <v>548</v>
      </c>
      <c r="B102" s="404"/>
      <c r="C102" s="170" t="s">
        <v>549</v>
      </c>
      <c r="D102" s="171">
        <f>+D98-D100</f>
        <v>260207.16999999969</v>
      </c>
      <c r="E102" s="171">
        <f>+E98-E100</f>
        <v>260207.42899999977</v>
      </c>
      <c r="F102" s="171">
        <f>+E102-D102</f>
        <v>0.2590000000782311</v>
      </c>
      <c r="G102" s="172"/>
    </row>
    <row r="103" spans="1:7" x14ac:dyDescent="0.2">
      <c r="A103" s="164"/>
      <c r="C103" s="166"/>
      <c r="D103" s="167"/>
      <c r="E103" s="167"/>
      <c r="F103" s="168"/>
      <c r="G103" s="169"/>
    </row>
    <row r="104" spans="1:7" x14ac:dyDescent="0.2">
      <c r="A104" s="403" t="s">
        <v>550</v>
      </c>
      <c r="B104" s="404"/>
      <c r="C104" s="170" t="s">
        <v>551</v>
      </c>
      <c r="D104" s="171">
        <v>20928</v>
      </c>
      <c r="E104" s="171">
        <v>20928</v>
      </c>
      <c r="F104" s="171">
        <f>+E104-D104</f>
        <v>0</v>
      </c>
      <c r="G104" s="172"/>
    </row>
    <row r="105" spans="1:7" x14ac:dyDescent="0.2">
      <c r="A105" s="164"/>
      <c r="C105" s="166"/>
      <c r="D105" s="167"/>
      <c r="E105" s="167"/>
      <c r="F105" s="168"/>
      <c r="G105" s="169"/>
    </row>
    <row r="106" spans="1:7" ht="13.5" thickBot="1" x14ac:dyDescent="0.25">
      <c r="A106" s="405" t="s">
        <v>552</v>
      </c>
      <c r="B106" s="406"/>
      <c r="C106" s="205" t="s">
        <v>553</v>
      </c>
      <c r="D106" s="206">
        <f>+D102-D104</f>
        <v>239279.16999999969</v>
      </c>
      <c r="E106" s="206">
        <f>+E102-E104</f>
        <v>239279.42899999977</v>
      </c>
      <c r="F106" s="206">
        <f>+E106-D106</f>
        <v>0.2590000000782311</v>
      </c>
      <c r="G106" s="207"/>
    </row>
  </sheetData>
  <mergeCells count="50">
    <mergeCell ref="A1:I28"/>
    <mergeCell ref="A35:G35"/>
    <mergeCell ref="A39:B39"/>
    <mergeCell ref="A40:B40"/>
    <mergeCell ref="A41:B41"/>
    <mergeCell ref="A42:B42"/>
    <mergeCell ref="A43:B43"/>
    <mergeCell ref="A45:B45"/>
    <mergeCell ref="A46:B46"/>
    <mergeCell ref="A47:B47"/>
    <mergeCell ref="A48:B48"/>
    <mergeCell ref="A49:B49"/>
    <mergeCell ref="A52:B52"/>
    <mergeCell ref="A56:B56"/>
    <mergeCell ref="A58:B58"/>
    <mergeCell ref="A51:B51"/>
    <mergeCell ref="A57:B57"/>
    <mergeCell ref="A55:B55"/>
    <mergeCell ref="A59:B59"/>
    <mergeCell ref="A60:B60"/>
    <mergeCell ref="A61:B61"/>
    <mergeCell ref="A64:B64"/>
    <mergeCell ref="A65:B65"/>
    <mergeCell ref="A62:B62"/>
    <mergeCell ref="A63:B63"/>
    <mergeCell ref="A66:B66"/>
    <mergeCell ref="A67:B67"/>
    <mergeCell ref="A68:B68"/>
    <mergeCell ref="A72:B72"/>
    <mergeCell ref="A78:G78"/>
    <mergeCell ref="A69:B69"/>
    <mergeCell ref="A71:B71"/>
    <mergeCell ref="A80:B80"/>
    <mergeCell ref="A81:B81"/>
    <mergeCell ref="A82:B82"/>
    <mergeCell ref="A83:B83"/>
    <mergeCell ref="A85:B85"/>
    <mergeCell ref="A86:B86"/>
    <mergeCell ref="A87:B87"/>
    <mergeCell ref="A88:B88"/>
    <mergeCell ref="A89:B89"/>
    <mergeCell ref="A90:B90"/>
    <mergeCell ref="A104:B104"/>
    <mergeCell ref="A106:B106"/>
    <mergeCell ref="A91:B91"/>
    <mergeCell ref="A92:B92"/>
    <mergeCell ref="A96:B96"/>
    <mergeCell ref="A98:B98"/>
    <mergeCell ref="A100:B100"/>
    <mergeCell ref="A102:B10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dcmitype/"/>
    <ds:schemaRef ds:uri="22baa3bd-a2fa-4ea9-9ebb-3a9c6a55952b"/>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2020-02-28T12:05:04Z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