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saveExternalLinkValues="0" codeName="ThisWorkbook" defaultThemeVersion="124226"/>
  <mc:AlternateContent xmlns:mc="http://schemas.openxmlformats.org/markup-compatibility/2006">
    <mc:Choice Requires="x15">
      <x15ac:absPath xmlns:x15ac="http://schemas.microsoft.com/office/spreadsheetml/2010/11/ac" url="C:\Users\esisovic\Desktop\18 02 2022\OBJAVA 25 2\finali za objavu\"/>
    </mc:Choice>
  </mc:AlternateContent>
  <xr:revisionPtr revIDLastSave="0" documentId="8_{521FB9BF-0CB3-4841-A292-3B9C8DC72D4F}" xr6:coauthVersionLast="36" xr6:coauthVersionMax="36" xr10:uidLastSave="{00000000-0000-0000-0000-000000000000}"/>
  <bookViews>
    <workbookView xWindow="0" yWindow="0" windowWidth="28800" windowHeight="12228"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workbook>
</file>

<file path=xl/calcChain.xml><?xml version="1.0" encoding="utf-8"?>
<calcChain xmlns="http://schemas.openxmlformats.org/spreadsheetml/2006/main">
  <c r="E89" i="24" l="1"/>
  <c r="D91" i="24" l="1"/>
  <c r="E95" i="24"/>
  <c r="D89" i="24" l="1"/>
  <c r="E58" i="24" l="1"/>
  <c r="E241" i="24" l="1"/>
  <c r="E212" i="24"/>
  <c r="E208" i="24"/>
  <c r="D206" i="24"/>
  <c r="D210" i="24" s="1"/>
  <c r="D214" i="24" s="1"/>
  <c r="E204" i="24"/>
  <c r="E114" i="24"/>
  <c r="F104" i="24"/>
  <c r="E102" i="24"/>
  <c r="E100" i="24"/>
  <c r="E98" i="24"/>
  <c r="E97" i="24"/>
  <c r="E96" i="24"/>
  <c r="E94" i="24"/>
  <c r="E93" i="24"/>
  <c r="E92" i="24"/>
  <c r="D110" i="24"/>
  <c r="D88" i="24"/>
  <c r="E88" i="24" s="1"/>
  <c r="E87" i="24" s="1"/>
  <c r="E108" i="24" s="1"/>
  <c r="E78" i="24"/>
  <c r="D78" i="24"/>
  <c r="E76" i="24"/>
  <c r="D76" i="24"/>
  <c r="D75" i="24"/>
  <c r="E75" i="24" s="1"/>
  <c r="E74" i="24"/>
  <c r="E73" i="24"/>
  <c r="D73" i="24"/>
  <c r="D72" i="24"/>
  <c r="E72" i="24" s="1"/>
  <c r="E71" i="24"/>
  <c r="E68" i="24"/>
  <c r="E67" i="24"/>
  <c r="E66" i="24"/>
  <c r="D65" i="24"/>
  <c r="E63" i="24"/>
  <c r="D63" i="24"/>
  <c r="D61" i="24"/>
  <c r="D58" i="24"/>
  <c r="E56" i="24"/>
  <c r="E55" i="24"/>
  <c r="E54" i="24"/>
  <c r="E53" i="24"/>
  <c r="D52" i="24"/>
  <c r="E50" i="24"/>
  <c r="E48" i="24"/>
  <c r="E47" i="24"/>
  <c r="D46" i="24"/>
  <c r="E46" i="24" s="1"/>
  <c r="E45" i="24" s="1"/>
  <c r="E52" i="24" l="1"/>
  <c r="E91" i="24"/>
  <c r="E110" i="24" s="1"/>
  <c r="E65" i="24"/>
  <c r="E59" i="24"/>
  <c r="D45" i="24"/>
  <c r="D59" i="24" s="1"/>
  <c r="E70" i="24"/>
  <c r="E79" i="24" s="1"/>
  <c r="D87" i="24"/>
  <c r="D108" i="24" s="1"/>
  <c r="D112" i="24" s="1"/>
  <c r="E206" i="24"/>
  <c r="E210" i="24" s="1"/>
  <c r="E214" i="24" s="1"/>
  <c r="D70" i="24"/>
  <c r="D79" i="24" s="1"/>
  <c r="E248" i="24"/>
  <c r="F248" i="24" s="1"/>
  <c r="F241" i="24"/>
  <c r="E231" i="24"/>
  <c r="F231" i="24" s="1"/>
  <c r="D229" i="24"/>
  <c r="D233" i="24" s="1"/>
  <c r="E227" i="24"/>
  <c r="F227" i="24" s="1"/>
  <c r="E225" i="24"/>
  <c r="F225" i="24" s="1"/>
  <c r="E223" i="24"/>
  <c r="F223" i="24" s="1"/>
  <c r="F212" i="24"/>
  <c r="F208" i="24"/>
  <c r="F206" i="24"/>
  <c r="F204" i="24"/>
  <c r="E194" i="24"/>
  <c r="F194" i="24" s="1"/>
  <c r="E186" i="24"/>
  <c r="F186" i="24" s="1"/>
  <c r="F184" i="24"/>
  <c r="F182" i="24"/>
  <c r="F180" i="24"/>
  <c r="F179" i="24"/>
  <c r="F178" i="24"/>
  <c r="F177" i="24"/>
  <c r="F176" i="24"/>
  <c r="F175" i="24"/>
  <c r="F174" i="24"/>
  <c r="E173" i="24"/>
  <c r="D173" i="24"/>
  <c r="D190" i="24" s="1"/>
  <c r="F171" i="24"/>
  <c r="E170" i="24"/>
  <c r="E169" i="24" s="1"/>
  <c r="D169" i="24"/>
  <c r="D188" i="24" s="1"/>
  <c r="F159" i="24"/>
  <c r="D157" i="24"/>
  <c r="F157" i="24" s="1"/>
  <c r="E156" i="24"/>
  <c r="F156" i="24" s="1"/>
  <c r="E155" i="24"/>
  <c r="F155" i="24" s="1"/>
  <c r="E154" i="24"/>
  <c r="F154" i="24" s="1"/>
  <c r="F153" i="24"/>
  <c r="E152" i="24"/>
  <c r="E151" i="24"/>
  <c r="F151" i="24" s="1"/>
  <c r="F148" i="24"/>
  <c r="E148" i="24"/>
  <c r="F147" i="24"/>
  <c r="E146" i="24"/>
  <c r="F146" i="24" s="1"/>
  <c r="D145" i="24"/>
  <c r="F143" i="24"/>
  <c r="E141" i="24"/>
  <c r="F138" i="24"/>
  <c r="F136" i="24"/>
  <c r="F135" i="24"/>
  <c r="F134" i="24"/>
  <c r="F133" i="24"/>
  <c r="E132" i="24"/>
  <c r="D132" i="24"/>
  <c r="F130" i="24"/>
  <c r="F129" i="24"/>
  <c r="F128" i="24"/>
  <c r="F127" i="24"/>
  <c r="F126" i="24"/>
  <c r="E125" i="24"/>
  <c r="D125" i="24"/>
  <c r="F114" i="24"/>
  <c r="F106" i="24"/>
  <c r="F102" i="24"/>
  <c r="F100" i="24"/>
  <c r="F98" i="24"/>
  <c r="F97" i="24"/>
  <c r="F96" i="24"/>
  <c r="F95" i="24"/>
  <c r="F94" i="24"/>
  <c r="F93" i="24"/>
  <c r="F92" i="24"/>
  <c r="F78" i="24"/>
  <c r="F76" i="24"/>
  <c r="F75" i="24"/>
  <c r="F74" i="24"/>
  <c r="F73" i="24"/>
  <c r="F72" i="24"/>
  <c r="F71" i="24"/>
  <c r="F68" i="24"/>
  <c r="F67" i="24"/>
  <c r="F66" i="24"/>
  <c r="F65" i="24"/>
  <c r="F63" i="24"/>
  <c r="F61" i="24"/>
  <c r="F58" i="24"/>
  <c r="F56" i="24"/>
  <c r="F55" i="24"/>
  <c r="F54" i="24"/>
  <c r="F50" i="24"/>
  <c r="F49" i="24"/>
  <c r="F48" i="24"/>
  <c r="F47" i="24"/>
  <c r="F46" i="24"/>
  <c r="E112" i="24" l="1"/>
  <c r="E116" i="24" s="1"/>
  <c r="D116" i="24"/>
  <c r="D150" i="24"/>
  <c r="E145" i="24"/>
  <c r="E190" i="24"/>
  <c r="F190" i="24" s="1"/>
  <c r="F145" i="24"/>
  <c r="F89" i="24"/>
  <c r="F53" i="24"/>
  <c r="F52" i="24"/>
  <c r="D139" i="24"/>
  <c r="F132" i="24"/>
  <c r="D160" i="24"/>
  <c r="F125" i="24"/>
  <c r="E150" i="24"/>
  <c r="F150" i="24" s="1"/>
  <c r="F79" i="24"/>
  <c r="D192" i="24"/>
  <c r="D196" i="24" s="1"/>
  <c r="E188" i="24"/>
  <c r="F169" i="24"/>
  <c r="F214" i="24"/>
  <c r="F210" i="24"/>
  <c r="F141" i="24"/>
  <c r="F152" i="24"/>
  <c r="F70" i="24"/>
  <c r="F170" i="24"/>
  <c r="E139" i="24"/>
  <c r="E229" i="24"/>
  <c r="F173" i="24"/>
  <c r="F139" i="24" l="1"/>
  <c r="F59" i="24"/>
  <c r="F45" i="24"/>
  <c r="E160" i="24"/>
  <c r="F160" i="24" s="1"/>
  <c r="F112" i="24"/>
  <c r="F91" i="24"/>
  <c r="F110" i="24"/>
  <c r="E192" i="24"/>
  <c r="F188" i="24"/>
  <c r="F229" i="24"/>
  <c r="E233" i="24"/>
  <c r="F233" i="24" s="1"/>
  <c r="F88" i="24"/>
  <c r="F116" i="24" l="1"/>
  <c r="E196" i="24"/>
  <c r="F196" i="24" s="1"/>
  <c r="F192" i="24"/>
  <c r="F108" i="24"/>
  <c r="F87" i="24"/>
  <c r="I112" i="19" l="1"/>
  <c r="H112" i="19"/>
  <c r="X63" i="22" l="1"/>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X36" i="22" s="1"/>
  <c r="X39" i="22" s="1"/>
  <c r="X59" i="22" s="1"/>
  <c r="V10" i="22"/>
  <c r="V30" i="22" s="1"/>
  <c r="V36" i="22" s="1"/>
  <c r="V39" i="22" s="1"/>
  <c r="V59" i="22" s="1"/>
  <c r="U10" i="22"/>
  <c r="U30" i="22" s="1"/>
  <c r="U36" i="22" s="1"/>
  <c r="U39" i="22" s="1"/>
  <c r="U59" i="22" s="1"/>
  <c r="T10" i="22"/>
  <c r="T30" i="22" s="1"/>
  <c r="T36" i="22" s="1"/>
  <c r="T39" i="22" s="1"/>
  <c r="T59" i="22" s="1"/>
  <c r="S10" i="22"/>
  <c r="S30" i="22" s="1"/>
  <c r="S36" i="22" s="1"/>
  <c r="S39" i="22" s="1"/>
  <c r="S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10" i="22"/>
  <c r="K30" i="22" s="1"/>
  <c r="K36" i="22" s="1"/>
  <c r="K39" i="22" s="1"/>
  <c r="K59" i="22" s="1"/>
  <c r="J10" i="22"/>
  <c r="J30" i="22" s="1"/>
  <c r="J36" i="22" s="1"/>
  <c r="J39" i="22" s="1"/>
  <c r="J59" i="22" s="1"/>
  <c r="I10" i="22"/>
  <c r="I30" i="22" s="1"/>
  <c r="I36" i="22" s="1"/>
  <c r="I39" i="22" s="1"/>
  <c r="I59" i="22" s="1"/>
  <c r="H10" i="22"/>
  <c r="H30" i="22" s="1"/>
  <c r="H36" i="22" s="1"/>
  <c r="H39" i="22" s="1"/>
  <c r="H59" i="22" s="1"/>
  <c r="W9" i="22"/>
  <c r="Y9" i="22" s="1"/>
  <c r="W8" i="22"/>
  <c r="Y8" i="22" s="1"/>
  <c r="W7" i="22"/>
  <c r="H13" i="21"/>
  <c r="H20" i="21" s="1"/>
  <c r="H21" i="21" s="1"/>
  <c r="I97" i="19"/>
  <c r="H97" i="19"/>
  <c r="I90" i="19"/>
  <c r="H90" i="19"/>
  <c r="I117" i="18"/>
  <c r="H117" i="18"/>
  <c r="I105" i="18"/>
  <c r="H105" i="18"/>
  <c r="I98" i="18"/>
  <c r="H98" i="18"/>
  <c r="I94" i="18"/>
  <c r="H94" i="18"/>
  <c r="I91" i="18"/>
  <c r="H91" i="18"/>
  <c r="I85" i="18"/>
  <c r="H85" i="18"/>
  <c r="H78" i="18"/>
  <c r="W36" i="22" l="1"/>
  <c r="W39" i="22" s="1"/>
  <c r="W59" i="22" s="1"/>
  <c r="Y63" i="22"/>
  <c r="Y61" i="22"/>
  <c r="Y34" i="22"/>
  <c r="H107" i="19"/>
  <c r="I107" i="19"/>
  <c r="Y62" i="22"/>
  <c r="W61" i="22"/>
  <c r="W62" i="22" s="1"/>
  <c r="W32" i="22"/>
  <c r="W33" i="22" s="1"/>
  <c r="W10" i="22"/>
  <c r="W30" i="22" s="1"/>
  <c r="W63" i="22"/>
  <c r="W34" i="22"/>
  <c r="Y7" i="22"/>
  <c r="Y10" i="22" s="1"/>
  <c r="Y13" i="22"/>
  <c r="Y32" i="22" s="1"/>
  <c r="Y33" i="22" s="1"/>
  <c r="Y36" i="22" l="1"/>
  <c r="Y39" i="22" s="1"/>
  <c r="Y59" i="22" s="1"/>
  <c r="Y30" i="22"/>
  <c r="I48" i="21"/>
  <c r="H48" i="21"/>
  <c r="I42" i="21"/>
  <c r="H42" i="21"/>
  <c r="I35" i="21"/>
  <c r="H35" i="21"/>
  <c r="I29" i="21"/>
  <c r="H29" i="21"/>
  <c r="I13" i="21"/>
  <c r="I54" i="20"/>
  <c r="H54" i="20"/>
  <c r="I48" i="20"/>
  <c r="H48" i="20"/>
  <c r="I41" i="20"/>
  <c r="H41" i="20"/>
  <c r="I35" i="20"/>
  <c r="H35" i="20"/>
  <c r="I19" i="20"/>
  <c r="H19" i="20"/>
  <c r="I9" i="20"/>
  <c r="I18" i="20" s="1"/>
  <c r="H9" i="20"/>
  <c r="H18" i="20" s="1"/>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H59" i="19"/>
  <c r="I20" i="21"/>
  <c r="I21" i="21" s="1"/>
  <c r="I44" i="18"/>
  <c r="I59" i="19"/>
  <c r="H9" i="18"/>
  <c r="I75" i="18"/>
  <c r="I133" i="18" s="1"/>
  <c r="I13" i="19"/>
  <c r="I60" i="19" s="1"/>
  <c r="H55" i="20"/>
  <c r="H36" i="21"/>
  <c r="H49" i="21"/>
  <c r="I9" i="18"/>
  <c r="H44" i="18"/>
  <c r="I24" i="20"/>
  <c r="I27" i="20" s="1"/>
  <c r="I42" i="20"/>
  <c r="I55" i="20"/>
  <c r="I36" i="21"/>
  <c r="I49" i="21"/>
  <c r="H24" i="20"/>
  <c r="H27" i="20" s="1"/>
  <c r="H42" i="20"/>
  <c r="I51" i="21" l="1"/>
  <c r="I57" i="20"/>
  <c r="I59" i="20" s="1"/>
  <c r="I72" i="18"/>
  <c r="H61" i="19"/>
  <c r="H67" i="19" s="1"/>
  <c r="H62" i="19"/>
  <c r="I62" i="19"/>
  <c r="I61" i="19"/>
  <c r="I66" i="19" s="1"/>
  <c r="H63" i="19"/>
  <c r="I63" i="19"/>
  <c r="H51" i="21"/>
  <c r="H53" i="21" s="1"/>
  <c r="I53" i="21"/>
  <c r="H57" i="20"/>
  <c r="H59" i="20" s="1"/>
  <c r="H72" i="18"/>
  <c r="H65" i="19"/>
  <c r="H88" i="19" s="1"/>
  <c r="H108" i="19" s="1"/>
  <c r="H111" i="19" s="1"/>
  <c r="H110" i="19" s="1"/>
  <c r="H66" i="19"/>
  <c r="H89" i="19"/>
  <c r="I89" i="19"/>
  <c r="I67" i="19" l="1"/>
  <c r="I65" i="19"/>
  <c r="I88" i="19" s="1"/>
  <c r="I108" i="19" s="1"/>
  <c r="I111" i="19" s="1"/>
  <c r="I110" i="19" s="1"/>
</calcChain>
</file>

<file path=xl/sharedStrings.xml><?xml version="1.0" encoding="utf-8"?>
<sst xmlns="http://schemas.openxmlformats.org/spreadsheetml/2006/main" count="989" uniqueCount="782">
  <si>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</si>
  <si>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</si>
  <si>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</si>
  <si>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</si>
  <si>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</si>
  <si>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</si>
  <si>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</si>
  <si>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</si>
  <si>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</si>
  <si>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</si>
  <si>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</si>
  <si>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</si>
  <si>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</si>
  <si>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</si>
  <si>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</si>
  <si>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</si>
  <si>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</si>
  <si>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</si>
  <si>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</si>
  <si>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</si>
  <si>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</si>
  <si>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</si>
  <si>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</si>
  <si>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</si>
  <si>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</si>
  <si>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</si>
  <si>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</si>
  <si>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</si>
  <si>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</si>
  <si>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</si>
  <si>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</si>
  <si>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</si>
  <si>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</si>
  <si>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</si>
  <si>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</si>
  <si>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</si>
  <si>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</si>
  <si>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</si>
  <si>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</si>
  <si>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</si>
  <si>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</si>
  <si>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</si>
  <si>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</si>
  <si>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</si>
  <si>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</si>
  <si>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</si>
  <si>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</si>
  <si>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</si>
  <si>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</si>
  <si>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</si>
  <si>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</si>
  <si>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</si>
  <si>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</si>
  <si>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</si>
  <si>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</si>
  <si>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</si>
  <si>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</si>
  <si>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</si>
  <si>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</si>
  <si>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</si>
  <si>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</si>
  <si>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</si>
  <si>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</si>
  <si>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</si>
  <si>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</si>
  <si>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</si>
  <si>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</si>
  <si>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</si>
  <si>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</si>
  <si>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</si>
  <si>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</si>
  <si>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</si>
  <si>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</si>
  <si>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</si>
  <si>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</si>
  <si>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</si>
  <si>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</si>
  <si>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</si>
  <si>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</si>
  <si>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</si>
  <si>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</si>
  <si>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</si>
  <si>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</si>
  <si>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</si>
  <si>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</si>
  <si>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</si>
  <si>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</si>
  <si>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</si>
  <si>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</si>
  <si>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</si>
  <si>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</si>
  <si>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</si>
  <si>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</si>
  <si>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</si>
  <si>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</si>
  <si>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</si>
  <si>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</si>
  <si>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</si>
  <si>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</si>
  <si>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</si>
  <si>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</si>
  <si>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</si>
  <si>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</si>
  <si>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</si>
  <si>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</si>
  <si>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</si>
  <si>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</si>
  <si>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</si>
  <si>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</si>
  <si>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</si>
  <si>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</si>
  <si>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</si>
  <si>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</si>
  <si>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</si>
  <si>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</si>
  <si>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</si>
  <si>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</si>
  <si>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</si>
  <si>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</si>
  <si>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</si>
  <si>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</si>
  <si>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</si>
  <si>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</si>
  <si>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</si>
  <si>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</si>
  <si>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</si>
  <si>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</si>
  <si>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</si>
  <si>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</si>
  <si>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</si>
  <si>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</si>
  <si>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</si>
  <si>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</si>
  <si>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</si>
  <si>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</si>
  <si>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</si>
  <si>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</si>
  <si>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</si>
  <si>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</si>
  <si>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</si>
  <si>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</si>
  <si>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</si>
  <si>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</si>
  <si>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</si>
  <si>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</si>
  <si>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</si>
  <si>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</si>
  <si>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</si>
  <si>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</si>
  <si>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</si>
  <si>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</si>
  <si>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</si>
  <si>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</si>
  <si>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</si>
  <si>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</si>
  <si>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</si>
  <si>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</si>
  <si>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</si>
  <si>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</si>
  <si>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</si>
  <si>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</si>
  <si>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</si>
  <si>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</si>
  <si>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</si>
  <si>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</si>
  <si>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</si>
  <si>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</si>
  <si>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</si>
  <si>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</si>
  <si>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</si>
  <si>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</si>
  <si>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</si>
  <si>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</si>
  <si>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</si>
  <si>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</si>
  <si>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</si>
  <si>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</si>
  <si>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</si>
  <si>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</si>
  <si>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</si>
  <si>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</si>
  <si>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</si>
  <si>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</si>
  <si>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</si>
  <si>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</si>
  <si>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</si>
  <si>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</si>
  <si>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</si>
  <si>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</si>
  <si>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</si>
  <si>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</si>
  <si>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</si>
  <si>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</si>
  <si>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</si>
  <si>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</si>
  <si>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</si>
  <si>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</si>
  <si>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</si>
  <si>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</si>
  <si>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</si>
  <si>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</si>
  <si>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</si>
  <si>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</si>
  <si>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</si>
  <si>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</si>
  <si>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</si>
  <si>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</si>
  <si>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</si>
  <si>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</si>
  <si>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</si>
  <si>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</si>
  <si>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</si>
  <si>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</si>
  <si>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</si>
  <si>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</si>
  <si>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</si>
  <si>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</si>
  <si>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</si>
  <si>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</si>
  <si>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</si>
  <si>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</si>
  <si>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</si>
  <si>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</si>
  <si>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</si>
  <si>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</si>
  <si>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</si>
  <si>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</si>
  <si>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</si>
  <si>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</si>
  <si>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</si>
  <si>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</si>
  <si>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</si>
  <si>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</si>
  <si>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</si>
  <si>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</si>
  <si>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</si>
  <si>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</si>
  <si>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</si>
  <si>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</si>
  <si>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</si>
  <si>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</si>
  <si>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</si>
  <si>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</si>
  <si>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</si>
  <si>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</si>
  <si>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</si>
  <si>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</si>
  <si>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</si>
  <si>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</si>
  <si>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</si>
  <si>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</si>
  <si>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</si>
  <si>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</si>
  <si>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</si>
  <si>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</si>
  <si>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</si>
  <si>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</si>
  <si>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</si>
  <si>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</si>
  <si>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</si>
  <si>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</si>
  <si>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</si>
  <si>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</si>
  <si>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</si>
  <si>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</si>
  <si>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</si>
  <si>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</si>
  <si>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</si>
  <si>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</si>
  <si>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</si>
  <si>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</si>
  <si>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</si>
  <si>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</si>
  <si>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</si>
  <si>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</si>
  <si>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</si>
  <si>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</si>
  <si>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</si>
  <si>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</si>
  <si>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</si>
  <si>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</si>
  <si>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</si>
  <si>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</si>
  <si>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</si>
  <si>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</si>
  <si>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</si>
  <si>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</si>
  <si>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</si>
  <si>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</si>
  <si>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</si>
  <si>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</si>
  <si>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sz val="10"/>
        <rFont val="Arial"/>
        <family val="2"/>
        <charset val="238"/>
      </rPr>
      <t>in HRK</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</si>
  <si>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</si>
  <si>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</si>
  <si>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</si>
  <si>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</si>
  <si>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</si>
  <si>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</si>
  <si>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</si>
  <si>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</si>
  <si>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</si>
  <si>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</si>
  <si>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</si>
  <si>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</si>
  <si>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</si>
  <si>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</si>
  <si>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</si>
  <si>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</si>
  <si>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</si>
  <si>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</si>
  <si>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</si>
  <si>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</si>
  <si>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</si>
  <si>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</si>
  <si>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</si>
  <si>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</si>
  <si>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</si>
  <si>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</si>
  <si>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</si>
  <si>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</si>
  <si>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</si>
  <si>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</si>
  <si>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</si>
  <si>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</si>
  <si>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</si>
  <si>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</si>
  <si>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</si>
  <si>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</si>
  <si>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</si>
  <si>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</si>
  <si>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</si>
  <si>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</si>
  <si>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</si>
  <si>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</si>
  <si>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</si>
  <si>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</si>
  <si>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</si>
  <si>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</si>
  <si>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</si>
  <si>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</si>
  <si>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</si>
  <si>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</si>
  <si>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</si>
  <si>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</si>
  <si>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</si>
  <si>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</si>
  <si>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</si>
  <si>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</si>
  <si>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</si>
  <si>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</si>
  <si>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</si>
  <si>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</si>
  <si>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</si>
  <si>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</si>
  <si>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</si>
  <si>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</si>
  <si>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</si>
  <si>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</si>
  <si>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</si>
  <si>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</si>
  <si>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</si>
  <si>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</si>
  <si>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</si>
  <si>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</si>
  <si>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</si>
  <si>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</si>
  <si>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</si>
  <si>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</si>
  <si>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</si>
  <si>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</si>
  <si>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</si>
  <si>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</si>
  <si>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</si>
  <si>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</si>
  <si>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</si>
  <si>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</si>
  <si>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</si>
  <si>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</si>
  <si>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</si>
  <si>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</si>
  <si>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</si>
  <si>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</si>
  <si>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</si>
  <si>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</si>
  <si>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</si>
  <si>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</si>
  <si>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</si>
  <si>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</si>
  <si>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</si>
  <si>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</si>
  <si>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</si>
  <si>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</si>
  <si>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</si>
  <si>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</si>
  <si>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</si>
  <si>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</si>
  <si>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</si>
  <si>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</si>
  <si>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</si>
  <si>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</si>
  <si>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r>
      <rPr>
        <b/>
        <sz val="9"/>
        <color rgb="FF333399"/>
        <rFont val="Arial"/>
        <family val="2"/>
        <charset val="238"/>
      </rPr>
      <t xml:space="preserve">I OPERATING INCOME </t>
    </r>
    <r>
      <rPr>
        <sz val="9"/>
        <color rgb="FF333399"/>
        <rFont val="Arial"/>
        <family val="2"/>
        <charset val="238"/>
      </rPr>
      <t>(ADP 128 to 132)</t>
    </r>
  </si>
  <si>
    <r>
      <rPr>
        <b/>
        <sz val="9"/>
        <color rgb="FF333399"/>
        <rFont val="Arial"/>
        <family val="2"/>
        <charset val="238"/>
      </rPr>
      <t xml:space="preserve">II OPERATING EXPENSES </t>
    </r>
    <r>
      <rPr>
        <sz val="9"/>
        <color rgb="FF333399"/>
        <rFont val="Arial"/>
        <family val="2"/>
        <charset val="238"/>
      </rPr>
      <t>(ADP 134+135+139+143+144+145+148+155)</t>
    </r>
  </si>
  <si>
    <t xml:space="preserve">    2 Material costs (ADP 136 to 138)</t>
  </si>
  <si>
    <t xml:space="preserve">   3 Staff costs (ADP 140 to 142)</t>
  </si>
  <si>
    <t xml:space="preserve">   7 Provisions (ADP 149 to 155)</t>
  </si>
  <si>
    <r>
      <rPr>
        <b/>
        <sz val="9"/>
        <color rgb="FF333399"/>
        <rFont val="Arial"/>
        <family val="2"/>
        <charset val="238"/>
      </rPr>
      <t xml:space="preserve">III FINANCIAL INCOME </t>
    </r>
    <r>
      <rPr>
        <sz val="9"/>
        <color rgb="FF333399"/>
        <rFont val="Arial"/>
        <family val="2"/>
        <charset val="238"/>
      </rPr>
      <t>(ADP 157 to 166)</t>
    </r>
  </si>
  <si>
    <r>
      <rPr>
        <b/>
        <sz val="9"/>
        <color rgb="FF333399"/>
        <rFont val="Arial"/>
        <family val="2"/>
        <charset val="238"/>
      </rPr>
      <t xml:space="preserve">IV FINANCIAL EXPENDITURE </t>
    </r>
    <r>
      <rPr>
        <sz val="9"/>
        <color rgb="FF333399"/>
        <rFont val="Arial"/>
        <family val="2"/>
        <charset val="238"/>
      </rPr>
      <t>(ADP 168 to 174)</t>
    </r>
  </si>
  <si>
    <r>
      <rPr>
        <b/>
        <sz val="9"/>
        <color rgb="FF333399"/>
        <rFont val="Arial"/>
        <family val="2"/>
        <charset val="238"/>
      </rPr>
      <t xml:space="preserve">IX   TOTAL INCOME </t>
    </r>
    <r>
      <rPr>
        <sz val="9"/>
        <color rgb="FF333399"/>
        <rFont val="Arial"/>
        <family val="2"/>
        <charset val="238"/>
      </rPr>
      <t>(ADP 127+156+175 + 176)</t>
    </r>
  </si>
  <si>
    <r>
      <rPr>
        <b/>
        <sz val="9"/>
        <color rgb="FF333399"/>
        <rFont val="Arial"/>
        <family val="2"/>
        <charset val="238"/>
      </rPr>
      <t xml:space="preserve">X    TOTAL EXPENDITURE </t>
    </r>
    <r>
      <rPr>
        <sz val="9"/>
        <color rgb="FF333399"/>
        <rFont val="Arial"/>
        <family val="2"/>
        <charset val="238"/>
      </rPr>
      <t>(ADP 133+167+177 + 178)</t>
    </r>
  </si>
  <si>
    <r>
      <rPr>
        <b/>
        <sz val="9"/>
        <color rgb="FF333399"/>
        <rFont val="Arial"/>
        <family val="2"/>
        <charset val="238"/>
      </rPr>
      <t xml:space="preserve">XI   PRE-TAX PROFIT OR LOSS </t>
    </r>
    <r>
      <rPr>
        <sz val="9"/>
        <color rgb="FF333399"/>
        <rFont val="Arial"/>
        <family val="2"/>
        <charset val="238"/>
      </rPr>
      <t>(ADP 179-180)</t>
    </r>
  </si>
  <si>
    <t xml:space="preserve">   1 Pre-tax profit (ADP 179-180)</t>
  </si>
  <si>
    <t xml:space="preserve">   2 Pre-tax loss (ADP 180-179)</t>
  </si>
  <si>
    <r>
      <rPr>
        <b/>
        <sz val="9"/>
        <color rgb="FF333399"/>
        <rFont val="Arial"/>
        <family val="2"/>
        <charset val="238"/>
      </rPr>
      <t xml:space="preserve">XIII PROFIT OR LOSS FOR THE PERIOD </t>
    </r>
    <r>
      <rPr>
        <sz val="9"/>
        <color rgb="FF333399"/>
        <rFont val="Arial"/>
        <family val="2"/>
        <charset val="238"/>
      </rPr>
      <t>(ADP 181-184)</t>
    </r>
  </si>
  <si>
    <t xml:space="preserve">  1 Profit for the period (ADP 181-184)</t>
  </si>
  <si>
    <t xml:space="preserve">  2 Loss for the period (ADP 184-181)</t>
  </si>
  <si>
    <r>
      <rPr>
        <b/>
        <sz val="9"/>
        <color rgb="FF333399"/>
        <rFont val="Arial"/>
        <family val="2"/>
        <charset val="238"/>
      </rPr>
      <t>XIV PRE-TAX PROFIT OR LOSS OF DISCONTINUED OPERATIONS</t>
    </r>
    <r>
      <rPr>
        <sz val="9"/>
        <color rgb="FF333399"/>
        <rFont val="Arial"/>
        <family val="2"/>
        <charset val="238"/>
      </rPr>
      <t xml:space="preserve">  (ADP 189-190)</t>
    </r>
  </si>
  <si>
    <r>
      <rPr>
        <b/>
        <sz val="9"/>
        <color rgb="FF333399"/>
        <rFont val="Arial"/>
        <family val="2"/>
        <charset val="238"/>
      </rPr>
      <t xml:space="preserve">XVI PRE-TAX PROFIT OR LOSS </t>
    </r>
    <r>
      <rPr>
        <sz val="9"/>
        <color rgb="FF333399"/>
        <rFont val="Arial"/>
        <family val="2"/>
        <charset val="238"/>
      </rPr>
      <t>(ADP 181+188)</t>
    </r>
  </si>
  <si>
    <t xml:space="preserve"> 1 Pre-tax profit (ADP 194)</t>
  </si>
  <si>
    <t xml:space="preserve"> 2 Pre-tax loss (ADP 194)</t>
  </si>
  <si>
    <r>
      <rPr>
        <b/>
        <sz val="9"/>
        <color rgb="FF333399"/>
        <rFont val="Arial"/>
        <family val="2"/>
        <charset val="238"/>
      </rPr>
      <t xml:space="preserve">XVII INCOME TAX </t>
    </r>
    <r>
      <rPr>
        <sz val="9"/>
        <color rgb="FF333399"/>
        <rFont val="Arial"/>
        <family val="2"/>
        <charset val="238"/>
      </rPr>
      <t>(ADP 184+191)</t>
    </r>
  </si>
  <si>
    <r>
      <rPr>
        <b/>
        <sz val="9"/>
        <color rgb="FF333399"/>
        <rFont val="Arial"/>
        <family val="2"/>
        <charset val="238"/>
      </rPr>
      <t xml:space="preserve">XVIII PROFIT OR LOSS FOR THE PERIOD </t>
    </r>
    <r>
      <rPr>
        <sz val="9"/>
        <color rgb="FF333399"/>
        <rFont val="Arial"/>
        <family val="2"/>
        <charset val="238"/>
      </rPr>
      <t>(ADP 194-197)</t>
    </r>
  </si>
  <si>
    <t xml:space="preserve"> 1 Profit for the period (ADP 194-197)</t>
  </si>
  <si>
    <t xml:space="preserve"> 2 Loss for the period (ADP 197-194)</t>
  </si>
  <si>
    <r>
      <rPr>
        <b/>
        <sz val="9"/>
        <color rgb="FF000080"/>
        <rFont val="Arial"/>
        <family val="2"/>
        <charset val="238"/>
      </rPr>
      <t xml:space="preserve">XIX PROFIT OR LOSS FOR THE PERIOD </t>
    </r>
    <r>
      <rPr>
        <sz val="9"/>
        <color rgb="FF000080"/>
        <rFont val="Arial"/>
        <family val="2"/>
        <charset val="238"/>
      </rPr>
      <t>(ADP 202+203)</t>
    </r>
  </si>
  <si>
    <t xml:space="preserve">II OTHER COMPREHENSIVE INCOME/LOSS BEFORE TAX
    (ADP 206+ 213)   </t>
  </si>
  <si>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</si>
  <si>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</si>
  <si>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</si>
  <si>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</si>
  <si>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</si>
  <si>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</si>
  <si>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</si>
  <si>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</si>
  <si>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</si>
  <si>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</si>
  <si>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</si>
  <si>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</si>
  <si>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</si>
  <si>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</si>
  <si>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</si>
  <si>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IV Items that may be reclassified to profit or loss (ADP 214 to 221)</t>
  </si>
  <si>
    <t>1 Attributable to owners of the parent</t>
  </si>
  <si>
    <t>2 Attributable to minority (non-controlling) interest</t>
  </si>
  <si>
    <t>III Items that will not be reclassified to profit or loss (ADP207 to 211)</t>
  </si>
  <si>
    <t>V NET OTHER COMPREHENSIVE INCOME OR LOSS (ADP 206+213- 212 - 222)</t>
  </si>
  <si>
    <t>VI COMPREHENSIVE INCOME OR LOSS FOR THE PERIOD (ADP 204+223)</t>
  </si>
  <si>
    <t>VI COMPREHENSIVE INCOME OR LOSS FOR THE PERIOD (ADP 225+226)</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</si>
  <si>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</si>
  <si>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</si>
  <si>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</si>
  <si>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</si>
  <si>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</si>
  <si>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</si>
  <si>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</si>
  <si>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</si>
  <si>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</si>
  <si>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</si>
  <si>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</si>
  <si>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</si>
  <si>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</si>
  <si>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</si>
  <si>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</si>
  <si>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</si>
  <si>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</si>
  <si>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</si>
  <si>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</si>
  <si>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</si>
  <si>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</si>
  <si>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</si>
  <si>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</si>
  <si>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</si>
  <si>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</si>
  <si>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</si>
  <si>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</si>
  <si>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</si>
  <si>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</si>
  <si>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</si>
  <si>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</si>
  <si>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</si>
  <si>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</si>
  <si>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</si>
  <si>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</si>
  <si>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</si>
  <si>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</si>
  <si>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</si>
  <si>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</si>
  <si>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</si>
  <si>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</si>
  <si>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</si>
  <si>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</si>
  <si>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</si>
  <si>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</si>
  <si>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</si>
  <si>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</si>
  <si>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</si>
  <si>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</si>
  <si>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</si>
  <si>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</si>
  <si>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t>for the period 01.01.2021. to 31.12.2021.</t>
  </si>
  <si>
    <t>Submitter: Valamar Riviera d.d.</t>
  </si>
  <si>
    <t>HR</t>
  </si>
  <si>
    <t>30577</t>
  </si>
  <si>
    <t>529900DUWS1DGNEK4C68</t>
  </si>
  <si>
    <t>Valamar Riviera d.d.</t>
  </si>
  <si>
    <t>Poreč</t>
  </si>
  <si>
    <t>Stancija Kaligari 1</t>
  </si>
  <si>
    <t>uprava@riviera.hr</t>
  </si>
  <si>
    <t>www.valamar-riviera.com</t>
  </si>
  <si>
    <t>KD</t>
  </si>
  <si>
    <t>RD</t>
  </si>
  <si>
    <t>Valamar Obertauern GmbH</t>
  </si>
  <si>
    <t>Valamar A GmbH</t>
  </si>
  <si>
    <t>Palme Turizam  d.o.o.</t>
  </si>
  <si>
    <t xml:space="preserve">Magične stijene d.o.o. </t>
  </si>
  <si>
    <t>oo</t>
  </si>
  <si>
    <t xml:space="preserve">Bugenvilia d.o.o. </t>
  </si>
  <si>
    <t>Imperial Riviera d.d.</t>
  </si>
  <si>
    <t>Obertauern</t>
  </si>
  <si>
    <t>Tamsweg</t>
  </si>
  <si>
    <t>Dubrovnik</t>
  </si>
  <si>
    <t>Rab</t>
  </si>
  <si>
    <t>195893 D</t>
  </si>
  <si>
    <t>486431 S</t>
  </si>
  <si>
    <t>No</t>
  </si>
  <si>
    <t>Sopta Anka</t>
  </si>
  <si>
    <t>052 408 188</t>
  </si>
  <si>
    <t>anka.sopta@riviera.hr</t>
  </si>
  <si>
    <t>Ernst &amp; Young d.o.o., UHY Rudan d.o.o.</t>
  </si>
  <si>
    <t>Berislav Horvat, Vedrana Miletić</t>
  </si>
  <si>
    <t>balance as at 31.12.2021.</t>
  </si>
  <si>
    <t xml:space="preserve">                   NOTES TO THE ANNUAL FINANCIAL STATEMENTS - GFI
Name of issuer:    Valamar Riviera d.d.
Personal identification number (OIB):    36201212847
Reporting period:  01.01.2021. do 31.12.2021.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t>
  </si>
  <si>
    <t xml:space="preserve">Detailed information on financial statements are available in PDF document „Annual report 2021“ which has been simultaneously published with this document on HANFA (Croatian Financial Services Supervisory Agency), Zagreb Stock Exchange and Issuers web pages. </t>
  </si>
  <si>
    <t xml:space="preserve">Detailed information on the preparation of financial statements and certain accounting policies are available in PDF document „Annual report 2021“ which has been simultaneously published with this document on HANFA (Croatian Financial Services Supervisory Agency), Zagreb Stock Exchange and Issuers web pages. </t>
  </si>
  <si>
    <t>Group Valamar Riviera below presents comparison tables of items in GFI POD financial statements and audited Notes for 2020 and 2021.</t>
  </si>
  <si>
    <t>GRUPA</t>
  </si>
  <si>
    <t xml:space="preserve">
GFI-POD</t>
  </si>
  <si>
    <t>002</t>
  </si>
  <si>
    <t>003</t>
  </si>
  <si>
    <t>010</t>
  </si>
  <si>
    <t>020</t>
  </si>
  <si>
    <t>031</t>
  </si>
  <si>
    <t>036</t>
  </si>
  <si>
    <t>25</t>
  </si>
  <si>
    <t>037</t>
  </si>
  <si>
    <t>038</t>
  </si>
  <si>
    <t>22</t>
  </si>
  <si>
    <t>046</t>
  </si>
  <si>
    <t>053</t>
  </si>
  <si>
    <t>063</t>
  </si>
  <si>
    <t>26</t>
  </si>
  <si>
    <t>064</t>
  </si>
  <si>
    <t>065</t>
  </si>
  <si>
    <t>067</t>
  </si>
  <si>
    <t>090</t>
  </si>
  <si>
    <t>097</t>
  </si>
  <si>
    <t>103</t>
  </si>
  <si>
    <t>Dio 31</t>
  </si>
  <si>
    <t>107</t>
  </si>
  <si>
    <t>108</t>
  </si>
  <si>
    <t>109</t>
  </si>
  <si>
    <t>115</t>
  </si>
  <si>
    <t>116</t>
  </si>
  <si>
    <t xml:space="preserve">110,112 i  117 </t>
  </si>
  <si>
    <t>118</t>
  </si>
  <si>
    <t>119</t>
  </si>
  <si>
    <t>120</t>
  </si>
  <si>
    <t>124</t>
  </si>
  <si>
    <t>125</t>
  </si>
  <si>
    <t>001</t>
  </si>
  <si>
    <t>002+003</t>
  </si>
  <si>
    <t>5</t>
  </si>
  <si>
    <t>004+005+006</t>
  </si>
  <si>
    <t>007</t>
  </si>
  <si>
    <t>009</t>
  </si>
  <si>
    <t>7</t>
  </si>
  <si>
    <t>013</t>
  </si>
  <si>
    <t>017</t>
  </si>
  <si>
    <t>14+15+16+30</t>
  </si>
  <si>
    <t>018</t>
  </si>
  <si>
    <t>019</t>
  </si>
  <si>
    <t>022</t>
  </si>
  <si>
    <t>029</t>
  </si>
  <si>
    <t>030</t>
  </si>
  <si>
    <t>11</t>
  </si>
  <si>
    <t>041</t>
  </si>
  <si>
    <t>051</t>
  </si>
  <si>
    <t>18</t>
  </si>
  <si>
    <t>054</t>
  </si>
  <si>
    <t>055</t>
  </si>
  <si>
    <t>058</t>
  </si>
  <si>
    <t>059</t>
  </si>
  <si>
    <t>14+15+30</t>
  </si>
  <si>
    <t>27+28</t>
  </si>
  <si>
    <t>034</t>
  </si>
  <si>
    <t>048</t>
  </si>
  <si>
    <t>049</t>
  </si>
  <si>
    <t>050</t>
  </si>
  <si>
    <t>51</t>
  </si>
  <si>
    <t>GFI-POD BALANCE SHEET
as at 31 December 2021
(in thousands of HRK)</t>
  </si>
  <si>
    <t>GFI-POD
ADP code</t>
  </si>
  <si>
    <t>AUDITED REPORT
Note</t>
  </si>
  <si>
    <t>Reclassified
GFI-POD</t>
  </si>
  <si>
    <t xml:space="preserve">Difference </t>
  </si>
  <si>
    <t>Explanation</t>
  </si>
  <si>
    <t>NON-CURRENT ASSETS (ADP 003+010+020+031+036)</t>
  </si>
  <si>
    <t>14+15+16+17+part of 18+20+part of 21+part of 23+25+part of 30</t>
  </si>
  <si>
    <t xml:space="preserve">  I. Intangible assets</t>
  </si>
  <si>
    <t xml:space="preserve">  II. Tangible assets</t>
  </si>
  <si>
    <t>14+15+part of 30</t>
  </si>
  <si>
    <t>GFI-POD item "Tangible assets" (ADP 010; HRK  5,221,568 thous.) is in Audited report presented under items "Property, plant and equipment" (Note 14 in comparable amount of HRK 5,201,748 thous.), "Investment property" (Note 15 in comparable amount of HRK 3,180 thous.), and "Right-of-use assets" (Note 30 in comparable amount of HRK 16,640 thous).</t>
  </si>
  <si>
    <t xml:space="preserve">  III. Non-current financial assets</t>
  </si>
  <si>
    <t>17+part of 18+20+part of 21</t>
  </si>
  <si>
    <t xml:space="preserve">  IV. Trade receivables</t>
  </si>
  <si>
    <t>Part of 23</t>
  </si>
  <si>
    <t xml:space="preserve">  V. Deferred tax assets</t>
  </si>
  <si>
    <t>CURRENT ASSETS (ADP 038+046+053+063)</t>
  </si>
  <si>
    <t>Part of 21+22+part of 23+26</t>
  </si>
  <si>
    <t xml:space="preserve">  I. Inventories</t>
  </si>
  <si>
    <t xml:space="preserve">  II. Receivables</t>
  </si>
  <si>
    <t xml:space="preserve">  III. Current financial assets</t>
  </si>
  <si>
    <t>Part of 21</t>
  </si>
  <si>
    <t>GFI-POD item "Financial assets" (ADP 053; HRK 38,002 thous.) is in Audited report presented under item "Loans and deposits" - current part (Note 21 in comparable amount of HRK 38,002 thous.).</t>
  </si>
  <si>
    <t xml:space="preserve">  IV. Cash and cash equivalents</t>
  </si>
  <si>
    <t>GFI-POD item "Cash and cash equivalents" (ADP 063; HRK 1,115,258 thous.) is in Audited report presented under item "Cash and cash equivalents" (Note 26 in comparable amount of HRK 1,115,258 thous.).</t>
  </si>
  <si>
    <t>PREPAYMENTS AND ACCRUED INCOME</t>
  </si>
  <si>
    <t>TOTAL ASSETS</t>
  </si>
  <si>
    <t>CAPITAL AND RESERVES</t>
  </si>
  <si>
    <t>PROVISIONS</t>
  </si>
  <si>
    <t>Part of 32+part of 31</t>
  </si>
  <si>
    <t>NON-CURRENT LIABILITIES (ADP 103+107+108)</t>
  </si>
  <si>
    <t>Part of 24+25+part of 29+part of 30+part of 31+part of 32</t>
  </si>
  <si>
    <t xml:space="preserve">  I. Liabilities to banks and other financial institutions</t>
  </si>
  <si>
    <t>Part of 29</t>
  </si>
  <si>
    <t>GFI-POD item "Liabilities to banks and other financial institutions" (ADP 103; HRK 2,547,107 thous.) is in Audited report presented under non-current part of item "Borrowings" (Note 29 in comparable amount of HRK 2,547,107 thous.).</t>
  </si>
  <si>
    <t xml:space="preserve">  II. Other non-current liabilities</t>
  </si>
  <si>
    <t>Part of 24+part of 30+part of 32</t>
  </si>
  <si>
    <r>
      <t xml:space="preserve">GFI-POD item "Other non-current liabilities" (ADP 107; HRK 15,636 </t>
    </r>
    <r>
      <rPr>
        <sz val="9"/>
        <rFont val="Arial"/>
        <family val="2"/>
        <charset val="238"/>
      </rPr>
      <t>thous.)</t>
    </r>
    <r>
      <rPr>
        <sz val="9"/>
        <color theme="1"/>
        <rFont val="Arial"/>
        <family val="2"/>
        <charset val="238"/>
      </rPr>
      <t xml:space="preserve"> is in Audited report presented under non-current part of item "Derivative financial instruments" (Note 24 in comparable amount of 4,362 thous.), "Lease liabilities" (Note 30 in comparable amount of HRK 11,273 thous.) and part of long-term liabilities in the item "Provisions" (Note 32 "Severance pay and jubilee awards" HRK 1 thous.).
Comment: The total amount of item "Derivative financial instruments" in Audited report (Note 24) is 7,749 thous. and is presented in items "Other non-current liabilities" (ADP 107; HRK 4,362 thous.) and "Other current liabilities" (ADP 123; HRK 3,387 thous.).</t>
    </r>
  </si>
  <si>
    <t xml:space="preserve">  III. Deferred tax liabilities</t>
  </si>
  <si>
    <t>Due to a different presentation, but for the purpose of comparability of GFI-POD and Audited report it is necessary to jointly view GFI-POD items "Current liabilities" (ADP 109; HRK 733,966 thous.) and "Accrued expenses and deferred income" (ADP 124; HRK 87,858 thous.) in relation to item "Current liabilities" of Audited report (HRK 821,824 thous.).</t>
  </si>
  <si>
    <r>
      <t>GFI-POD item "Liabilities to banks and other financial institutions" (ADP 115</t>
    </r>
    <r>
      <rPr>
        <sz val="9"/>
        <rFont val="Arial"/>
        <family val="2"/>
        <charset val="238"/>
      </rPr>
      <t>; HRK 565,524 thous.) is in Audited report presented under current part of item "Borrowings" (Note 29; "Bank borrowings" in comparable amount of HRK 565,524 thous.).</t>
    </r>
  </si>
  <si>
    <t xml:space="preserve">  II. Amounts payable for prepayment</t>
  </si>
  <si>
    <t>Part of 31</t>
  </si>
  <si>
    <t xml:space="preserve">  III. Liabilities towards undertakings within the group, Liabilities towards companies linked by virtue of participating interest, Liabilities towards suppliers</t>
  </si>
  <si>
    <t xml:space="preserve">  IV. Liabilities upon loan stocks</t>
  </si>
  <si>
    <t xml:space="preserve">  V. Liabilities to employees</t>
  </si>
  <si>
    <t xml:space="preserve">  VI. Taxes, contributions and similar liabilities</t>
  </si>
  <si>
    <t xml:space="preserve">  VII. Liabilities arising from share in the result and other current liabilities</t>
  </si>
  <si>
    <t>121 and 123</t>
  </si>
  <si>
    <t>Part of 24+part of 30+part of 31</t>
  </si>
  <si>
    <t>ACCRUED EXPENSES AND DEFERRED INCOME</t>
  </si>
  <si>
    <t>Part of 31+part of 32</t>
  </si>
  <si>
    <t>TOTAL LIABILITIES</t>
  </si>
  <si>
    <t>GFI-POD INCOME STATEMENT
for the period from 1 January 2021 to 31 December 2021
(in thousands of HRK)</t>
  </si>
  <si>
    <t>OPERATING INCOME (ADP 002+003+004+005+006)</t>
  </si>
  <si>
    <t xml:space="preserve">  I. Revenues from sales with undertakings in a Group and sales revenues (outside the Group)</t>
  </si>
  <si>
    <t xml:space="preserve">  II. Revenues from use of own products, goods and services, other operating revenues with undertakings in a Group and other operating revenues (outside the Group)</t>
  </si>
  <si>
    <t>Part of 6+part of 10</t>
  </si>
  <si>
    <t>OPERATING EXPENSES (ADP 009+013+017+018+019+022+029)</t>
  </si>
  <si>
    <t xml:space="preserve">  I. Material costs</t>
  </si>
  <si>
    <t>GFI-POD item "Material costs" (ADP 009; HRK 458,262 thous.) is in Audited report presented under item "Cost of materials and services" (Note 7 in comparable amount of HRK 458,262 thous.).</t>
  </si>
  <si>
    <t xml:space="preserve">  II. Staff costs</t>
  </si>
  <si>
    <t>Part of 8</t>
  </si>
  <si>
    <t xml:space="preserve">  III. Depreciation and amortisation</t>
  </si>
  <si>
    <t xml:space="preserve">  IV. Other expenditures</t>
  </si>
  <si>
    <t>Part of 8+part of 9</t>
  </si>
  <si>
    <t xml:space="preserve">  V. Value adjustment</t>
  </si>
  <si>
    <t>Part of 9</t>
  </si>
  <si>
    <t xml:space="preserve">  VI. Provisions</t>
  </si>
  <si>
    <t xml:space="preserve">  VII. Other operating expenses</t>
  </si>
  <si>
    <t>FINANCIAL INCOME</t>
  </si>
  <si>
    <t>FINANCIAL COSTS</t>
  </si>
  <si>
    <t>GFI-POD item "Financial costs" (ADP 041; HRK 71,257 thous.) is in Audited report presented under item "Finance income/(expense) - net" in part of financial expenses (Note 11; "Interest expense" HRK 71,257 thous.)
Comment: The total amount of item "Finance income/(expense) - net" in Audited report (Note 11) is HRK 35,903 thous. and is presented in items "Financial income" (ADP 030; HRK 35,354 thous.) and "Financial costs" (ADP 041; HRK 71,257 thous.).</t>
  </si>
  <si>
    <t xml:space="preserve">SHARE IN LOSS OF COMPANIES LINKED BY VIRTUE OF PARTICIPATING INTEREST </t>
  </si>
  <si>
    <t>TOTAL INCOME (ADP 001+030)</t>
  </si>
  <si>
    <t>TOTAL COSTS (ADP 007+041)</t>
  </si>
  <si>
    <t>PROFIT OR LOSS BEFORE TAX (ADP 053-054)</t>
  </si>
  <si>
    <t>INCOME TAX EXPENSE</t>
  </si>
  <si>
    <t>PROFIT OR LOSS FOR THE PERIOD (ADP 055-058)</t>
  </si>
  <si>
    <t>GFI-POD BALANCE SHEET
as at 31 December 2020
(in thousands of HRK)</t>
  </si>
  <si>
    <t>NON-CURRENT ASSETS (ADP 003+010+020+036)</t>
  </si>
  <si>
    <t>14+15+16+17+part of 18b+20+part of 21+25+part of 30</t>
  </si>
  <si>
    <t>GFI-POD item "Tangible assets" (ADP 010; HRK 5,662,917 thous.) is in Audited report presented under items "Property, plant and equipment" (Note 14 in comparable amount of HRK 5,647,311 thous.), "Investment property" (Note 15 in comparable amount of HRK 3,942 thous.), and "Right-of-use assets" (Note 30 in comparable amount of  HRK 11,664 thous.).</t>
  </si>
  <si>
    <t>17+part of 18b+20+part of 21</t>
  </si>
  <si>
    <t>GFI-POD item "Financial assets" (ADP 020; HRK 46,430 thous.) is in Audited report presented under items "Investment in associated entity" (Note 18 in comparable amount of  HRK 46,024 thous.), Financial assets" (Note 20 in comparable amount of HRK 317 thous.) and in the non-current part of item "Loans and deposits" (Note 21 in comparable amount of HRK 89 thous.).</t>
  </si>
  <si>
    <t>Part of 21+22+part of 23+part of 24+26</t>
  </si>
  <si>
    <t>Due to a different presentation, but for the purpose of comparability of GFI-POD and Audited report it is necessary to jointly view GFI-POD items "Current assets" (ADP 037; HRK 737,067 thous.) and "Prepayments and accrued income" (ADP 064; HRK 55,359 thous.) in relation to item "Current assets" of Audited report (HRK 792,425 thous.).</t>
  </si>
  <si>
    <t>GFI-POD item "Receivables" (ADP 046; HRK 40,185 thous.) is in Audited report presented under items "Trade and other receivables" (Note 23; "Trade receivables – net" HRK 25,375 thous., "VAT receivable" HRK 4,900 thous., "Advances to suppliers" HRK 2,304 thous., "Receivables from employees" HRK 298 thous., "Receivables from state institutions" HRK 4,529 thous., "Other receivables" HRK 2,047 thous.) and "Income tax receivable" HRK 733 thous. presented in balance sheet as a separate line).
Comment: The total amount of item "Trade and other receivables" in Audited report (Note 23) is HRK 94,811 thous. and is presented in items "Receivables" (ADP 046; HRK 39,452 thous.) and "Prepayments and accrued income" (ADP 064; HRK 55,359 thous.).</t>
  </si>
  <si>
    <t>Part of 21+part of 24</t>
  </si>
  <si>
    <t>GFI-POD item "Financial assets" (ADP 053; HRK 613 thous.) is in Audited report presented under item "Loans and deposits" - current part (Note 21 in comparable amount of HRK 613 thous.).</t>
  </si>
  <si>
    <t>GFI-POD item "Cash and cash equivalents" (ADP 063; HRK 665,933 thous.) is in Audited report presented under item "Cash and cash equivalents" (Note 26 in comparable amount of HRK 665,933 thous.).</t>
  </si>
  <si>
    <t>GFI-POD item "Prepayments and accrued income" (ADP 064; HRK 55,359 thous.) is in Audited report presented under items "Trade and other receivables" (Note 23; "Accrued income" HRK 715 thous., "Interest receivables" HRK 43 thous., "Prepaid expenses" HRK 54,600 thous.).
Comment: The total amount of item "Trade and other receivables" in Audited report  (Note 23) is HRK 94,811 thous. and is presented in items "Receivables" (ADP 046; HRK 39,452 thous.) and "Prepayments and accrued income" (ADP 064; HRK 55,359 thous.).</t>
  </si>
  <si>
    <t>GFI-POD item "Capital and reserves" (ADP 067; HRK 2,863,857 thous.) is in Audited report presented under item "Share capital" (Notes 27 and 28 in comparable amount of HRK 2,863,857 thous.).</t>
  </si>
  <si>
    <t>GFI-POD item "Provisions" (ADP 090; HRK 141,118 thous.) is in Audited report presented under non-current liabilities in item "Provisions" (Note 32; part of "Termination benefits and jubilee awards" in the amount of HRK 26,090 thous. and item "Legal proceedings" in the amount of HRK 57,420 thous. in the comparable amount) and non-current liabilities under item "Concession fee" (Note 31 in comparable amount of HRK 57,608 thous).</t>
  </si>
  <si>
    <t>NON-CURRENT LIABILITIES (ADP 101+105+106)</t>
  </si>
  <si>
    <t>Part of 24+25+part of 29+part of 30+part of 31</t>
  </si>
  <si>
    <t>Due to a different presentation, but for the purpose of comparability of GFI-POD and Audited report it is necessary to jointly view GFI-POD items "Non-current liabilities" (ADP 097; HRK 2,867,349 thous.) and "Provisions" (ADP 090; HRK 141,118 thous.) in relation to item "Non-current liabilities" of Audited report (HRK 3,008,468 thous.).</t>
  </si>
  <si>
    <t>GFI-POD item "Liabilities to banks and other financial institutions" (ADP 103; HRK 2,770,276 thous.) is in Audited report presented under non-current part of item "Borrowings" (Note 29 in comparable amount of HRK 2,770,276 thous.).</t>
  </si>
  <si>
    <t>Part of 24+
     part of 30 + part of 32</t>
  </si>
  <si>
    <r>
      <t>GFI-POD item "Other non-current liabilities" (ADP 107; HRK 38,781</t>
    </r>
    <r>
      <rPr>
        <sz val="9"/>
        <color rgb="FFFF0000"/>
        <rFont val="Arial"/>
        <family val="2"/>
        <charset val="238"/>
      </rPr>
      <t xml:space="preserve"> </t>
    </r>
    <r>
      <rPr>
        <sz val="9"/>
        <rFont val="Arial"/>
        <family val="2"/>
        <charset val="238"/>
      </rPr>
      <t>thous.)</t>
    </r>
    <r>
      <rPr>
        <sz val="9"/>
        <color theme="1"/>
        <rFont val="Arial"/>
        <family val="2"/>
        <charset val="238"/>
      </rPr>
      <t xml:space="preserve"> is in Audited report presented under non-current part of item "Derivative financial instruments" (Note 24 in comparable amount of 11,602 thous.), "Lease liabilities" (Note 30 in comparable amount of HRK 6,926 thous.) and part of long-term liabilities in the item "Provisions" (Note 32 "Termination benefits and jubilee awards" HR</t>
    </r>
    <r>
      <rPr>
        <sz val="9"/>
        <rFont val="Arial"/>
        <family val="2"/>
        <charset val="238"/>
      </rPr>
      <t xml:space="preserve">K 502 </t>
    </r>
    <r>
      <rPr>
        <sz val="9"/>
        <color theme="1"/>
        <rFont val="Arial"/>
        <family val="2"/>
        <charset val="238"/>
      </rPr>
      <t xml:space="preserve">thous. and "Bonuses" HRK </t>
    </r>
    <r>
      <rPr>
        <sz val="9"/>
        <rFont val="Arial"/>
        <family val="2"/>
        <charset val="238"/>
      </rPr>
      <t>19,751 thous.</t>
    </r>
    <r>
      <rPr>
        <sz val="9"/>
        <color theme="1"/>
        <rFont val="Arial"/>
        <family val="2"/>
        <charset val="238"/>
      </rPr>
      <t>). 
Comment: The total amount of item "Derivative financial instruments" in Audited report (Note 24) is 16,982 thous. and is presented in items "Other non-current liabilities" (ADP 107; HRK 11,602 thous.) and "Other current liabilities" (ADP 123; HRK 5,380 thous.).</t>
    </r>
  </si>
  <si>
    <t>CURRENT LIABILITIES (ADP 108+113+114+115+117+118+119+121)</t>
  </si>
  <si>
    <t>Part of 24+29+part of 30+part of 31+part of 39</t>
  </si>
  <si>
    <t>Due to a different presentation, but for the purpose of comparability of GFI-POD and Audited report it is necessary to jointly view GFI-POD items "Current liabilities" (ADP 109; HRK 934,438 thous.) and "Accrued expenses and deferred income" (ADP 124; HRK 72,821 thous.) in relation to item "Current liabilities" of Audited report (HRK 1,007,258 thous.).</t>
  </si>
  <si>
    <r>
      <t>GFI-POD items</t>
    </r>
    <r>
      <rPr>
        <sz val="9"/>
        <rFont val="Arial"/>
        <family val="2"/>
        <charset val="238"/>
      </rPr>
      <t xml:space="preserve"> "Liabilities to banks and other financial institutions" (ADP 115; HRK 733,062 thous.) and "Liabilities for loans, deposits and other" (ADP 114; HRK 5,304 thous.) are in Audited report presented under current part of item "Borrowings" (Note 29; "Bank borrowings"</t>
    </r>
    <r>
      <rPr>
        <sz val="9"/>
        <color theme="1"/>
        <rFont val="Arial"/>
        <family val="2"/>
        <charset val="238"/>
      </rPr>
      <t xml:space="preserve"> in comparable amount of</t>
    </r>
    <r>
      <rPr>
        <sz val="9"/>
        <rFont val="Arial"/>
        <family val="2"/>
        <charset val="238"/>
      </rPr>
      <t xml:space="preserve"> HRK 738,366 thous.).</t>
    </r>
  </si>
  <si>
    <t>Part of 24+part of 30+part of 31+part of 39</t>
  </si>
  <si>
    <t>GFI-POD INCOME STATEMENT
for the period from 1 January 2020 to 31 December 2020
(in thousands of HRK)</t>
  </si>
  <si>
    <r>
      <t>GFI-POD items "Revenues from use of own products, goods and services" (ADP 004; HRK 461 thous.) and "Other operating revenues (outside the Group)" (ADP 006; HRK 32,671 thous.) are in Audited report presented under items "Other income" (Note 6; "Income from donations and other" HRK 12,255 thous., "Income from provision release" HRK 1,650 thous., "Reimbursed costs" HRK 2,055 thous., "Income from insurance and legal claims" HRK 2,798 thous., "Income from own consumption" HRK 461 thous., "Collection of receivables previously written-off" HRK 1,111 thous., "Other income" HRK 8,025 thous.), and "Other gains/(losses) - net" (Note 10; "Net gains on sale of property, plant and equipment"</t>
    </r>
    <r>
      <rPr>
        <sz val="9"/>
        <color rgb="FFFF0000"/>
        <rFont val="Arial"/>
        <family val="2"/>
        <charset val="238"/>
      </rPr>
      <t xml:space="preserve"> </t>
    </r>
    <r>
      <rPr>
        <sz val="9"/>
        <color theme="1"/>
        <rFont val="Arial"/>
        <family val="2"/>
        <charset val="238"/>
      </rPr>
      <t>HRK 4,777 thous.).
Comment: The total amount of item "Other income" in Audited report (Note 6) is HRK 28,355 thous. and is presented in items "Revenues from use of own products, goods and services, other operating revenues with undertakings in a Group and other operating revenues (outside the Group)" (ADP 004, 005 and 006; HRK 28,355 thous.). The total amount of item  "Other gains/(losses) - net" in Audited report (Note 10) is HRK 4,777 thous. and is presented in item "Revenues from use of own products, goods and services, other operating revenues with undertakings in a Group and other operating revenues (outside the Group)" (ADP 004, 005 and 006; HRK 4,777 thous.).</t>
    </r>
  </si>
  <si>
    <t>Due to a different presentation, but for the purpose of comparability of GFI-POD and Audited report it is necessary to jointly view GFI-POD items "Staff costs" (ADP 013; HRK 189,951 thous.), "Other expenditures" (ADP 018; HRK 89,098 thous.), "Value adjustment" (ADP 019; HRK 1,510 thous.), "Provisions" (ADP 022; 28,714 thous.) and "Other operating expenses" (ADP 029; HRK 10,015 thous.) in relation to items "Staff costs" (Note 8; HRK 227,051 thous.) and "Other operating expenses" (Note 9; HRK 92,236 thous.) of Audited report.</t>
  </si>
  <si>
    <t>GFI-POD item "Material costs" (ADP 009; HRK 254,644 thous.) is in Audited report presented under item "Cost of materials and services" (Note 7 in comparable amount of HRK 254,644 thous.).</t>
  </si>
  <si>
    <t>GFI-POD item "Staff costs" (ADP 013; HRK 189,951 thous.) is in Audited report presented under item "Staff costs" (Note 8; "Net salaries"  HRK 122,043 thous., "Pension contributions"  HRK 36,138 thous., "Health insurance contributions" HRK 24,606 thous., "Other (contributions and taxes)" HRK 7,163 thous.).
Comment: The total amount of item "Staff costs" in Audited report (Note 8) is HRK 227,051 thous. and is presented in "Staff costs" (ADP 013; HRK 189,951 thous.), "Other expenditures" (ADP 018; HRK 23,509 thous.) and "Provisions" (ADP 022; HRK 13,592 thous.).</t>
  </si>
  <si>
    <t>GFI-POD item "Other expenditures" (ADP 018; HRK 89,098 thous.) is in Audited report presented under items "Staff costs" (Note 8; "Termination benefits" HRK 466 thous., "Other staff costs" HRK 23,044 thous.) and "Other operating expenses" (Note 9; "Municipal charges, concessions and other" HRK 38,689 thous., "Professional services" HRK 14,452 thous., "Entertainment" HRK 2,199 thous. HRK, "Insurance premiums" HRK 7,043 thous., "Bank charges" HRK 880 thous., "Professional journals and other administrative costs" 2,325 thous.).
Comment: The total amount of item "Staff costs" in Audited report (Note 8) is HRK 227,051 thous. and is presented in "Staff costs" (ADP 013; HRK 189,951 thous.), "Other expenditures" (ADP 018; HRK 23,509 thous.) and "Provisions" (ADP 022; HRK 13,592 thous.). The total amount of item "Other operating expenses" in Audited report (Note 9) is HRK 92,236 thous. and is presented in items "Other expenditures" (ADP 018; HRK 65,588 thous.), "Value adjustment" (ADP 019; HRK1,510 thous.), "Provisions" (ADP 022; HRK 15,123 thous.) and "Other operating expenses" (ADP 029; HRK 10,015 thous.).</t>
  </si>
  <si>
    <t>GFI-POD item "Value adjustment" (ADP 019; HRK 1,510 thous.) is in Audited report presented under item "Other operating expenses" (Note 9; "Impairment of assets " in comparable amount of HRK 1,510 thous.).
The total amount of item "Other operating expenses" in Audited report (Note 9) is HRK 92,236 thous. and is presented in items "Other expenditures" (ADP 018; HRK 65,588 thous.), "Value adjustment" (ADP 019; HRK 1,510 thous.), "Provisions" (ADP 022; HRK 15,123 thous.) and "Other operating expenses" (ADP 029; HRK 10,015 thous.).</t>
  </si>
  <si>
    <t>GFI-POD item "Financial income" (ADP 030; HRK 21,291 thous.) is in Audited report presented under items "Financial income/(loss) - net" in part of financial income (Note 11; "Interest income" HRK 514 thous., "Net foreign exchange gains/(losses) - other" HRK 890 thous., "Realised net gains/(losses) from changes in value of forwards and interest rate swaps" HRK 17,770 thous., "Income from cassa sconto" HRK 1,957 thous.,  and other financial income HRK 160 thous.).
Comment: The total amount of item "Finance income/(expense) - net" in Audited report (Note 11) is HRK 104,641 thous. and is presented in items "Financial income" (ADP 030; HRK 21,291 thous.) and "Financial costs" (ADP 041; HRK 125,932 thous.).</t>
  </si>
  <si>
    <t>GFI-POD item "Financial costs" (ADP 041; HRK 125,932 thous.) is in Audited report presented under item "Finance income/(expense) - net" in part of financial expenses (Note 11; "Interest expense" HRK 66,170 thous., "Net foreign exchange gains from financing activities" HRK 41,918 thous., and "Changes in fair value of forwards and interest rate swaps" HRK 17,844 thous.).
Comment: The total amount of item "Finance income/(expense) - net" in Audited report (Note 11) is HRK 104,641 thous. and is presented in items "Financial income" (ADP 030; HRK 21,291 thous.) and "Financial costs" (ADP 041; HRK 125,932 thous.).</t>
  </si>
  <si>
    <t>GFI-POD item "Share of loss from joint ventures" (ADP 051; HRK 1,644 thous.) is in Audited report presented in comparable amount of HRK 1,644 thous.</t>
  </si>
  <si>
    <t>GFI-POD CASH FLOW STATEMENT
for the period from 1 January 2021 to 31 December 2021
(in thousands of HRK)</t>
  </si>
  <si>
    <t>AUDITED REPORT
Note</t>
  </si>
  <si>
    <t>Audited report</t>
  </si>
  <si>
    <t>Difference</t>
  </si>
  <si>
    <t>A) NET CASH FLOW FROM OPERATING ACTIVITIES</t>
  </si>
  <si>
    <t>B) NET INCREASE OF CASH FLOW FROM INVESTMENT ACTIVITIES</t>
  </si>
  <si>
    <t>C) NET CASH FLOW FROM FINANCIAL ACTIVITIES</t>
  </si>
  <si>
    <t>D) NET INCREASE OR DECREASE OF CASH FLOW (ADP 020+034+046)</t>
  </si>
  <si>
    <t>F) CASH AND CASH EQUIVALENTS AT THE END OF THE PERIOD (ADP 048+049)</t>
  </si>
  <si>
    <t>GFI-POD CASH FLOW STATEMENT
for the period from 1 January 2020 to 31 December 2020
(in thousands of HRK)</t>
  </si>
  <si>
    <t>GFI-POD item "Net cash flow from operating activities" (ADP 020; HRK -37,477 thous.) is in Audited report presented in items "Net cash inflow from operating activities" in comparable amount of HRK -3,186 thous. and item "Interest paid" (Net cash inflow from financing activities) in the amount of HRK -34,291 thous.</t>
  </si>
  <si>
    <t>GFI-POD STATEMENT OF CHANGES IN EQUITY
for the period from 1 January 2021 to 31 December 2021
(in thousands of HRK)</t>
  </si>
  <si>
    <t>CAPITAL AND RESERVES (ADP 31 do 50)</t>
  </si>
  <si>
    <t>GFI-POD STATEMENT OF CHANGES IN EQUITY
for the period from 1 January 2020 to 31 December 2020
(in thousands of HRK)</t>
  </si>
  <si>
    <t>GFI-POD item "Other operating expenses" (ADP 029; HRK 10,015 thous.) is in Audited report presented under items "Other operating expenses" (Note 9; "Write-off of property, plant and equipment" HRK 1,531 thous., "Other operating expenses" HRK 8,848 thous.).
The total amount of item "Other operating expenses" in Audited report (Note 9) is HRK 92,236 thous. and is presented in items "Other expenditures" (ADP 018; HRK 65,588 thous.), "Value adjustment" (ADP 019; HRK1,510 thous.), "Provisions" (ADP 022; HRK 15,123 thous.) and "Other operating expenses" (ADP 029; HRK 10,015 thous.).</t>
  </si>
  <si>
    <t>GFI-POD item "Provisions" (ADP 022; HRK 28,714 thous.) is in Audited report presented under items "Staff costs" (Note 8; "Provisions for termination benefits and jubilee awards" HRK 13,591 thous.) and "Other operating expenses" (Note 9; "Provisions" HRK 9,623 thous. and "Provisions for severance pay" HRK 5,500 thous.).
Comment: The total amount of item "Staff costs" in Audited report (Note 8) is HRK 227,051 thous. and is presented in "Staff costs" (ADP 013; HRK 189,951 thous.), "Other expenditures" (ADP 018; HRK 23,509 thous.) and "Provisions" (ADP 022; HRK 13,592 thous.). The total amount of item "Other operating expenses" in Audited report (Note 9) is HRK 92,236 thous. and is presented in items "Other expenditures" (ADP 018; HRK 65,588 thous.), "Value adjustment" (ADP 019; HRK 1,510 thous.), "Provisions" (ADP 022; HRK 15,123 thous.) and "Other operating expenses" (ADP 029; HRK 10,015 thous.).</t>
  </si>
  <si>
    <t>GFI-POD item "Net cash flow from financing activities" (ADP 046; HRK -3,541 thous.) is in Audited report presented in item "Net cash inflow from financing activities" in comparable amount of HRK -74,184 thous. increased for the item "Interest paid" in the amount of HRK 70,643 thous.</t>
  </si>
  <si>
    <t xml:space="preserve">  IV. Liabilities to employees</t>
  </si>
  <si>
    <t xml:space="preserve">  V. Taxes, contributions and similar liabilities</t>
  </si>
  <si>
    <t xml:space="preserve">  VI. Liabilities arising from share in the result and other current liabilities</t>
  </si>
  <si>
    <t xml:space="preserve">SHARE IN PROFIT OF COMPANIES LINKED BY VIRTUE OF PARTICIPATING INTEREST </t>
  </si>
  <si>
    <t>Due to a different presentation, but for the purpose of comparability of GFI-POD and Audited report it is necessary to jointly view GFI-POD items "Current assets" (ADP 037; HRK 1,217,958 thous.) and "Prepayments and accrued income" (ADP 064; HRK 23,769 thous.) in relation to item "Current assets" of Audited report (HRK 1,241,727 thous.).</t>
  </si>
  <si>
    <t>GFI-POD item "Capital and reserves" (ADP 067; HRK 3,311,059 thous.) is in Audited report presented under item "Share capital" (Notes 27 and 28 in comparable amount of HRK 3,311,059 thous.).</t>
  </si>
  <si>
    <t>GFI-POD item "Provisions" (ADP 090; HRK 166,156 thous.) is in Audited report presented under non-current liabilities in item "Provisions" (Note 32 part of the item "Severance pay and jubilee awards" in the amount HRK 29,829 thous. with the item “Legal Disputes” in a comparable amount HRK 50,117 thous. and "Other" HRK 28,164 thous.) and non-current liabilities under item "Concession fee" (Note 31 in comparable amount of HRK 58,046 thous).</t>
  </si>
  <si>
    <t>Due to a different presentation, but for the purpose of comparability of GFI-POD and Audited report it is necessary to jointly view GFI-POD items "Non-current liabilities" (ADP 097; HRK 2,614,508 thous.) and "Provisions" (ADP 090; HRK 166,156 thous.) in relation to item "Non-current liabilities" of Audited report (HRK 2,780,664 thous.).</t>
  </si>
  <si>
    <t>GFI-POD items "Liabilities towards companies linked by virtue of participating interest" (ADP 112; HRK 39 thous.) and "Trade payables" (ADP 117; HRK 67,471 thous.) is in Audited report presented under current part of item "Trade and other payables" (Note 31; "Trade payables" HRK 67,447 thous., "Trade payables – related parties" HRK 63 thous.).                                                                                                                                                                        Comment: The total current amount of item "Trade and other payables" in Audited report (Note 31) is HRK 229,319 thous. and is presented in items "Amounts payable for prepayment" (ADP 116; HRK 40,344 thous.), "Liabilities towards companies linked by virtue of participating interest, Liabilities towards suppliers" (ADP 112 and 117; HRK 67,510 thous.), "Liabilities to employees" (ADP 119; HRK 28,794 thous.), "Taxes, contributions and similar liabilities" (ADP 120; HRK 16,509 thous.), "Liabilities arising from share in the result" (ADP 121; HRK 380 thous.), "Other current liabilities" (ADP 123; HRK 8,839 thous.) and item "Accrued expenses and deferred income" (ADP 124; HRK 66,943 thous.).</t>
  </si>
  <si>
    <t>GFI-POD items "Liabilities to employees" (ADP 119; HRK 28,794 thous.) is in Audited report presented under current part of item  "Trade and other payables" (Note 31; "Liabilities to employees" in comparable amount HRK 28,794 thous.).
Comment: The total current amount of item "Trade and other payables" in Audited report (Note 31) is HRK 229,319 thous. and is presented in items "Amounts payable for prepayment" (ADP 116; HRK 40,344 thous.), "Liabilities towards companies linked by virtue of participating interest, Liabilities towards suppliers" (ADP 112 and 117; HRK 67,510 thous.), "Liabilities to employees" (ADP 119; HRK 28,794 thous.), "Taxes, contributions and similar liabilities" (ADP 120; HRK 16,509 thous.), "Liabilities arising from share in the result" (ADP 121; HRK 380 thous.), "Other current liabilities" (ADP 123; HRK 8,839 thous.) and item "Accrued expenses and deferred income" (ADP 124; HRK 66,943 thous.).</t>
  </si>
  <si>
    <t>GFI-POD item "Taxes, contributions and similar liabilities" (ADP 120; HRK 16,509 thous.) is in Audited report presented under current part of item "Trade and other payables" (Note 31; "Liabilities for taxes and contributions and similar charges" in comparable amount of HRK 16,509 thous.).
Comment: The total current amount of item "Trade and other payables" in Audited report (Note 31) is HRK 229,319 thous. and is presented in items "Amounts payable for prepayment" (ADP 116; HRK 40,344 thous.), "Liabilities towards companies linked by virtue of participating interest, Liabilities towards suppliers" (ADP 112 and 117; HRK 67,510 thous.), "Liabilities to employees" (ADP 119; HRK 28,794 thous.), "Taxes, contributions and similar liabilities" (ADP 120; HRK 16,509 thous.), "Liabilities arising from share in the result" (ADP 121; HRK 380 thous.), "Other current liabilities" (ADP 123; HRK 8,839 thous.) and item "Accrued expenses and deferred income" (ADP 124; HRK 66,943 thous.).</t>
  </si>
  <si>
    <r>
      <t>GFI-POD item "Accrued expenses and deferred income" (ADP 124; HRK 87,858 thous.) is in Audited report presented under items "Trade and other payables" (Note 31; "Interest payable" HRK 29,168 thous., current part of item "Concession fees payable"</t>
    </r>
    <r>
      <rPr>
        <b/>
        <sz val="9"/>
        <color rgb="FF00B0F0"/>
        <rFont val="Arial"/>
        <family val="2"/>
        <charset val="238"/>
      </rPr>
      <t xml:space="preserve"> </t>
    </r>
    <r>
      <rPr>
        <b/>
        <sz val="9"/>
        <color rgb="FF333399"/>
        <rFont val="Arial"/>
        <family val="2"/>
        <charset val="238"/>
      </rPr>
      <t xml:space="preserve">HRK 1,920 thous., "Liabilities for calculated vacation and redistribution hours" HRK 10,908 ths., "Accrued VAT liabilities in unrealized income" HRK 483 thous., "Liabilities for calculated costs" HRK 22,605 thous. and part of "Other current liabilities" HRK 1,859 thous.) and current part of items "Provisions" (Note 32; current item "Termination benefits and jubilee awards" HRK 1,164 thous. and "Bonuses" HRK 19,751 thous.).
Comment: The total current amount of item "Trade and other payables" in Audited report (Note 31) is HRK 229,319 thous. and is presented in items "Amounts payable for prepayment" (ADP 116; HRK 40,344 thous.), "Liabilities towards companies linked by virtue of participating interest, Liabilities towards suppliers" (ADP 112 and 117; HRK 67,510 thous.), "Liabilities to employees" (ADP 119; HRK 28,794 thous.), "Taxes, contributions and similar liabilities" (ADP 120; HRK 16,509 thous.), "Liabilities arising from share in the result" (ADP 121; HRK 380 thous.), "Other current liabilities" (ADP 123; HRK 8,839 thous.) and item "Accrued expenses and deferred income" (ADP 124; HRK 66,943 thous.).                                                                                                                                                The total short-term part of the item "Provisions" of the Audited Report (Note 32) in the amount of 20,914 thous. in the item "Deferred payment of expenses and income for the future period" (ADP 124: HRK 20,914 thous.).            </t>
    </r>
  </si>
  <si>
    <t>GFI-POD item "Other operating expenses" (ADP 029; HRK 11,826 thous.) is in Audited report presented under items "Other operating expenses" (Note 9; "Write-off of property, plant and equipment" HRK 3,892 thous., "Other operating expenses" HRK 7,934 thous.).
Comment: The total amount of item "Other operating expenses" in Audited report (Note 9) is HRK 101,905 thous. and is presented in items "Other expenditures" (ADP 018; HRK 53,051 thous.), "Value adjustment" (ADP 019; HRK 1,670 thous.), "Provisions" (ADP 022; HRK 35,358 thous.) and "Other operating expenses" (ADP 029; HRK 11,826 thous.).</t>
  </si>
  <si>
    <t>GFI-POD item "Financial income" (ADP 030; HRK 35,354 thous.) is in Audited report presented under items "Financial income/(loss) - net" in part of financial income (Note 11; "Interest income" HRK 83 thous., "Net foreign exchange gains/(losses) - other" HRK 11,676 thous., "Realised and change of net gains/(losses) from changes in value of forwards and interest rate swaps" HRK 9,233 thous., "Termination of control over the subsidiary" HRK 13,316 thous., "Income from cassa sconto" HRK 817 thous. and other financial income HRK 229 thous.).
Comment: The total amount of item "Finance income/(expense) - net" in Audited report (Note 11) is HRK 35,903 thous. and is presented in items "Financial income" (ADP 030; HRK 35,354 thous.) and "Financial costs" (ADP 041; HRK 71,257 thous.).</t>
  </si>
  <si>
    <t>The GFI-POD item "Share in profit from companies related to participating interests" (ADP 049; HRK 548 thous.) is stated in the Audited Report in the comparable amount of HRK 548 thous.).</t>
  </si>
  <si>
    <t>The GFI-POD item "Share in loss from companies related to participating interests" (ADP 051; HRK 144 thous.) is stated in the Audited Report in the comparable amount of HRK 144 thous.).</t>
  </si>
  <si>
    <t>GFI-POD item "Net cash flow from operating activities" (ADP 020; HRK 610,039 thous.) is in Audited report presented in items "Net cash inflow from operating activities" in comparable amount of HRK 680,682 thous. and item "Interest paid" (Net cash inflow from financing activities) in the amount of HRK -70,643 thous.</t>
  </si>
  <si>
    <t>GFI-POD item "Net cash outflow from investment activities" (ADP 034; HRK -157,173 thous.) is in Audited report presented in item "Net cash outflow from investment activities" in comparable amount of HRK -157,173 thous.</t>
  </si>
  <si>
    <t>GFI-POD item "Capital and reserves" (ADP 067; HRK 3,311,059 thous.) is in Audited report presented in items "Share capital" (Note 27 in comparable amount of HRK 1,672,021 thous.), "Treasury shares" (Note 27 comparable amount of HRK -124,418 thous.), "Capital reserves" (Note 28 in comparable amount of HRK 5,224 thous.), "Fair value reserves" (Note 28 in comparable amount of HRK 81 thous.), "Legal reserves" (Note 28 in comparable amount of  HRK 83,601 thous.), "Other reserves" (Note 28 in comparable amount of HRK 163,749 thous.) and "Retained earnings" (Note 28 in comparable amount of  HRK 467,737 thous.) and "Non-controlling interest" (Note 33 in the comparable amount of HRK 1,043,064 thous.).                                                                                                                                              Comment: To be fully compliant, the following items should be viewed as follows: the "Other reserves" item of Audited report (Note 28; HRK 163,749 thous.) matches the GFI POD item "Reserves for own shares" (ADP 072; HRK 136,815 thous.) and part of GFI POD item "Retained earnings" (ADP 083; HRK 24,684 thous.) and GFI POD items "Other reserves" (ADP 075 HRK 2,250 thous.). The "Retained earnings" item of Audited report (Note 28; HRK 467,737 thous.) matches the sum of GFI POD items "Profit for the financial year" (ADP 086; HRK 104,375 thous.) and part of "Retained earnings" (ADP 083; HRK 363,362 thous.).</t>
  </si>
  <si>
    <r>
      <t>GFI-POD item "Amounts payable for prepayment" (ADP 116; HRK 69,609 thous.) is in Audited report presented under current part of item "Trade and other payables" (Note</t>
    </r>
    <r>
      <rPr>
        <sz val="9"/>
        <rFont val="Arial"/>
        <family val="2"/>
        <charset val="238"/>
      </rPr>
      <t xml:space="preserve"> 31; "Advances received" in comparable amount of </t>
    </r>
    <r>
      <rPr>
        <sz val="9"/>
        <color theme="1"/>
        <rFont val="Arial"/>
        <family val="2"/>
        <charset val="238"/>
      </rPr>
      <t>HRK 69,609 thous.). 
Comment: The total current amount of item "Trade and other payables" in Audited report (Note 31) is HRK 241,390 thous. and is presented in items "Amounts payable for prepayment" (ADP 116; HRK 69,609 thous.), "Trade payables and liabilities to undertakings in a Group" (ADP 117; HRK 61,809 thous.), "Liabilities for securities" (ADP 118; HRK 6,625 thous.), "Liabilities to employees" (ADP 119; HRK 19,187 thous.), "Taxes, contributions and similar liabilities" (ADP 120; HRK 6,130 thous.), "Liabilities arising from share in the result" (ADP 121; HRK 389 thous.), "Other current liabilities" (ADP 123; HRK 10,706 thous.) and "Accrued expenses and deferred income" (ADP 124; HRK 66,936 thous.).</t>
    </r>
  </si>
  <si>
    <t>GFI-POD items "Trade payables" (ADP 117; HRK 61,809 thous.) is in Audited report presented under current part of item  "Trade and other payables" (Note 31; "Trade payables" HRK 61,725 thous., "Trade payables – related parties" HRK 84 thous.).
Comment: The total current amount of item "Trade and other payables" in Audited report (Note 31) is HRK 241,390 thous. and is presented in items "Amounts payable for prepayment" (ADP 116; HRK 69,609 thous.), "Trade payables and liabilities to undertakings in a Group" (ADP 117; HRK 61,809 thous.), "Liabilities for securities" (ADP 118; HRK 6,625 thous.), "Liabilities to employees" (ADP 119; HRK 19,187 thous.), "Taxes, contributions and similar liabilities" (ADP 120; HRK 6,130 thous.), "Liabilities arising from share in the result" (ADP 121; HRK 389 thous.), "Other current liabilities" (ADP 123; HRK 10,706 thous.) and "Accrued expenses and deferred income" (ADP 124; HRK 66,936 thous.).</t>
  </si>
  <si>
    <t>GFI-POD items "Liabilities to employees" (ADP 119; HRK 19,187 thous.) is in Audited report presented under current part of item  "Trade and other payables" (Note 31; "Liabilities to employees" in comparable amount HRK 19,187 thous.).
Comment: The total current amount of item "Trade and other payables" in Audited report (Note 31) is HRK 241,390 thous. and is presented in items "Amounts payable for prepayment" (ADP 116; HRK 69,609 thous.), "Trade payables and liabilities to undertakings in a Group" (ADP 117; HRK 61,809 thous.), "Liabilities for securities" (ADP 118; HRK 6,625 thous.), "Liabilities to employees" (ADP 119; HRK 19,187 thous.), "Taxes, contributions and similar liabilities" (ADP 120; HRK 6,130 thous.), "Liabilities arising from share in the result" (ADP 121; HRK 389 thous.), "Other current liabilities" (ADP 123; HRK 10,706 thous.) and "Accrued expenses and deferred income" (ADP 124; HRK 66,936 thous.).</t>
  </si>
  <si>
    <t>GFI-POD item "Taxes, contributions and similar liabilities" (ADP 120; HRK 6,130 thous.) is in Audited report presented under current part of item "Trade and other payables" (Note 31; "Liabilities for taxes and contributions and similar charges" in comparable amount of HRK 6,129 thous.) and "Income tax liability" (in the comparable amount of HRK 1 thous.)
Comment: The total current amount of item "Trade and other payables" in Audited report (Note 31) is HRK 241,390 thous. and is presented in items "Amounts payable for prepayment" (ADP 116; HRK 69,609 thous.), "Trade payables and liabilities to undertakings in a Group" (ADP 117; HRK 61,809 thous.), "Liabilities for securities" (ADP 118; HRK 6,625 thous.), "Liabilities to employees" (ADP 119; HRK 19,187 thous.), "Taxes, contributions and similar liabilities" (ADP 120; HRK 6,130 thous.), "Liabilities arising from share in the result" (ADP 121; HRK 389 thous.), "Other current liabilities" (ADP 123; HRK 10,706 thous.) and "Accrued expenses and deferred income" (ADP 124; HRK 66,936 thous.).</t>
  </si>
  <si>
    <t>GFI-POD item "Liabilities arising from share in the result" (ADP 121; HRK 389 thous.) and "Other current liabilities" (ADP 123; HRK 32,323 thous.) is in Audited report presented under current part of items "Trade and other payables" (Note 31; "Liabilities for dividend" HRK 389 thous., "Other liabilities" HRK 10,706 thous.), current amount of "Lease liabilities" (Note 30 in comparable amount of HRK 2,243 thous.), "Derivative financial instruments" (Note 24 in comparable amount of HRK 5,380 thous.) and note 39 in the comparable amount of HRK 13,994 thous.).
Comment: The total current amount of item "Trade and other payables" in Audited report (Note 31) is HRK 241,390 thous. and is presented in items "Amounts payable for prepayment" (ADP 116; HRK 69,609 thous.), "Trade payables and liabilities to undertakings in a Group" (ADP 117; HRK 61,809 thous.), "Liabilities for securities" (ADP 118; HRK 6,625 thous.), "Liabilities to employees" (ADP 119; HRK 19,187 thous.), "Taxes, contributions and similar liabilities" (ADP 120; HRK 6,130 thous.), "Liabilities arising from share in the result" (ADP 121; HRK 389 thous.), "Other current liabilities" (ADP 123; HRK 10,706 thous.) and "Accrued expenses and deferred income" (ADP 124; HRK 66,936 thous.).                                                                                                                                                                                        The total current amount of item "Derivative financial instruments" in Audited report (Note 24) is 5,380 thous. and is presented in items "Other current liabilities" (ADP 123; HRK 5,380 thous.).</t>
  </si>
  <si>
    <r>
      <t>GFI-POD item "Accrued expenses and deferred income" (ADP 124; HRK 72,821 thous.)  is in Audited report presented under items "Trade and other payables" (Note 31; "Interest payable" HRK 33,727 thous., current part of item "Concession fees payable"</t>
    </r>
    <r>
      <rPr>
        <b/>
        <sz val="9"/>
        <color rgb="FF00B0F0"/>
        <rFont val="Arial"/>
        <family val="2"/>
        <charset val="238"/>
      </rPr>
      <t xml:space="preserve"> </t>
    </r>
    <r>
      <rPr>
        <b/>
        <sz val="9"/>
        <color rgb="FF333399"/>
        <rFont val="Arial"/>
        <family val="2"/>
        <charset val="238"/>
      </rPr>
      <t>HRK 1,920 thous., "Liabilities for calculated vacation and redistribution hours" HRK 2,496 thous., "Accrued VAT liabilities in unrealized income" HRK 121 thous., "Liabilities for calculated costs" HRK 28,673 thous.) and current part of items "Provisions" (Note 32; current part of item "Termination benefits and jubilee awards" HRK 5,884 thous.).
Comment: The total current amount of item "Trade and other payables" in Audited report (Note 31) is HRK 241,390 thous. and is presented in items "Amounts payable for prepayment" (ADP 116; HRK 69,609 thous.), "Trade payables and liabilities to undertakings in a Group" (ADP 117; HRK 61,809 thous.), "Liabilities for securities" (ADP 118; HRK 6,625 thous.), "Liabilities to employees" (ADP 119; HRK 19,187 thous.), "Taxes, contributions and similar liabilities" (ADP 120; HRK 6,130 thous.), "Liabilities arising from share in the result" (ADP 121; HRK 389 thous.), "Other current liabilities" (ADP 123; HRK 10,706 thous.) and "Accrued expenses and deferred income" (ADP 124; HRK 66,936 thous.). The total current amount of item "Provisions" in Audited report (Note 32) is HRK 5,884 thous. and is presented in item "Accrued expenses and deferred income" (ADP 124: HRK 5,884 thous.).</t>
    </r>
  </si>
  <si>
    <t>GFI-POD item "Net cash outflow from investment activities" (ADP 034; HRK -585,950 thous.) is in Audited report presented in item "Net cash outflow from investment activities" in comparable amount of HRK -585,950 thous.</t>
  </si>
  <si>
    <t>GFI-POD item "Net cash flow from financing activities" (ADP 046; HRK 739,217 thous.) is in Audited report presented in item "Net cash inflow from financing activities" in comparable amount of HRK 704,926 thous. increased for the item "Interest paid" in the amount of HRK 34,291 thous.</t>
  </si>
  <si>
    <t>GFI-POD item "Capital and reserves" (ADP 067; HRK 2,863,857 thous.) is in Audited report presented in items "Share capital" (Note 27 in comparable amount of HRK 1,672,021 thous.), "Treasury shares" (Note 27 comparable amount of HRK -124,418 thous.), "Capital reserves" (Note 28 in comparable amount of HRK 5,224 thous.), "Fair value reserves" (Note 28 in comparable amount of HRK 1 thous.), "Legal reserves" (Note 28 in comparable amount of  HRK 83,601 thous.), "Other reserves" (Note 28 in comparable amount of HRK 161,993 thous.) "Retained earnings" (Note 28 in comparable amount of  HRK 363,625 thous.) and "Non-controlling interest" (Note 33 in comparable amount of HRK 701,810 thous.). Comment: To be fully compliant, the following items should be viewed as follows: the "Other reserves" item of Audited report (Note 28; HRK 161,993 thous.) matches the GFI POD item "Reserves for own shares" (ADP 072; HRK 136,815 thous.) and part of GFI POD item "Retained earnings" (ADP 083; HRK 22,846 thous.) and GFI POD items "Other reserves" (ADP 075 HRK 2,332 thous.). The "Retained earnings" item of Audited report (Note 28; HRK 363,626 thous.) matches the sum of GFI POD items  "Profit for the financial year" (ADP 086; HRK -329,594 thous.) and part of "Retained earnings" (ADP 083; HRK 693,220 thous.).</t>
  </si>
  <si>
    <r>
      <t>GFI-POD items "Liabilities upon loan stocks" (ADP 118; HRK 6,625 thous.) is in Audited report presented under current part of item  "Trade and other payables" (Note 31;</t>
    </r>
    <r>
      <rPr>
        <sz val="9"/>
        <color theme="1" tint="4.9989318521683403E-2"/>
        <rFont val="Arial"/>
        <family val="2"/>
        <charset val="238"/>
      </rPr>
      <t xml:space="preserve"> "Liabilities under bills of exchange</t>
    </r>
    <r>
      <rPr>
        <sz val="9"/>
        <color theme="1"/>
        <rFont val="Arial"/>
        <family val="2"/>
        <charset val="238"/>
      </rPr>
      <t xml:space="preserve">" in comparable amoun HRK 6.625 tis.). </t>
    </r>
  </si>
  <si>
    <t>27+28+33</t>
  </si>
  <si>
    <t>GFI-POD item "Staff costs" (ADP 013; HRK 353,176 thous.) is in Audited report presented under item "Staff costs" (Note 8; "Net salaries"  HRK 218,087 thous., "Pension contributions"  HRK 66,349 thous., "Health insurance contributions" HRK 46,430 thous., "Other (contributions and taxes)" HRK 22,310 thous.).
Comment: The total amount of item "Staff costs" in Audited report (Note 8) is HRK 439,531 thous. and is presented in "Staff costs" (ADP 013; HRK 353,176 thous.), "Other expenditures" (ADP 018; HRK 76,950 thous.) and "Provisions" (ADP 022; HRK 9,405 thous.).</t>
  </si>
  <si>
    <t>GFI-POD item "Financial assets" (ADP 020; HRK 82,072 thous.) is in "Investment in associated entity" (Note 18 in comparable amount of HRK 76,503 thous. (presented in balance sheet as a separate line)), "Financial assets" (Note 20 in comparable amount of HRK 391 thous.) and in the non-current part of item "Loans and deposits" (Note 21 in comparable amount of HRK 5,178 thous.).</t>
  </si>
  <si>
    <t>GFI-POD item "Receivables" (ADP 046; HRK 38,388 thous.) is in Audited report presented under items "Trade and other receivables" (Note 23; "Trade receivables – net" HRK 25,289 thous., "VAT receivable" HRK 8,002 thous., "Advances to suppliers" HRK 668 thous., "Receivables from employees" HRK 739 thous., "Receivables from state institutions" HRK 1,113 thous., part of "Other current liabilities" HRK 2,575 thous. and "Income tax receivable" HRK 2 thous.).
Comment: The total amount of item "Trade and other receivables" in Audited report (Note 23) is HRK 62,155 thous. and is presented in items "Receivables" (ADP 046; HRK 38,386 thous.) and "Prepayments and accrued income" (ADP 064; HRK 23,769 thous.).</t>
  </si>
  <si>
    <t>GFI-POD item "Prepayments and accrued income" (ADP 064; HRK 23,769 thous.) is in Audited report presented under items "Trade and other receivables" (Note 23; "Accrued income" HRK 3,889 thous., "Interest receivables" HRK 27 thous., "Prepaid expenses" HRK 19,837 thous. and part of "Other current liabilities" HRK 16 thous.).
Comment: The total amount of item "Trade and other receivables" in Audited report (Note 23) is HRK 62,155 thous. and is presented in items "Receivables" (ADP 046; HRK 38,386 thous.) and "Prepayments and accrued income" (ADP 064; HRK 23,769 thous.).</t>
  </si>
  <si>
    <t>CURRENT LIABILITIES (ADP 110+112+115+116+117+118+119+120+121+123)</t>
  </si>
  <si>
    <t>Part of 24+part of 29+part of 30+part of 31+part of 32</t>
  </si>
  <si>
    <r>
      <t>GFI-POD item "Amounts payable for prepayment" (ADP 116; HRK 40,344 thous.) is in Audited report presented under current part of item "Trade and other payables" (Note 31; "Advances received" in comparable amount of</t>
    </r>
    <r>
      <rPr>
        <sz val="9"/>
        <rFont val="Arial"/>
        <family val="2"/>
        <charset val="238"/>
      </rPr>
      <t xml:space="preserve"> </t>
    </r>
    <r>
      <rPr>
        <sz val="9"/>
        <color theme="1"/>
        <rFont val="Arial"/>
        <family val="2"/>
        <charset val="238"/>
      </rPr>
      <t>HRK 40,344 thous.). 
Comment: The total current amount of item "Trade and other payables" in Audited report (Note 31) is HRK 229,319 thous. and is presented in items "Amounts payable for prepayment" (ADP 116; HRK 40,344 thous.), "Liabilities towards companies linked by virtue of participating interest, Liabilities towards suppliers" (ADP 112 and 117; HRK 67,510 thous.), "Liabilities to employees" (ADP 119; HRK 28,794 thous.), "Taxes, contributions and similar liabilities" (ADP 120; HRK 16,509 thous.), "Liabilities arising from share in the result" (ADP 121; HRK 380 thous.), "Other current liabilities" (ADP 123; HRK 8,839 thous.) and item "Accrued expenses and deferred income" (ADP 124; HRK 66,943 thous.).</t>
    </r>
  </si>
  <si>
    <t>GFI-POD item "Liabilities arising from share in the result" (ADP 121; HRK 380 thous.) "Other current liabilities" (ADP 123; HRK 14,906 thous.) is in Audited report presented under current part of items "Trade and other payables" (Note 31; "Dividend liability" HRK 380 thous., part of "Other liabilities" HRK 8,839 thous.), "Derivative financial instruments" (Note 24 in comparable amount of HRK 3,387 thous.) and "Lease liabilities" (Note 30 in comparable amount of HRK 2,680 thous.).
Comment: The total current amount of item "Trade and other payables" in Audited report (Note 31) is HRK 229,319 thous. and is presented in items "Amounts payable for prepayment" (ADP 116; HRK 40,344 thous.), "Liabilities towards companies linked by virtue of participating interest, Liabilities towards suppliers" (ADP 112 and 117; HRK 67,510 thous.), "Liabilities to employees" (ADP 119; HRK 28,794 thous.), "Taxes, contributions and similar liabilities" (ADP 120; HRK 16,509 thous.), "Liabilities arising from share in the result" (ADP 121; HRK 380 thous.), "Other current liabilities" (ADP 123; HRK 8,839 thous.) and item "Accrued expenses and deferred income" (ADP 124; HRK 66,943 thous.).                                                                                                                                                                                                                           The total amount of item "Derivative financial instruments" in Audited report (Note 24) is 3,387 thous. is presented in items "Other current liabilities" (ADP 123; HRK 3,387 thous.).</t>
  </si>
  <si>
    <t>Summary of adjustments of GFI-POD reclassified income statement and consolidated statement of comprehensive income from Audited report for 2021</t>
  </si>
  <si>
    <t>Summary of adjustments of GFI-POD balance sheet and consolidated balance sheet from Audited report for 2020</t>
  </si>
  <si>
    <t>Summary of adjustments of GFI-POD reclassified income statement and consolidated statement of comprehensive income from Audited report for 2020</t>
  </si>
  <si>
    <t>Summary of adjustments of GFI-POD cash flow statement and consolidated cash flow statement from Audited report for 2021</t>
  </si>
  <si>
    <t>Summary of adjustments of GFI-POD cash flow statement and consolidated cash flow statement from Audited report for 2020</t>
  </si>
  <si>
    <t>Summary of adjustments of GFI-POD statement of changes in equity and consolidated statement of changes in shareholder's equity from Audited report for 2021</t>
  </si>
  <si>
    <t>Summary of adjustments of GFI-POD statement of changes in equity and consolidated statement of changes in shareholder's equity from Audited report for 2020</t>
  </si>
  <si>
    <t>Summary of adjustments of GFI-POD balance sheet and consolidated balance sheet from Audited report for 2021</t>
  </si>
  <si>
    <r>
      <t xml:space="preserve">GFI-POD items "Revenues from use of own products, goods and services" (ADP 004; HRK 326 thous.), "Other operating revenues (outside the Group)" (ADP 006; HRK 38,554 thous.) are in Audited report presented under items "Other income" (Note 6; "Income from donations and other" HRK 7,713 thous., "Income from provision release" HRK </t>
    </r>
    <r>
      <rPr>
        <sz val="9"/>
        <color rgb="FFFF0000"/>
        <rFont val="Arial"/>
        <family val="2"/>
        <charset val="238"/>
      </rPr>
      <t>14,027</t>
    </r>
    <r>
      <rPr>
        <sz val="9"/>
        <color theme="1"/>
        <rFont val="Arial"/>
        <family val="2"/>
        <charset val="238"/>
      </rPr>
      <t xml:space="preserve"> thous., "Reimbursed costs" HRK 1,492 thous., "Income from insurance and legal claims" HRK 8,118 thous.,"Income from own consumption" HRK 326 thous., "Collection of written-off receivables" HRK 53 thous., "Other income" HRK 5,330 thous.), and "Other gains/(losses) - net" (Note 10; "Net gains on sale of property, plant and equipment"</t>
    </r>
    <r>
      <rPr>
        <sz val="9"/>
        <color rgb="FFFF0000"/>
        <rFont val="Arial"/>
        <family val="2"/>
        <charset val="238"/>
      </rPr>
      <t xml:space="preserve"> </t>
    </r>
    <r>
      <rPr>
        <sz val="9"/>
        <color theme="1"/>
        <rFont val="Arial"/>
        <family val="2"/>
        <charset val="238"/>
      </rPr>
      <t xml:space="preserve">HRK 1,820 thous.).
Comment: The total amount of item "Other income" in Audited report (Note 6) is </t>
    </r>
    <r>
      <rPr>
        <sz val="9"/>
        <rFont val="Arial"/>
        <family val="2"/>
        <charset val="238"/>
      </rPr>
      <t>HRK 37,060</t>
    </r>
    <r>
      <rPr>
        <sz val="9"/>
        <color theme="1"/>
        <rFont val="Arial"/>
        <family val="2"/>
        <charset val="238"/>
      </rPr>
      <t xml:space="preserve"> thous. and is presented in items "Revenues from use of own products, goods and services, other operating revenues with undertakings in a Group and other operating revenues (outside the Group)" (ADP 004 and 006; HRK 37,060 thous.).                                                                                                                                                                 The total amount of item "Other gains/(losses) - net" in Audited report (Note 10) is 1,820 thous. and is presented in item "Revenues from use of own products, goods and services, other operating revenues with undertakings in a Group and other operating revenues (outside the Group)" (ADP 004 and 006, HRK 1,820 thous.).</t>
    </r>
  </si>
  <si>
    <t>Due to a different presentation, but for the purpose of comparability of GFI-POD and Audited report it is necessary to jointly view GFI-POD items "Staff costs" (ADP 013; HRK 353,176 thous.), "Other expenditures" (ADP 018; HRK 134,451 thous.), "Value adjustment" (ADP 019; HRK 1,670 thous.), "Provisions" (ADP 022; HRK 40,313 thous.) and "Other operating expenses" (ADP 029; HRK 11,826 thous.) in relation to items "Staff costs" (Note 8; HRK 439,531 thous.) and "Other operating expenses" (Note 9; HRK 101,905 thous.) of Audited report.</t>
  </si>
  <si>
    <t>GFI-POD item "Other expenditures" (ADP 018; HRK 134,451 thous.) is in Audited report presented under items "Staff costs" (Note 8; "Termination benefits" HRK 471 thous., "Other staff costs" HRK 76,479 thous.) and "Other operating expenses" (Note 9; "Municipal charges, concessions and other" HRK 25,624 thous., "Professional services" HRK 19,260 thous., "Entertainment" HRK 3,706 thous., "Insurance premiums" HRK 6,805 thous., "Bank charges" HRK 1,093 thous., "Membership fee to associations and other administrative expenses" HRK 1,012 thous.).
Comment: The total amount of item "Staff costs" in Audited report (Note 8) is HRK 439,531 thous. and is presented in "Staff costs" (ADP 013; HRK 353,176 thous.), "Other expenditures" (ADP 018; HRK 76,950 thous.) and "Provisions" (ADP 022; HRK 9,405 thous.). The total amount of item "Other operating expenses" in Audited report (Note 9) is HRK 101,905 thous. and is presented in items "Other expenditures" (ADP 018; HRK 53,051 thous.), "Value adjustment" (ADP 019; HRK 1,670 thous.), "Provisions" (ADP 022; HRK 35,358 thous.) and "Other operating expenses" (ADP 029; HRK 11,826 thous.).</t>
  </si>
  <si>
    <t>GFI-POD item "Value adjustment" (ADP 019; HRK 1,670 thous.) is in Audited report presented under item "Other operating expenses" (Note 9; "Value adjustment of assets" in comparable amount of HRK 1,670 thous.).
Comment: The total amount of item "Other operating expenses" in Audited report (Note 9) is HRK 101,905 thous. and is presented in items "Other expenditures" (ADP 018; HRK 53,051 thous.), "Value adjustment" (ADP 019; HRK 1,670 thous.), "Provisions" (ADP 022; HRK 35,358 thous.) and "Other operating expenses" (ADP 029; HRK 11,826 thous.).</t>
  </si>
  <si>
    <t>GFI-POD item "Provisions" (ADP 022; HRK 40,313 thous.) is in Audited report presented under items "Staff costs" (Note 8; "Provisions for termination benefits and jubilee awards" HRK 9,405 thous.), "Other operating expenses" (Note 9; "Provisions for legal proceedings" HRK 2,744 thous., "Provisions for tourist land lease and other" HRK 28,164 thous.
Comment: The total amount of item "Staff costs" in Audited report (Note 8) is HRK 435,081 thous. and is presented in "Staff costs" (ADP 013; HRK 353,176 thous.), "Other expenditures" (ADP 018; HRK 76,950 thous.) and "Provisions" (ADP 022; HRK 9,405 thous.). The total amount of item "Other operating expenses" in Audited report (Note 9) is HRK 101,905 thous. and is presented in items "Other expenditures" (ADP 018; HRK 53,051 thous.), "Value adjustment" (ADP 019; HRK 1,670 thous.), "Provisions" (ADP 022; HRK 35,358 thous.) and "Other operating expenses" (ADP 029; HRK 11,826 thous.).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</si>
</sst>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k_n_-;\-* #,##0.00\ _k_n_-;_-* &quot;-&quot;??\ _k_n_-;_-@_-"/>
    <numFmt numFmtId="164" formatCode="000"/>
    <numFmt numFmtId="165" formatCode="00"/>
  </numFmts>
  <fonts count="5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10"/>
      <name val="Arial"/>
      <family val="2"/>
      <charset val="238"/>
    </font>
    <font>
      <sz val="9"/>
      <color theme="1"/>
      <name val="Arial"/>
      <family val="2"/>
      <charset val="238"/>
    </font>
    <font>
      <b/>
      <sz val="9"/>
      <color theme="1"/>
      <name val="Arial"/>
      <family val="2"/>
      <charset val="238"/>
    </font>
    <font>
      <sz val="9"/>
      <color rgb="FFFF0000"/>
      <name val="Arial"/>
      <family val="2"/>
      <charset val="238"/>
    </font>
    <font>
      <sz val="9"/>
      <color rgb="FF0070C0"/>
      <name val="Arial"/>
      <family val="2"/>
      <charset val="238"/>
    </font>
    <font>
      <b/>
      <sz val="9"/>
      <color rgb="FFFF0000"/>
      <name val="Arial"/>
      <family val="2"/>
      <charset val="238"/>
    </font>
    <font>
      <sz val="9"/>
      <color theme="1" tint="4.9989318521683403E-2"/>
      <name val="Arial"/>
      <family val="2"/>
      <charset val="238"/>
    </font>
    <font>
      <b/>
      <sz val="9"/>
      <color rgb="FF00B0F0"/>
      <name val="Arial"/>
      <family val="2"/>
      <charset val="238"/>
    </font>
    <font>
      <i/>
      <sz val="9"/>
      <color theme="1"/>
      <name val="Arial"/>
      <family val="2"/>
      <charset val="238"/>
    </font>
    <font>
      <b/>
      <i/>
      <sz val="9"/>
      <color theme="1"/>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2"/>
        <bgColor indexed="64"/>
      </patternFill>
    </fill>
  </fills>
  <borders count="9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medium">
        <color theme="1"/>
      </left>
      <right style="thin">
        <color theme="0" tint="-0.34998626667073579"/>
      </right>
      <top style="medium">
        <color theme="1"/>
      </top>
      <bottom/>
      <diagonal/>
    </border>
    <border>
      <left style="thin">
        <color theme="0" tint="-0.34998626667073579"/>
      </left>
      <right style="thin">
        <color theme="0" tint="-0.34998626667073579"/>
      </right>
      <top style="medium">
        <color theme="1"/>
      </top>
      <bottom/>
      <diagonal/>
    </border>
    <border>
      <left style="thin">
        <color theme="0" tint="-0.34998626667073579"/>
      </left>
      <right style="thin">
        <color theme="0" tint="-0.34998626667073579"/>
      </right>
      <top style="medium">
        <color indexed="64"/>
      </top>
      <bottom/>
      <diagonal/>
    </border>
    <border>
      <left style="medium">
        <color theme="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theme="1"/>
      </bottom>
      <diagonal/>
    </border>
    <border>
      <left style="thin">
        <color theme="0" tint="-0.34998626667073579"/>
      </left>
      <right style="thin">
        <color theme="0" tint="-0.34998626667073579"/>
      </right>
      <top style="thin">
        <color theme="0" tint="-0.34998626667073579"/>
      </top>
      <bottom style="medium">
        <color theme="1"/>
      </bottom>
      <diagonal/>
    </border>
    <border>
      <left style="thin">
        <color theme="0" tint="-0.34998626667073579"/>
      </left>
      <right style="thin">
        <color theme="0" tint="-0.34998626667073579"/>
      </right>
      <top/>
      <bottom/>
      <diagonal/>
    </border>
    <border>
      <left/>
      <right style="thin">
        <color theme="0" tint="-0.34998626667073579"/>
      </right>
      <top style="medium">
        <color theme="1"/>
      </top>
      <bottom style="thin">
        <color theme="0" tint="-0.34998626667073579"/>
      </bottom>
      <diagonal/>
    </border>
    <border>
      <left style="thin">
        <color theme="0" tint="-0.34998626667073579"/>
      </left>
      <right style="thin">
        <color theme="0" tint="-0.34998626667073579"/>
      </right>
      <top style="medium">
        <color theme="1"/>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1"/>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medium">
        <color indexed="64"/>
      </top>
      <bottom style="medium">
        <color theme="0" tint="-0.34998626667073579"/>
      </bottom>
      <diagonal/>
    </border>
    <border>
      <left style="thin">
        <color theme="0" tint="-0.34998626667073579"/>
      </left>
      <right style="medium">
        <color indexed="64"/>
      </right>
      <top style="medium">
        <color indexed="64"/>
      </top>
      <bottom style="medium">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indexed="64"/>
      </right>
      <top style="medium">
        <color theme="0" tint="-0.34998626667073579"/>
      </top>
      <bottom style="thin">
        <color theme="0" tint="-0.34998626667073579"/>
      </bottom>
      <diagonal/>
    </border>
    <border>
      <left/>
      <right/>
      <top/>
      <bottom style="medium">
        <color theme="1"/>
      </bottom>
      <diagonal/>
    </border>
    <border>
      <left style="medium">
        <color theme="1"/>
      </left>
      <right style="thin">
        <color theme="0" tint="-0.34998626667073579"/>
      </right>
      <top style="medium">
        <color theme="1"/>
      </top>
      <bottom style="medium">
        <color theme="0" tint="-0.34998626667073579"/>
      </bottom>
      <diagonal/>
    </border>
    <border>
      <left style="medium">
        <color theme="1"/>
      </left>
      <right/>
      <top style="medium">
        <color theme="0" tint="-0.34998626667073579"/>
      </top>
      <bottom style="thin">
        <color theme="0" tint="-0.34998626667073579"/>
      </bottom>
      <diagonal/>
    </border>
    <border>
      <left style="thin">
        <color theme="0" tint="-0.34998626667073579"/>
      </left>
      <right style="medium">
        <color theme="1"/>
      </right>
      <top style="medium">
        <color theme="0" tint="-0.34998626667073579"/>
      </top>
      <bottom style="thin">
        <color theme="0" tint="-0.34998626667073579"/>
      </bottom>
      <diagonal/>
    </border>
    <border>
      <left style="medium">
        <color theme="1"/>
      </left>
      <right/>
      <top style="thin">
        <color theme="0" tint="-0.34998626667073579"/>
      </top>
      <bottom style="thin">
        <color theme="0" tint="-0.34998626667073579"/>
      </bottom>
      <diagonal/>
    </border>
    <border>
      <left/>
      <right style="medium">
        <color theme="1"/>
      </right>
      <top style="thin">
        <color theme="0" tint="-0.34998626667073579"/>
      </top>
      <bottom style="thin">
        <color theme="0" tint="-0.34998626667073579"/>
      </bottom>
      <diagonal/>
    </border>
    <border>
      <left style="thin">
        <color theme="0" tint="-0.34998626667073579"/>
      </left>
      <right style="medium">
        <color theme="1"/>
      </right>
      <top style="thin">
        <color theme="0" tint="-0.34998626667073579"/>
      </top>
      <bottom style="medium">
        <color theme="1"/>
      </bottom>
      <diagonal/>
    </border>
    <border>
      <left style="thin">
        <color theme="0" tint="-0.34998626667073579"/>
      </left>
      <right style="medium">
        <color theme="1"/>
      </right>
      <top style="medium">
        <color theme="1"/>
      </top>
      <bottom/>
      <diagonal/>
    </border>
    <border>
      <left style="medium">
        <color indexed="64"/>
      </left>
      <right style="thin">
        <color indexed="64"/>
      </right>
      <top style="thin">
        <color indexed="22"/>
      </top>
      <bottom style="medium">
        <color indexed="64"/>
      </bottom>
      <diagonal/>
    </border>
    <border>
      <left style="thin">
        <color indexed="64"/>
      </left>
      <right style="thin">
        <color indexed="64"/>
      </right>
      <top style="thin">
        <color indexed="22"/>
      </top>
      <bottom style="medium">
        <color indexed="64"/>
      </bottom>
      <diagonal/>
    </border>
    <border>
      <left style="medium">
        <color theme="1"/>
      </left>
      <right style="thin">
        <color theme="0" tint="-0.34998626667073579"/>
      </right>
      <top style="thin">
        <color theme="0" tint="-0.34998626667073579"/>
      </top>
      <bottom style="medium">
        <color theme="1"/>
      </bottom>
      <diagonal/>
    </border>
    <border>
      <left style="medium">
        <color theme="1"/>
      </left>
      <right style="thin">
        <color theme="0" tint="-0.34998626667073579"/>
      </right>
      <top style="medium">
        <color theme="1"/>
      </top>
      <bottom style="thin">
        <color theme="0" tint="-0.34998626667073579"/>
      </bottom>
      <diagonal/>
    </border>
    <border>
      <left style="thin">
        <color theme="0" tint="-0.34998626667073579"/>
      </left>
      <right style="medium">
        <color theme="1"/>
      </right>
      <top style="medium">
        <color theme="1"/>
      </top>
      <bottom style="thin">
        <color theme="0" tint="-0.34998626667073579"/>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22"/>
      </top>
      <bottom style="medium">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43" fontId="43" fillId="0" borderId="0" applyFont="0" applyFill="0" applyBorder="0" applyAlignment="0" applyProtection="0"/>
  </cellStyleXfs>
  <cellXfs count="452">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6" fillId="0" borderId="44" xfId="0" applyNumberFormat="1" applyFont="1" applyFill="1" applyBorder="1" applyAlignment="1" applyProtection="1">
      <alignment horizontal="center" vertical="center"/>
    </xf>
    <xf numFmtId="165" fontId="16" fillId="9" borderId="44" xfId="0" applyNumberFormat="1" applyFont="1" applyFill="1" applyBorder="1" applyAlignment="1" applyProtection="1">
      <alignment horizontal="center" vertical="center"/>
    </xf>
    <xf numFmtId="165" fontId="16"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6" fillId="3" borderId="18" xfId="3" applyNumberFormat="1" applyFont="1" applyFill="1" applyBorder="1" applyAlignment="1" applyProtection="1">
      <alignment horizontal="center" vertical="center" wrapText="1"/>
    </xf>
    <xf numFmtId="0" fontId="16"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6"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6" fillId="3" borderId="17" xfId="0" applyFont="1" applyFill="1" applyBorder="1" applyAlignment="1" applyProtection="1">
      <alignment horizontal="center" vertical="center"/>
    </xf>
    <xf numFmtId="3" fontId="16" fillId="3" borderId="17" xfId="0" applyNumberFormat="1" applyFont="1" applyFill="1" applyBorder="1" applyAlignment="1" applyProtection="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6"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5"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5"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5" fillId="9" borderId="15" xfId="0" applyNumberFormat="1" applyFont="1" applyFill="1" applyBorder="1" applyAlignment="1" applyProtection="1">
      <alignment vertical="center"/>
    </xf>
    <xf numFmtId="3" fontId="15" fillId="9" borderId="16" xfId="0" applyNumberFormat="1" applyFont="1" applyFill="1" applyBorder="1" applyAlignment="1" applyProtection="1">
      <alignment vertical="center"/>
    </xf>
    <xf numFmtId="3" fontId="11" fillId="0" borderId="0" xfId="3" applyNumberFormat="1" applyProtection="1"/>
    <xf numFmtId="3" fontId="16" fillId="3" borderId="19" xfId="0" applyNumberFormat="1" applyFont="1" applyFill="1" applyBorder="1" applyAlignment="1" applyProtection="1">
      <alignment horizontal="center" vertical="center" wrapText="1"/>
    </xf>
    <xf numFmtId="3" fontId="16"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5"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pplyProtection="1">
      <alignment horizontal="right" vertical="center" shrinkToFit="1"/>
    </xf>
    <xf numFmtId="3" fontId="15" fillId="9" borderId="16" xfId="0" applyNumberFormat="1" applyFont="1" applyFill="1" applyBorder="1" applyAlignment="1" applyProtection="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5"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0" fillId="0" borderId="44" xfId="0" applyNumberFormat="1" applyFont="1" applyFill="1" applyBorder="1" applyAlignment="1" applyProtection="1">
      <alignment vertical="center" shrinkToFit="1"/>
    </xf>
    <xf numFmtId="3" fontId="20" fillId="9" borderId="44" xfId="0" applyNumberFormat="1" applyFont="1" applyFill="1" applyBorder="1" applyAlignment="1" applyProtection="1">
      <alignment vertical="center" shrinkToFit="1"/>
    </xf>
    <xf numFmtId="3" fontId="20"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5" fillId="10" borderId="0" xfId="0" applyFont="1" applyFill="1" applyBorder="1"/>
    <xf numFmtId="0" fontId="25" fillId="10" borderId="47" xfId="0" applyFont="1" applyFill="1" applyBorder="1" applyAlignment="1">
      <alignment wrapText="1"/>
    </xf>
    <xf numFmtId="0" fontId="25" fillId="10" borderId="0" xfId="0" applyFont="1" applyFill="1" applyBorder="1" applyAlignment="1">
      <alignment wrapText="1"/>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6" fillId="10" borderId="0" xfId="0" applyFont="1" applyFill="1" applyBorder="1" applyAlignment="1">
      <alignment vertical="center"/>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0" xfId="0" applyFont="1" applyFill="1" applyBorder="1" applyAlignment="1">
      <alignment horizontal="center" vertical="center"/>
    </xf>
    <xf numFmtId="0" fontId="26" fillId="10" borderId="48" xfId="0" applyFont="1" applyFill="1" applyBorder="1" applyAlignment="1">
      <alignment vertical="center"/>
    </xf>
    <xf numFmtId="0" fontId="25" fillId="10" borderId="0" xfId="0" applyFont="1" applyFill="1" applyBorder="1" applyAlignment="1">
      <alignment vertical="top" wrapText="1"/>
    </xf>
    <xf numFmtId="0" fontId="25" fillId="10" borderId="0" xfId="0" applyFont="1" applyFill="1" applyBorder="1" applyAlignment="1">
      <alignment vertical="top"/>
    </xf>
    <xf numFmtId="0" fontId="5" fillId="10" borderId="0" xfId="0" applyFont="1" applyFill="1" applyBorder="1" applyAlignment="1">
      <alignment horizontal="right" vertical="center" wrapText="1"/>
    </xf>
    <xf numFmtId="0" fontId="27"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28" fillId="10" borderId="0" xfId="0" applyFont="1" applyFill="1" applyBorder="1" applyAlignment="1"/>
    <xf numFmtId="0" fontId="29" fillId="10" borderId="0" xfId="0" applyFont="1" applyFill="1" applyBorder="1" applyAlignment="1">
      <alignment vertical="center"/>
    </xf>
    <xf numFmtId="0" fontId="30" fillId="10" borderId="48" xfId="0" applyFont="1" applyFill="1" applyBorder="1" applyAlignment="1">
      <alignment vertical="center"/>
    </xf>
    <xf numFmtId="0" fontId="32" fillId="10" borderId="0" xfId="0" applyFont="1" applyFill="1" applyBorder="1" applyAlignment="1">
      <alignment vertical="center"/>
    </xf>
    <xf numFmtId="0" fontId="33" fillId="10" borderId="0" xfId="0" applyFont="1" applyFill="1" applyBorder="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3" fontId="40" fillId="3" borderId="41" xfId="0" applyNumberFormat="1" applyFont="1" applyFill="1" applyBorder="1" applyAlignment="1" applyProtection="1">
      <alignment horizontal="center" vertical="center" wrapText="1"/>
    </xf>
    <xf numFmtId="0" fontId="4" fillId="11" borderId="4" xfId="0" applyFont="1" applyFill="1" applyBorder="1" applyAlignment="1" applyProtection="1">
      <alignment horizontal="center" vertical="center"/>
      <protection locked="0"/>
    </xf>
    <xf numFmtId="0" fontId="5" fillId="10" borderId="0" xfId="0" applyFont="1" applyFill="1"/>
    <xf numFmtId="0" fontId="0" fillId="10" borderId="0" xfId="0" applyFill="1"/>
    <xf numFmtId="0" fontId="44" fillId="10" borderId="0" xfId="0" applyFont="1" applyFill="1"/>
    <xf numFmtId="49" fontId="45" fillId="10" borderId="0" xfId="0" applyNumberFormat="1" applyFont="1" applyFill="1" applyAlignment="1">
      <alignment horizontal="center"/>
    </xf>
    <xf numFmtId="0" fontId="46" fillId="10" borderId="0" xfId="0" applyFont="1" applyFill="1"/>
    <xf numFmtId="0" fontId="47" fillId="10" borderId="0" xfId="0" applyFont="1" applyFill="1"/>
    <xf numFmtId="0" fontId="45" fillId="10" borderId="0" xfId="0" applyFont="1" applyFill="1"/>
    <xf numFmtId="0" fontId="45" fillId="10" borderId="0" xfId="0" applyFont="1" applyFill="1" applyAlignment="1">
      <alignment horizontal="center"/>
    </xf>
    <xf numFmtId="0" fontId="45" fillId="15" borderId="52" xfId="0" applyFont="1" applyFill="1" applyBorder="1" applyAlignment="1">
      <alignment vertical="center" wrapText="1"/>
    </xf>
    <xf numFmtId="49" fontId="45" fillId="15" borderId="53" xfId="0" applyNumberFormat="1" applyFont="1" applyFill="1" applyBorder="1" applyAlignment="1">
      <alignment horizontal="center" vertical="center" wrapText="1"/>
    </xf>
    <xf numFmtId="49" fontId="45" fillId="15" borderId="54" xfId="0" applyNumberFormat="1" applyFont="1" applyFill="1" applyBorder="1" applyAlignment="1">
      <alignment horizontal="center" vertical="center" wrapText="1"/>
    </xf>
    <xf numFmtId="0" fontId="35" fillId="9" borderId="55" xfId="0" applyFont="1" applyFill="1" applyBorder="1" applyAlignment="1">
      <alignment horizontal="left" vertical="center"/>
    </xf>
    <xf numFmtId="49" fontId="35" fillId="9" borderId="56" xfId="0" applyNumberFormat="1" applyFont="1" applyFill="1" applyBorder="1" applyAlignment="1">
      <alignment horizontal="center" vertical="center"/>
    </xf>
    <xf numFmtId="49" fontId="35" fillId="9" borderId="56" xfId="0" applyNumberFormat="1" applyFont="1" applyFill="1" applyBorder="1" applyAlignment="1">
      <alignment horizontal="center" vertical="center" wrapText="1"/>
    </xf>
    <xf numFmtId="3" fontId="35" fillId="9" borderId="56" xfId="0" applyNumberFormat="1" applyFont="1" applyFill="1" applyBorder="1" applyAlignment="1">
      <alignment horizontal="right" vertical="center"/>
    </xf>
    <xf numFmtId="0" fontId="36" fillId="9" borderId="57" xfId="0" applyFont="1" applyFill="1" applyBorder="1" applyAlignment="1">
      <alignment horizontal="left" vertical="center"/>
    </xf>
    <xf numFmtId="0" fontId="44" fillId="10" borderId="55" xfId="0" applyFont="1" applyFill="1" applyBorder="1" applyAlignment="1">
      <alignment horizontal="left" vertical="center"/>
    </xf>
    <xf numFmtId="49" fontId="44" fillId="10" borderId="56" xfId="0" applyNumberFormat="1" applyFont="1" applyFill="1" applyBorder="1" applyAlignment="1">
      <alignment horizontal="center" vertical="center"/>
    </xf>
    <xf numFmtId="3" fontId="44" fillId="10" borderId="56" xfId="0" applyNumberFormat="1" applyFont="1" applyFill="1" applyBorder="1" applyAlignment="1">
      <alignment horizontal="right" vertical="center"/>
    </xf>
    <xf numFmtId="0" fontId="44" fillId="10" borderId="55" xfId="0" applyFont="1" applyFill="1" applyBorder="1" applyAlignment="1">
      <alignment horizontal="left" vertical="center" wrapText="1"/>
    </xf>
    <xf numFmtId="49" fontId="44" fillId="10" borderId="56" xfId="0" applyNumberFormat="1" applyFont="1" applyFill="1" applyBorder="1" applyAlignment="1">
      <alignment horizontal="center" vertical="center" wrapText="1"/>
    </xf>
    <xf numFmtId="3" fontId="44" fillId="0" borderId="56" xfId="0" applyNumberFormat="1" applyFont="1" applyFill="1" applyBorder="1" applyAlignment="1">
      <alignment horizontal="right" vertical="center"/>
    </xf>
    <xf numFmtId="0" fontId="44" fillId="10" borderId="57" xfId="0" applyFont="1" applyFill="1" applyBorder="1" applyAlignment="1">
      <alignment horizontal="left" vertical="center" wrapText="1"/>
    </xf>
    <xf numFmtId="49" fontId="45" fillId="10" borderId="58" xfId="0" applyNumberFormat="1" applyFont="1" applyFill="1" applyBorder="1" applyAlignment="1">
      <alignment horizontal="center" vertical="center"/>
    </xf>
    <xf numFmtId="3" fontId="44" fillId="10" borderId="58" xfId="0" applyNumberFormat="1" applyFont="1" applyFill="1" applyBorder="1" applyAlignment="1">
      <alignment horizontal="right" vertical="center"/>
    </xf>
    <xf numFmtId="0" fontId="44" fillId="10" borderId="58" xfId="0" applyFont="1" applyFill="1" applyBorder="1" applyAlignment="1">
      <alignment horizontal="right" vertical="center"/>
    </xf>
    <xf numFmtId="0" fontId="35" fillId="9" borderId="57" xfId="0" applyFont="1" applyFill="1" applyBorder="1" applyAlignment="1">
      <alignment horizontal="left" vertical="center" wrapText="1"/>
    </xf>
    <xf numFmtId="49" fontId="45" fillId="16" borderId="61" xfId="0" applyNumberFormat="1" applyFont="1" applyFill="1" applyBorder="1" applyAlignment="1">
      <alignment horizontal="center" vertical="center"/>
    </xf>
    <xf numFmtId="49" fontId="45" fillId="16" borderId="62" xfId="0" applyNumberFormat="1" applyFont="1" applyFill="1" applyBorder="1" applyAlignment="1">
      <alignment horizontal="center" vertical="center"/>
    </xf>
    <xf numFmtId="3" fontId="45" fillId="16" borderId="62" xfId="0" applyNumberFormat="1" applyFont="1" applyFill="1" applyBorder="1" applyAlignment="1">
      <alignment horizontal="right" vertical="center"/>
    </xf>
    <xf numFmtId="49" fontId="45" fillId="10" borderId="63" xfId="0" applyNumberFormat="1" applyFont="1" applyFill="1" applyBorder="1" applyAlignment="1">
      <alignment horizontal="center" vertical="center"/>
    </xf>
    <xf numFmtId="0" fontId="44" fillId="10" borderId="63" xfId="0" applyFont="1" applyFill="1" applyBorder="1" applyAlignment="1">
      <alignment horizontal="right" vertical="center"/>
    </xf>
    <xf numFmtId="3" fontId="35" fillId="9" borderId="64" xfId="0" applyNumberFormat="1" applyFont="1" applyFill="1" applyBorder="1" applyAlignment="1">
      <alignment horizontal="right" vertical="center"/>
    </xf>
    <xf numFmtId="3" fontId="35" fillId="9" borderId="65" xfId="0" applyNumberFormat="1" applyFont="1" applyFill="1" applyBorder="1" applyAlignment="1">
      <alignment horizontal="right" vertical="center"/>
    </xf>
    <xf numFmtId="0" fontId="35" fillId="9" borderId="66" xfId="0" applyFont="1" applyFill="1" applyBorder="1" applyAlignment="1">
      <alignment horizontal="left" vertical="center" wrapText="1"/>
    </xf>
    <xf numFmtId="0" fontId="44" fillId="10" borderId="67" xfId="0" applyFont="1" applyFill="1" applyBorder="1" applyAlignment="1">
      <alignment horizontal="left" vertical="center" wrapText="1"/>
    </xf>
    <xf numFmtId="0" fontId="44" fillId="10" borderId="66" xfId="0" applyFont="1" applyFill="1" applyBorder="1" applyAlignment="1">
      <alignment horizontal="left" vertical="center" wrapText="1"/>
    </xf>
    <xf numFmtId="49" fontId="45" fillId="10" borderId="0" xfId="0" applyNumberFormat="1" applyFont="1" applyFill="1" applyAlignment="1">
      <alignment horizontal="center" vertical="center"/>
    </xf>
    <xf numFmtId="49" fontId="45" fillId="10" borderId="0" xfId="0" applyNumberFormat="1" applyFont="1" applyFill="1" applyAlignment="1">
      <alignment horizontal="center" vertical="center" wrapText="1"/>
    </xf>
    <xf numFmtId="3" fontId="45" fillId="15" borderId="71" xfId="0" applyNumberFormat="1" applyFont="1" applyFill="1" applyBorder="1" applyAlignment="1">
      <alignment horizontal="center" vertical="center" wrapText="1"/>
    </xf>
    <xf numFmtId="0" fontId="45" fillId="15" borderId="72" xfId="0" applyFont="1" applyFill="1" applyBorder="1" applyAlignment="1">
      <alignment horizontal="center" vertical="center"/>
    </xf>
    <xf numFmtId="49" fontId="35" fillId="9" borderId="73" xfId="0" applyNumberFormat="1" applyFont="1" applyFill="1" applyBorder="1" applyAlignment="1">
      <alignment horizontal="center" vertical="center"/>
    </xf>
    <xf numFmtId="49" fontId="35" fillId="9" borderId="73" xfId="0" applyNumberFormat="1" applyFont="1" applyFill="1" applyBorder="1" applyAlignment="1">
      <alignment horizontal="center" vertical="center" wrapText="1"/>
    </xf>
    <xf numFmtId="3" fontId="35" fillId="9" borderId="73" xfId="0" applyNumberFormat="1" applyFont="1" applyFill="1" applyBorder="1" applyAlignment="1">
      <alignment horizontal="right" vertical="center"/>
    </xf>
    <xf numFmtId="49" fontId="45" fillId="10" borderId="58" xfId="0" applyNumberFormat="1" applyFont="1" applyFill="1" applyBorder="1" applyAlignment="1">
      <alignment horizontal="center" vertical="center" wrapText="1"/>
    </xf>
    <xf numFmtId="49" fontId="35" fillId="0" borderId="56" xfId="0" applyNumberFormat="1" applyFont="1" applyFill="1" applyBorder="1" applyAlignment="1">
      <alignment horizontal="center" vertical="center"/>
    </xf>
    <xf numFmtId="49" fontId="35" fillId="0" borderId="56" xfId="0" applyNumberFormat="1" applyFont="1" applyFill="1" applyBorder="1" applyAlignment="1">
      <alignment horizontal="center" vertical="center" wrapText="1"/>
    </xf>
    <xf numFmtId="3" fontId="35" fillId="0" borderId="56" xfId="0" applyNumberFormat="1" applyFont="1" applyFill="1" applyBorder="1" applyAlignment="1">
      <alignment horizontal="right" vertical="center"/>
    </xf>
    <xf numFmtId="3" fontId="45" fillId="10" borderId="58" xfId="0" applyNumberFormat="1" applyFont="1" applyFill="1" applyBorder="1" applyAlignment="1">
      <alignment horizontal="right" vertical="center"/>
    </xf>
    <xf numFmtId="0" fontId="45" fillId="10" borderId="58" xfId="0" applyFont="1" applyFill="1" applyBorder="1" applyAlignment="1">
      <alignment horizontal="right" vertical="center"/>
    </xf>
    <xf numFmtId="49" fontId="35" fillId="9" borderId="69" xfId="0" applyNumberFormat="1" applyFont="1" applyFill="1" applyBorder="1" applyAlignment="1">
      <alignment horizontal="center" vertical="center"/>
    </xf>
    <xf numFmtId="3" fontId="35" fillId="9" borderId="69" xfId="0" applyNumberFormat="1" applyFont="1" applyFill="1" applyBorder="1" applyAlignment="1">
      <alignment horizontal="right" vertical="center"/>
    </xf>
    <xf numFmtId="0" fontId="36" fillId="9" borderId="70" xfId="0" applyFont="1" applyFill="1" applyBorder="1" applyAlignment="1">
      <alignment horizontal="left" vertical="center"/>
    </xf>
    <xf numFmtId="49" fontId="35" fillId="9" borderId="60" xfId="0" applyNumberFormat="1" applyFont="1" applyFill="1" applyBorder="1" applyAlignment="1">
      <alignment horizontal="center" vertical="center"/>
    </xf>
    <xf numFmtId="49" fontId="35" fillId="9" borderId="65" xfId="0" applyNumberFormat="1" applyFont="1" applyFill="1" applyBorder="1" applyAlignment="1">
      <alignment horizontal="center" vertical="center"/>
    </xf>
    <xf numFmtId="0" fontId="51" fillId="10" borderId="75" xfId="0" applyFont="1" applyFill="1" applyBorder="1"/>
    <xf numFmtId="49" fontId="52" fillId="10" borderId="75" xfId="0" applyNumberFormat="1" applyFont="1" applyFill="1" applyBorder="1" applyAlignment="1">
      <alignment horizontal="center" vertical="center"/>
    </xf>
    <xf numFmtId="49" fontId="52" fillId="10" borderId="75" xfId="0" applyNumberFormat="1" applyFont="1" applyFill="1" applyBorder="1" applyAlignment="1">
      <alignment horizontal="center" vertical="center" wrapText="1"/>
    </xf>
    <xf numFmtId="3" fontId="45" fillId="10" borderId="75" xfId="0" applyNumberFormat="1" applyFont="1" applyFill="1" applyBorder="1" applyAlignment="1">
      <alignment horizontal="center"/>
    </xf>
    <xf numFmtId="3" fontId="48" fillId="10" borderId="75" xfId="0" applyNumberFormat="1" applyFont="1" applyFill="1" applyBorder="1" applyAlignment="1">
      <alignment horizontal="center"/>
    </xf>
    <xf numFmtId="0" fontId="48" fillId="10" borderId="75" xfId="0" applyFont="1" applyFill="1" applyBorder="1" applyAlignment="1">
      <alignment vertical="center"/>
    </xf>
    <xf numFmtId="0" fontId="45" fillId="15" borderId="76" xfId="0" applyFont="1" applyFill="1" applyBorder="1" applyAlignment="1">
      <alignment vertical="center" wrapText="1"/>
    </xf>
    <xf numFmtId="0" fontId="35" fillId="9" borderId="77" xfId="0" applyFont="1" applyFill="1" applyBorder="1" applyAlignment="1">
      <alignment vertical="center" wrapText="1"/>
    </xf>
    <xf numFmtId="0" fontId="36" fillId="9" borderId="78" xfId="0" applyFont="1" applyFill="1" applyBorder="1" applyAlignment="1">
      <alignment horizontal="left" vertical="center"/>
    </xf>
    <xf numFmtId="0" fontId="44" fillId="0" borderId="67" xfId="0" applyFont="1" applyFill="1" applyBorder="1" applyAlignment="1">
      <alignment horizontal="left" vertical="center"/>
    </xf>
    <xf numFmtId="0" fontId="44" fillId="0" borderId="67" xfId="0" applyFont="1" applyFill="1" applyBorder="1" applyAlignment="1">
      <alignment horizontal="left" vertical="center" wrapText="1"/>
    </xf>
    <xf numFmtId="0" fontId="44" fillId="10" borderId="79" xfId="0" applyFont="1" applyFill="1" applyBorder="1" applyAlignment="1">
      <alignment horizontal="left" vertical="center"/>
    </xf>
    <xf numFmtId="0" fontId="44" fillId="10" borderId="80" xfId="0" applyFont="1" applyFill="1" applyBorder="1" applyAlignment="1">
      <alignment horizontal="left" vertical="center"/>
    </xf>
    <xf numFmtId="0" fontId="35" fillId="9" borderId="67" xfId="0" applyFont="1" applyFill="1" applyBorder="1" applyAlignment="1">
      <alignment horizontal="left" vertical="center" wrapText="1"/>
    </xf>
    <xf numFmtId="0" fontId="45" fillId="10" borderId="80" xfId="0" applyFont="1" applyFill="1" applyBorder="1" applyAlignment="1">
      <alignment horizontal="left" vertical="center"/>
    </xf>
    <xf numFmtId="0" fontId="35" fillId="9" borderId="67" xfId="0" applyFont="1" applyFill="1" applyBorder="1" applyAlignment="1">
      <alignment horizontal="left" vertical="center"/>
    </xf>
    <xf numFmtId="0" fontId="36" fillId="9" borderId="67" xfId="0" applyFont="1" applyFill="1" applyBorder="1" applyAlignment="1">
      <alignment horizontal="left" vertical="center"/>
    </xf>
    <xf numFmtId="49" fontId="35" fillId="9" borderId="62" xfId="0" applyNumberFormat="1" applyFont="1" applyFill="1" applyBorder="1" applyAlignment="1">
      <alignment horizontal="center" vertical="center" wrapText="1"/>
    </xf>
    <xf numFmtId="3" fontId="35" fillId="9" borderId="62" xfId="0" applyNumberFormat="1" applyFont="1" applyFill="1" applyBorder="1" applyAlignment="1">
      <alignment horizontal="right" vertical="center"/>
    </xf>
    <xf numFmtId="0" fontId="36" fillId="9" borderId="81" xfId="0" applyFont="1" applyFill="1" applyBorder="1" applyAlignment="1">
      <alignment horizontal="left" vertical="center"/>
    </xf>
    <xf numFmtId="0" fontId="45" fillId="15" borderId="82" xfId="0" applyFont="1" applyFill="1" applyBorder="1" applyAlignment="1">
      <alignment horizontal="center" vertical="center" wrapText="1"/>
    </xf>
    <xf numFmtId="0" fontId="14" fillId="9" borderId="83" xfId="0" applyFont="1" applyFill="1" applyBorder="1" applyAlignment="1" applyProtection="1">
      <alignment vertical="center" wrapText="1"/>
    </xf>
    <xf numFmtId="49" fontId="14" fillId="9" borderId="84" xfId="0" applyNumberFormat="1" applyFont="1" applyFill="1" applyBorder="1" applyAlignment="1" applyProtection="1">
      <alignment horizontal="center" vertical="center" wrapText="1"/>
    </xf>
    <xf numFmtId="0" fontId="14" fillId="9" borderId="84" xfId="0" applyFont="1" applyFill="1" applyBorder="1" applyAlignment="1" applyProtection="1">
      <alignment horizontal="center" vertical="center" wrapText="1"/>
    </xf>
    <xf numFmtId="3" fontId="14" fillId="9" borderId="84" xfId="0" applyNumberFormat="1" applyFont="1" applyFill="1" applyBorder="1" applyAlignment="1" applyProtection="1">
      <alignment vertical="center" wrapText="1"/>
    </xf>
    <xf numFmtId="0" fontId="5" fillId="0" borderId="0" xfId="0" applyFont="1"/>
    <xf numFmtId="0" fontId="35" fillId="9" borderId="55" xfId="0" applyFont="1" applyFill="1" applyBorder="1" applyAlignment="1">
      <alignment horizontal="left" vertical="center" wrapText="1"/>
    </xf>
    <xf numFmtId="0" fontId="44" fillId="10" borderId="67" xfId="0" applyFont="1" applyFill="1" applyBorder="1" applyAlignment="1">
      <alignment horizontal="left" vertical="center"/>
    </xf>
    <xf numFmtId="3" fontId="5" fillId="0" borderId="56" xfId="0" applyNumberFormat="1" applyFont="1" applyFill="1" applyBorder="1" applyAlignment="1">
      <alignment horizontal="right" vertical="center"/>
    </xf>
    <xf numFmtId="0" fontId="44" fillId="10" borderId="80" xfId="0" applyFont="1" applyFill="1" applyBorder="1" applyAlignment="1">
      <alignment wrapText="1"/>
    </xf>
    <xf numFmtId="0" fontId="35" fillId="9" borderId="67" xfId="0" applyFont="1" applyFill="1" applyBorder="1" applyAlignment="1">
      <alignment wrapText="1"/>
    </xf>
    <xf numFmtId="0" fontId="44" fillId="10" borderId="67" xfId="0" applyFont="1" applyFill="1" applyBorder="1" applyAlignment="1">
      <alignment vertical="center" wrapText="1"/>
    </xf>
    <xf numFmtId="0" fontId="35" fillId="9" borderId="67" xfId="0" applyFont="1" applyFill="1" applyBorder="1" applyAlignment="1">
      <alignment vertical="center" wrapText="1"/>
    </xf>
    <xf numFmtId="0" fontId="45" fillId="17" borderId="85" xfId="0" applyFont="1" applyFill="1" applyBorder="1" applyAlignment="1">
      <alignment horizontal="left" vertical="center"/>
    </xf>
    <xf numFmtId="3" fontId="45" fillId="16" borderId="81" xfId="0" applyNumberFormat="1" applyFont="1" applyFill="1" applyBorder="1" applyAlignment="1">
      <alignment horizontal="right" vertical="center"/>
    </xf>
    <xf numFmtId="0" fontId="44" fillId="10" borderId="63" xfId="0" applyFont="1" applyFill="1" applyBorder="1" applyAlignment="1">
      <alignment horizontal="left" vertical="center"/>
    </xf>
    <xf numFmtId="3" fontId="44" fillId="10" borderId="63" xfId="0" applyNumberFormat="1" applyFont="1" applyFill="1" applyBorder="1" applyAlignment="1">
      <alignment horizontal="right" vertical="center"/>
    </xf>
    <xf numFmtId="0" fontId="35" fillId="9" borderId="86" xfId="0" applyFont="1" applyFill="1" applyBorder="1" applyAlignment="1">
      <alignment horizontal="left" vertical="center"/>
    </xf>
    <xf numFmtId="0" fontId="35" fillId="9" borderId="87" xfId="0" applyFont="1" applyFill="1" applyBorder="1" applyAlignment="1">
      <alignment horizontal="left" vertical="center" wrapText="1"/>
    </xf>
    <xf numFmtId="0" fontId="35" fillId="0" borderId="60" xfId="0" applyFont="1" applyFill="1" applyBorder="1" applyAlignment="1">
      <alignment horizontal="left" vertical="center" wrapText="1"/>
    </xf>
    <xf numFmtId="0" fontId="35" fillId="0" borderId="59" xfId="0" applyFont="1" applyFill="1" applyBorder="1" applyAlignment="1">
      <alignment horizontal="left" vertical="center" wrapText="1"/>
    </xf>
    <xf numFmtId="0" fontId="5" fillId="0" borderId="0" xfId="0" applyFont="1" applyFill="1"/>
    <xf numFmtId="0" fontId="45" fillId="10" borderId="79" xfId="0" applyFont="1" applyFill="1" applyBorder="1" applyAlignment="1">
      <alignment horizontal="left" vertical="center"/>
    </xf>
    <xf numFmtId="0" fontId="35" fillId="9" borderId="85" xfId="0" applyFont="1" applyFill="1" applyBorder="1" applyAlignment="1">
      <alignment horizontal="left" vertical="center" wrapText="1"/>
    </xf>
    <xf numFmtId="43" fontId="5" fillId="0" borderId="0" xfId="4" applyFont="1"/>
    <xf numFmtId="0" fontId="35" fillId="0" borderId="67" xfId="0" applyFont="1" applyFill="1" applyBorder="1" applyAlignment="1">
      <alignment horizontal="left" vertical="center" wrapText="1"/>
    </xf>
    <xf numFmtId="49" fontId="35" fillId="9" borderId="62" xfId="0" applyNumberFormat="1" applyFont="1" applyFill="1" applyBorder="1" applyAlignment="1">
      <alignment horizontal="center" vertical="center"/>
    </xf>
    <xf numFmtId="0" fontId="45" fillId="15" borderId="88" xfId="0" applyFont="1" applyFill="1" applyBorder="1" applyAlignment="1">
      <alignment horizontal="left" vertical="center" wrapText="1"/>
    </xf>
    <xf numFmtId="49" fontId="35" fillId="9" borderId="66" xfId="0" applyNumberFormat="1" applyFont="1" applyFill="1" applyBorder="1" applyAlignment="1">
      <alignment horizontal="left" vertical="center" wrapText="1"/>
    </xf>
    <xf numFmtId="0" fontId="35" fillId="9" borderId="74" xfId="0" applyFont="1" applyFill="1" applyBorder="1" applyAlignment="1">
      <alignment horizontal="left" vertical="center" wrapText="1"/>
    </xf>
    <xf numFmtId="0" fontId="5" fillId="0" borderId="89" xfId="0" applyFont="1" applyBorder="1" applyAlignment="1">
      <alignment wrapText="1"/>
    </xf>
    <xf numFmtId="0" fontId="5" fillId="0" borderId="0" xfId="0" applyFont="1" applyBorder="1"/>
    <xf numFmtId="0" fontId="5" fillId="0" borderId="90" xfId="0" applyFont="1" applyBorder="1"/>
    <xf numFmtId="0" fontId="35" fillId="9" borderId="68" xfId="0" applyFont="1" applyFill="1" applyBorder="1" applyAlignment="1">
      <alignment horizontal="left" vertical="center" wrapText="1"/>
    </xf>
    <xf numFmtId="0" fontId="14" fillId="9" borderId="91" xfId="0" applyFont="1" applyFill="1" applyBorder="1" applyAlignment="1" applyProtection="1">
      <alignment vertical="center" wrapText="1"/>
    </xf>
    <xf numFmtId="3" fontId="45" fillId="16" borderId="69" xfId="0" applyNumberFormat="1" applyFont="1" applyFill="1" applyBorder="1" applyAlignment="1">
      <alignment horizontal="right" vertical="center"/>
    </xf>
    <xf numFmtId="0" fontId="35" fillId="0" borderId="60" xfId="0" applyFont="1" applyFill="1" applyBorder="1" applyAlignment="1">
      <alignment horizontal="left" vertical="center"/>
    </xf>
    <xf numFmtId="3" fontId="35" fillId="10" borderId="58" xfId="0" applyNumberFormat="1" applyFont="1" applyFill="1" applyBorder="1" applyAlignment="1">
      <alignment horizontal="right" vertical="center"/>
    </xf>
    <xf numFmtId="3" fontId="36" fillId="10" borderId="58" xfId="0" applyNumberFormat="1" applyFont="1" applyFill="1" applyBorder="1" applyAlignment="1">
      <alignment horizontal="right" vertical="center"/>
    </xf>
    <xf numFmtId="3" fontId="35" fillId="9" borderId="84" xfId="0" applyNumberFormat="1" applyFont="1" applyFill="1" applyBorder="1" applyAlignment="1" applyProtection="1">
      <alignment vertical="center" wrapText="1"/>
    </xf>
    <xf numFmtId="0" fontId="5" fillId="10" borderId="67" xfId="0" applyFont="1" applyFill="1" applyBorder="1" applyAlignment="1">
      <alignment horizontal="left" vertical="center" wrapText="1"/>
    </xf>
    <xf numFmtId="49" fontId="45" fillId="16" borderId="61" xfId="0" applyNumberFormat="1" applyFont="1" applyFill="1" applyBorder="1" applyAlignment="1">
      <alignment horizontal="left" vertical="center"/>
    </xf>
    <xf numFmtId="0" fontId="21" fillId="10" borderId="0" xfId="0" applyFont="1" applyFill="1"/>
    <xf numFmtId="0" fontId="25" fillId="10" borderId="0" xfId="0" applyFont="1" applyFill="1" applyBorder="1"/>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Border="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5" fillId="10" borderId="0" xfId="0" applyFont="1" applyFill="1" applyBorder="1" applyAlignment="1">
      <alignment wrapText="1"/>
    </xf>
    <xf numFmtId="0" fontId="25" fillId="10" borderId="0" xfId="0" applyFont="1" applyFill="1" applyBorder="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Border="1" applyAlignment="1">
      <alignment horizontal="center" vertical="center"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48" xfId="0" applyFont="1" applyFill="1" applyBorder="1" applyAlignment="1">
      <alignment horizontal="right" vertical="center" wrapText="1"/>
    </xf>
    <xf numFmtId="0" fontId="26" fillId="10" borderId="47" xfId="0" applyFont="1" applyFill="1" applyBorder="1" applyAlignment="1">
      <alignment vertical="center"/>
    </xf>
    <xf numFmtId="0" fontId="26" fillId="10" borderId="0" xfId="0" applyFont="1" applyFill="1" applyBorder="1" applyAlignment="1">
      <alignment vertical="center"/>
    </xf>
    <xf numFmtId="0" fontId="25" fillId="10" borderId="47" xfId="0" applyFont="1" applyFill="1" applyBorder="1" applyAlignment="1">
      <alignment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47" xfId="0" applyFont="1" applyFill="1" applyBorder="1" applyAlignment="1">
      <alignment horizontal="center" vertical="center"/>
    </xf>
    <xf numFmtId="0" fontId="31" fillId="10" borderId="0" xfId="0" applyFont="1" applyFill="1" applyBorder="1" applyAlignment="1">
      <alignment vertical="center"/>
    </xf>
    <xf numFmtId="0" fontId="31" fillId="10" borderId="48"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5" fillId="10" borderId="0" xfId="0" applyFont="1" applyFill="1" applyBorder="1" applyProtection="1">
      <protection locked="0"/>
    </xf>
    <xf numFmtId="0" fontId="4" fillId="11" borderId="4" xfId="0" applyFont="1" applyFill="1" applyBorder="1" applyAlignment="1" applyProtection="1">
      <alignment horizontal="right" vertical="center"/>
      <protection locked="0"/>
    </xf>
    <xf numFmtId="0" fontId="25" fillId="10" borderId="0" xfId="0" applyFont="1" applyFill="1" applyBorder="1" applyAlignment="1">
      <alignment vertical="top"/>
    </xf>
    <xf numFmtId="0" fontId="25" fillId="10" borderId="0" xfId="0" applyFont="1" applyFill="1" applyBorder="1" applyAlignment="1">
      <alignment vertical="top" wrapText="1"/>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5"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35" fillId="9"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37" fillId="9"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38" fillId="9" borderId="15" xfId="0" applyFont="1" applyFill="1" applyBorder="1" applyAlignment="1" applyProtection="1">
      <alignment horizontal="left" vertical="center" wrapText="1"/>
    </xf>
    <xf numFmtId="0" fontId="12" fillId="9" borderId="15" xfId="0" applyFont="1" applyFill="1" applyBorder="1" applyAlignment="1" applyProtection="1">
      <alignment horizontal="left" vertical="center" wrapText="1"/>
    </xf>
    <xf numFmtId="0" fontId="38" fillId="0" borderId="15" xfId="0" applyFont="1" applyFill="1" applyBorder="1" applyAlignment="1" applyProtection="1">
      <alignment horizontal="left" vertical="center" wrapText="1" indent="1"/>
    </xf>
    <xf numFmtId="0" fontId="12" fillId="0" borderId="15" xfId="0" applyFont="1" applyFill="1" applyBorder="1" applyAlignment="1" applyProtection="1">
      <alignment horizontal="left" vertical="center" wrapText="1" indent="1"/>
    </xf>
    <xf numFmtId="0" fontId="38" fillId="0" borderId="16"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xf>
    <xf numFmtId="0" fontId="18"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12" fillId="4" borderId="14" xfId="0" applyFont="1" applyFill="1" applyBorder="1" applyAlignment="1" applyProtection="1">
      <alignment vertical="center" wrapText="1"/>
    </xf>
    <xf numFmtId="0" fontId="5" fillId="1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5" fillId="9" borderId="16" xfId="0" applyFont="1" applyFill="1" applyBorder="1" applyAlignment="1" applyProtection="1">
      <alignment horizontal="left" vertical="center" wrapText="1" indent="1"/>
    </xf>
    <xf numFmtId="0" fontId="35" fillId="9"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3" borderId="31" xfId="3" applyFont="1" applyFill="1" applyBorder="1" applyAlignment="1" applyProtection="1">
      <alignment horizontal="center" vertical="center" wrapText="1"/>
    </xf>
    <xf numFmtId="0" fontId="16"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indent="2"/>
    </xf>
    <xf numFmtId="0" fontId="18" fillId="0" borderId="26" xfId="0" applyFont="1" applyFill="1" applyBorder="1" applyAlignment="1" applyProtection="1">
      <alignment horizontal="left" vertical="center" wrapText="1" indent="2"/>
    </xf>
    <xf numFmtId="0" fontId="18" fillId="0" borderId="27" xfId="0" applyFont="1" applyFill="1" applyBorder="1" applyAlignment="1" applyProtection="1">
      <alignment horizontal="left" vertical="center" wrapText="1" indent="2"/>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6"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2" fillId="0" borderId="2" xfId="0" applyFont="1" applyBorder="1" applyAlignment="1" applyProtection="1">
      <alignment horizontal="right"/>
    </xf>
    <xf numFmtId="0" fontId="38" fillId="0" borderId="16" xfId="0" applyFont="1" applyFill="1" applyBorder="1" applyAlignment="1" applyProtection="1">
      <alignment horizontal="left" vertical="center" wrapText="1"/>
    </xf>
    <xf numFmtId="0" fontId="12" fillId="0" borderId="16" xfId="0" applyFont="1" applyFill="1" applyBorder="1" applyAlignment="1" applyProtection="1">
      <alignment horizontal="left" vertical="center" wrapText="1"/>
    </xf>
    <xf numFmtId="0" fontId="38" fillId="0"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38" fillId="9" borderId="16"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5" fillId="0" borderId="33" xfId="0" applyFont="1" applyFill="1" applyBorder="1" applyAlignment="1" applyProtection="1">
      <alignment horizontal="left" vertical="center" wrapText="1" indent="1"/>
    </xf>
    <xf numFmtId="0" fontId="16" fillId="2" borderId="5" xfId="3" applyFont="1" applyFill="1" applyBorder="1" applyAlignment="1" applyProtection="1">
      <alignment vertical="center" wrapText="1"/>
      <protection locked="0"/>
    </xf>
    <xf numFmtId="0" fontId="5" fillId="0" borderId="33" xfId="0" applyFont="1" applyFill="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3" fillId="0" borderId="44" xfId="0" applyFont="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17"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42" fillId="9" borderId="44" xfId="0" applyFont="1" applyFill="1" applyBorder="1" applyAlignment="1" applyProtection="1">
      <alignment horizontal="left" vertical="center" wrapText="1"/>
    </xf>
    <xf numFmtId="0" fontId="42" fillId="9" borderId="45" xfId="0" applyFont="1" applyFill="1" applyBorder="1" applyAlignment="1" applyProtection="1">
      <alignment horizontal="left" vertical="center" wrapText="1"/>
    </xf>
    <xf numFmtId="0" fontId="3" fillId="0" borderId="46" xfId="0" applyFont="1" applyBorder="1" applyProtection="1"/>
    <xf numFmtId="0" fontId="16" fillId="0" borderId="44" xfId="0" applyFont="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17" fillId="6" borderId="43" xfId="0" applyFont="1" applyFill="1" applyBorder="1" applyAlignment="1" applyProtection="1">
      <alignment horizontal="left" vertical="center"/>
    </xf>
    <xf numFmtId="0" fontId="19" fillId="6" borderId="43" xfId="0" applyFont="1" applyFill="1" applyBorder="1" applyAlignment="1" applyProtection="1">
      <alignment vertical="center"/>
    </xf>
    <xf numFmtId="0" fontId="3" fillId="0" borderId="43"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xf numFmtId="0" fontId="21" fillId="10" borderId="0" xfId="0" applyFont="1" applyFill="1" applyAlignment="1">
      <alignment horizontal="left" wrapText="1"/>
    </xf>
    <xf numFmtId="0" fontId="45" fillId="15" borderId="0" xfId="0" applyFont="1" applyFill="1" applyAlignment="1">
      <alignment horizontal="center"/>
    </xf>
  </cellXfs>
  <cellStyles count="5">
    <cellStyle name="Comma" xfId="4" builtinId="3"/>
    <cellStyle name="Hyperlink 2" xfId="2" xr:uid="{00000000-0005-0000-0000-000001000000}"/>
    <cellStyle name="Normal" xfId="0" builtinId="0"/>
    <cellStyle name="Normal 2" xfId="3"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3" xr6:uid="{00000000-000C-0000-FFFF-FFFF49020000}" r="H41" connectionId="0">
    <xmlCellPr id="1" xr6:uid="{00000000-0010-0000-4902-000001000000}" uniqueName="P1078157">
      <xmlPr mapId="1" xpath="/GFI-IZD-POD/NTD-GFI-IZD-POD_1000343/P1078157" xmlDataType="decimal"/>
    </xmlCellPr>
  </singleXmlCell>
  <singleXmlCell id="604" xr6:uid="{00000000-000C-0000-FFFF-FFFF4A020000}" r="I41" connectionId="0">
    <xmlCellPr id="1" xr6:uid="{00000000-0010-0000-4A02-000001000000}" uniqueName="P1078158">
      <xmlPr mapId="1" xpath="/GFI-IZD-POD/NTD-GFI-IZD-POD_1000343/P1078158" xmlDataType="decimal"/>
    </xmlCellPr>
  </singleXmlCell>
  <singleXmlCell id="605" xr6:uid="{00000000-000C-0000-FFFF-FFFF4B020000}" r="H42" connectionId="0">
    <xmlCellPr id="1" xr6:uid="{00000000-0010-0000-4B02-000001000000}" uniqueName="P1078159">
      <xmlPr mapId="1" xpath="/GFI-IZD-POD/NTD-GFI-IZD-POD_1000343/P1078159" xmlDataType="decimal"/>
    </xmlCellPr>
  </singleXmlCell>
  <singleXmlCell id="606" xr6:uid="{00000000-000C-0000-FFFF-FFFF4C020000}" r="I42" connectionId="0">
    <xmlCellPr id="1" xr6:uid="{00000000-0010-0000-4C02-000001000000}" uniqueName="P1078160">
      <xmlPr mapId="1" xpath="/GFI-IZD-POD/NTD-GFI-IZD-POD_1000343/P1078160" xmlDataType="decimal"/>
    </xmlCellPr>
  </singleXmlCell>
  <singleXmlCell id="607" xr6:uid="{00000000-000C-0000-FFFF-FFFF4D020000}" r="H43" connectionId="0">
    <xmlCellPr id="1" xr6:uid="{00000000-0010-0000-4D02-000001000000}" uniqueName="P1078161">
      <xmlPr mapId="1" xpath="/GFI-IZD-POD/NTD-GFI-IZD-POD_1000343/P1078161" xmlDataType="decimal"/>
    </xmlCellPr>
  </singleXmlCell>
  <singleXmlCell id="608" xr6:uid="{00000000-000C-0000-FFFF-FFFF4E020000}" r="I43" connectionId="0">
    <xmlCellPr id="1" xr6:uid="{00000000-0010-0000-4E02-000001000000}" uniqueName="P1078162">
      <xmlPr mapId="1" xpath="/GFI-IZD-POD/NTD-GFI-IZD-POD_1000343/P1078162" xmlDataType="decimal"/>
    </xmlCellPr>
  </singleXmlCell>
  <singleXmlCell id="609" xr6:uid="{00000000-000C-0000-FFFF-FFFF4F020000}" r="H44" connectionId="0">
    <xmlCellPr id="1" xr6:uid="{00000000-0010-0000-4F02-000001000000}" uniqueName="P1078163">
      <xmlPr mapId="1" xpath="/GFI-IZD-POD/NTD-GFI-IZD-POD_1000343/P1078163" xmlDataType="decimal"/>
    </xmlCellPr>
  </singleXmlCell>
  <singleXmlCell id="610" xr6:uid="{00000000-000C-0000-FFFF-FFFF50020000}" r="I44" connectionId="0">
    <xmlCellPr id="1" xr6:uid="{00000000-0010-0000-5002-000001000000}" uniqueName="P1078164">
      <xmlPr mapId="1" xpath="/GFI-IZD-POD/NTD-GFI-IZD-POD_1000343/P1078164" xmlDataType="decimal"/>
    </xmlCellPr>
  </singleXmlCell>
  <singleXmlCell id="611" xr6:uid="{00000000-000C-0000-FFFF-FFFF51020000}" r="H45" connectionId="0">
    <xmlCellPr id="1" xr6:uid="{00000000-0010-0000-5102-000001000000}" uniqueName="P1078165">
      <xmlPr mapId="1" xpath="/GFI-IZD-POD/NTD-GFI-IZD-POD_1000343/P1078165" xmlDataType="decimal"/>
    </xmlCellPr>
  </singleXmlCell>
  <singleXmlCell id="612" xr6:uid="{00000000-000C-0000-FFFF-FFFF52020000}" r="I45" connectionId="0">
    <xmlCellPr id="1" xr6:uid="{00000000-0010-0000-5202-000001000000}" uniqueName="P1078166">
      <xmlPr mapId="1" xpath="/GFI-IZD-POD/NTD-GFI-IZD-POD_1000343/P1078166" xmlDataType="decimal"/>
    </xmlCellPr>
  </singleXmlCell>
  <singleXmlCell id="613" xr6:uid="{00000000-000C-0000-FFFF-FFFF53020000}" r="H46" connectionId="0">
    <xmlCellPr id="1" xr6:uid="{00000000-0010-0000-5302-000001000000}" uniqueName="P1078167">
      <xmlPr mapId="1" xpath="/GFI-IZD-POD/NTD-GFI-IZD-POD_1000343/P1078167" xmlDataType="decimal"/>
    </xmlCellPr>
  </singleXmlCell>
  <singleXmlCell id="614" xr6:uid="{00000000-000C-0000-FFFF-FFFF54020000}" r="I46" connectionId="0">
    <xmlCellPr id="1" xr6:uid="{00000000-0010-0000-5402-000001000000}" uniqueName="P1078168">
      <xmlPr mapId="1" xpath="/GFI-IZD-POD/NTD-GFI-IZD-POD_1000343/P1078168" xmlDataType="decimal"/>
    </xmlCellPr>
  </singleXmlCell>
  <singleXmlCell id="615" xr6:uid="{00000000-000C-0000-FFFF-FFFF55020000}" r="H47" connectionId="0">
    <xmlCellPr id="1" xr6:uid="{00000000-0010-0000-5502-000001000000}" uniqueName="P1078169">
      <xmlPr mapId="1" xpath="/GFI-IZD-POD/NTD-GFI-IZD-POD_1000343/P1078169" xmlDataType="decimal"/>
    </xmlCellPr>
  </singleXmlCell>
  <singleXmlCell id="616" xr6:uid="{00000000-000C-0000-FFFF-FFFF56020000}" r="I47" connectionId="0">
    <xmlCellPr id="1" xr6:uid="{00000000-0010-0000-5602-000001000000}" uniqueName="P1078170">
      <xmlPr mapId="1" xpath="/GFI-IZD-POD/NTD-GFI-IZD-POD_1000343/P1078170" xmlDataType="decimal"/>
    </xmlCellPr>
  </singleXmlCell>
  <singleXmlCell id="617" xr6:uid="{00000000-000C-0000-FFFF-FFFF57020000}" r="H48" connectionId="0">
    <xmlCellPr id="1" xr6:uid="{00000000-0010-0000-5702-000001000000}" uniqueName="P1078171">
      <xmlPr mapId="1" xpath="/GFI-IZD-POD/NTD-GFI-IZD-POD_1000343/P1078171" xmlDataType="decimal"/>
    </xmlCellPr>
  </singleXmlCell>
  <singleXmlCell id="618" xr6:uid="{00000000-000C-0000-FFFF-FFFF58020000}" r="I48" connectionId="0">
    <xmlCellPr id="1" xr6:uid="{00000000-0010-0000-5802-000001000000}" uniqueName="P1078172">
      <xmlPr mapId="1" xpath="/GFI-IZD-POD/NTD-GFI-IZD-POD_1000343/P1078172" xmlDataType="decimal"/>
    </xmlCellPr>
  </singleXmlCell>
  <singleXmlCell id="619" xr6:uid="{00000000-000C-0000-FFFF-FFFF59020000}" r="H49" connectionId="0">
    <xmlCellPr id="1" xr6:uid="{00000000-0010-0000-5902-000001000000}" uniqueName="P1078173">
      <xmlPr mapId="1" xpath="/GFI-IZD-POD/NTD-GFI-IZD-POD_1000343/P1078173" xmlDataType="decimal"/>
    </xmlCellPr>
  </singleXmlCell>
  <singleXmlCell id="620" xr6:uid="{00000000-000C-0000-FFFF-FFFF5A020000}" r="I49" connectionId="0">
    <xmlCellPr id="1" xr6:uid="{00000000-0010-0000-5A02-000001000000}" uniqueName="P1078174">
      <xmlPr mapId="1" xpath="/GFI-IZD-POD/NTD-GFI-IZD-POD_1000343/P1078174" xmlDataType="decimal"/>
    </xmlCellPr>
  </singleXmlCell>
  <singleXmlCell id="621" xr6:uid="{00000000-000C-0000-FFFF-FFFF5B020000}" r="H50" connectionId="0">
    <xmlCellPr id="1" xr6:uid="{00000000-0010-0000-5B02-000001000000}" uniqueName="P1078175">
      <xmlPr mapId="1" xpath="/GFI-IZD-POD/NTD-GFI-IZD-POD_1000343/P1078175" xmlDataType="decimal"/>
    </xmlCellPr>
  </singleXmlCell>
  <singleXmlCell id="622" xr6:uid="{00000000-000C-0000-FFFF-FFFF5C020000}" r="I50" connectionId="0">
    <xmlCellPr id="1" xr6:uid="{00000000-0010-0000-5C02-000001000000}" uniqueName="P1078176">
      <xmlPr mapId="1" xpath="/GFI-IZD-POD/NTD-GFI-IZD-POD_1000343/P1078176" xmlDataType="decimal"/>
    </xmlCellPr>
  </singleXmlCell>
  <singleXmlCell id="623" xr6:uid="{00000000-000C-0000-FFFF-FFFF5D020000}" r="H51" connectionId="0">
    <xmlCellPr id="1" xr6:uid="{00000000-0010-0000-5D02-000001000000}" uniqueName="P1078177">
      <xmlPr mapId="1" xpath="/GFI-IZD-POD/NTD-GFI-IZD-POD_1000343/P1078177" xmlDataType="decimal"/>
    </xmlCellPr>
  </singleXmlCell>
  <singleXmlCell id="624" xr6:uid="{00000000-000C-0000-FFFF-FFFF5E020000}" r="I51" connectionId="0">
    <xmlCellPr id="1" xr6:uid="{00000000-0010-0000-5E02-000001000000}" uniqueName="P1078178">
      <xmlPr mapId="1" xpath="/GFI-IZD-POD/NTD-GFI-IZD-POD_1000343/P1078178" xmlDataType="decimal"/>
    </xmlCellPr>
  </singleXmlCell>
  <singleXmlCell id="625" xr6:uid="{00000000-000C-0000-FFFF-FFFF5F020000}" r="H52" connectionId="0">
    <xmlCellPr id="1" xr6:uid="{00000000-0010-0000-5F02-000001000000}" uniqueName="P1078179">
      <xmlPr mapId="1" xpath="/GFI-IZD-POD/NTD-GFI-IZD-POD_1000343/P1078179" xmlDataType="decimal"/>
    </xmlCellPr>
  </singleXmlCell>
  <singleXmlCell id="626" xr6:uid="{00000000-000C-0000-FFFF-FFFF60020000}" r="I52" connectionId="0">
    <xmlCellPr id="1" xr6:uid="{00000000-0010-0000-6002-000001000000}" uniqueName="P1078180">
      <xmlPr mapId="1" xpath="/GFI-IZD-POD/NTD-GFI-IZD-POD_1000343/P1078180" xmlDataType="decimal"/>
    </xmlCellPr>
  </singleXmlCell>
  <singleXmlCell id="627" xr6:uid="{00000000-000C-0000-FFFF-FFFF61020000}" r="H53" connectionId="0">
    <xmlCellPr id="1" xr6:uid="{00000000-0010-0000-6102-000001000000}" uniqueName="P1078181">
      <xmlPr mapId="1" xpath="/GFI-IZD-POD/NTD-GFI-IZD-POD_1000343/P1078181" xmlDataType="decimal"/>
    </xmlCellPr>
  </singleXmlCell>
  <singleXmlCell id="628" xr6:uid="{00000000-000C-0000-FFFF-FFFF62020000}" r="I53" connectionId="0">
    <xmlCellPr id="1" xr6:uid="{00000000-0010-0000-62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topLeftCell="A16" workbookViewId="0">
      <selection activeCell="L28" sqref="L28"/>
    </sheetView>
  </sheetViews>
  <sheetFormatPr defaultRowHeight="13.2" x14ac:dyDescent="0.25"/>
  <cols>
    <col min="1" max="1" width="12.44140625" customWidth="1"/>
    <col min="2" max="2" width="9.109375" customWidth="1"/>
    <col min="9" max="9" width="12.6640625" customWidth="1"/>
  </cols>
  <sheetData>
    <row r="1" spans="1:10" ht="15.6" x14ac:dyDescent="0.25">
      <c r="A1" s="248"/>
      <c r="B1" s="249"/>
      <c r="C1" s="249"/>
      <c r="D1" s="29"/>
      <c r="E1" s="29"/>
      <c r="F1" s="29"/>
      <c r="G1" s="29"/>
      <c r="H1" s="29"/>
      <c r="I1" s="29"/>
      <c r="J1" s="30"/>
    </row>
    <row r="2" spans="1:10" ht="14.4" customHeight="1" x14ac:dyDescent="0.25">
      <c r="A2" s="250" t="s">
        <v>0</v>
      </c>
      <c r="B2" s="251"/>
      <c r="C2" s="251"/>
      <c r="D2" s="251"/>
      <c r="E2" s="251"/>
      <c r="F2" s="251"/>
      <c r="G2" s="251"/>
      <c r="H2" s="251"/>
      <c r="I2" s="251"/>
      <c r="J2" s="252"/>
    </row>
    <row r="3" spans="1:10" ht="13.8" x14ac:dyDescent="0.25">
      <c r="A3" s="85"/>
      <c r="B3" s="86"/>
      <c r="C3" s="86"/>
      <c r="D3" s="86"/>
      <c r="E3" s="86"/>
      <c r="F3" s="86"/>
      <c r="G3" s="86"/>
      <c r="H3" s="86"/>
      <c r="I3" s="86"/>
      <c r="J3" s="87"/>
    </row>
    <row r="4" spans="1:10" ht="33.6" customHeight="1" x14ac:dyDescent="0.25">
      <c r="A4" s="253" t="s">
        <v>1</v>
      </c>
      <c r="B4" s="254"/>
      <c r="C4" s="254"/>
      <c r="D4" s="254"/>
      <c r="E4" s="255">
        <v>44197</v>
      </c>
      <c r="F4" s="256"/>
      <c r="G4" s="93" t="s">
        <v>2</v>
      </c>
      <c r="H4" s="255">
        <v>44561</v>
      </c>
      <c r="I4" s="256"/>
      <c r="J4" s="31"/>
    </row>
    <row r="5" spans="1:10" s="98" customFormat="1" ht="10.199999999999999" customHeight="1" x14ac:dyDescent="0.3">
      <c r="A5" s="257"/>
      <c r="B5" s="258"/>
      <c r="C5" s="258"/>
      <c r="D5" s="258"/>
      <c r="E5" s="258"/>
      <c r="F5" s="258"/>
      <c r="G5" s="258"/>
      <c r="H5" s="258"/>
      <c r="I5" s="258"/>
      <c r="J5" s="259"/>
    </row>
    <row r="6" spans="1:10" ht="20.399999999999999" customHeight="1" x14ac:dyDescent="0.25">
      <c r="A6" s="88"/>
      <c r="B6" s="99" t="s">
        <v>3</v>
      </c>
      <c r="C6" s="89"/>
      <c r="D6" s="89"/>
      <c r="E6" s="111">
        <v>2021</v>
      </c>
      <c r="F6" s="100"/>
      <c r="G6" s="93"/>
      <c r="H6" s="100"/>
      <c r="I6" s="100"/>
      <c r="J6" s="40"/>
    </row>
    <row r="7" spans="1:10" s="102" customFormat="1" ht="10.95" customHeight="1" x14ac:dyDescent="0.25">
      <c r="A7" s="88"/>
      <c r="B7" s="89"/>
      <c r="C7" s="89"/>
      <c r="D7" s="89"/>
      <c r="E7" s="101"/>
      <c r="F7" s="101"/>
      <c r="G7" s="93"/>
      <c r="H7" s="101"/>
      <c r="I7" s="101"/>
      <c r="J7" s="40"/>
    </row>
    <row r="8" spans="1:10" ht="37.950000000000003" customHeight="1" x14ac:dyDescent="0.25">
      <c r="A8" s="262" t="s">
        <v>4</v>
      </c>
      <c r="B8" s="263"/>
      <c r="C8" s="263"/>
      <c r="D8" s="263"/>
      <c r="E8" s="263"/>
      <c r="F8" s="263"/>
      <c r="G8" s="263"/>
      <c r="H8" s="263"/>
      <c r="I8" s="263"/>
      <c r="J8" s="32"/>
    </row>
    <row r="9" spans="1:10" ht="13.8" x14ac:dyDescent="0.25">
      <c r="A9" s="33"/>
      <c r="B9" s="82"/>
      <c r="C9" s="82"/>
      <c r="D9" s="82"/>
      <c r="E9" s="261"/>
      <c r="F9" s="261"/>
      <c r="G9" s="234"/>
      <c r="H9" s="234"/>
      <c r="I9" s="91"/>
      <c r="J9" s="92"/>
    </row>
    <row r="10" spans="1:10" ht="25.95" customHeight="1" x14ac:dyDescent="0.25">
      <c r="A10" s="264" t="s">
        <v>5</v>
      </c>
      <c r="B10" s="265"/>
      <c r="C10" s="266">
        <v>3474771</v>
      </c>
      <c r="D10" s="267"/>
      <c r="E10" s="83"/>
      <c r="F10" s="236" t="s">
        <v>6</v>
      </c>
      <c r="G10" s="268"/>
      <c r="H10" s="266" t="s">
        <v>500</v>
      </c>
      <c r="I10" s="267"/>
      <c r="J10" s="34"/>
    </row>
    <row r="11" spans="1:10" ht="15.6" customHeight="1" x14ac:dyDescent="0.25">
      <c r="A11" s="33"/>
      <c r="B11" s="82"/>
      <c r="C11" s="82"/>
      <c r="D11" s="82"/>
      <c r="E11" s="260"/>
      <c r="F11" s="260"/>
      <c r="G11" s="260"/>
      <c r="H11" s="260"/>
      <c r="I11" s="84"/>
      <c r="J11" s="34"/>
    </row>
    <row r="12" spans="1:10" ht="21" customHeight="1" x14ac:dyDescent="0.25">
      <c r="A12" s="235" t="s">
        <v>7</v>
      </c>
      <c r="B12" s="265"/>
      <c r="C12" s="266">
        <v>40020883</v>
      </c>
      <c r="D12" s="267"/>
      <c r="E12" s="271"/>
      <c r="F12" s="260"/>
      <c r="G12" s="260"/>
      <c r="H12" s="260"/>
      <c r="I12" s="84"/>
      <c r="J12" s="34"/>
    </row>
    <row r="13" spans="1:10" ht="10.95" customHeight="1" x14ac:dyDescent="0.25">
      <c r="A13" s="83"/>
      <c r="B13" s="84"/>
      <c r="C13" s="82"/>
      <c r="D13" s="82"/>
      <c r="E13" s="234"/>
      <c r="F13" s="234"/>
      <c r="G13" s="234"/>
      <c r="H13" s="234"/>
      <c r="I13" s="82"/>
      <c r="J13" s="35"/>
    </row>
    <row r="14" spans="1:10" ht="22.95" customHeight="1" x14ac:dyDescent="0.25">
      <c r="A14" s="235" t="s">
        <v>8</v>
      </c>
      <c r="B14" s="268"/>
      <c r="C14" s="266">
        <v>36201212847</v>
      </c>
      <c r="D14" s="267"/>
      <c r="E14" s="269"/>
      <c r="F14" s="270"/>
      <c r="G14" s="97" t="s">
        <v>9</v>
      </c>
      <c r="H14" s="266" t="s">
        <v>502</v>
      </c>
      <c r="I14" s="267"/>
      <c r="J14" s="94"/>
    </row>
    <row r="15" spans="1:10" ht="14.4" customHeight="1" x14ac:dyDescent="0.25">
      <c r="A15" s="83"/>
      <c r="B15" s="84"/>
      <c r="C15" s="82"/>
      <c r="D15" s="82"/>
      <c r="E15" s="234"/>
      <c r="F15" s="234"/>
      <c r="G15" s="234"/>
      <c r="H15" s="234"/>
      <c r="I15" s="82"/>
      <c r="J15" s="35"/>
    </row>
    <row r="16" spans="1:10" ht="13.2" customHeight="1" x14ac:dyDescent="0.25">
      <c r="A16" s="235" t="s">
        <v>10</v>
      </c>
      <c r="B16" s="268"/>
      <c r="C16" s="272" t="s">
        <v>501</v>
      </c>
      <c r="D16" s="273"/>
      <c r="E16" s="90"/>
      <c r="F16" s="90"/>
      <c r="G16" s="90"/>
      <c r="H16" s="90"/>
      <c r="I16" s="90"/>
      <c r="J16" s="94"/>
    </row>
    <row r="17" spans="1:10" ht="14.4" customHeight="1" x14ac:dyDescent="0.25">
      <c r="A17" s="274"/>
      <c r="B17" s="275"/>
      <c r="C17" s="275"/>
      <c r="D17" s="275"/>
      <c r="E17" s="275"/>
      <c r="F17" s="275"/>
      <c r="G17" s="275"/>
      <c r="H17" s="275"/>
      <c r="I17" s="275"/>
      <c r="J17" s="276"/>
    </row>
    <row r="18" spans="1:10" x14ac:dyDescent="0.25">
      <c r="A18" s="264" t="s">
        <v>11</v>
      </c>
      <c r="B18" s="265"/>
      <c r="C18" s="277" t="s">
        <v>503</v>
      </c>
      <c r="D18" s="278"/>
      <c r="E18" s="278"/>
      <c r="F18" s="278"/>
      <c r="G18" s="278"/>
      <c r="H18" s="278"/>
      <c r="I18" s="278"/>
      <c r="J18" s="279"/>
    </row>
    <row r="19" spans="1:10" ht="13.8" x14ac:dyDescent="0.25">
      <c r="A19" s="33"/>
      <c r="B19" s="82"/>
      <c r="C19" s="96"/>
      <c r="D19" s="82"/>
      <c r="E19" s="234"/>
      <c r="F19" s="234"/>
      <c r="G19" s="234"/>
      <c r="H19" s="234"/>
      <c r="I19" s="82"/>
      <c r="J19" s="35"/>
    </row>
    <row r="20" spans="1:10" ht="13.8" x14ac:dyDescent="0.25">
      <c r="A20" s="264" t="s">
        <v>12</v>
      </c>
      <c r="B20" s="265"/>
      <c r="C20" s="266">
        <v>52440</v>
      </c>
      <c r="D20" s="267"/>
      <c r="E20" s="234"/>
      <c r="F20" s="234"/>
      <c r="G20" s="277" t="s">
        <v>504</v>
      </c>
      <c r="H20" s="278"/>
      <c r="I20" s="278"/>
      <c r="J20" s="279"/>
    </row>
    <row r="21" spans="1:10" ht="13.8" x14ac:dyDescent="0.25">
      <c r="A21" s="33"/>
      <c r="B21" s="82"/>
      <c r="C21" s="82"/>
      <c r="D21" s="82"/>
      <c r="E21" s="234"/>
      <c r="F21" s="234"/>
      <c r="G21" s="234"/>
      <c r="H21" s="234"/>
      <c r="I21" s="82"/>
      <c r="J21" s="35"/>
    </row>
    <row r="22" spans="1:10" x14ac:dyDescent="0.25">
      <c r="A22" s="264" t="s">
        <v>13</v>
      </c>
      <c r="B22" s="265"/>
      <c r="C22" s="277" t="s">
        <v>505</v>
      </c>
      <c r="D22" s="278"/>
      <c r="E22" s="278"/>
      <c r="F22" s="278"/>
      <c r="G22" s="278"/>
      <c r="H22" s="278"/>
      <c r="I22" s="278"/>
      <c r="J22" s="279"/>
    </row>
    <row r="23" spans="1:10" ht="13.8" x14ac:dyDescent="0.25">
      <c r="A23" s="33"/>
      <c r="B23" s="82"/>
      <c r="C23" s="82"/>
      <c r="D23" s="82"/>
      <c r="E23" s="234"/>
      <c r="F23" s="234"/>
      <c r="G23" s="234"/>
      <c r="H23" s="234"/>
      <c r="I23" s="82"/>
      <c r="J23" s="35"/>
    </row>
    <row r="24" spans="1:10" ht="13.8" x14ac:dyDescent="0.25">
      <c r="A24" s="264" t="s">
        <v>14</v>
      </c>
      <c r="B24" s="265"/>
      <c r="C24" s="280" t="s">
        <v>506</v>
      </c>
      <c r="D24" s="281"/>
      <c r="E24" s="281"/>
      <c r="F24" s="281"/>
      <c r="G24" s="281"/>
      <c r="H24" s="281"/>
      <c r="I24" s="281"/>
      <c r="J24" s="282"/>
    </row>
    <row r="25" spans="1:10" ht="13.8" x14ac:dyDescent="0.25">
      <c r="A25" s="33"/>
      <c r="B25" s="82"/>
      <c r="C25" s="96"/>
      <c r="D25" s="82"/>
      <c r="E25" s="234"/>
      <c r="F25" s="234"/>
      <c r="G25" s="234"/>
      <c r="H25" s="234"/>
      <c r="I25" s="82"/>
      <c r="J25" s="35"/>
    </row>
    <row r="26" spans="1:10" ht="13.8" x14ac:dyDescent="0.25">
      <c r="A26" s="264" t="s">
        <v>15</v>
      </c>
      <c r="B26" s="265"/>
      <c r="C26" s="280" t="s">
        <v>507</v>
      </c>
      <c r="D26" s="281"/>
      <c r="E26" s="281"/>
      <c r="F26" s="281"/>
      <c r="G26" s="281"/>
      <c r="H26" s="281"/>
      <c r="I26" s="281"/>
      <c r="J26" s="282"/>
    </row>
    <row r="27" spans="1:10" ht="13.95" customHeight="1" x14ac:dyDescent="0.25">
      <c r="A27" s="33"/>
      <c r="B27" s="82"/>
      <c r="C27" s="96"/>
      <c r="D27" s="82"/>
      <c r="E27" s="234"/>
      <c r="F27" s="234"/>
      <c r="G27" s="234"/>
      <c r="H27" s="234"/>
      <c r="I27" s="82"/>
      <c r="J27" s="35"/>
    </row>
    <row r="28" spans="1:10" ht="22.95" customHeight="1" x14ac:dyDescent="0.25">
      <c r="A28" s="235" t="s">
        <v>16</v>
      </c>
      <c r="B28" s="265"/>
      <c r="C28" s="62">
        <v>2989</v>
      </c>
      <c r="D28" s="36"/>
      <c r="E28" s="242"/>
      <c r="F28" s="242"/>
      <c r="G28" s="242"/>
      <c r="H28" s="242"/>
      <c r="I28" s="283"/>
      <c r="J28" s="284"/>
    </row>
    <row r="29" spans="1:10" ht="13.8" x14ac:dyDescent="0.25">
      <c r="A29" s="33"/>
      <c r="B29" s="82"/>
      <c r="C29" s="82"/>
      <c r="D29" s="82"/>
      <c r="E29" s="234"/>
      <c r="F29" s="234"/>
      <c r="G29" s="234"/>
      <c r="H29" s="234"/>
      <c r="I29" s="82"/>
      <c r="J29" s="35"/>
    </row>
    <row r="30" spans="1:10" ht="14.4" x14ac:dyDescent="0.25">
      <c r="A30" s="264" t="s">
        <v>17</v>
      </c>
      <c r="B30" s="265"/>
      <c r="C30" s="110" t="s">
        <v>508</v>
      </c>
      <c r="D30" s="285" t="s">
        <v>18</v>
      </c>
      <c r="E30" s="246"/>
      <c r="F30" s="246"/>
      <c r="G30" s="246"/>
      <c r="H30" s="103" t="s">
        <v>19</v>
      </c>
      <c r="I30" s="104" t="s">
        <v>20</v>
      </c>
      <c r="J30" s="105"/>
    </row>
    <row r="31" spans="1:10" ht="13.8" x14ac:dyDescent="0.25">
      <c r="A31" s="264"/>
      <c r="B31" s="265"/>
      <c r="C31" s="37"/>
      <c r="D31" s="93"/>
      <c r="E31" s="270"/>
      <c r="F31" s="270"/>
      <c r="G31" s="270"/>
      <c r="H31" s="270"/>
      <c r="I31" s="286"/>
      <c r="J31" s="287"/>
    </row>
    <row r="32" spans="1:10" ht="13.8" x14ac:dyDescent="0.25">
      <c r="A32" s="264" t="s">
        <v>21</v>
      </c>
      <c r="B32" s="265"/>
      <c r="C32" s="62" t="s">
        <v>509</v>
      </c>
      <c r="D32" s="285" t="s">
        <v>22</v>
      </c>
      <c r="E32" s="246"/>
      <c r="F32" s="246"/>
      <c r="G32" s="246"/>
      <c r="H32" s="106" t="s">
        <v>23</v>
      </c>
      <c r="I32" s="107" t="s">
        <v>24</v>
      </c>
      <c r="J32" s="108"/>
    </row>
    <row r="33" spans="1:10" ht="13.8" x14ac:dyDescent="0.25">
      <c r="A33" s="33"/>
      <c r="B33" s="82"/>
      <c r="C33" s="82"/>
      <c r="D33" s="82"/>
      <c r="E33" s="234"/>
      <c r="F33" s="234"/>
      <c r="G33" s="234"/>
      <c r="H33" s="234"/>
      <c r="I33" s="82"/>
      <c r="J33" s="35"/>
    </row>
    <row r="34" spans="1:10" x14ac:dyDescent="0.25">
      <c r="A34" s="285" t="s">
        <v>25</v>
      </c>
      <c r="B34" s="246"/>
      <c r="C34" s="246"/>
      <c r="D34" s="246"/>
      <c r="E34" s="246" t="s">
        <v>26</v>
      </c>
      <c r="F34" s="246"/>
      <c r="G34" s="246"/>
      <c r="H34" s="246"/>
      <c r="I34" s="246"/>
      <c r="J34" s="38" t="s">
        <v>27</v>
      </c>
    </row>
    <row r="35" spans="1:10" ht="13.8" x14ac:dyDescent="0.25">
      <c r="A35" s="33"/>
      <c r="B35" s="82"/>
      <c r="C35" s="82"/>
      <c r="D35" s="82"/>
      <c r="E35" s="234"/>
      <c r="F35" s="234"/>
      <c r="G35" s="234"/>
      <c r="H35" s="234"/>
      <c r="I35" s="82"/>
      <c r="J35" s="92"/>
    </row>
    <row r="36" spans="1:10" x14ac:dyDescent="0.25">
      <c r="A36" s="288" t="s">
        <v>510</v>
      </c>
      <c r="B36" s="289"/>
      <c r="C36" s="289"/>
      <c r="D36" s="289"/>
      <c r="E36" s="288" t="s">
        <v>517</v>
      </c>
      <c r="F36" s="289"/>
      <c r="G36" s="289"/>
      <c r="H36" s="289"/>
      <c r="I36" s="291"/>
      <c r="J36" s="115" t="s">
        <v>521</v>
      </c>
    </row>
    <row r="37" spans="1:10" ht="13.8" x14ac:dyDescent="0.25">
      <c r="A37" s="33"/>
      <c r="B37" s="82"/>
      <c r="C37" s="96"/>
      <c r="D37" s="293"/>
      <c r="E37" s="293"/>
      <c r="F37" s="293"/>
      <c r="G37" s="293"/>
      <c r="H37" s="293"/>
      <c r="I37" s="293"/>
      <c r="J37" s="35"/>
    </row>
    <row r="38" spans="1:10" x14ac:dyDescent="0.25">
      <c r="A38" s="288" t="s">
        <v>511</v>
      </c>
      <c r="B38" s="289"/>
      <c r="C38" s="289"/>
      <c r="D38" s="291"/>
      <c r="E38" s="288" t="s">
        <v>518</v>
      </c>
      <c r="F38" s="289"/>
      <c r="G38" s="289"/>
      <c r="H38" s="289"/>
      <c r="I38" s="291"/>
      <c r="J38" s="62" t="s">
        <v>522</v>
      </c>
    </row>
    <row r="39" spans="1:10" ht="13.8" x14ac:dyDescent="0.25">
      <c r="A39" s="33"/>
      <c r="B39" s="82"/>
      <c r="C39" s="96"/>
      <c r="D39" s="95"/>
      <c r="E39" s="293"/>
      <c r="F39" s="293"/>
      <c r="G39" s="293"/>
      <c r="H39" s="293"/>
      <c r="I39" s="84"/>
      <c r="J39" s="35"/>
    </row>
    <row r="40" spans="1:10" x14ac:dyDescent="0.25">
      <c r="A40" s="288" t="s">
        <v>512</v>
      </c>
      <c r="B40" s="289"/>
      <c r="C40" s="289"/>
      <c r="D40" s="291"/>
      <c r="E40" s="288" t="s">
        <v>519</v>
      </c>
      <c r="F40" s="289"/>
      <c r="G40" s="289"/>
      <c r="H40" s="289"/>
      <c r="I40" s="291"/>
      <c r="J40" s="62">
        <v>2006103</v>
      </c>
    </row>
    <row r="41" spans="1:10" ht="13.8" x14ac:dyDescent="0.25">
      <c r="A41" s="33"/>
      <c r="B41" s="82"/>
      <c r="C41" s="96"/>
      <c r="D41" s="95"/>
      <c r="E41" s="293"/>
      <c r="F41" s="293"/>
      <c r="G41" s="293"/>
      <c r="H41" s="293"/>
      <c r="I41" s="84"/>
      <c r="J41" s="35"/>
    </row>
    <row r="42" spans="1:10" x14ac:dyDescent="0.25">
      <c r="A42" s="288" t="s">
        <v>513</v>
      </c>
      <c r="B42" s="289" t="s">
        <v>514</v>
      </c>
      <c r="C42" s="289"/>
      <c r="D42" s="291"/>
      <c r="E42" s="288" t="s">
        <v>519</v>
      </c>
      <c r="F42" s="289"/>
      <c r="G42" s="289"/>
      <c r="H42" s="289"/>
      <c r="I42" s="291"/>
      <c r="J42" s="62">
        <v>2315211</v>
      </c>
    </row>
    <row r="43" spans="1:10" ht="13.8" x14ac:dyDescent="0.25">
      <c r="A43" s="39"/>
      <c r="B43" s="96"/>
      <c r="C43" s="292"/>
      <c r="D43" s="292"/>
      <c r="E43" s="234"/>
      <c r="F43" s="234"/>
      <c r="G43" s="292"/>
      <c r="H43" s="292"/>
      <c r="I43" s="292"/>
      <c r="J43" s="35"/>
    </row>
    <row r="44" spans="1:10" x14ac:dyDescent="0.25">
      <c r="A44" s="288" t="s">
        <v>515</v>
      </c>
      <c r="B44" s="289"/>
      <c r="C44" s="289"/>
      <c r="D44" s="291"/>
      <c r="E44" s="288" t="s">
        <v>519</v>
      </c>
      <c r="F44" s="289"/>
      <c r="G44" s="289"/>
      <c r="H44" s="289"/>
      <c r="I44" s="291"/>
      <c r="J44" s="62">
        <v>2006120</v>
      </c>
    </row>
    <row r="45" spans="1:10" ht="13.8" x14ac:dyDescent="0.25">
      <c r="A45" s="39"/>
      <c r="B45" s="96"/>
      <c r="C45" s="96"/>
      <c r="D45" s="82"/>
      <c r="E45" s="290"/>
      <c r="F45" s="290"/>
      <c r="G45" s="292"/>
      <c r="H45" s="292"/>
      <c r="I45" s="82"/>
      <c r="J45" s="35"/>
    </row>
    <row r="46" spans="1:10" x14ac:dyDescent="0.25">
      <c r="A46" s="288" t="s">
        <v>516</v>
      </c>
      <c r="B46" s="289"/>
      <c r="C46" s="289"/>
      <c r="D46" s="291"/>
      <c r="E46" s="288" t="s">
        <v>520</v>
      </c>
      <c r="F46" s="289"/>
      <c r="G46" s="289"/>
      <c r="H46" s="289"/>
      <c r="I46" s="291"/>
      <c r="J46" s="62">
        <v>3044572</v>
      </c>
    </row>
    <row r="47" spans="1:10" ht="13.8" x14ac:dyDescent="0.25">
      <c r="A47" s="39"/>
      <c r="B47" s="96"/>
      <c r="C47" s="96"/>
      <c r="D47" s="82"/>
      <c r="E47" s="234"/>
      <c r="F47" s="234"/>
      <c r="G47" s="292"/>
      <c r="H47" s="292"/>
      <c r="I47" s="82"/>
      <c r="J47" s="109" t="s">
        <v>28</v>
      </c>
    </row>
    <row r="48" spans="1:10" ht="13.8" x14ac:dyDescent="0.25">
      <c r="A48" s="39"/>
      <c r="B48" s="96"/>
      <c r="C48" s="96"/>
      <c r="D48" s="82"/>
      <c r="E48" s="234"/>
      <c r="F48" s="234"/>
      <c r="G48" s="292"/>
      <c r="H48" s="292"/>
      <c r="I48" s="82"/>
      <c r="J48" s="109" t="s">
        <v>29</v>
      </c>
    </row>
    <row r="49" spans="1:10" ht="14.4" customHeight="1" x14ac:dyDescent="0.25">
      <c r="A49" s="235" t="s">
        <v>30</v>
      </c>
      <c r="B49" s="236"/>
      <c r="C49" s="266" t="s">
        <v>523</v>
      </c>
      <c r="D49" s="267"/>
      <c r="E49" s="294" t="s">
        <v>31</v>
      </c>
      <c r="F49" s="295"/>
      <c r="G49" s="277"/>
      <c r="H49" s="278"/>
      <c r="I49" s="278"/>
      <c r="J49" s="279"/>
    </row>
    <row r="50" spans="1:10" ht="13.8" x14ac:dyDescent="0.25">
      <c r="A50" s="39"/>
      <c r="B50" s="96"/>
      <c r="C50" s="292"/>
      <c r="D50" s="292"/>
      <c r="E50" s="234"/>
      <c r="F50" s="234"/>
      <c r="G50" s="240" t="s">
        <v>32</v>
      </c>
      <c r="H50" s="240"/>
      <c r="I50" s="240"/>
      <c r="J50" s="40"/>
    </row>
    <row r="51" spans="1:10" ht="13.95" customHeight="1" x14ac:dyDescent="0.25">
      <c r="A51" s="235" t="s">
        <v>33</v>
      </c>
      <c r="B51" s="236"/>
      <c r="C51" s="277" t="s">
        <v>524</v>
      </c>
      <c r="D51" s="278"/>
      <c r="E51" s="278"/>
      <c r="F51" s="278"/>
      <c r="G51" s="278"/>
      <c r="H51" s="278"/>
      <c r="I51" s="278"/>
      <c r="J51" s="279"/>
    </row>
    <row r="52" spans="1:10" ht="13.8" x14ac:dyDescent="0.25">
      <c r="A52" s="33"/>
      <c r="B52" s="82"/>
      <c r="C52" s="242" t="s">
        <v>34</v>
      </c>
      <c r="D52" s="242"/>
      <c r="E52" s="242"/>
      <c r="F52" s="242"/>
      <c r="G52" s="242"/>
      <c r="H52" s="242"/>
      <c r="I52" s="242"/>
      <c r="J52" s="35"/>
    </row>
    <row r="53" spans="1:10" ht="13.8" x14ac:dyDescent="0.25">
      <c r="A53" s="235" t="s">
        <v>35</v>
      </c>
      <c r="B53" s="236"/>
      <c r="C53" s="243" t="s">
        <v>525</v>
      </c>
      <c r="D53" s="244"/>
      <c r="E53" s="245"/>
      <c r="F53" s="234"/>
      <c r="G53" s="234"/>
      <c r="H53" s="246"/>
      <c r="I53" s="246"/>
      <c r="J53" s="247"/>
    </row>
    <row r="54" spans="1:10" ht="13.8" x14ac:dyDescent="0.25">
      <c r="A54" s="33"/>
      <c r="B54" s="82"/>
      <c r="C54" s="96"/>
      <c r="D54" s="82"/>
      <c r="E54" s="234"/>
      <c r="F54" s="234"/>
      <c r="G54" s="234"/>
      <c r="H54" s="234"/>
      <c r="I54" s="82"/>
      <c r="J54" s="35"/>
    </row>
    <row r="55" spans="1:10" ht="14.4" customHeight="1" x14ac:dyDescent="0.25">
      <c r="A55" s="235" t="s">
        <v>36</v>
      </c>
      <c r="B55" s="236"/>
      <c r="C55" s="237" t="s">
        <v>526</v>
      </c>
      <c r="D55" s="238"/>
      <c r="E55" s="238"/>
      <c r="F55" s="238"/>
      <c r="G55" s="238"/>
      <c r="H55" s="238"/>
      <c r="I55" s="238"/>
      <c r="J55" s="239"/>
    </row>
    <row r="56" spans="1:10" ht="13.8" x14ac:dyDescent="0.25">
      <c r="A56" s="33"/>
      <c r="B56" s="82"/>
      <c r="C56" s="82"/>
      <c r="D56" s="82"/>
      <c r="E56" s="234"/>
      <c r="F56" s="234"/>
      <c r="G56" s="234"/>
      <c r="H56" s="234"/>
      <c r="I56" s="82"/>
      <c r="J56" s="35"/>
    </row>
    <row r="57" spans="1:10" ht="13.8" x14ac:dyDescent="0.25">
      <c r="A57" s="235" t="s">
        <v>37</v>
      </c>
      <c r="B57" s="236"/>
      <c r="C57" s="237" t="s">
        <v>527</v>
      </c>
      <c r="D57" s="238"/>
      <c r="E57" s="238"/>
      <c r="F57" s="238"/>
      <c r="G57" s="238"/>
      <c r="H57" s="238"/>
      <c r="I57" s="238"/>
      <c r="J57" s="239"/>
    </row>
    <row r="58" spans="1:10" ht="14.4" customHeight="1" x14ac:dyDescent="0.25">
      <c r="A58" s="33"/>
      <c r="B58" s="82"/>
      <c r="C58" s="240" t="s">
        <v>38</v>
      </c>
      <c r="D58" s="240"/>
      <c r="E58" s="240"/>
      <c r="F58" s="240"/>
      <c r="G58" s="82"/>
      <c r="H58" s="82"/>
      <c r="I58" s="82"/>
      <c r="J58" s="35"/>
    </row>
    <row r="59" spans="1:10" ht="13.8" x14ac:dyDescent="0.25">
      <c r="A59" s="235" t="s">
        <v>39</v>
      </c>
      <c r="B59" s="236"/>
      <c r="C59" s="237" t="s">
        <v>528</v>
      </c>
      <c r="D59" s="238"/>
      <c r="E59" s="238"/>
      <c r="F59" s="238"/>
      <c r="G59" s="238"/>
      <c r="H59" s="238"/>
      <c r="I59" s="238"/>
      <c r="J59" s="239"/>
    </row>
    <row r="60" spans="1:10" ht="14.4" customHeight="1" x14ac:dyDescent="0.25">
      <c r="A60" s="41"/>
      <c r="B60" s="42"/>
      <c r="C60" s="241" t="s">
        <v>40</v>
      </c>
      <c r="D60" s="241"/>
      <c r="E60" s="241"/>
      <c r="F60" s="241"/>
      <c r="G60" s="241"/>
      <c r="H60" s="42"/>
      <c r="I60" s="42"/>
      <c r="J60" s="43"/>
    </row>
    <row r="67" ht="27" customHeight="1" x14ac:dyDescent="0.25"/>
    <row r="71" ht="38.4" customHeight="1" x14ac:dyDescent="0.25"/>
  </sheetData>
  <sheetProtection algorithmName="SHA-512" hashValue="MdwuNgaDQ725UaLrccuDvCVbekCg+s4vjkKJx8wJ4PTsNGef4UXjCPf/sC9ZZorqXZtlTmB7XlM+e+P/nMADRQ==" saltValue="nI/gIAR6Yq+j8/Ci3xI9yw=="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0" zoomScale="110" zoomScaleNormal="100" workbookViewId="0">
      <selection activeCell="I117" sqref="I117"/>
    </sheetView>
  </sheetViews>
  <sheetFormatPr defaultColWidth="8.88671875" defaultRowHeight="13.2" x14ac:dyDescent="0.25"/>
  <cols>
    <col min="1" max="7" width="8.88671875" style="25"/>
    <col min="8" max="9" width="16.6640625" style="61" customWidth="1"/>
    <col min="10" max="10" width="10.33203125" style="25" bestFit="1" customWidth="1"/>
    <col min="11" max="16384" width="8.88671875" style="25"/>
  </cols>
  <sheetData>
    <row r="1" spans="1:9" x14ac:dyDescent="0.25">
      <c r="A1" s="321" t="s">
        <v>41</v>
      </c>
      <c r="B1" s="322"/>
      <c r="C1" s="322"/>
      <c r="D1" s="322"/>
      <c r="E1" s="322"/>
      <c r="F1" s="322"/>
      <c r="G1" s="322"/>
      <c r="H1" s="322"/>
      <c r="I1" s="322"/>
    </row>
    <row r="2" spans="1:9" x14ac:dyDescent="0.25">
      <c r="A2" s="323" t="s">
        <v>529</v>
      </c>
      <c r="B2" s="324"/>
      <c r="C2" s="324"/>
      <c r="D2" s="324"/>
      <c r="E2" s="324"/>
      <c r="F2" s="324"/>
      <c r="G2" s="324"/>
      <c r="H2" s="324"/>
      <c r="I2" s="324"/>
    </row>
    <row r="3" spans="1:9" x14ac:dyDescent="0.25">
      <c r="A3" s="325" t="s">
        <v>42</v>
      </c>
      <c r="B3" s="326"/>
      <c r="C3" s="326"/>
      <c r="D3" s="326"/>
      <c r="E3" s="326"/>
      <c r="F3" s="326"/>
      <c r="G3" s="326"/>
      <c r="H3" s="326"/>
      <c r="I3" s="326"/>
    </row>
    <row r="4" spans="1:9" x14ac:dyDescent="0.25">
      <c r="A4" s="330" t="s">
        <v>499</v>
      </c>
      <c r="B4" s="331"/>
      <c r="C4" s="331"/>
      <c r="D4" s="331"/>
      <c r="E4" s="331"/>
      <c r="F4" s="331"/>
      <c r="G4" s="331"/>
      <c r="H4" s="331"/>
      <c r="I4" s="332"/>
    </row>
    <row r="5" spans="1:9" ht="31.2" thickBot="1" x14ac:dyDescent="0.3">
      <c r="A5" s="336" t="s">
        <v>43</v>
      </c>
      <c r="B5" s="337"/>
      <c r="C5" s="337"/>
      <c r="D5" s="337"/>
      <c r="E5" s="337"/>
      <c r="F5" s="338"/>
      <c r="G5" s="26" t="s">
        <v>44</v>
      </c>
      <c r="H5" s="56" t="s">
        <v>45</v>
      </c>
      <c r="I5" s="57" t="s">
        <v>46</v>
      </c>
    </row>
    <row r="6" spans="1:9" x14ac:dyDescent="0.25">
      <c r="A6" s="333">
        <v>1</v>
      </c>
      <c r="B6" s="334"/>
      <c r="C6" s="334"/>
      <c r="D6" s="334"/>
      <c r="E6" s="334"/>
      <c r="F6" s="335"/>
      <c r="G6" s="27">
        <v>2</v>
      </c>
      <c r="H6" s="28">
        <v>3</v>
      </c>
      <c r="I6" s="28">
        <v>4</v>
      </c>
    </row>
    <row r="7" spans="1:9" x14ac:dyDescent="0.25">
      <c r="A7" s="339"/>
      <c r="B7" s="339"/>
      <c r="C7" s="339"/>
      <c r="D7" s="339"/>
      <c r="E7" s="339"/>
      <c r="F7" s="339"/>
      <c r="G7" s="339"/>
      <c r="H7" s="339"/>
      <c r="I7" s="340"/>
    </row>
    <row r="8" spans="1:9" ht="12.75" customHeight="1" x14ac:dyDescent="0.25">
      <c r="A8" s="341" t="s">
        <v>47</v>
      </c>
      <c r="B8" s="342"/>
      <c r="C8" s="342"/>
      <c r="D8" s="342"/>
      <c r="E8" s="342"/>
      <c r="F8" s="343"/>
      <c r="G8" s="16">
        <v>1</v>
      </c>
      <c r="H8" s="58">
        <v>0</v>
      </c>
      <c r="I8" s="58">
        <v>0</v>
      </c>
    </row>
    <row r="9" spans="1:9" ht="12.75" customHeight="1" x14ac:dyDescent="0.25">
      <c r="A9" s="310" t="s">
        <v>48</v>
      </c>
      <c r="B9" s="311"/>
      <c r="C9" s="311"/>
      <c r="D9" s="311"/>
      <c r="E9" s="311"/>
      <c r="F9" s="312"/>
      <c r="G9" s="17">
        <v>2</v>
      </c>
      <c r="H9" s="59">
        <f>H10+H17+H27+H38+H43</f>
        <v>6087157859</v>
      </c>
      <c r="I9" s="59">
        <f>I10+I17+I27+I38+I43</f>
        <v>5671819566</v>
      </c>
    </row>
    <row r="10" spans="1:9" ht="12.75" customHeight="1" x14ac:dyDescent="0.25">
      <c r="A10" s="327" t="s">
        <v>49</v>
      </c>
      <c r="B10" s="328"/>
      <c r="C10" s="328"/>
      <c r="D10" s="328"/>
      <c r="E10" s="328"/>
      <c r="F10" s="329"/>
      <c r="G10" s="17">
        <v>3</v>
      </c>
      <c r="H10" s="59">
        <f>H11+H12+H13+H14+H15+H16</f>
        <v>46400186</v>
      </c>
      <c r="I10" s="59">
        <f>I11+I12+I13+I14+I15+I16</f>
        <v>39086495</v>
      </c>
    </row>
    <row r="11" spans="1:9" ht="12.75" customHeight="1" x14ac:dyDescent="0.25">
      <c r="A11" s="318" t="s">
        <v>50</v>
      </c>
      <c r="B11" s="319"/>
      <c r="C11" s="319"/>
      <c r="D11" s="319"/>
      <c r="E11" s="319"/>
      <c r="F11" s="320"/>
      <c r="G11" s="16">
        <v>4</v>
      </c>
      <c r="H11" s="58">
        <v>0</v>
      </c>
      <c r="I11" s="58">
        <v>0</v>
      </c>
    </row>
    <row r="12" spans="1:9" ht="23.4" customHeight="1" x14ac:dyDescent="0.25">
      <c r="A12" s="318" t="s">
        <v>51</v>
      </c>
      <c r="B12" s="319"/>
      <c r="C12" s="319"/>
      <c r="D12" s="319"/>
      <c r="E12" s="319"/>
      <c r="F12" s="320"/>
      <c r="G12" s="16">
        <v>5</v>
      </c>
      <c r="H12" s="58">
        <v>37551928</v>
      </c>
      <c r="I12" s="58">
        <v>30356827</v>
      </c>
    </row>
    <row r="13" spans="1:9" ht="12.75" customHeight="1" x14ac:dyDescent="0.25">
      <c r="A13" s="318" t="s">
        <v>52</v>
      </c>
      <c r="B13" s="319"/>
      <c r="C13" s="319"/>
      <c r="D13" s="319"/>
      <c r="E13" s="319"/>
      <c r="F13" s="320"/>
      <c r="G13" s="16">
        <v>6</v>
      </c>
      <c r="H13" s="58">
        <v>6567609</v>
      </c>
      <c r="I13" s="58">
        <v>6567609</v>
      </c>
    </row>
    <row r="14" spans="1:9" ht="12.75" customHeight="1" x14ac:dyDescent="0.25">
      <c r="A14" s="318" t="s">
        <v>53</v>
      </c>
      <c r="B14" s="319"/>
      <c r="C14" s="319"/>
      <c r="D14" s="319"/>
      <c r="E14" s="319"/>
      <c r="F14" s="320"/>
      <c r="G14" s="16">
        <v>7</v>
      </c>
      <c r="H14" s="58">
        <v>0</v>
      </c>
      <c r="I14" s="58">
        <v>0</v>
      </c>
    </row>
    <row r="15" spans="1:9" ht="12.75" customHeight="1" x14ac:dyDescent="0.25">
      <c r="A15" s="318" t="s">
        <v>54</v>
      </c>
      <c r="B15" s="319"/>
      <c r="C15" s="319"/>
      <c r="D15" s="319"/>
      <c r="E15" s="319"/>
      <c r="F15" s="320"/>
      <c r="G15" s="16">
        <v>8</v>
      </c>
      <c r="H15" s="58">
        <v>2280649</v>
      </c>
      <c r="I15" s="58">
        <v>2162059</v>
      </c>
    </row>
    <row r="16" spans="1:9" ht="12.75" customHeight="1" x14ac:dyDescent="0.25">
      <c r="A16" s="318" t="s">
        <v>55</v>
      </c>
      <c r="B16" s="319"/>
      <c r="C16" s="319"/>
      <c r="D16" s="319"/>
      <c r="E16" s="319"/>
      <c r="F16" s="320"/>
      <c r="G16" s="16">
        <v>9</v>
      </c>
      <c r="H16" s="58">
        <v>0</v>
      </c>
      <c r="I16" s="58">
        <v>0</v>
      </c>
    </row>
    <row r="17" spans="1:9" ht="12.75" customHeight="1" x14ac:dyDescent="0.25">
      <c r="A17" s="327" t="s">
        <v>56</v>
      </c>
      <c r="B17" s="328"/>
      <c r="C17" s="328"/>
      <c r="D17" s="328"/>
      <c r="E17" s="328"/>
      <c r="F17" s="329"/>
      <c r="G17" s="17">
        <v>10</v>
      </c>
      <c r="H17" s="59">
        <f>H18+H19+H20+H21+H22+H23+H24+H25+H26</f>
        <v>5662917241</v>
      </c>
      <c r="I17" s="59">
        <f>I18+I19+I20+I21+I22+I23+I24+I25+I26</f>
        <v>5221568500</v>
      </c>
    </row>
    <row r="18" spans="1:9" ht="12.75" customHeight="1" x14ac:dyDescent="0.25">
      <c r="A18" s="318" t="s">
        <v>57</v>
      </c>
      <c r="B18" s="319"/>
      <c r="C18" s="319"/>
      <c r="D18" s="319"/>
      <c r="E18" s="319"/>
      <c r="F18" s="320"/>
      <c r="G18" s="16">
        <v>11</v>
      </c>
      <c r="H18" s="58">
        <v>976429207</v>
      </c>
      <c r="I18" s="58">
        <v>980924514</v>
      </c>
    </row>
    <row r="19" spans="1:9" ht="12.75" customHeight="1" x14ac:dyDescent="0.25">
      <c r="A19" s="318" t="s">
        <v>58</v>
      </c>
      <c r="B19" s="319"/>
      <c r="C19" s="319"/>
      <c r="D19" s="319"/>
      <c r="E19" s="319"/>
      <c r="F19" s="320"/>
      <c r="G19" s="16">
        <v>12</v>
      </c>
      <c r="H19" s="58">
        <v>3560463801</v>
      </c>
      <c r="I19" s="58">
        <v>3363126345</v>
      </c>
    </row>
    <row r="20" spans="1:9" ht="12.75" customHeight="1" x14ac:dyDescent="0.25">
      <c r="A20" s="318" t="s">
        <v>59</v>
      </c>
      <c r="B20" s="319"/>
      <c r="C20" s="319"/>
      <c r="D20" s="319"/>
      <c r="E20" s="319"/>
      <c r="F20" s="320"/>
      <c r="G20" s="16">
        <v>13</v>
      </c>
      <c r="H20" s="58">
        <v>488743200</v>
      </c>
      <c r="I20" s="58">
        <v>432241488</v>
      </c>
    </row>
    <row r="21" spans="1:9" ht="12.75" customHeight="1" x14ac:dyDescent="0.25">
      <c r="A21" s="318" t="s">
        <v>60</v>
      </c>
      <c r="B21" s="319"/>
      <c r="C21" s="319"/>
      <c r="D21" s="319"/>
      <c r="E21" s="319"/>
      <c r="F21" s="320"/>
      <c r="G21" s="16">
        <v>14</v>
      </c>
      <c r="H21" s="58">
        <v>116542756</v>
      </c>
      <c r="I21" s="58">
        <v>100025874</v>
      </c>
    </row>
    <row r="22" spans="1:9" ht="12.75" customHeight="1" x14ac:dyDescent="0.25">
      <c r="A22" s="318" t="s">
        <v>61</v>
      </c>
      <c r="B22" s="319"/>
      <c r="C22" s="319"/>
      <c r="D22" s="319"/>
      <c r="E22" s="319"/>
      <c r="F22" s="320"/>
      <c r="G22" s="16">
        <v>15</v>
      </c>
      <c r="H22" s="58">
        <v>0</v>
      </c>
      <c r="I22" s="58">
        <v>0</v>
      </c>
    </row>
    <row r="23" spans="1:9" ht="12.75" customHeight="1" x14ac:dyDescent="0.25">
      <c r="A23" s="318" t="s">
        <v>62</v>
      </c>
      <c r="B23" s="319"/>
      <c r="C23" s="319"/>
      <c r="D23" s="319"/>
      <c r="E23" s="319"/>
      <c r="F23" s="320"/>
      <c r="G23" s="16">
        <v>16</v>
      </c>
      <c r="H23" s="58">
        <v>988061</v>
      </c>
      <c r="I23" s="58">
        <v>42528</v>
      </c>
    </row>
    <row r="24" spans="1:9" ht="12.75" customHeight="1" x14ac:dyDescent="0.25">
      <c r="A24" s="318" t="s">
        <v>63</v>
      </c>
      <c r="B24" s="319"/>
      <c r="C24" s="319"/>
      <c r="D24" s="319"/>
      <c r="E24" s="319"/>
      <c r="F24" s="320"/>
      <c r="G24" s="16">
        <v>17</v>
      </c>
      <c r="H24" s="58">
        <v>443016063</v>
      </c>
      <c r="I24" s="58">
        <v>288533889</v>
      </c>
    </row>
    <row r="25" spans="1:9" ht="12.75" customHeight="1" x14ac:dyDescent="0.25">
      <c r="A25" s="318" t="s">
        <v>64</v>
      </c>
      <c r="B25" s="319"/>
      <c r="C25" s="319"/>
      <c r="D25" s="319"/>
      <c r="E25" s="319"/>
      <c r="F25" s="320"/>
      <c r="G25" s="16">
        <v>18</v>
      </c>
      <c r="H25" s="58">
        <v>72791725</v>
      </c>
      <c r="I25" s="58">
        <v>53493881</v>
      </c>
    </row>
    <row r="26" spans="1:9" ht="12.75" customHeight="1" x14ac:dyDescent="0.25">
      <c r="A26" s="318" t="s">
        <v>65</v>
      </c>
      <c r="B26" s="319"/>
      <c r="C26" s="319"/>
      <c r="D26" s="319"/>
      <c r="E26" s="319"/>
      <c r="F26" s="320"/>
      <c r="G26" s="16">
        <v>19</v>
      </c>
      <c r="H26" s="58">
        <v>3942428</v>
      </c>
      <c r="I26" s="58">
        <v>3179981</v>
      </c>
    </row>
    <row r="27" spans="1:9" ht="12.75" customHeight="1" x14ac:dyDescent="0.25">
      <c r="A27" s="327" t="s">
        <v>66</v>
      </c>
      <c r="B27" s="328"/>
      <c r="C27" s="328"/>
      <c r="D27" s="328"/>
      <c r="E27" s="328"/>
      <c r="F27" s="329"/>
      <c r="G27" s="17">
        <v>20</v>
      </c>
      <c r="H27" s="59">
        <f>SUM(H28:H37)</f>
        <v>46430294</v>
      </c>
      <c r="I27" s="59">
        <f>SUM(I28:I37)</f>
        <v>82071741</v>
      </c>
    </row>
    <row r="28" spans="1:9" ht="12.75" customHeight="1" x14ac:dyDescent="0.25">
      <c r="A28" s="318" t="s">
        <v>67</v>
      </c>
      <c r="B28" s="319"/>
      <c r="C28" s="319"/>
      <c r="D28" s="319"/>
      <c r="E28" s="319"/>
      <c r="F28" s="320"/>
      <c r="G28" s="16">
        <v>21</v>
      </c>
      <c r="H28" s="58">
        <v>0</v>
      </c>
      <c r="I28" s="58">
        <v>0</v>
      </c>
    </row>
    <row r="29" spans="1:9" ht="12.75" customHeight="1" x14ac:dyDescent="0.25">
      <c r="A29" s="318" t="s">
        <v>68</v>
      </c>
      <c r="B29" s="319"/>
      <c r="C29" s="319"/>
      <c r="D29" s="319"/>
      <c r="E29" s="319"/>
      <c r="F29" s="320"/>
      <c r="G29" s="16">
        <v>22</v>
      </c>
      <c r="H29" s="58">
        <v>0</v>
      </c>
      <c r="I29" s="58">
        <v>0</v>
      </c>
    </row>
    <row r="30" spans="1:9" ht="12.75" customHeight="1" x14ac:dyDescent="0.25">
      <c r="A30" s="318" t="s">
        <v>69</v>
      </c>
      <c r="B30" s="319"/>
      <c r="C30" s="319"/>
      <c r="D30" s="319"/>
      <c r="E30" s="319"/>
      <c r="F30" s="320"/>
      <c r="G30" s="16">
        <v>23</v>
      </c>
      <c r="H30" s="58">
        <v>0</v>
      </c>
      <c r="I30" s="58">
        <v>0</v>
      </c>
    </row>
    <row r="31" spans="1:9" ht="24.6" customHeight="1" x14ac:dyDescent="0.25">
      <c r="A31" s="318" t="s">
        <v>70</v>
      </c>
      <c r="B31" s="319"/>
      <c r="C31" s="319"/>
      <c r="D31" s="319"/>
      <c r="E31" s="319"/>
      <c r="F31" s="320"/>
      <c r="G31" s="16">
        <v>24</v>
      </c>
      <c r="H31" s="58">
        <v>46054207</v>
      </c>
      <c r="I31" s="58">
        <v>76533067</v>
      </c>
    </row>
    <row r="32" spans="1:9" ht="24" customHeight="1" x14ac:dyDescent="0.25">
      <c r="A32" s="318" t="s">
        <v>71</v>
      </c>
      <c r="B32" s="319"/>
      <c r="C32" s="319"/>
      <c r="D32" s="319"/>
      <c r="E32" s="319"/>
      <c r="F32" s="320"/>
      <c r="G32" s="16">
        <v>25</v>
      </c>
      <c r="H32" s="58">
        <v>0</v>
      </c>
      <c r="I32" s="58">
        <v>0</v>
      </c>
    </row>
    <row r="33" spans="1:9" ht="26.4" customHeight="1" x14ac:dyDescent="0.25">
      <c r="A33" s="318" t="s">
        <v>72</v>
      </c>
      <c r="B33" s="319"/>
      <c r="C33" s="319"/>
      <c r="D33" s="319"/>
      <c r="E33" s="319"/>
      <c r="F33" s="320"/>
      <c r="G33" s="16">
        <v>26</v>
      </c>
      <c r="H33" s="58">
        <v>0</v>
      </c>
      <c r="I33" s="58">
        <v>0</v>
      </c>
    </row>
    <row r="34" spans="1:9" ht="12.75" customHeight="1" x14ac:dyDescent="0.25">
      <c r="A34" s="318" t="s">
        <v>73</v>
      </c>
      <c r="B34" s="319"/>
      <c r="C34" s="319"/>
      <c r="D34" s="319"/>
      <c r="E34" s="319"/>
      <c r="F34" s="320"/>
      <c r="G34" s="16">
        <v>27</v>
      </c>
      <c r="H34" s="58">
        <v>147054</v>
      </c>
      <c r="I34" s="58">
        <v>220812</v>
      </c>
    </row>
    <row r="35" spans="1:9" ht="12.75" customHeight="1" x14ac:dyDescent="0.25">
      <c r="A35" s="318" t="s">
        <v>74</v>
      </c>
      <c r="B35" s="319"/>
      <c r="C35" s="319"/>
      <c r="D35" s="319"/>
      <c r="E35" s="319"/>
      <c r="F35" s="320"/>
      <c r="G35" s="16">
        <v>28</v>
      </c>
      <c r="H35" s="58">
        <v>89033</v>
      </c>
      <c r="I35" s="58">
        <v>5177862</v>
      </c>
    </row>
    <row r="36" spans="1:9" ht="12.75" customHeight="1" x14ac:dyDescent="0.25">
      <c r="A36" s="318" t="s">
        <v>75</v>
      </c>
      <c r="B36" s="319"/>
      <c r="C36" s="319"/>
      <c r="D36" s="319"/>
      <c r="E36" s="319"/>
      <c r="F36" s="320"/>
      <c r="G36" s="16">
        <v>29</v>
      </c>
      <c r="H36" s="58">
        <v>0</v>
      </c>
      <c r="I36" s="58">
        <v>0</v>
      </c>
    </row>
    <row r="37" spans="1:9" ht="12.75" customHeight="1" x14ac:dyDescent="0.25">
      <c r="A37" s="318" t="s">
        <v>76</v>
      </c>
      <c r="B37" s="319"/>
      <c r="C37" s="319"/>
      <c r="D37" s="319"/>
      <c r="E37" s="319"/>
      <c r="F37" s="320"/>
      <c r="G37" s="16">
        <v>30</v>
      </c>
      <c r="H37" s="58">
        <v>140000</v>
      </c>
      <c r="I37" s="58">
        <v>140000</v>
      </c>
    </row>
    <row r="38" spans="1:9" ht="12.75" customHeight="1" x14ac:dyDescent="0.25">
      <c r="A38" s="327" t="s">
        <v>77</v>
      </c>
      <c r="B38" s="328"/>
      <c r="C38" s="328"/>
      <c r="D38" s="328"/>
      <c r="E38" s="328"/>
      <c r="F38" s="329"/>
      <c r="G38" s="17">
        <v>31</v>
      </c>
      <c r="H38" s="59">
        <f>H39+H40+H41+H42</f>
        <v>0</v>
      </c>
      <c r="I38" s="59">
        <f>I39+I40+I41+I42</f>
        <v>0</v>
      </c>
    </row>
    <row r="39" spans="1:9" ht="12.75" customHeight="1" x14ac:dyDescent="0.25">
      <c r="A39" s="318" t="s">
        <v>78</v>
      </c>
      <c r="B39" s="319"/>
      <c r="C39" s="319"/>
      <c r="D39" s="319"/>
      <c r="E39" s="319"/>
      <c r="F39" s="320"/>
      <c r="G39" s="16">
        <v>32</v>
      </c>
      <c r="H39" s="58">
        <v>0</v>
      </c>
      <c r="I39" s="58">
        <v>0</v>
      </c>
    </row>
    <row r="40" spans="1:9" ht="21.6" customHeight="1" x14ac:dyDescent="0.25">
      <c r="A40" s="318" t="s">
        <v>79</v>
      </c>
      <c r="B40" s="319"/>
      <c r="C40" s="319"/>
      <c r="D40" s="319"/>
      <c r="E40" s="319"/>
      <c r="F40" s="320"/>
      <c r="G40" s="16">
        <v>33</v>
      </c>
      <c r="H40" s="58">
        <v>0</v>
      </c>
      <c r="I40" s="58">
        <v>0</v>
      </c>
    </row>
    <row r="41" spans="1:9" ht="12.75" customHeight="1" x14ac:dyDescent="0.25">
      <c r="A41" s="318" t="s">
        <v>80</v>
      </c>
      <c r="B41" s="319"/>
      <c r="C41" s="319"/>
      <c r="D41" s="319"/>
      <c r="E41" s="319"/>
      <c r="F41" s="320"/>
      <c r="G41" s="16">
        <v>34</v>
      </c>
      <c r="H41" s="58">
        <v>0</v>
      </c>
      <c r="I41" s="58">
        <v>0</v>
      </c>
    </row>
    <row r="42" spans="1:9" ht="12.75" customHeight="1" x14ac:dyDescent="0.25">
      <c r="A42" s="318" t="s">
        <v>81</v>
      </c>
      <c r="B42" s="319"/>
      <c r="C42" s="319"/>
      <c r="D42" s="319"/>
      <c r="E42" s="319"/>
      <c r="F42" s="320"/>
      <c r="G42" s="16">
        <v>35</v>
      </c>
      <c r="H42" s="58">
        <v>0</v>
      </c>
      <c r="I42" s="58">
        <v>0</v>
      </c>
    </row>
    <row r="43" spans="1:9" ht="12.75" customHeight="1" x14ac:dyDescent="0.25">
      <c r="A43" s="301" t="s">
        <v>82</v>
      </c>
      <c r="B43" s="302"/>
      <c r="C43" s="302"/>
      <c r="D43" s="302"/>
      <c r="E43" s="302"/>
      <c r="F43" s="303"/>
      <c r="G43" s="16">
        <v>36</v>
      </c>
      <c r="H43" s="58">
        <v>331410138</v>
      </c>
      <c r="I43" s="58">
        <v>329092830</v>
      </c>
    </row>
    <row r="44" spans="1:9" ht="12.75" customHeight="1" x14ac:dyDescent="0.25">
      <c r="A44" s="310" t="s">
        <v>83</v>
      </c>
      <c r="B44" s="311"/>
      <c r="C44" s="311"/>
      <c r="D44" s="311"/>
      <c r="E44" s="311"/>
      <c r="F44" s="312"/>
      <c r="G44" s="17">
        <v>37</v>
      </c>
      <c r="H44" s="59">
        <f>H45+H53+H60+H70</f>
        <v>737066269</v>
      </c>
      <c r="I44" s="59">
        <f>I45+I53+I60+I70</f>
        <v>1217957755</v>
      </c>
    </row>
    <row r="45" spans="1:9" ht="12.75" customHeight="1" x14ac:dyDescent="0.25">
      <c r="A45" s="327" t="s">
        <v>84</v>
      </c>
      <c r="B45" s="328"/>
      <c r="C45" s="328"/>
      <c r="D45" s="328"/>
      <c r="E45" s="328"/>
      <c r="F45" s="329"/>
      <c r="G45" s="17">
        <v>38</v>
      </c>
      <c r="H45" s="59">
        <f>SUM(H46:H52)</f>
        <v>30335208</v>
      </c>
      <c r="I45" s="59">
        <f>SUM(I46:I52)</f>
        <v>26310071</v>
      </c>
    </row>
    <row r="46" spans="1:9" ht="12.75" customHeight="1" x14ac:dyDescent="0.25">
      <c r="A46" s="318" t="s">
        <v>85</v>
      </c>
      <c r="B46" s="319"/>
      <c r="C46" s="319"/>
      <c r="D46" s="319"/>
      <c r="E46" s="319"/>
      <c r="F46" s="320"/>
      <c r="G46" s="16">
        <v>39</v>
      </c>
      <c r="H46" s="58">
        <v>29329354</v>
      </c>
      <c r="I46" s="58">
        <v>25050909</v>
      </c>
    </row>
    <row r="47" spans="1:9" ht="12.75" customHeight="1" x14ac:dyDescent="0.25">
      <c r="A47" s="318" t="s">
        <v>86</v>
      </c>
      <c r="B47" s="319"/>
      <c r="C47" s="319"/>
      <c r="D47" s="319"/>
      <c r="E47" s="319"/>
      <c r="F47" s="320"/>
      <c r="G47" s="16">
        <v>40</v>
      </c>
      <c r="H47" s="58">
        <v>0</v>
      </c>
      <c r="I47" s="58">
        <v>0</v>
      </c>
    </row>
    <row r="48" spans="1:9" ht="12.75" customHeight="1" x14ac:dyDescent="0.25">
      <c r="A48" s="318" t="s">
        <v>87</v>
      </c>
      <c r="B48" s="319"/>
      <c r="C48" s="319"/>
      <c r="D48" s="319"/>
      <c r="E48" s="319"/>
      <c r="F48" s="320"/>
      <c r="G48" s="16">
        <v>41</v>
      </c>
      <c r="H48" s="58">
        <v>0</v>
      </c>
      <c r="I48" s="58">
        <v>0</v>
      </c>
    </row>
    <row r="49" spans="1:9" ht="12.75" customHeight="1" x14ac:dyDescent="0.25">
      <c r="A49" s="318" t="s">
        <v>88</v>
      </c>
      <c r="B49" s="319"/>
      <c r="C49" s="319"/>
      <c r="D49" s="319"/>
      <c r="E49" s="319"/>
      <c r="F49" s="320"/>
      <c r="G49" s="16">
        <v>42</v>
      </c>
      <c r="H49" s="58">
        <v>973867</v>
      </c>
      <c r="I49" s="58">
        <v>1230618</v>
      </c>
    </row>
    <row r="50" spans="1:9" ht="12.75" customHeight="1" x14ac:dyDescent="0.25">
      <c r="A50" s="318" t="s">
        <v>89</v>
      </c>
      <c r="B50" s="319"/>
      <c r="C50" s="319"/>
      <c r="D50" s="319"/>
      <c r="E50" s="319"/>
      <c r="F50" s="320"/>
      <c r="G50" s="16">
        <v>43</v>
      </c>
      <c r="H50" s="58">
        <v>31987</v>
      </c>
      <c r="I50" s="58">
        <v>28544</v>
      </c>
    </row>
    <row r="51" spans="1:9" ht="12.75" customHeight="1" x14ac:dyDescent="0.25">
      <c r="A51" s="318" t="s">
        <v>90</v>
      </c>
      <c r="B51" s="319"/>
      <c r="C51" s="319"/>
      <c r="D51" s="319"/>
      <c r="E51" s="319"/>
      <c r="F51" s="320"/>
      <c r="G51" s="16">
        <v>44</v>
      </c>
      <c r="H51" s="58">
        <v>0</v>
      </c>
      <c r="I51" s="58">
        <v>0</v>
      </c>
    </row>
    <row r="52" spans="1:9" ht="12.75" customHeight="1" x14ac:dyDescent="0.25">
      <c r="A52" s="318" t="s">
        <v>91</v>
      </c>
      <c r="B52" s="319"/>
      <c r="C52" s="319"/>
      <c r="D52" s="319"/>
      <c r="E52" s="319"/>
      <c r="F52" s="320"/>
      <c r="G52" s="16">
        <v>45</v>
      </c>
      <c r="H52" s="58">
        <v>0</v>
      </c>
      <c r="I52" s="58">
        <v>0</v>
      </c>
    </row>
    <row r="53" spans="1:9" ht="12.75" customHeight="1" x14ac:dyDescent="0.25">
      <c r="A53" s="327" t="s">
        <v>92</v>
      </c>
      <c r="B53" s="328"/>
      <c r="C53" s="328"/>
      <c r="D53" s="328"/>
      <c r="E53" s="328"/>
      <c r="F53" s="329"/>
      <c r="G53" s="17">
        <v>46</v>
      </c>
      <c r="H53" s="59">
        <f>SUM(H54:H59)</f>
        <v>40184920</v>
      </c>
      <c r="I53" s="59">
        <f>SUM(I54:I59)</f>
        <v>38388235</v>
      </c>
    </row>
    <row r="54" spans="1:9" ht="12.75" customHeight="1" x14ac:dyDescent="0.25">
      <c r="A54" s="318" t="s">
        <v>93</v>
      </c>
      <c r="B54" s="319"/>
      <c r="C54" s="319"/>
      <c r="D54" s="319"/>
      <c r="E54" s="319"/>
      <c r="F54" s="320"/>
      <c r="G54" s="16">
        <v>47</v>
      </c>
      <c r="H54" s="58">
        <v>0</v>
      </c>
      <c r="I54" s="58">
        <v>0</v>
      </c>
    </row>
    <row r="55" spans="1:9" ht="24.6" customHeight="1" x14ac:dyDescent="0.25">
      <c r="A55" s="318" t="s">
        <v>94</v>
      </c>
      <c r="B55" s="319"/>
      <c r="C55" s="319"/>
      <c r="D55" s="319"/>
      <c r="E55" s="319"/>
      <c r="F55" s="320"/>
      <c r="G55" s="16">
        <v>48</v>
      </c>
      <c r="H55" s="58">
        <v>1598603</v>
      </c>
      <c r="I55" s="58">
        <v>7293712</v>
      </c>
    </row>
    <row r="56" spans="1:9" ht="12.75" customHeight="1" x14ac:dyDescent="0.25">
      <c r="A56" s="318" t="s">
        <v>95</v>
      </c>
      <c r="B56" s="319"/>
      <c r="C56" s="319"/>
      <c r="D56" s="319"/>
      <c r="E56" s="319"/>
      <c r="F56" s="320"/>
      <c r="G56" s="16">
        <v>49</v>
      </c>
      <c r="H56" s="58">
        <v>23776150</v>
      </c>
      <c r="I56" s="58">
        <v>17995662</v>
      </c>
    </row>
    <row r="57" spans="1:9" ht="12.75" customHeight="1" x14ac:dyDescent="0.25">
      <c r="A57" s="318" t="s">
        <v>96</v>
      </c>
      <c r="B57" s="319"/>
      <c r="C57" s="319"/>
      <c r="D57" s="319"/>
      <c r="E57" s="319"/>
      <c r="F57" s="320"/>
      <c r="G57" s="16">
        <v>50</v>
      </c>
      <c r="H57" s="58">
        <v>297549</v>
      </c>
      <c r="I57" s="58">
        <v>738835</v>
      </c>
    </row>
    <row r="58" spans="1:9" ht="12.75" customHeight="1" x14ac:dyDescent="0.25">
      <c r="A58" s="318" t="s">
        <v>97</v>
      </c>
      <c r="B58" s="319"/>
      <c r="C58" s="319"/>
      <c r="D58" s="319"/>
      <c r="E58" s="319"/>
      <c r="F58" s="320"/>
      <c r="G58" s="16">
        <v>51</v>
      </c>
      <c r="H58" s="58">
        <v>10162443</v>
      </c>
      <c r="I58" s="58">
        <v>9116616</v>
      </c>
    </row>
    <row r="59" spans="1:9" ht="12.75" customHeight="1" x14ac:dyDescent="0.25">
      <c r="A59" s="318" t="s">
        <v>98</v>
      </c>
      <c r="B59" s="319"/>
      <c r="C59" s="319"/>
      <c r="D59" s="319"/>
      <c r="E59" s="319"/>
      <c r="F59" s="320"/>
      <c r="G59" s="16">
        <v>52</v>
      </c>
      <c r="H59" s="58">
        <v>4350175</v>
      </c>
      <c r="I59" s="58">
        <v>3243410</v>
      </c>
    </row>
    <row r="60" spans="1:9" ht="12.75" customHeight="1" x14ac:dyDescent="0.25">
      <c r="A60" s="327" t="s">
        <v>99</v>
      </c>
      <c r="B60" s="328"/>
      <c r="C60" s="328"/>
      <c r="D60" s="328"/>
      <c r="E60" s="328"/>
      <c r="F60" s="329"/>
      <c r="G60" s="17">
        <v>53</v>
      </c>
      <c r="H60" s="59">
        <f>SUM(H61:H69)</f>
        <v>613241</v>
      </c>
      <c r="I60" s="59">
        <f>SUM(I61:I69)</f>
        <v>38001625</v>
      </c>
    </row>
    <row r="61" spans="1:9" ht="12.75" customHeight="1" x14ac:dyDescent="0.25">
      <c r="A61" s="318" t="s">
        <v>100</v>
      </c>
      <c r="B61" s="319"/>
      <c r="C61" s="319"/>
      <c r="D61" s="319"/>
      <c r="E61" s="319"/>
      <c r="F61" s="320"/>
      <c r="G61" s="16">
        <v>54</v>
      </c>
      <c r="H61" s="58">
        <v>0</v>
      </c>
      <c r="I61" s="58">
        <v>0</v>
      </c>
    </row>
    <row r="62" spans="1:9" ht="12.75" customHeight="1" x14ac:dyDescent="0.25">
      <c r="A62" s="318" t="s">
        <v>101</v>
      </c>
      <c r="B62" s="319"/>
      <c r="C62" s="319"/>
      <c r="D62" s="319"/>
      <c r="E62" s="319"/>
      <c r="F62" s="320"/>
      <c r="G62" s="16">
        <v>55</v>
      </c>
      <c r="H62" s="58">
        <v>0</v>
      </c>
      <c r="I62" s="58">
        <v>0</v>
      </c>
    </row>
    <row r="63" spans="1:9" ht="12.75" customHeight="1" x14ac:dyDescent="0.25">
      <c r="A63" s="318" t="s">
        <v>102</v>
      </c>
      <c r="B63" s="319"/>
      <c r="C63" s="319"/>
      <c r="D63" s="319"/>
      <c r="E63" s="319"/>
      <c r="F63" s="320"/>
      <c r="G63" s="16">
        <v>56</v>
      </c>
      <c r="H63" s="58">
        <v>0</v>
      </c>
      <c r="I63" s="58">
        <v>0</v>
      </c>
    </row>
    <row r="64" spans="1:9" ht="23.4" customHeight="1" x14ac:dyDescent="0.25">
      <c r="A64" s="318" t="s">
        <v>103</v>
      </c>
      <c r="B64" s="319"/>
      <c r="C64" s="319"/>
      <c r="D64" s="319"/>
      <c r="E64" s="319"/>
      <c r="F64" s="320"/>
      <c r="G64" s="16">
        <v>57</v>
      </c>
      <c r="H64" s="58">
        <v>0</v>
      </c>
      <c r="I64" s="58">
        <v>0</v>
      </c>
    </row>
    <row r="65" spans="1:9" ht="21" customHeight="1" x14ac:dyDescent="0.25">
      <c r="A65" s="318" t="s">
        <v>104</v>
      </c>
      <c r="B65" s="319"/>
      <c r="C65" s="319"/>
      <c r="D65" s="319"/>
      <c r="E65" s="319"/>
      <c r="F65" s="320"/>
      <c r="G65" s="16">
        <v>58</v>
      </c>
      <c r="H65" s="58">
        <v>0</v>
      </c>
      <c r="I65" s="58">
        <v>0</v>
      </c>
    </row>
    <row r="66" spans="1:9" ht="22.95" customHeight="1" x14ac:dyDescent="0.25">
      <c r="A66" s="318" t="s">
        <v>105</v>
      </c>
      <c r="B66" s="319"/>
      <c r="C66" s="319"/>
      <c r="D66" s="319"/>
      <c r="E66" s="319"/>
      <c r="F66" s="320"/>
      <c r="G66" s="16">
        <v>59</v>
      </c>
      <c r="H66" s="58">
        <v>0</v>
      </c>
      <c r="I66" s="58">
        <v>0</v>
      </c>
    </row>
    <row r="67" spans="1:9" ht="12.75" customHeight="1" x14ac:dyDescent="0.25">
      <c r="A67" s="318" t="s">
        <v>106</v>
      </c>
      <c r="B67" s="319"/>
      <c r="C67" s="319"/>
      <c r="D67" s="319"/>
      <c r="E67" s="319"/>
      <c r="F67" s="320"/>
      <c r="G67" s="16">
        <v>60</v>
      </c>
      <c r="H67" s="58">
        <v>0</v>
      </c>
      <c r="I67" s="58">
        <v>0</v>
      </c>
    </row>
    <row r="68" spans="1:9" ht="12.75" customHeight="1" x14ac:dyDescent="0.25">
      <c r="A68" s="318" t="s">
        <v>107</v>
      </c>
      <c r="B68" s="319"/>
      <c r="C68" s="319"/>
      <c r="D68" s="319"/>
      <c r="E68" s="319"/>
      <c r="F68" s="320"/>
      <c r="G68" s="16">
        <v>61</v>
      </c>
      <c r="H68" s="58">
        <v>613241</v>
      </c>
      <c r="I68" s="58">
        <v>38001625</v>
      </c>
    </row>
    <row r="69" spans="1:9" ht="12.75" customHeight="1" x14ac:dyDescent="0.25">
      <c r="A69" s="318" t="s">
        <v>108</v>
      </c>
      <c r="B69" s="319"/>
      <c r="C69" s="319"/>
      <c r="D69" s="319"/>
      <c r="E69" s="319"/>
      <c r="F69" s="320"/>
      <c r="G69" s="16">
        <v>62</v>
      </c>
      <c r="H69" s="58">
        <v>0</v>
      </c>
      <c r="I69" s="58">
        <v>0</v>
      </c>
    </row>
    <row r="70" spans="1:9" ht="12.75" customHeight="1" x14ac:dyDescent="0.25">
      <c r="A70" s="301" t="s">
        <v>109</v>
      </c>
      <c r="B70" s="302"/>
      <c r="C70" s="302"/>
      <c r="D70" s="302"/>
      <c r="E70" s="302"/>
      <c r="F70" s="303"/>
      <c r="G70" s="16">
        <v>63</v>
      </c>
      <c r="H70" s="58">
        <v>665932900</v>
      </c>
      <c r="I70" s="58">
        <v>1115257824</v>
      </c>
    </row>
    <row r="71" spans="1:9" ht="12.75" customHeight="1" x14ac:dyDescent="0.25">
      <c r="A71" s="304" t="s">
        <v>110</v>
      </c>
      <c r="B71" s="305"/>
      <c r="C71" s="305"/>
      <c r="D71" s="305"/>
      <c r="E71" s="305"/>
      <c r="F71" s="306"/>
      <c r="G71" s="16">
        <v>64</v>
      </c>
      <c r="H71" s="58">
        <v>55358952</v>
      </c>
      <c r="I71" s="58">
        <v>23768145</v>
      </c>
    </row>
    <row r="72" spans="1:9" ht="12.75" customHeight="1" x14ac:dyDescent="0.25">
      <c r="A72" s="310" t="s">
        <v>111</v>
      </c>
      <c r="B72" s="311"/>
      <c r="C72" s="311"/>
      <c r="D72" s="311"/>
      <c r="E72" s="311"/>
      <c r="F72" s="312"/>
      <c r="G72" s="17">
        <v>65</v>
      </c>
      <c r="H72" s="59">
        <f>H8+H9+H44+H71</f>
        <v>6879583080</v>
      </c>
      <c r="I72" s="59">
        <f>I8+I9+I44+I71</f>
        <v>6913545466</v>
      </c>
    </row>
    <row r="73" spans="1:9" ht="12.75" customHeight="1" x14ac:dyDescent="0.25">
      <c r="A73" s="313" t="s">
        <v>112</v>
      </c>
      <c r="B73" s="314"/>
      <c r="C73" s="314"/>
      <c r="D73" s="314"/>
      <c r="E73" s="314"/>
      <c r="F73" s="315"/>
      <c r="G73" s="19">
        <v>66</v>
      </c>
      <c r="H73" s="60">
        <v>54261380</v>
      </c>
      <c r="I73" s="60">
        <v>54173148</v>
      </c>
    </row>
    <row r="74" spans="1:9" x14ac:dyDescent="0.25">
      <c r="A74" s="316" t="s">
        <v>113</v>
      </c>
      <c r="B74" s="317"/>
      <c r="C74" s="317"/>
      <c r="D74" s="317"/>
      <c r="E74" s="317"/>
      <c r="F74" s="317"/>
      <c r="G74" s="317"/>
      <c r="H74" s="317"/>
      <c r="I74" s="317"/>
    </row>
    <row r="75" spans="1:9" ht="24.75" customHeight="1" x14ac:dyDescent="0.25">
      <c r="A75" s="298" t="s">
        <v>399</v>
      </c>
      <c r="B75" s="299"/>
      <c r="C75" s="299"/>
      <c r="D75" s="299"/>
      <c r="E75" s="299"/>
      <c r="F75" s="299"/>
      <c r="G75" s="17">
        <v>67</v>
      </c>
      <c r="H75" s="59">
        <f>H76+H77+H78+H84+H85+H91+H94+H97</f>
        <v>2863857326</v>
      </c>
      <c r="I75" s="59">
        <f>I76+I77+I78+I84+I85+I91+I94+I97</f>
        <v>3311057807</v>
      </c>
    </row>
    <row r="76" spans="1:9" ht="12.75" customHeight="1" x14ac:dyDescent="0.25">
      <c r="A76" s="307" t="s">
        <v>114</v>
      </c>
      <c r="B76" s="307"/>
      <c r="C76" s="307"/>
      <c r="D76" s="307"/>
      <c r="E76" s="307"/>
      <c r="F76" s="307"/>
      <c r="G76" s="16">
        <v>68</v>
      </c>
      <c r="H76" s="44">
        <v>1672021210</v>
      </c>
      <c r="I76" s="44">
        <v>1672021210</v>
      </c>
    </row>
    <row r="77" spans="1:9" ht="12.75" customHeight="1" x14ac:dyDescent="0.25">
      <c r="A77" s="307" t="s">
        <v>115</v>
      </c>
      <c r="B77" s="307"/>
      <c r="C77" s="307"/>
      <c r="D77" s="307"/>
      <c r="E77" s="307"/>
      <c r="F77" s="307"/>
      <c r="G77" s="16">
        <v>69</v>
      </c>
      <c r="H77" s="44">
        <v>5223432</v>
      </c>
      <c r="I77" s="44">
        <v>5223432</v>
      </c>
    </row>
    <row r="78" spans="1:9" ht="12.75" customHeight="1" x14ac:dyDescent="0.25">
      <c r="A78" s="309" t="s">
        <v>116</v>
      </c>
      <c r="B78" s="309"/>
      <c r="C78" s="309"/>
      <c r="D78" s="309"/>
      <c r="E78" s="309"/>
      <c r="F78" s="309"/>
      <c r="G78" s="17">
        <v>70</v>
      </c>
      <c r="H78" s="59">
        <f>SUM(H79:H83)</f>
        <v>98511512</v>
      </c>
      <c r="I78" s="59">
        <f>SUM(I79:I83)</f>
        <v>98247550</v>
      </c>
    </row>
    <row r="79" spans="1:9" ht="12.75" customHeight="1" x14ac:dyDescent="0.25">
      <c r="A79" s="296" t="s">
        <v>117</v>
      </c>
      <c r="B79" s="296"/>
      <c r="C79" s="296"/>
      <c r="D79" s="296"/>
      <c r="E79" s="296"/>
      <c r="F79" s="296"/>
      <c r="G79" s="16">
        <v>71</v>
      </c>
      <c r="H79" s="44">
        <v>83601061</v>
      </c>
      <c r="I79" s="44">
        <v>83601061</v>
      </c>
    </row>
    <row r="80" spans="1:9" ht="12.75" customHeight="1" x14ac:dyDescent="0.25">
      <c r="A80" s="296" t="s">
        <v>118</v>
      </c>
      <c r="B80" s="296"/>
      <c r="C80" s="296"/>
      <c r="D80" s="296"/>
      <c r="E80" s="296"/>
      <c r="F80" s="296"/>
      <c r="G80" s="16">
        <v>72</v>
      </c>
      <c r="H80" s="44">
        <v>136815284</v>
      </c>
      <c r="I80" s="44">
        <v>136815284</v>
      </c>
    </row>
    <row r="81" spans="1:9" ht="12.75" customHeight="1" x14ac:dyDescent="0.25">
      <c r="A81" s="296" t="s">
        <v>119</v>
      </c>
      <c r="B81" s="296"/>
      <c r="C81" s="296"/>
      <c r="D81" s="296"/>
      <c r="E81" s="296"/>
      <c r="F81" s="296"/>
      <c r="G81" s="16">
        <v>73</v>
      </c>
      <c r="H81" s="44">
        <v>-124418267</v>
      </c>
      <c r="I81" s="44">
        <v>-124418267</v>
      </c>
    </row>
    <row r="82" spans="1:9" ht="12.75" customHeight="1" x14ac:dyDescent="0.25">
      <c r="A82" s="296" t="s">
        <v>120</v>
      </c>
      <c r="B82" s="296"/>
      <c r="C82" s="296"/>
      <c r="D82" s="296"/>
      <c r="E82" s="296"/>
      <c r="F82" s="296"/>
      <c r="G82" s="16">
        <v>74</v>
      </c>
      <c r="H82" s="44">
        <v>0</v>
      </c>
      <c r="I82" s="44">
        <v>0</v>
      </c>
    </row>
    <row r="83" spans="1:9" ht="12.75" customHeight="1" x14ac:dyDescent="0.25">
      <c r="A83" s="296" t="s">
        <v>121</v>
      </c>
      <c r="B83" s="296"/>
      <c r="C83" s="296"/>
      <c r="D83" s="296"/>
      <c r="E83" s="296"/>
      <c r="F83" s="296"/>
      <c r="G83" s="16">
        <v>75</v>
      </c>
      <c r="H83" s="44">
        <v>2513434</v>
      </c>
      <c r="I83" s="44">
        <v>2249472</v>
      </c>
    </row>
    <row r="84" spans="1:9" ht="12.75" customHeight="1" x14ac:dyDescent="0.25">
      <c r="A84" s="307" t="s">
        <v>122</v>
      </c>
      <c r="B84" s="307"/>
      <c r="C84" s="307"/>
      <c r="D84" s="307"/>
      <c r="E84" s="307"/>
      <c r="F84" s="307"/>
      <c r="G84" s="16">
        <v>76</v>
      </c>
      <c r="H84" s="44">
        <v>0</v>
      </c>
      <c r="I84" s="44">
        <v>0</v>
      </c>
    </row>
    <row r="85" spans="1:9" ht="12.75" customHeight="1" x14ac:dyDescent="0.25">
      <c r="A85" s="308" t="s">
        <v>389</v>
      </c>
      <c r="B85" s="309"/>
      <c r="C85" s="309"/>
      <c r="D85" s="309"/>
      <c r="E85" s="309"/>
      <c r="F85" s="309"/>
      <c r="G85" s="17">
        <v>77</v>
      </c>
      <c r="H85" s="59">
        <f>H86+H87+H88+H89+H90</f>
        <v>872</v>
      </c>
      <c r="I85" s="59">
        <f>I86+I87+I88+I89+I90</f>
        <v>81109</v>
      </c>
    </row>
    <row r="86" spans="1:9" ht="24.75" customHeight="1" x14ac:dyDescent="0.25">
      <c r="A86" s="296" t="s">
        <v>390</v>
      </c>
      <c r="B86" s="296"/>
      <c r="C86" s="296"/>
      <c r="D86" s="296"/>
      <c r="E86" s="296"/>
      <c r="F86" s="296"/>
      <c r="G86" s="16">
        <v>78</v>
      </c>
      <c r="H86" s="58">
        <v>872</v>
      </c>
      <c r="I86" s="58">
        <v>81109</v>
      </c>
    </row>
    <row r="87" spans="1:9" ht="12.75" customHeight="1" x14ac:dyDescent="0.25">
      <c r="A87" s="296" t="s">
        <v>123</v>
      </c>
      <c r="B87" s="296"/>
      <c r="C87" s="296"/>
      <c r="D87" s="296"/>
      <c r="E87" s="296"/>
      <c r="F87" s="296"/>
      <c r="G87" s="16">
        <v>79</v>
      </c>
      <c r="H87" s="58">
        <v>0</v>
      </c>
      <c r="I87" s="58">
        <v>0</v>
      </c>
    </row>
    <row r="88" spans="1:9" ht="12.75" customHeight="1" x14ac:dyDescent="0.25">
      <c r="A88" s="296" t="s">
        <v>124</v>
      </c>
      <c r="B88" s="296"/>
      <c r="C88" s="296"/>
      <c r="D88" s="296"/>
      <c r="E88" s="296"/>
      <c r="F88" s="296"/>
      <c r="G88" s="16">
        <v>80</v>
      </c>
      <c r="H88" s="58">
        <v>0</v>
      </c>
      <c r="I88" s="58">
        <v>0</v>
      </c>
    </row>
    <row r="89" spans="1:9" ht="12.75" customHeight="1" x14ac:dyDescent="0.25">
      <c r="A89" s="296" t="s">
        <v>391</v>
      </c>
      <c r="B89" s="296"/>
      <c r="C89" s="296"/>
      <c r="D89" s="296"/>
      <c r="E89" s="296"/>
      <c r="F89" s="296"/>
      <c r="G89" s="16">
        <v>81</v>
      </c>
      <c r="H89" s="58">
        <v>0</v>
      </c>
      <c r="I89" s="58">
        <v>0</v>
      </c>
    </row>
    <row r="90" spans="1:9" ht="25.5" customHeight="1" x14ac:dyDescent="0.25">
      <c r="A90" s="296" t="s">
        <v>392</v>
      </c>
      <c r="B90" s="296"/>
      <c r="C90" s="296"/>
      <c r="D90" s="296"/>
      <c r="E90" s="296"/>
      <c r="F90" s="296"/>
      <c r="G90" s="16">
        <v>82</v>
      </c>
      <c r="H90" s="58">
        <v>0</v>
      </c>
      <c r="I90" s="58">
        <v>0</v>
      </c>
    </row>
    <row r="91" spans="1:9" ht="22.95" customHeight="1" x14ac:dyDescent="0.25">
      <c r="A91" s="308" t="s">
        <v>393</v>
      </c>
      <c r="B91" s="309"/>
      <c r="C91" s="309"/>
      <c r="D91" s="309"/>
      <c r="E91" s="309"/>
      <c r="F91" s="309"/>
      <c r="G91" s="17">
        <v>83</v>
      </c>
      <c r="H91" s="59">
        <f>H92-H93</f>
        <v>715882878</v>
      </c>
      <c r="I91" s="59">
        <f>I92-I93</f>
        <v>388045406</v>
      </c>
    </row>
    <row r="92" spans="1:9" ht="12.75" customHeight="1" x14ac:dyDescent="0.25">
      <c r="A92" s="296" t="s">
        <v>125</v>
      </c>
      <c r="B92" s="296"/>
      <c r="C92" s="296"/>
      <c r="D92" s="296"/>
      <c r="E92" s="296"/>
      <c r="F92" s="296"/>
      <c r="G92" s="16">
        <v>84</v>
      </c>
      <c r="H92" s="44">
        <v>715882878</v>
      </c>
      <c r="I92" s="44">
        <v>388045406</v>
      </c>
    </row>
    <row r="93" spans="1:9" ht="12.75" customHeight="1" x14ac:dyDescent="0.25">
      <c r="A93" s="296" t="s">
        <v>126</v>
      </c>
      <c r="B93" s="296"/>
      <c r="C93" s="296"/>
      <c r="D93" s="296"/>
      <c r="E93" s="296"/>
      <c r="F93" s="296"/>
      <c r="G93" s="16">
        <v>85</v>
      </c>
      <c r="H93" s="44">
        <v>0</v>
      </c>
      <c r="I93" s="44">
        <v>0</v>
      </c>
    </row>
    <row r="94" spans="1:9" ht="12.75" customHeight="1" x14ac:dyDescent="0.25">
      <c r="A94" s="308" t="s">
        <v>394</v>
      </c>
      <c r="B94" s="309"/>
      <c r="C94" s="309"/>
      <c r="D94" s="309"/>
      <c r="E94" s="309"/>
      <c r="F94" s="309"/>
      <c r="G94" s="17">
        <v>86</v>
      </c>
      <c r="H94" s="59">
        <f>H95-H96</f>
        <v>-329593506</v>
      </c>
      <c r="I94" s="59">
        <f>I95-I96</f>
        <v>104374607</v>
      </c>
    </row>
    <row r="95" spans="1:9" ht="12.75" customHeight="1" x14ac:dyDescent="0.25">
      <c r="A95" s="296" t="s">
        <v>127</v>
      </c>
      <c r="B95" s="296"/>
      <c r="C95" s="296"/>
      <c r="D95" s="296"/>
      <c r="E95" s="296"/>
      <c r="F95" s="296"/>
      <c r="G95" s="16">
        <v>87</v>
      </c>
      <c r="H95" s="44">
        <v>0</v>
      </c>
      <c r="I95" s="44">
        <v>104374607</v>
      </c>
    </row>
    <row r="96" spans="1:9" ht="12.75" customHeight="1" x14ac:dyDescent="0.25">
      <c r="A96" s="296" t="s">
        <v>128</v>
      </c>
      <c r="B96" s="296"/>
      <c r="C96" s="296"/>
      <c r="D96" s="296"/>
      <c r="E96" s="296"/>
      <c r="F96" s="296"/>
      <c r="G96" s="16">
        <v>88</v>
      </c>
      <c r="H96" s="44">
        <v>329593506</v>
      </c>
      <c r="I96" s="44">
        <v>0</v>
      </c>
    </row>
    <row r="97" spans="1:9" ht="12.75" customHeight="1" x14ac:dyDescent="0.25">
      <c r="A97" s="307" t="s">
        <v>129</v>
      </c>
      <c r="B97" s="307"/>
      <c r="C97" s="307"/>
      <c r="D97" s="307"/>
      <c r="E97" s="307"/>
      <c r="F97" s="307"/>
      <c r="G97" s="16">
        <v>89</v>
      </c>
      <c r="H97" s="44">
        <v>701810928</v>
      </c>
      <c r="I97" s="44">
        <v>1043064493</v>
      </c>
    </row>
    <row r="98" spans="1:9" ht="12.75" customHeight="1" x14ac:dyDescent="0.25">
      <c r="A98" s="298" t="s">
        <v>395</v>
      </c>
      <c r="B98" s="299"/>
      <c r="C98" s="299"/>
      <c r="D98" s="299"/>
      <c r="E98" s="299"/>
      <c r="F98" s="299"/>
      <c r="G98" s="17">
        <v>90</v>
      </c>
      <c r="H98" s="59">
        <f>SUM(H99:H104)</f>
        <v>141118430</v>
      </c>
      <c r="I98" s="59">
        <f>SUM(I99:I104)</f>
        <v>166154627</v>
      </c>
    </row>
    <row r="99" spans="1:9" ht="25.95" customHeight="1" x14ac:dyDescent="0.25">
      <c r="A99" s="296" t="s">
        <v>130</v>
      </c>
      <c r="B99" s="296"/>
      <c r="C99" s="296"/>
      <c r="D99" s="296"/>
      <c r="E99" s="296"/>
      <c r="F99" s="296"/>
      <c r="G99" s="16">
        <v>91</v>
      </c>
      <c r="H99" s="44">
        <v>26089854</v>
      </c>
      <c r="I99" s="44">
        <v>29827505</v>
      </c>
    </row>
    <row r="100" spans="1:9" ht="12.75" customHeight="1" x14ac:dyDescent="0.25">
      <c r="A100" s="296" t="s">
        <v>131</v>
      </c>
      <c r="B100" s="296"/>
      <c r="C100" s="296"/>
      <c r="D100" s="296"/>
      <c r="E100" s="296"/>
      <c r="F100" s="296"/>
      <c r="G100" s="16">
        <v>92</v>
      </c>
      <c r="H100" s="44">
        <v>0</v>
      </c>
      <c r="I100" s="44">
        <v>0</v>
      </c>
    </row>
    <row r="101" spans="1:9" ht="12.75" customHeight="1" x14ac:dyDescent="0.25">
      <c r="A101" s="296" t="s">
        <v>132</v>
      </c>
      <c r="B101" s="296"/>
      <c r="C101" s="296"/>
      <c r="D101" s="296"/>
      <c r="E101" s="296"/>
      <c r="F101" s="296"/>
      <c r="G101" s="16">
        <v>93</v>
      </c>
      <c r="H101" s="44">
        <v>57420166</v>
      </c>
      <c r="I101" s="44">
        <v>50117237</v>
      </c>
    </row>
    <row r="102" spans="1:9" ht="12.75" customHeight="1" x14ac:dyDescent="0.25">
      <c r="A102" s="296" t="s">
        <v>133</v>
      </c>
      <c r="B102" s="296"/>
      <c r="C102" s="296"/>
      <c r="D102" s="296"/>
      <c r="E102" s="296"/>
      <c r="F102" s="296"/>
      <c r="G102" s="16">
        <v>94</v>
      </c>
      <c r="H102" s="58">
        <v>0</v>
      </c>
      <c r="I102" s="58">
        <v>0</v>
      </c>
    </row>
    <row r="103" spans="1:9" ht="12.75" customHeight="1" x14ac:dyDescent="0.25">
      <c r="A103" s="296" t="s">
        <v>134</v>
      </c>
      <c r="B103" s="296"/>
      <c r="C103" s="296"/>
      <c r="D103" s="296"/>
      <c r="E103" s="296"/>
      <c r="F103" s="296"/>
      <c r="G103" s="16">
        <v>95</v>
      </c>
      <c r="H103" s="58">
        <v>0</v>
      </c>
      <c r="I103" s="58">
        <v>0</v>
      </c>
    </row>
    <row r="104" spans="1:9" ht="12.75" customHeight="1" x14ac:dyDescent="0.25">
      <c r="A104" s="296" t="s">
        <v>135</v>
      </c>
      <c r="B104" s="296"/>
      <c r="C104" s="296"/>
      <c r="D104" s="296"/>
      <c r="E104" s="296"/>
      <c r="F104" s="296"/>
      <c r="G104" s="16">
        <v>96</v>
      </c>
      <c r="H104" s="58">
        <v>57608410</v>
      </c>
      <c r="I104" s="58">
        <v>86209885</v>
      </c>
    </row>
    <row r="105" spans="1:9" ht="12.75" customHeight="1" x14ac:dyDescent="0.25">
      <c r="A105" s="298" t="s">
        <v>396</v>
      </c>
      <c r="B105" s="299"/>
      <c r="C105" s="299"/>
      <c r="D105" s="299"/>
      <c r="E105" s="299"/>
      <c r="F105" s="299"/>
      <c r="G105" s="17">
        <v>97</v>
      </c>
      <c r="H105" s="59">
        <f>SUM(H106:H116)</f>
        <v>2867349347</v>
      </c>
      <c r="I105" s="59">
        <f>SUM(I106:I116)</f>
        <v>2614508279</v>
      </c>
    </row>
    <row r="106" spans="1:9" ht="12.75" customHeight="1" x14ac:dyDescent="0.25">
      <c r="A106" s="296" t="s">
        <v>136</v>
      </c>
      <c r="B106" s="296"/>
      <c r="C106" s="296"/>
      <c r="D106" s="296"/>
      <c r="E106" s="296"/>
      <c r="F106" s="296"/>
      <c r="G106" s="16">
        <v>98</v>
      </c>
      <c r="H106" s="45">
        <v>0</v>
      </c>
      <c r="I106" s="45">
        <v>0</v>
      </c>
    </row>
    <row r="107" spans="1:9" ht="12.75" customHeight="1" x14ac:dyDescent="0.25">
      <c r="A107" s="296" t="s">
        <v>137</v>
      </c>
      <c r="B107" s="296"/>
      <c r="C107" s="296"/>
      <c r="D107" s="296"/>
      <c r="E107" s="296"/>
      <c r="F107" s="296"/>
      <c r="G107" s="16">
        <v>99</v>
      </c>
      <c r="H107" s="44">
        <v>0</v>
      </c>
      <c r="I107" s="44">
        <v>0</v>
      </c>
    </row>
    <row r="108" spans="1:9" ht="24.6" customHeight="1" x14ac:dyDescent="0.25">
      <c r="A108" s="296" t="s">
        <v>138</v>
      </c>
      <c r="B108" s="296"/>
      <c r="C108" s="296"/>
      <c r="D108" s="296"/>
      <c r="E108" s="296"/>
      <c r="F108" s="296"/>
      <c r="G108" s="16">
        <v>100</v>
      </c>
      <c r="H108" s="44">
        <v>0</v>
      </c>
      <c r="I108" s="44">
        <v>0</v>
      </c>
    </row>
    <row r="109" spans="1:9" ht="22.2" customHeight="1" x14ac:dyDescent="0.25">
      <c r="A109" s="296" t="s">
        <v>139</v>
      </c>
      <c r="B109" s="296"/>
      <c r="C109" s="296"/>
      <c r="D109" s="296"/>
      <c r="E109" s="296"/>
      <c r="F109" s="296"/>
      <c r="G109" s="16">
        <v>101</v>
      </c>
      <c r="H109" s="44">
        <v>0</v>
      </c>
      <c r="I109" s="44">
        <v>0</v>
      </c>
    </row>
    <row r="110" spans="1:9" ht="12.75" customHeight="1" x14ac:dyDescent="0.25">
      <c r="A110" s="296" t="s">
        <v>140</v>
      </c>
      <c r="B110" s="296"/>
      <c r="C110" s="296"/>
      <c r="D110" s="296"/>
      <c r="E110" s="296"/>
      <c r="F110" s="296"/>
      <c r="G110" s="16">
        <v>102</v>
      </c>
      <c r="H110" s="44">
        <v>0</v>
      </c>
      <c r="I110" s="44">
        <v>0</v>
      </c>
    </row>
    <row r="111" spans="1:9" ht="12.75" customHeight="1" x14ac:dyDescent="0.25">
      <c r="A111" s="296" t="s">
        <v>141</v>
      </c>
      <c r="B111" s="296"/>
      <c r="C111" s="296"/>
      <c r="D111" s="296"/>
      <c r="E111" s="296"/>
      <c r="F111" s="296"/>
      <c r="G111" s="16">
        <v>103</v>
      </c>
      <c r="H111" s="44">
        <v>2770275555</v>
      </c>
      <c r="I111" s="44">
        <v>2547107295</v>
      </c>
    </row>
    <row r="112" spans="1:9" ht="12.75" customHeight="1" x14ac:dyDescent="0.25">
      <c r="A112" s="296" t="s">
        <v>142</v>
      </c>
      <c r="B112" s="296"/>
      <c r="C112" s="296"/>
      <c r="D112" s="296"/>
      <c r="E112" s="296"/>
      <c r="F112" s="296"/>
      <c r="G112" s="16">
        <v>104</v>
      </c>
      <c r="H112" s="44">
        <v>0</v>
      </c>
      <c r="I112" s="44">
        <v>0</v>
      </c>
    </row>
    <row r="113" spans="1:9" ht="12.75" customHeight="1" x14ac:dyDescent="0.25">
      <c r="A113" s="296" t="s">
        <v>143</v>
      </c>
      <c r="B113" s="296"/>
      <c r="C113" s="296"/>
      <c r="D113" s="296"/>
      <c r="E113" s="296"/>
      <c r="F113" s="296"/>
      <c r="G113" s="16">
        <v>105</v>
      </c>
      <c r="H113" s="45">
        <v>0</v>
      </c>
      <c r="I113" s="45">
        <v>0</v>
      </c>
    </row>
    <row r="114" spans="1:9" ht="12.75" customHeight="1" x14ac:dyDescent="0.25">
      <c r="A114" s="296" t="s">
        <v>144</v>
      </c>
      <c r="B114" s="296"/>
      <c r="C114" s="296"/>
      <c r="D114" s="296"/>
      <c r="E114" s="296"/>
      <c r="F114" s="296"/>
      <c r="G114" s="16">
        <v>106</v>
      </c>
      <c r="H114" s="44">
        <v>0</v>
      </c>
      <c r="I114" s="44">
        <v>0</v>
      </c>
    </row>
    <row r="115" spans="1:9" ht="12.75" customHeight="1" x14ac:dyDescent="0.25">
      <c r="A115" s="296" t="s">
        <v>145</v>
      </c>
      <c r="B115" s="296"/>
      <c r="C115" s="296"/>
      <c r="D115" s="296"/>
      <c r="E115" s="296"/>
      <c r="F115" s="296"/>
      <c r="G115" s="16">
        <v>107</v>
      </c>
      <c r="H115" s="58">
        <v>38781433</v>
      </c>
      <c r="I115" s="58">
        <v>15636060</v>
      </c>
    </row>
    <row r="116" spans="1:9" ht="12.75" customHeight="1" x14ac:dyDescent="0.25">
      <c r="A116" s="296" t="s">
        <v>146</v>
      </c>
      <c r="B116" s="296"/>
      <c r="C116" s="296"/>
      <c r="D116" s="296"/>
      <c r="E116" s="296"/>
      <c r="F116" s="296"/>
      <c r="G116" s="16">
        <v>108</v>
      </c>
      <c r="H116" s="58">
        <v>58292359</v>
      </c>
      <c r="I116" s="58">
        <v>51764924</v>
      </c>
    </row>
    <row r="117" spans="1:9" ht="12.75" customHeight="1" x14ac:dyDescent="0.25">
      <c r="A117" s="298" t="s">
        <v>397</v>
      </c>
      <c r="B117" s="299"/>
      <c r="C117" s="299"/>
      <c r="D117" s="299"/>
      <c r="E117" s="299"/>
      <c r="F117" s="299"/>
      <c r="G117" s="17">
        <v>109</v>
      </c>
      <c r="H117" s="59">
        <f>SUM(H118:H131)</f>
        <v>934437190</v>
      </c>
      <c r="I117" s="59">
        <f>SUM(I118:I131)</f>
        <v>733966582</v>
      </c>
    </row>
    <row r="118" spans="1:9" ht="12.75" customHeight="1" x14ac:dyDescent="0.25">
      <c r="A118" s="296" t="s">
        <v>147</v>
      </c>
      <c r="B118" s="296"/>
      <c r="C118" s="296"/>
      <c r="D118" s="296"/>
      <c r="E118" s="296"/>
      <c r="F118" s="296"/>
      <c r="G118" s="16">
        <v>110</v>
      </c>
      <c r="H118" s="44">
        <v>0</v>
      </c>
      <c r="I118" s="44">
        <v>0</v>
      </c>
    </row>
    <row r="119" spans="1:9" ht="12.75" customHeight="1" x14ac:dyDescent="0.25">
      <c r="A119" s="296" t="s">
        <v>148</v>
      </c>
      <c r="B119" s="296"/>
      <c r="C119" s="296"/>
      <c r="D119" s="296"/>
      <c r="E119" s="296"/>
      <c r="F119" s="296"/>
      <c r="G119" s="16">
        <v>111</v>
      </c>
      <c r="H119" s="44">
        <v>0</v>
      </c>
      <c r="I119" s="44">
        <v>0</v>
      </c>
    </row>
    <row r="120" spans="1:9" ht="21.6" customHeight="1" x14ac:dyDescent="0.25">
      <c r="A120" s="296" t="s">
        <v>149</v>
      </c>
      <c r="B120" s="296"/>
      <c r="C120" s="296"/>
      <c r="D120" s="296"/>
      <c r="E120" s="296"/>
      <c r="F120" s="296"/>
      <c r="G120" s="16">
        <v>112</v>
      </c>
      <c r="H120" s="44">
        <v>0</v>
      </c>
      <c r="I120" s="44">
        <v>39205</v>
      </c>
    </row>
    <row r="121" spans="1:9" ht="25.95" customHeight="1" x14ac:dyDescent="0.25">
      <c r="A121" s="296" t="s">
        <v>150</v>
      </c>
      <c r="B121" s="296"/>
      <c r="C121" s="296"/>
      <c r="D121" s="296"/>
      <c r="E121" s="296"/>
      <c r="F121" s="296"/>
      <c r="G121" s="16">
        <v>113</v>
      </c>
      <c r="H121" s="44">
        <v>0</v>
      </c>
      <c r="I121" s="44">
        <v>0</v>
      </c>
    </row>
    <row r="122" spans="1:9" ht="12.75" customHeight="1" x14ac:dyDescent="0.25">
      <c r="A122" s="296" t="s">
        <v>151</v>
      </c>
      <c r="B122" s="296"/>
      <c r="C122" s="296"/>
      <c r="D122" s="296"/>
      <c r="E122" s="296"/>
      <c r="F122" s="296"/>
      <c r="G122" s="16">
        <v>114</v>
      </c>
      <c r="H122" s="44">
        <v>5304000</v>
      </c>
      <c r="I122" s="44">
        <v>0</v>
      </c>
    </row>
    <row r="123" spans="1:9" ht="12.75" customHeight="1" x14ac:dyDescent="0.25">
      <c r="A123" s="296" t="s">
        <v>152</v>
      </c>
      <c r="B123" s="296"/>
      <c r="C123" s="296"/>
      <c r="D123" s="296"/>
      <c r="E123" s="296"/>
      <c r="F123" s="296"/>
      <c r="G123" s="16">
        <v>115</v>
      </c>
      <c r="H123" s="44">
        <v>733061607</v>
      </c>
      <c r="I123" s="44">
        <v>565523996</v>
      </c>
    </row>
    <row r="124" spans="1:9" ht="12.75" customHeight="1" x14ac:dyDescent="0.25">
      <c r="A124" s="296" t="s">
        <v>153</v>
      </c>
      <c r="B124" s="296"/>
      <c r="C124" s="296"/>
      <c r="D124" s="296"/>
      <c r="E124" s="296"/>
      <c r="F124" s="296"/>
      <c r="G124" s="16">
        <v>116</v>
      </c>
      <c r="H124" s="44">
        <v>69608737</v>
      </c>
      <c r="I124" s="44">
        <v>40344672</v>
      </c>
    </row>
    <row r="125" spans="1:9" ht="12.75" customHeight="1" x14ac:dyDescent="0.25">
      <c r="A125" s="296" t="s">
        <v>154</v>
      </c>
      <c r="B125" s="296"/>
      <c r="C125" s="296"/>
      <c r="D125" s="296"/>
      <c r="E125" s="296"/>
      <c r="F125" s="296"/>
      <c r="G125" s="16">
        <v>117</v>
      </c>
      <c r="H125" s="44">
        <v>61808783</v>
      </c>
      <c r="I125" s="44">
        <v>67470609</v>
      </c>
    </row>
    <row r="126" spans="1:9" x14ac:dyDescent="0.25">
      <c r="A126" s="296" t="s">
        <v>155</v>
      </c>
      <c r="B126" s="296"/>
      <c r="C126" s="296"/>
      <c r="D126" s="296"/>
      <c r="E126" s="296"/>
      <c r="F126" s="296"/>
      <c r="G126" s="16">
        <v>118</v>
      </c>
      <c r="H126" s="44">
        <v>6625196</v>
      </c>
      <c r="I126" s="44">
        <v>0</v>
      </c>
    </row>
    <row r="127" spans="1:9" x14ac:dyDescent="0.25">
      <c r="A127" s="296" t="s">
        <v>156</v>
      </c>
      <c r="B127" s="296"/>
      <c r="C127" s="296"/>
      <c r="D127" s="296"/>
      <c r="E127" s="296"/>
      <c r="F127" s="296"/>
      <c r="G127" s="16">
        <v>119</v>
      </c>
      <c r="H127" s="44">
        <v>19186775</v>
      </c>
      <c r="I127" s="44">
        <v>28794007</v>
      </c>
    </row>
    <row r="128" spans="1:9" x14ac:dyDescent="0.25">
      <c r="A128" s="296" t="s">
        <v>157</v>
      </c>
      <c r="B128" s="296"/>
      <c r="C128" s="296"/>
      <c r="D128" s="296"/>
      <c r="E128" s="296"/>
      <c r="F128" s="296"/>
      <c r="G128" s="16">
        <v>120</v>
      </c>
      <c r="H128" s="44">
        <v>6130006</v>
      </c>
      <c r="I128" s="44">
        <v>16508477</v>
      </c>
    </row>
    <row r="129" spans="1:9" x14ac:dyDescent="0.25">
      <c r="A129" s="296" t="s">
        <v>158</v>
      </c>
      <c r="B129" s="296"/>
      <c r="C129" s="296"/>
      <c r="D129" s="296"/>
      <c r="E129" s="296"/>
      <c r="F129" s="296"/>
      <c r="G129" s="16">
        <v>121</v>
      </c>
      <c r="H129" s="44">
        <v>389276</v>
      </c>
      <c r="I129" s="44">
        <v>379676</v>
      </c>
    </row>
    <row r="130" spans="1:9" x14ac:dyDescent="0.25">
      <c r="A130" s="296" t="s">
        <v>159</v>
      </c>
      <c r="B130" s="296"/>
      <c r="C130" s="296"/>
      <c r="D130" s="296"/>
      <c r="E130" s="296"/>
      <c r="F130" s="296"/>
      <c r="G130" s="16">
        <v>122</v>
      </c>
      <c r="H130" s="58">
        <v>0</v>
      </c>
      <c r="I130" s="58">
        <v>0</v>
      </c>
    </row>
    <row r="131" spans="1:9" x14ac:dyDescent="0.25">
      <c r="A131" s="296" t="s">
        <v>160</v>
      </c>
      <c r="B131" s="296"/>
      <c r="C131" s="296"/>
      <c r="D131" s="296"/>
      <c r="E131" s="296"/>
      <c r="F131" s="296"/>
      <c r="G131" s="16">
        <v>123</v>
      </c>
      <c r="H131" s="58">
        <v>32322810</v>
      </c>
      <c r="I131" s="58">
        <v>14905940</v>
      </c>
    </row>
    <row r="132" spans="1:9" ht="22.2" customHeight="1" x14ac:dyDescent="0.25">
      <c r="A132" s="297" t="s">
        <v>161</v>
      </c>
      <c r="B132" s="297"/>
      <c r="C132" s="297"/>
      <c r="D132" s="297"/>
      <c r="E132" s="297"/>
      <c r="F132" s="297"/>
      <c r="G132" s="16">
        <v>124</v>
      </c>
      <c r="H132" s="58">
        <v>72820787</v>
      </c>
      <c r="I132" s="58">
        <v>87858171</v>
      </c>
    </row>
    <row r="133" spans="1:9" x14ac:dyDescent="0.25">
      <c r="A133" s="298" t="s">
        <v>398</v>
      </c>
      <c r="B133" s="299"/>
      <c r="C133" s="299"/>
      <c r="D133" s="299"/>
      <c r="E133" s="299"/>
      <c r="F133" s="299"/>
      <c r="G133" s="17">
        <v>125</v>
      </c>
      <c r="H133" s="59">
        <f>H75+H98+H105+H117+H132</f>
        <v>6879583080</v>
      </c>
      <c r="I133" s="59">
        <f>I75+I98+I105+I117+I132</f>
        <v>6913545466</v>
      </c>
    </row>
    <row r="134" spans="1:9" x14ac:dyDescent="0.25">
      <c r="A134" s="300" t="s">
        <v>162</v>
      </c>
      <c r="B134" s="300"/>
      <c r="C134" s="300"/>
      <c r="D134" s="300"/>
      <c r="E134" s="300"/>
      <c r="F134" s="300"/>
      <c r="G134" s="19">
        <v>126</v>
      </c>
      <c r="H134" s="60">
        <v>54261380</v>
      </c>
      <c r="I134" s="60">
        <v>54173148</v>
      </c>
    </row>
  </sheetData>
  <sheetProtection algorithmName="SHA-512" hashValue="kvRH8TdSBU3/oGpjVIeGrocPvKdv/rZIuDuzYkWZnVaayMdj4rSR/9pTyg5nVO2T4CgNZH/Eklidr3imFKNWlA==" saltValue="Sy4Uxji7QAisC+vfEyWKEQ=="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topLeftCell="A52" zoomScaleNormal="100" zoomScaleSheetLayoutView="110" workbookViewId="0">
      <selection activeCell="K28" sqref="K28"/>
    </sheetView>
  </sheetViews>
  <sheetFormatPr defaultRowHeight="13.2" x14ac:dyDescent="0.25"/>
  <cols>
    <col min="1" max="7" width="9.109375" style="11"/>
    <col min="8" max="9" width="19.4414062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370" t="s">
        <v>163</v>
      </c>
      <c r="B1" s="322"/>
      <c r="C1" s="322"/>
      <c r="D1" s="322"/>
      <c r="E1" s="322"/>
      <c r="F1" s="322"/>
      <c r="G1" s="322"/>
      <c r="H1" s="322"/>
      <c r="I1" s="322"/>
    </row>
    <row r="2" spans="1:9" x14ac:dyDescent="0.25">
      <c r="A2" s="369" t="s">
        <v>498</v>
      </c>
      <c r="B2" s="324"/>
      <c r="C2" s="324"/>
      <c r="D2" s="324"/>
      <c r="E2" s="324"/>
      <c r="F2" s="324"/>
      <c r="G2" s="324"/>
      <c r="H2" s="324"/>
      <c r="I2" s="324"/>
    </row>
    <row r="3" spans="1:9" x14ac:dyDescent="0.25">
      <c r="A3" s="358" t="s">
        <v>164</v>
      </c>
      <c r="B3" s="359"/>
      <c r="C3" s="359"/>
      <c r="D3" s="359"/>
      <c r="E3" s="359"/>
      <c r="F3" s="359"/>
      <c r="G3" s="359"/>
      <c r="H3" s="359"/>
      <c r="I3" s="359"/>
    </row>
    <row r="4" spans="1:9" x14ac:dyDescent="0.25">
      <c r="A4" s="368" t="s">
        <v>499</v>
      </c>
      <c r="B4" s="331"/>
      <c r="C4" s="331"/>
      <c r="D4" s="331"/>
      <c r="E4" s="331"/>
      <c r="F4" s="331"/>
      <c r="G4" s="331"/>
      <c r="H4" s="331"/>
      <c r="I4" s="332"/>
    </row>
    <row r="5" spans="1:9" ht="22.8" thickBot="1" x14ac:dyDescent="0.3">
      <c r="A5" s="366" t="s">
        <v>165</v>
      </c>
      <c r="B5" s="337"/>
      <c r="C5" s="337"/>
      <c r="D5" s="337"/>
      <c r="E5" s="337"/>
      <c r="F5" s="338"/>
      <c r="G5" s="12" t="s">
        <v>166</v>
      </c>
      <c r="H5" s="46" t="s">
        <v>167</v>
      </c>
      <c r="I5" s="46" t="s">
        <v>168</v>
      </c>
    </row>
    <row r="6" spans="1:9" x14ac:dyDescent="0.25">
      <c r="A6" s="367">
        <v>1</v>
      </c>
      <c r="B6" s="334"/>
      <c r="C6" s="334"/>
      <c r="D6" s="334"/>
      <c r="E6" s="334"/>
      <c r="F6" s="335"/>
      <c r="G6" s="14">
        <v>2</v>
      </c>
      <c r="H6" s="20">
        <v>3</v>
      </c>
      <c r="I6" s="20">
        <v>4</v>
      </c>
    </row>
    <row r="7" spans="1:9" x14ac:dyDescent="0.25">
      <c r="A7" s="364" t="s">
        <v>400</v>
      </c>
      <c r="B7" s="365"/>
      <c r="C7" s="365"/>
      <c r="D7" s="365"/>
      <c r="E7" s="365"/>
      <c r="F7" s="365"/>
      <c r="G7" s="24">
        <v>127</v>
      </c>
      <c r="H7" s="63">
        <f>SUM(H8:H12)</f>
        <v>675610635</v>
      </c>
      <c r="I7" s="63">
        <f>SUM(I8:I12)</f>
        <v>1644008023</v>
      </c>
    </row>
    <row r="8" spans="1:9" x14ac:dyDescent="0.25">
      <c r="A8" s="296" t="s">
        <v>169</v>
      </c>
      <c r="B8" s="296"/>
      <c r="C8" s="296"/>
      <c r="D8" s="296"/>
      <c r="E8" s="296"/>
      <c r="F8" s="296"/>
      <c r="G8" s="16">
        <v>128</v>
      </c>
      <c r="H8" s="58">
        <v>0</v>
      </c>
      <c r="I8" s="58">
        <v>0</v>
      </c>
    </row>
    <row r="9" spans="1:9" x14ac:dyDescent="0.25">
      <c r="A9" s="296" t="s">
        <v>170</v>
      </c>
      <c r="B9" s="296"/>
      <c r="C9" s="296"/>
      <c r="D9" s="296"/>
      <c r="E9" s="296"/>
      <c r="F9" s="296"/>
      <c r="G9" s="16">
        <v>129</v>
      </c>
      <c r="H9" s="58">
        <v>642478457</v>
      </c>
      <c r="I9" s="58">
        <v>1605127860</v>
      </c>
    </row>
    <row r="10" spans="1:9" x14ac:dyDescent="0.25">
      <c r="A10" s="296" t="s">
        <v>171</v>
      </c>
      <c r="B10" s="296"/>
      <c r="C10" s="296"/>
      <c r="D10" s="296"/>
      <c r="E10" s="296"/>
      <c r="F10" s="296"/>
      <c r="G10" s="16">
        <v>130</v>
      </c>
      <c r="H10" s="58">
        <v>460699</v>
      </c>
      <c r="I10" s="58">
        <v>325986</v>
      </c>
    </row>
    <row r="11" spans="1:9" x14ac:dyDescent="0.25">
      <c r="A11" s="296" t="s">
        <v>172</v>
      </c>
      <c r="B11" s="296"/>
      <c r="C11" s="296"/>
      <c r="D11" s="296"/>
      <c r="E11" s="296"/>
      <c r="F11" s="296"/>
      <c r="G11" s="16">
        <v>131</v>
      </c>
      <c r="H11" s="58">
        <v>0</v>
      </c>
      <c r="I11" s="58">
        <v>0</v>
      </c>
    </row>
    <row r="12" spans="1:9" x14ac:dyDescent="0.25">
      <c r="A12" s="296" t="s">
        <v>173</v>
      </c>
      <c r="B12" s="296"/>
      <c r="C12" s="296"/>
      <c r="D12" s="296"/>
      <c r="E12" s="296"/>
      <c r="F12" s="296"/>
      <c r="G12" s="16">
        <v>132</v>
      </c>
      <c r="H12" s="58">
        <v>32671479</v>
      </c>
      <c r="I12" s="58">
        <v>38554177</v>
      </c>
    </row>
    <row r="13" spans="1:9" ht="22.2" customHeight="1" x14ac:dyDescent="0.25">
      <c r="A13" s="298" t="s">
        <v>401</v>
      </c>
      <c r="B13" s="299"/>
      <c r="C13" s="299"/>
      <c r="D13" s="299"/>
      <c r="E13" s="299"/>
      <c r="F13" s="299"/>
      <c r="G13" s="17">
        <v>133</v>
      </c>
      <c r="H13" s="59">
        <f>H14+H15+H19+H23+H24+H25+H28+H35</f>
        <v>1070375000</v>
      </c>
      <c r="I13" s="59">
        <f>I14+I15+I19+I23+I24+I25+I28+I35</f>
        <v>1507033397</v>
      </c>
    </row>
    <row r="14" spans="1:9" x14ac:dyDescent="0.25">
      <c r="A14" s="296" t="s">
        <v>174</v>
      </c>
      <c r="B14" s="296"/>
      <c r="C14" s="296"/>
      <c r="D14" s="296"/>
      <c r="E14" s="296"/>
      <c r="F14" s="296"/>
      <c r="G14" s="16">
        <v>134</v>
      </c>
      <c r="H14" s="58">
        <v>0</v>
      </c>
      <c r="I14" s="58">
        <v>0</v>
      </c>
    </row>
    <row r="15" spans="1:9" x14ac:dyDescent="0.25">
      <c r="A15" s="357" t="s">
        <v>402</v>
      </c>
      <c r="B15" s="357"/>
      <c r="C15" s="357"/>
      <c r="D15" s="357"/>
      <c r="E15" s="357"/>
      <c r="F15" s="357"/>
      <c r="G15" s="17">
        <v>135</v>
      </c>
      <c r="H15" s="59">
        <f>SUM(H16:H18)</f>
        <v>254642998</v>
      </c>
      <c r="I15" s="59">
        <f>SUM(I16:I18)</f>
        <v>458262170</v>
      </c>
    </row>
    <row r="16" spans="1:9" x14ac:dyDescent="0.25">
      <c r="A16" s="356" t="s">
        <v>175</v>
      </c>
      <c r="B16" s="356"/>
      <c r="C16" s="356"/>
      <c r="D16" s="356"/>
      <c r="E16" s="356"/>
      <c r="F16" s="356"/>
      <c r="G16" s="16">
        <v>136</v>
      </c>
      <c r="H16" s="58">
        <v>136855464</v>
      </c>
      <c r="I16" s="58">
        <v>252132447</v>
      </c>
    </row>
    <row r="17" spans="1:9" x14ac:dyDescent="0.25">
      <c r="A17" s="356" t="s">
        <v>176</v>
      </c>
      <c r="B17" s="356"/>
      <c r="C17" s="356"/>
      <c r="D17" s="356"/>
      <c r="E17" s="356"/>
      <c r="F17" s="356"/>
      <c r="G17" s="16">
        <v>137</v>
      </c>
      <c r="H17" s="58">
        <v>4306456</v>
      </c>
      <c r="I17" s="58">
        <v>10440758</v>
      </c>
    </row>
    <row r="18" spans="1:9" x14ac:dyDescent="0.25">
      <c r="A18" s="356" t="s">
        <v>177</v>
      </c>
      <c r="B18" s="356"/>
      <c r="C18" s="356"/>
      <c r="D18" s="356"/>
      <c r="E18" s="356"/>
      <c r="F18" s="356"/>
      <c r="G18" s="16">
        <v>138</v>
      </c>
      <c r="H18" s="58">
        <v>113481078</v>
      </c>
      <c r="I18" s="58">
        <v>195688965</v>
      </c>
    </row>
    <row r="19" spans="1:9" x14ac:dyDescent="0.25">
      <c r="A19" s="357" t="s">
        <v>403</v>
      </c>
      <c r="B19" s="357"/>
      <c r="C19" s="357"/>
      <c r="D19" s="357"/>
      <c r="E19" s="357"/>
      <c r="F19" s="357"/>
      <c r="G19" s="17">
        <v>139</v>
      </c>
      <c r="H19" s="59">
        <f>SUM(H20:H22)</f>
        <v>189951093</v>
      </c>
      <c r="I19" s="59">
        <f>SUM(I20:I22)</f>
        <v>353175910</v>
      </c>
    </row>
    <row r="20" spans="1:9" x14ac:dyDescent="0.25">
      <c r="A20" s="356" t="s">
        <v>178</v>
      </c>
      <c r="B20" s="356"/>
      <c r="C20" s="356"/>
      <c r="D20" s="356"/>
      <c r="E20" s="356"/>
      <c r="F20" s="356"/>
      <c r="G20" s="16">
        <v>140</v>
      </c>
      <c r="H20" s="58">
        <v>122043480</v>
      </c>
      <c r="I20" s="58">
        <v>218086856</v>
      </c>
    </row>
    <row r="21" spans="1:9" x14ac:dyDescent="0.25">
      <c r="A21" s="356" t="s">
        <v>179</v>
      </c>
      <c r="B21" s="356"/>
      <c r="C21" s="356"/>
      <c r="D21" s="356"/>
      <c r="E21" s="356"/>
      <c r="F21" s="356"/>
      <c r="G21" s="16">
        <v>141</v>
      </c>
      <c r="H21" s="58">
        <v>46270696</v>
      </c>
      <c r="I21" s="58">
        <v>88789363</v>
      </c>
    </row>
    <row r="22" spans="1:9" x14ac:dyDescent="0.25">
      <c r="A22" s="356" t="s">
        <v>180</v>
      </c>
      <c r="B22" s="356"/>
      <c r="C22" s="356"/>
      <c r="D22" s="356"/>
      <c r="E22" s="356"/>
      <c r="F22" s="356"/>
      <c r="G22" s="16">
        <v>142</v>
      </c>
      <c r="H22" s="58">
        <v>21636917</v>
      </c>
      <c r="I22" s="58">
        <v>46299691</v>
      </c>
    </row>
    <row r="23" spans="1:9" x14ac:dyDescent="0.25">
      <c r="A23" s="296" t="s">
        <v>181</v>
      </c>
      <c r="B23" s="296"/>
      <c r="C23" s="296"/>
      <c r="D23" s="296"/>
      <c r="E23" s="296"/>
      <c r="F23" s="296"/>
      <c r="G23" s="16">
        <v>143</v>
      </c>
      <c r="H23" s="58">
        <v>496444044</v>
      </c>
      <c r="I23" s="58">
        <v>507335969</v>
      </c>
    </row>
    <row r="24" spans="1:9" x14ac:dyDescent="0.25">
      <c r="A24" s="296" t="s">
        <v>182</v>
      </c>
      <c r="B24" s="296"/>
      <c r="C24" s="296"/>
      <c r="D24" s="296"/>
      <c r="E24" s="296"/>
      <c r="F24" s="296"/>
      <c r="G24" s="16">
        <v>144</v>
      </c>
      <c r="H24" s="58">
        <v>89097655</v>
      </c>
      <c r="I24" s="58">
        <v>134450892</v>
      </c>
    </row>
    <row r="25" spans="1:9" x14ac:dyDescent="0.25">
      <c r="A25" s="357" t="s">
        <v>183</v>
      </c>
      <c r="B25" s="357"/>
      <c r="C25" s="357"/>
      <c r="D25" s="357"/>
      <c r="E25" s="357"/>
      <c r="F25" s="357"/>
      <c r="G25" s="17">
        <v>145</v>
      </c>
      <c r="H25" s="59">
        <f>H26+H27</f>
        <v>1509899</v>
      </c>
      <c r="I25" s="59">
        <f>I26+I27</f>
        <v>1669684</v>
      </c>
    </row>
    <row r="26" spans="1:9" x14ac:dyDescent="0.25">
      <c r="A26" s="356" t="s">
        <v>184</v>
      </c>
      <c r="B26" s="356"/>
      <c r="C26" s="356"/>
      <c r="D26" s="356"/>
      <c r="E26" s="356"/>
      <c r="F26" s="356"/>
      <c r="G26" s="16">
        <v>146</v>
      </c>
      <c r="H26" s="58">
        <v>0</v>
      </c>
      <c r="I26" s="58">
        <v>0</v>
      </c>
    </row>
    <row r="27" spans="1:9" x14ac:dyDescent="0.25">
      <c r="A27" s="356" t="s">
        <v>185</v>
      </c>
      <c r="B27" s="356"/>
      <c r="C27" s="356"/>
      <c r="D27" s="356"/>
      <c r="E27" s="356"/>
      <c r="F27" s="356"/>
      <c r="G27" s="16">
        <v>147</v>
      </c>
      <c r="H27" s="58">
        <v>1509899</v>
      </c>
      <c r="I27" s="58">
        <v>1669684</v>
      </c>
    </row>
    <row r="28" spans="1:9" x14ac:dyDescent="0.25">
      <c r="A28" s="357" t="s">
        <v>404</v>
      </c>
      <c r="B28" s="357"/>
      <c r="C28" s="357"/>
      <c r="D28" s="357"/>
      <c r="E28" s="357"/>
      <c r="F28" s="357"/>
      <c r="G28" s="17">
        <v>148</v>
      </c>
      <c r="H28" s="59">
        <f>SUM(H29:H34)</f>
        <v>28714012</v>
      </c>
      <c r="I28" s="59">
        <f>SUM(I29:I34)</f>
        <v>40313157</v>
      </c>
    </row>
    <row r="29" spans="1:9" x14ac:dyDescent="0.25">
      <c r="A29" s="356" t="s">
        <v>186</v>
      </c>
      <c r="B29" s="356"/>
      <c r="C29" s="356"/>
      <c r="D29" s="356"/>
      <c r="E29" s="356"/>
      <c r="F29" s="356"/>
      <c r="G29" s="16">
        <v>149</v>
      </c>
      <c r="H29" s="58">
        <v>19091188</v>
      </c>
      <c r="I29" s="58">
        <v>9404520</v>
      </c>
    </row>
    <row r="30" spans="1:9" x14ac:dyDescent="0.25">
      <c r="A30" s="356" t="s">
        <v>187</v>
      </c>
      <c r="B30" s="356"/>
      <c r="C30" s="356"/>
      <c r="D30" s="356"/>
      <c r="E30" s="356"/>
      <c r="F30" s="356"/>
      <c r="G30" s="16">
        <v>150</v>
      </c>
      <c r="H30" s="58">
        <v>0</v>
      </c>
      <c r="I30" s="58">
        <v>0</v>
      </c>
    </row>
    <row r="31" spans="1:9" x14ac:dyDescent="0.25">
      <c r="A31" s="356" t="s">
        <v>188</v>
      </c>
      <c r="B31" s="356"/>
      <c r="C31" s="356"/>
      <c r="D31" s="356"/>
      <c r="E31" s="356"/>
      <c r="F31" s="356"/>
      <c r="G31" s="16">
        <v>151</v>
      </c>
      <c r="H31" s="58">
        <v>9622824</v>
      </c>
      <c r="I31" s="58">
        <v>2744361</v>
      </c>
    </row>
    <row r="32" spans="1:9" x14ac:dyDescent="0.25">
      <c r="A32" s="356" t="s">
        <v>189</v>
      </c>
      <c r="B32" s="356"/>
      <c r="C32" s="356"/>
      <c r="D32" s="356"/>
      <c r="E32" s="356"/>
      <c r="F32" s="356"/>
      <c r="G32" s="16">
        <v>152</v>
      </c>
      <c r="H32" s="58">
        <v>0</v>
      </c>
      <c r="I32" s="58">
        <v>0</v>
      </c>
    </row>
    <row r="33" spans="1:9" x14ac:dyDescent="0.25">
      <c r="A33" s="356" t="s">
        <v>190</v>
      </c>
      <c r="B33" s="356"/>
      <c r="C33" s="356"/>
      <c r="D33" s="356"/>
      <c r="E33" s="356"/>
      <c r="F33" s="356"/>
      <c r="G33" s="16">
        <v>153</v>
      </c>
      <c r="H33" s="58">
        <v>0</v>
      </c>
      <c r="I33" s="58">
        <v>0</v>
      </c>
    </row>
    <row r="34" spans="1:9" x14ac:dyDescent="0.25">
      <c r="A34" s="356" t="s">
        <v>191</v>
      </c>
      <c r="B34" s="356"/>
      <c r="C34" s="356"/>
      <c r="D34" s="356"/>
      <c r="E34" s="356"/>
      <c r="F34" s="356"/>
      <c r="G34" s="16">
        <v>154</v>
      </c>
      <c r="H34" s="58">
        <v>0</v>
      </c>
      <c r="I34" s="58">
        <v>28164276</v>
      </c>
    </row>
    <row r="35" spans="1:9" x14ac:dyDescent="0.25">
      <c r="A35" s="296" t="s">
        <v>192</v>
      </c>
      <c r="B35" s="296"/>
      <c r="C35" s="296"/>
      <c r="D35" s="296"/>
      <c r="E35" s="296"/>
      <c r="F35" s="296"/>
      <c r="G35" s="16">
        <v>155</v>
      </c>
      <c r="H35" s="58">
        <v>10015299</v>
      </c>
      <c r="I35" s="58">
        <v>11825615</v>
      </c>
    </row>
    <row r="36" spans="1:9" x14ac:dyDescent="0.25">
      <c r="A36" s="298" t="s">
        <v>405</v>
      </c>
      <c r="B36" s="299"/>
      <c r="C36" s="299"/>
      <c r="D36" s="299"/>
      <c r="E36" s="299"/>
      <c r="F36" s="299"/>
      <c r="G36" s="17">
        <v>156</v>
      </c>
      <c r="H36" s="59">
        <f>SUM(H37:H46)</f>
        <v>21291138</v>
      </c>
      <c r="I36" s="59">
        <f>SUM(I37:I46)</f>
        <v>35353682</v>
      </c>
    </row>
    <row r="37" spans="1:9" ht="27.6" customHeight="1" x14ac:dyDescent="0.25">
      <c r="A37" s="296" t="s">
        <v>193</v>
      </c>
      <c r="B37" s="296"/>
      <c r="C37" s="296"/>
      <c r="D37" s="296"/>
      <c r="E37" s="296"/>
      <c r="F37" s="296"/>
      <c r="G37" s="16">
        <v>157</v>
      </c>
      <c r="H37" s="58">
        <v>0</v>
      </c>
      <c r="I37" s="58">
        <v>0</v>
      </c>
    </row>
    <row r="38" spans="1:9" ht="25.2" customHeight="1" x14ac:dyDescent="0.25">
      <c r="A38" s="296" t="s">
        <v>194</v>
      </c>
      <c r="B38" s="296"/>
      <c r="C38" s="296"/>
      <c r="D38" s="296"/>
      <c r="E38" s="296"/>
      <c r="F38" s="296"/>
      <c r="G38" s="16">
        <v>158</v>
      </c>
      <c r="H38" s="58">
        <v>0</v>
      </c>
      <c r="I38" s="58">
        <v>0</v>
      </c>
    </row>
    <row r="39" spans="1:9" ht="28.2" customHeight="1" x14ac:dyDescent="0.25">
      <c r="A39" s="296" t="s">
        <v>195</v>
      </c>
      <c r="B39" s="296"/>
      <c r="C39" s="296"/>
      <c r="D39" s="296"/>
      <c r="E39" s="296"/>
      <c r="F39" s="296"/>
      <c r="G39" s="16">
        <v>159</v>
      </c>
      <c r="H39" s="58">
        <v>0</v>
      </c>
      <c r="I39" s="58">
        <v>0</v>
      </c>
    </row>
    <row r="40" spans="1:9" ht="28.2" customHeight="1" x14ac:dyDescent="0.25">
      <c r="A40" s="296" t="s">
        <v>196</v>
      </c>
      <c r="B40" s="296"/>
      <c r="C40" s="296"/>
      <c r="D40" s="296"/>
      <c r="E40" s="296"/>
      <c r="F40" s="296"/>
      <c r="G40" s="16">
        <v>160</v>
      </c>
      <c r="H40" s="58">
        <v>0</v>
      </c>
      <c r="I40" s="58">
        <v>0</v>
      </c>
    </row>
    <row r="41" spans="1:9" ht="22.95" customHeight="1" x14ac:dyDescent="0.25">
      <c r="A41" s="296" t="s">
        <v>197</v>
      </c>
      <c r="B41" s="296"/>
      <c r="C41" s="296"/>
      <c r="D41" s="296"/>
      <c r="E41" s="296"/>
      <c r="F41" s="296"/>
      <c r="G41" s="16">
        <v>161</v>
      </c>
      <c r="H41" s="58">
        <v>0</v>
      </c>
      <c r="I41" s="58">
        <v>0</v>
      </c>
    </row>
    <row r="42" spans="1:9" x14ac:dyDescent="0.25">
      <c r="A42" s="296" t="s">
        <v>198</v>
      </c>
      <c r="B42" s="296"/>
      <c r="C42" s="296"/>
      <c r="D42" s="296"/>
      <c r="E42" s="296"/>
      <c r="F42" s="296"/>
      <c r="G42" s="16">
        <v>162</v>
      </c>
      <c r="H42" s="58">
        <v>0</v>
      </c>
      <c r="I42" s="58">
        <v>0</v>
      </c>
    </row>
    <row r="43" spans="1:9" x14ac:dyDescent="0.25">
      <c r="A43" s="296" t="s">
        <v>199</v>
      </c>
      <c r="B43" s="296"/>
      <c r="C43" s="296"/>
      <c r="D43" s="296"/>
      <c r="E43" s="296"/>
      <c r="F43" s="296"/>
      <c r="G43" s="16">
        <v>163</v>
      </c>
      <c r="H43" s="58">
        <v>674539</v>
      </c>
      <c r="I43" s="58">
        <v>307295</v>
      </c>
    </row>
    <row r="44" spans="1:9" x14ac:dyDescent="0.25">
      <c r="A44" s="296" t="s">
        <v>200</v>
      </c>
      <c r="B44" s="296"/>
      <c r="C44" s="296"/>
      <c r="D44" s="296"/>
      <c r="E44" s="296"/>
      <c r="F44" s="296"/>
      <c r="G44" s="16">
        <v>164</v>
      </c>
      <c r="H44" s="58">
        <v>889846</v>
      </c>
      <c r="I44" s="58">
        <v>11680384</v>
      </c>
    </row>
    <row r="45" spans="1:9" x14ac:dyDescent="0.25">
      <c r="A45" s="296" t="s">
        <v>201</v>
      </c>
      <c r="B45" s="296"/>
      <c r="C45" s="296"/>
      <c r="D45" s="296"/>
      <c r="E45" s="296"/>
      <c r="F45" s="296"/>
      <c r="G45" s="16">
        <v>165</v>
      </c>
      <c r="H45" s="58">
        <v>0</v>
      </c>
      <c r="I45" s="58">
        <v>4503563</v>
      </c>
    </row>
    <row r="46" spans="1:9" x14ac:dyDescent="0.25">
      <c r="A46" s="296" t="s">
        <v>202</v>
      </c>
      <c r="B46" s="296"/>
      <c r="C46" s="296"/>
      <c r="D46" s="296"/>
      <c r="E46" s="296"/>
      <c r="F46" s="296"/>
      <c r="G46" s="16">
        <v>166</v>
      </c>
      <c r="H46" s="58">
        <v>19726753</v>
      </c>
      <c r="I46" s="58">
        <v>18862440</v>
      </c>
    </row>
    <row r="47" spans="1:9" x14ac:dyDescent="0.25">
      <c r="A47" s="298" t="s">
        <v>406</v>
      </c>
      <c r="B47" s="299"/>
      <c r="C47" s="299"/>
      <c r="D47" s="299"/>
      <c r="E47" s="299"/>
      <c r="F47" s="299"/>
      <c r="G47" s="17">
        <v>167</v>
      </c>
      <c r="H47" s="59">
        <f>SUM(H48:H54)</f>
        <v>125931773</v>
      </c>
      <c r="I47" s="59">
        <f>SUM(I48:I54)</f>
        <v>71256632</v>
      </c>
    </row>
    <row r="48" spans="1:9" ht="23.4" customHeight="1" x14ac:dyDescent="0.25">
      <c r="A48" s="296" t="s">
        <v>203</v>
      </c>
      <c r="B48" s="296"/>
      <c r="C48" s="296"/>
      <c r="D48" s="296"/>
      <c r="E48" s="296"/>
      <c r="F48" s="296"/>
      <c r="G48" s="16">
        <v>168</v>
      </c>
      <c r="H48" s="58">
        <v>0</v>
      </c>
      <c r="I48" s="58">
        <v>0</v>
      </c>
    </row>
    <row r="49" spans="1:9" ht="22.2" customHeight="1" x14ac:dyDescent="0.25">
      <c r="A49" s="354" t="s">
        <v>204</v>
      </c>
      <c r="B49" s="354"/>
      <c r="C49" s="354"/>
      <c r="D49" s="354"/>
      <c r="E49" s="354"/>
      <c r="F49" s="354"/>
      <c r="G49" s="16">
        <v>169</v>
      </c>
      <c r="H49" s="58">
        <v>0</v>
      </c>
      <c r="I49" s="58">
        <v>0</v>
      </c>
    </row>
    <row r="50" spans="1:9" x14ac:dyDescent="0.25">
      <c r="A50" s="354" t="s">
        <v>205</v>
      </c>
      <c r="B50" s="354"/>
      <c r="C50" s="354"/>
      <c r="D50" s="354"/>
      <c r="E50" s="354"/>
      <c r="F50" s="354"/>
      <c r="G50" s="16">
        <v>170</v>
      </c>
      <c r="H50" s="58">
        <v>63062608</v>
      </c>
      <c r="I50" s="58">
        <v>66258463</v>
      </c>
    </row>
    <row r="51" spans="1:9" x14ac:dyDescent="0.25">
      <c r="A51" s="354" t="s">
        <v>206</v>
      </c>
      <c r="B51" s="354"/>
      <c r="C51" s="354"/>
      <c r="D51" s="354"/>
      <c r="E51" s="354"/>
      <c r="F51" s="354"/>
      <c r="G51" s="16">
        <v>171</v>
      </c>
      <c r="H51" s="58">
        <v>41917880</v>
      </c>
      <c r="I51" s="58">
        <v>0</v>
      </c>
    </row>
    <row r="52" spans="1:9" x14ac:dyDescent="0.25">
      <c r="A52" s="354" t="s">
        <v>207</v>
      </c>
      <c r="B52" s="354"/>
      <c r="C52" s="354"/>
      <c r="D52" s="354"/>
      <c r="E52" s="354"/>
      <c r="F52" s="354"/>
      <c r="G52" s="16">
        <v>172</v>
      </c>
      <c r="H52" s="58">
        <v>17843787</v>
      </c>
      <c r="I52" s="58">
        <v>0</v>
      </c>
    </row>
    <row r="53" spans="1:9" x14ac:dyDescent="0.25">
      <c r="A53" s="354" t="s">
        <v>208</v>
      </c>
      <c r="B53" s="354"/>
      <c r="C53" s="354"/>
      <c r="D53" s="354"/>
      <c r="E53" s="354"/>
      <c r="F53" s="354"/>
      <c r="G53" s="16">
        <v>173</v>
      </c>
      <c r="H53" s="58">
        <v>0</v>
      </c>
      <c r="I53" s="58">
        <v>0</v>
      </c>
    </row>
    <row r="54" spans="1:9" x14ac:dyDescent="0.25">
      <c r="A54" s="354" t="s">
        <v>209</v>
      </c>
      <c r="B54" s="354"/>
      <c r="C54" s="354"/>
      <c r="D54" s="354"/>
      <c r="E54" s="354"/>
      <c r="F54" s="354"/>
      <c r="G54" s="16">
        <v>174</v>
      </c>
      <c r="H54" s="58">
        <v>3107498</v>
      </c>
      <c r="I54" s="58">
        <v>4998169</v>
      </c>
    </row>
    <row r="55" spans="1:9" ht="30.6" customHeight="1" x14ac:dyDescent="0.25">
      <c r="A55" s="297" t="s">
        <v>210</v>
      </c>
      <c r="B55" s="297"/>
      <c r="C55" s="297"/>
      <c r="D55" s="297"/>
      <c r="E55" s="297"/>
      <c r="F55" s="297"/>
      <c r="G55" s="16">
        <v>175</v>
      </c>
      <c r="H55" s="58">
        <v>0</v>
      </c>
      <c r="I55" s="58">
        <v>547970</v>
      </c>
    </row>
    <row r="56" spans="1:9" x14ac:dyDescent="0.25">
      <c r="A56" s="297" t="s">
        <v>211</v>
      </c>
      <c r="B56" s="297"/>
      <c r="C56" s="297"/>
      <c r="D56" s="297"/>
      <c r="E56" s="297"/>
      <c r="F56" s="297"/>
      <c r="G56" s="16">
        <v>176</v>
      </c>
      <c r="H56" s="58">
        <v>0</v>
      </c>
      <c r="I56" s="58">
        <v>0</v>
      </c>
    </row>
    <row r="57" spans="1:9" ht="28.95" customHeight="1" x14ac:dyDescent="0.25">
      <c r="A57" s="297" t="s">
        <v>212</v>
      </c>
      <c r="B57" s="297"/>
      <c r="C57" s="297"/>
      <c r="D57" s="297"/>
      <c r="E57" s="297"/>
      <c r="F57" s="297"/>
      <c r="G57" s="16">
        <v>177</v>
      </c>
      <c r="H57" s="58">
        <v>1643580</v>
      </c>
      <c r="I57" s="58">
        <v>144413</v>
      </c>
    </row>
    <row r="58" spans="1:9" x14ac:dyDescent="0.25">
      <c r="A58" s="297" t="s">
        <v>213</v>
      </c>
      <c r="B58" s="297"/>
      <c r="C58" s="297"/>
      <c r="D58" s="297"/>
      <c r="E58" s="297"/>
      <c r="F58" s="297"/>
      <c r="G58" s="16">
        <v>178</v>
      </c>
      <c r="H58" s="58">
        <v>0</v>
      </c>
      <c r="I58" s="58">
        <v>0</v>
      </c>
    </row>
    <row r="59" spans="1:9" x14ac:dyDescent="0.25">
      <c r="A59" s="298" t="s">
        <v>407</v>
      </c>
      <c r="B59" s="299"/>
      <c r="C59" s="299"/>
      <c r="D59" s="299"/>
      <c r="E59" s="299"/>
      <c r="F59" s="299"/>
      <c r="G59" s="17">
        <v>179</v>
      </c>
      <c r="H59" s="59">
        <f>H7+H36+H55+H56</f>
        <v>696901773</v>
      </c>
      <c r="I59" s="59">
        <f>I7+I36+I55+I56</f>
        <v>1679909675</v>
      </c>
    </row>
    <row r="60" spans="1:9" x14ac:dyDescent="0.25">
      <c r="A60" s="298" t="s">
        <v>408</v>
      </c>
      <c r="B60" s="299"/>
      <c r="C60" s="299"/>
      <c r="D60" s="299"/>
      <c r="E60" s="299"/>
      <c r="F60" s="299"/>
      <c r="G60" s="17">
        <v>180</v>
      </c>
      <c r="H60" s="59">
        <f>H13+H47+H57+H58</f>
        <v>1197950353</v>
      </c>
      <c r="I60" s="59">
        <f>I13+I47+I57+I58</f>
        <v>1578434442</v>
      </c>
    </row>
    <row r="61" spans="1:9" x14ac:dyDescent="0.25">
      <c r="A61" s="298" t="s">
        <v>409</v>
      </c>
      <c r="B61" s="299"/>
      <c r="C61" s="299"/>
      <c r="D61" s="299"/>
      <c r="E61" s="299"/>
      <c r="F61" s="299"/>
      <c r="G61" s="17">
        <v>181</v>
      </c>
      <c r="H61" s="59">
        <f>H59-H60</f>
        <v>-501048580</v>
      </c>
      <c r="I61" s="59">
        <f>I59-I60</f>
        <v>101475233</v>
      </c>
    </row>
    <row r="62" spans="1:9" x14ac:dyDescent="0.25">
      <c r="A62" s="362" t="s">
        <v>410</v>
      </c>
      <c r="B62" s="362"/>
      <c r="C62" s="362"/>
      <c r="D62" s="362"/>
      <c r="E62" s="362"/>
      <c r="F62" s="362"/>
      <c r="G62" s="17">
        <v>182</v>
      </c>
      <c r="H62" s="59">
        <f>+IF((H59-H60)&gt;0,(H59-H60),0)</f>
        <v>0</v>
      </c>
      <c r="I62" s="59">
        <f>+IF((I59-I60)&gt;0,(I59-I60),0)</f>
        <v>101475233</v>
      </c>
    </row>
    <row r="63" spans="1:9" x14ac:dyDescent="0.25">
      <c r="A63" s="362" t="s">
        <v>411</v>
      </c>
      <c r="B63" s="362"/>
      <c r="C63" s="362"/>
      <c r="D63" s="362"/>
      <c r="E63" s="362"/>
      <c r="F63" s="362"/>
      <c r="G63" s="17">
        <v>183</v>
      </c>
      <c r="H63" s="59">
        <f>+IF((H59-H60)&lt;0,(H59-H60),0)</f>
        <v>-501048580</v>
      </c>
      <c r="I63" s="59">
        <f>+IF((I59-I60)&lt;0,(I59-I60),0)</f>
        <v>0</v>
      </c>
    </row>
    <row r="64" spans="1:9" x14ac:dyDescent="0.25">
      <c r="A64" s="297" t="s">
        <v>214</v>
      </c>
      <c r="B64" s="297"/>
      <c r="C64" s="297"/>
      <c r="D64" s="297"/>
      <c r="E64" s="297"/>
      <c r="F64" s="297"/>
      <c r="G64" s="16">
        <v>184</v>
      </c>
      <c r="H64" s="58">
        <v>-142242789</v>
      </c>
      <c r="I64" s="58">
        <v>-7232013</v>
      </c>
    </row>
    <row r="65" spans="1:9" x14ac:dyDescent="0.25">
      <c r="A65" s="298" t="s">
        <v>412</v>
      </c>
      <c r="B65" s="299"/>
      <c r="C65" s="299"/>
      <c r="D65" s="299"/>
      <c r="E65" s="299"/>
      <c r="F65" s="299"/>
      <c r="G65" s="17">
        <v>185</v>
      </c>
      <c r="H65" s="59">
        <f>H61-H64</f>
        <v>-358805791</v>
      </c>
      <c r="I65" s="59">
        <f>I61-I64</f>
        <v>108707246</v>
      </c>
    </row>
    <row r="66" spans="1:9" x14ac:dyDescent="0.25">
      <c r="A66" s="362" t="s">
        <v>413</v>
      </c>
      <c r="B66" s="362"/>
      <c r="C66" s="362"/>
      <c r="D66" s="362"/>
      <c r="E66" s="362"/>
      <c r="F66" s="362"/>
      <c r="G66" s="17">
        <v>186</v>
      </c>
      <c r="H66" s="59">
        <f>+IF((H61-H64)&gt;0,(H61-H64),0)</f>
        <v>0</v>
      </c>
      <c r="I66" s="59">
        <f>+IF((I61-I64)&gt;0,(I61-I64),0)</f>
        <v>108707246</v>
      </c>
    </row>
    <row r="67" spans="1:9" x14ac:dyDescent="0.25">
      <c r="A67" s="363" t="s">
        <v>414</v>
      </c>
      <c r="B67" s="363"/>
      <c r="C67" s="363"/>
      <c r="D67" s="363"/>
      <c r="E67" s="363"/>
      <c r="F67" s="363"/>
      <c r="G67" s="18">
        <v>187</v>
      </c>
      <c r="H67" s="64">
        <f>+IF((H61-H64)&lt;0,(H61-H64),0)</f>
        <v>-358805791</v>
      </c>
      <c r="I67" s="64">
        <f>+IF((I61-I64)&lt;0,(I61-I64),0)</f>
        <v>0</v>
      </c>
    </row>
    <row r="68" spans="1:9" x14ac:dyDescent="0.25">
      <c r="A68" s="316" t="s">
        <v>215</v>
      </c>
      <c r="B68" s="316"/>
      <c r="C68" s="316"/>
      <c r="D68" s="316"/>
      <c r="E68" s="316"/>
      <c r="F68" s="316"/>
      <c r="G68" s="360"/>
      <c r="H68" s="360"/>
      <c r="I68" s="360"/>
    </row>
    <row r="69" spans="1:9" ht="25.95" customHeight="1" x14ac:dyDescent="0.25">
      <c r="A69" s="298" t="s">
        <v>415</v>
      </c>
      <c r="B69" s="299"/>
      <c r="C69" s="299"/>
      <c r="D69" s="299"/>
      <c r="E69" s="299"/>
      <c r="F69" s="299"/>
      <c r="G69" s="17">
        <v>188</v>
      </c>
      <c r="H69" s="59">
        <f>H70-H71</f>
        <v>0</v>
      </c>
      <c r="I69" s="59">
        <f>I70-I71</f>
        <v>0</v>
      </c>
    </row>
    <row r="70" spans="1:9" x14ac:dyDescent="0.25">
      <c r="A70" s="354" t="s">
        <v>216</v>
      </c>
      <c r="B70" s="354"/>
      <c r="C70" s="354"/>
      <c r="D70" s="354"/>
      <c r="E70" s="354"/>
      <c r="F70" s="354"/>
      <c r="G70" s="16">
        <v>189</v>
      </c>
      <c r="H70" s="65">
        <v>0</v>
      </c>
      <c r="I70" s="65">
        <v>0</v>
      </c>
    </row>
    <row r="71" spans="1:9" x14ac:dyDescent="0.25">
      <c r="A71" s="354" t="s">
        <v>217</v>
      </c>
      <c r="B71" s="354"/>
      <c r="C71" s="354"/>
      <c r="D71" s="354"/>
      <c r="E71" s="354"/>
      <c r="F71" s="354"/>
      <c r="G71" s="16">
        <v>190</v>
      </c>
      <c r="H71" s="65">
        <v>0</v>
      </c>
      <c r="I71" s="65">
        <v>0</v>
      </c>
    </row>
    <row r="72" spans="1:9" x14ac:dyDescent="0.25">
      <c r="A72" s="297" t="s">
        <v>218</v>
      </c>
      <c r="B72" s="297"/>
      <c r="C72" s="297"/>
      <c r="D72" s="297"/>
      <c r="E72" s="297"/>
      <c r="F72" s="297"/>
      <c r="G72" s="16">
        <v>191</v>
      </c>
      <c r="H72" s="65">
        <v>0</v>
      </c>
      <c r="I72" s="65">
        <v>0</v>
      </c>
    </row>
    <row r="73" spans="1:9" x14ac:dyDescent="0.25">
      <c r="A73" s="362" t="s">
        <v>219</v>
      </c>
      <c r="B73" s="362"/>
      <c r="C73" s="362"/>
      <c r="D73" s="362"/>
      <c r="E73" s="362"/>
      <c r="F73" s="362"/>
      <c r="G73" s="17">
        <v>192</v>
      </c>
      <c r="H73" s="112">
        <v>0</v>
      </c>
      <c r="I73" s="112">
        <v>0</v>
      </c>
    </row>
    <row r="74" spans="1:9" x14ac:dyDescent="0.25">
      <c r="A74" s="363" t="s">
        <v>220</v>
      </c>
      <c r="B74" s="363"/>
      <c r="C74" s="363"/>
      <c r="D74" s="363"/>
      <c r="E74" s="363"/>
      <c r="F74" s="363"/>
      <c r="G74" s="18">
        <v>193</v>
      </c>
      <c r="H74" s="113">
        <v>0</v>
      </c>
      <c r="I74" s="113">
        <v>0</v>
      </c>
    </row>
    <row r="75" spans="1:9" x14ac:dyDescent="0.25">
      <c r="A75" s="316" t="s">
        <v>221</v>
      </c>
      <c r="B75" s="316"/>
      <c r="C75" s="316"/>
      <c r="D75" s="316"/>
      <c r="E75" s="316"/>
      <c r="F75" s="316"/>
      <c r="G75" s="360"/>
      <c r="H75" s="360"/>
      <c r="I75" s="360"/>
    </row>
    <row r="76" spans="1:9" x14ac:dyDescent="0.25">
      <c r="A76" s="298" t="s">
        <v>416</v>
      </c>
      <c r="B76" s="299"/>
      <c r="C76" s="299"/>
      <c r="D76" s="299"/>
      <c r="E76" s="299"/>
      <c r="F76" s="299"/>
      <c r="G76" s="17">
        <v>194</v>
      </c>
      <c r="H76" s="112">
        <v>0</v>
      </c>
      <c r="I76" s="112">
        <v>0</v>
      </c>
    </row>
    <row r="77" spans="1:9" x14ac:dyDescent="0.25">
      <c r="A77" s="361" t="s">
        <v>417</v>
      </c>
      <c r="B77" s="361"/>
      <c r="C77" s="361"/>
      <c r="D77" s="361"/>
      <c r="E77" s="361"/>
      <c r="F77" s="361"/>
      <c r="G77" s="22">
        <v>195</v>
      </c>
      <c r="H77" s="65">
        <v>0</v>
      </c>
      <c r="I77" s="65">
        <v>0</v>
      </c>
    </row>
    <row r="78" spans="1:9" x14ac:dyDescent="0.25">
      <c r="A78" s="361" t="s">
        <v>418</v>
      </c>
      <c r="B78" s="361"/>
      <c r="C78" s="361"/>
      <c r="D78" s="361"/>
      <c r="E78" s="361"/>
      <c r="F78" s="361"/>
      <c r="G78" s="22">
        <v>196</v>
      </c>
      <c r="H78" s="65">
        <v>0</v>
      </c>
      <c r="I78" s="65">
        <v>0</v>
      </c>
    </row>
    <row r="79" spans="1:9" x14ac:dyDescent="0.25">
      <c r="A79" s="298" t="s">
        <v>419</v>
      </c>
      <c r="B79" s="299"/>
      <c r="C79" s="299"/>
      <c r="D79" s="299"/>
      <c r="E79" s="299"/>
      <c r="F79" s="299"/>
      <c r="G79" s="17">
        <v>197</v>
      </c>
      <c r="H79" s="112">
        <v>0</v>
      </c>
      <c r="I79" s="112">
        <v>0</v>
      </c>
    </row>
    <row r="80" spans="1:9" x14ac:dyDescent="0.25">
      <c r="A80" s="298" t="s">
        <v>420</v>
      </c>
      <c r="B80" s="299"/>
      <c r="C80" s="299"/>
      <c r="D80" s="299"/>
      <c r="E80" s="299"/>
      <c r="F80" s="299"/>
      <c r="G80" s="17">
        <v>198</v>
      </c>
      <c r="H80" s="112">
        <v>0</v>
      </c>
      <c r="I80" s="112">
        <v>0</v>
      </c>
    </row>
    <row r="81" spans="1:9" x14ac:dyDescent="0.25">
      <c r="A81" s="362" t="s">
        <v>421</v>
      </c>
      <c r="B81" s="362"/>
      <c r="C81" s="362"/>
      <c r="D81" s="362"/>
      <c r="E81" s="362"/>
      <c r="F81" s="362"/>
      <c r="G81" s="17">
        <v>199</v>
      </c>
      <c r="H81" s="112">
        <v>0</v>
      </c>
      <c r="I81" s="112">
        <v>0</v>
      </c>
    </row>
    <row r="82" spans="1:9" x14ac:dyDescent="0.25">
      <c r="A82" s="363" t="s">
        <v>422</v>
      </c>
      <c r="B82" s="363"/>
      <c r="C82" s="363"/>
      <c r="D82" s="363"/>
      <c r="E82" s="363"/>
      <c r="F82" s="363"/>
      <c r="G82" s="17">
        <v>200</v>
      </c>
      <c r="H82" s="113">
        <v>0</v>
      </c>
      <c r="I82" s="113">
        <v>0</v>
      </c>
    </row>
    <row r="83" spans="1:9" x14ac:dyDescent="0.25">
      <c r="A83" s="316" t="s">
        <v>222</v>
      </c>
      <c r="B83" s="316"/>
      <c r="C83" s="316"/>
      <c r="D83" s="316"/>
      <c r="E83" s="316"/>
      <c r="F83" s="316"/>
      <c r="G83" s="360"/>
      <c r="H83" s="360"/>
      <c r="I83" s="360"/>
    </row>
    <row r="84" spans="1:9" x14ac:dyDescent="0.25">
      <c r="A84" s="344" t="s">
        <v>423</v>
      </c>
      <c r="B84" s="345"/>
      <c r="C84" s="345"/>
      <c r="D84" s="345"/>
      <c r="E84" s="345"/>
      <c r="F84" s="345"/>
      <c r="G84" s="17">
        <v>201</v>
      </c>
      <c r="H84" s="53">
        <f>H85+H86</f>
        <v>-358805791</v>
      </c>
      <c r="I84" s="53">
        <f>I85+I86</f>
        <v>108707246</v>
      </c>
    </row>
    <row r="85" spans="1:9" x14ac:dyDescent="0.25">
      <c r="A85" s="347" t="s">
        <v>223</v>
      </c>
      <c r="B85" s="347"/>
      <c r="C85" s="347"/>
      <c r="D85" s="347"/>
      <c r="E85" s="347"/>
      <c r="F85" s="347"/>
      <c r="G85" s="16">
        <v>202</v>
      </c>
      <c r="H85" s="52">
        <v>-329593506</v>
      </c>
      <c r="I85" s="52">
        <v>104374607</v>
      </c>
    </row>
    <row r="86" spans="1:9" x14ac:dyDescent="0.25">
      <c r="A86" s="349" t="s">
        <v>224</v>
      </c>
      <c r="B86" s="349"/>
      <c r="C86" s="349"/>
      <c r="D86" s="349"/>
      <c r="E86" s="349"/>
      <c r="F86" s="349"/>
      <c r="G86" s="19">
        <v>203</v>
      </c>
      <c r="H86" s="66">
        <v>-29212285</v>
      </c>
      <c r="I86" s="66">
        <v>4332639</v>
      </c>
    </row>
    <row r="87" spans="1:9" x14ac:dyDescent="0.25">
      <c r="A87" s="350" t="s">
        <v>225</v>
      </c>
      <c r="B87" s="350"/>
      <c r="C87" s="350"/>
      <c r="D87" s="350"/>
      <c r="E87" s="350"/>
      <c r="F87" s="350"/>
      <c r="G87" s="351"/>
      <c r="H87" s="351"/>
      <c r="I87" s="351"/>
    </row>
    <row r="88" spans="1:9" x14ac:dyDescent="0.25">
      <c r="A88" s="352" t="s">
        <v>226</v>
      </c>
      <c r="B88" s="352"/>
      <c r="C88" s="352"/>
      <c r="D88" s="352"/>
      <c r="E88" s="352"/>
      <c r="F88" s="352"/>
      <c r="G88" s="16">
        <v>204</v>
      </c>
      <c r="H88" s="52">
        <f>+H65</f>
        <v>-358805791</v>
      </c>
      <c r="I88" s="52">
        <f>+I65</f>
        <v>108707246</v>
      </c>
    </row>
    <row r="89" spans="1:9" ht="24.6" customHeight="1" x14ac:dyDescent="0.25">
      <c r="A89" s="353" t="s">
        <v>424</v>
      </c>
      <c r="B89" s="353"/>
      <c r="C89" s="353"/>
      <c r="D89" s="353"/>
      <c r="E89" s="353"/>
      <c r="F89" s="353"/>
      <c r="G89" s="17">
        <v>205</v>
      </c>
      <c r="H89" s="53">
        <f>H90+H97</f>
        <v>-73904</v>
      </c>
      <c r="I89" s="53">
        <f>I90+I97</f>
        <v>97850</v>
      </c>
    </row>
    <row r="90" spans="1:9" ht="27" customHeight="1" x14ac:dyDescent="0.25">
      <c r="A90" s="353" t="s">
        <v>443</v>
      </c>
      <c r="B90" s="353"/>
      <c r="C90" s="353"/>
      <c r="D90" s="353"/>
      <c r="E90" s="353"/>
      <c r="F90" s="353"/>
      <c r="G90" s="17">
        <v>206</v>
      </c>
      <c r="H90" s="53">
        <f>H91+H92+H93+H94+H95</f>
        <v>-73904</v>
      </c>
      <c r="I90" s="53">
        <f>I91+I92+I93+I94+I95</f>
        <v>97850</v>
      </c>
    </row>
    <row r="91" spans="1:9" ht="21.6" customHeight="1" x14ac:dyDescent="0.25">
      <c r="A91" s="354" t="s">
        <v>426</v>
      </c>
      <c r="B91" s="354"/>
      <c r="C91" s="354"/>
      <c r="D91" s="354"/>
      <c r="E91" s="354"/>
      <c r="F91" s="354"/>
      <c r="G91" s="16">
        <v>207</v>
      </c>
      <c r="H91" s="52">
        <v>0</v>
      </c>
      <c r="I91" s="52">
        <v>0</v>
      </c>
    </row>
    <row r="92" spans="1:9" ht="21.6" customHeight="1" x14ac:dyDescent="0.25">
      <c r="A92" s="354" t="s">
        <v>427</v>
      </c>
      <c r="B92" s="354"/>
      <c r="C92" s="354"/>
      <c r="D92" s="354"/>
      <c r="E92" s="354"/>
      <c r="F92" s="354"/>
      <c r="G92" s="16">
        <v>208</v>
      </c>
      <c r="H92" s="52">
        <v>-73904</v>
      </c>
      <c r="I92" s="52">
        <v>97850</v>
      </c>
    </row>
    <row r="93" spans="1:9" ht="26.25" customHeight="1" x14ac:dyDescent="0.25">
      <c r="A93" s="354" t="s">
        <v>428</v>
      </c>
      <c r="B93" s="354"/>
      <c r="C93" s="354"/>
      <c r="D93" s="354"/>
      <c r="E93" s="354"/>
      <c r="F93" s="354"/>
      <c r="G93" s="16">
        <v>209</v>
      </c>
      <c r="H93" s="52">
        <v>0</v>
      </c>
      <c r="I93" s="52">
        <v>0</v>
      </c>
    </row>
    <row r="94" spans="1:9" ht="24.6" customHeight="1" x14ac:dyDescent="0.25">
      <c r="A94" s="354" t="s">
        <v>429</v>
      </c>
      <c r="B94" s="354"/>
      <c r="C94" s="354"/>
      <c r="D94" s="354"/>
      <c r="E94" s="354"/>
      <c r="F94" s="354"/>
      <c r="G94" s="16">
        <v>210</v>
      </c>
      <c r="H94" s="52">
        <v>0</v>
      </c>
      <c r="I94" s="52">
        <v>0</v>
      </c>
    </row>
    <row r="95" spans="1:9" ht="14.25" customHeight="1" x14ac:dyDescent="0.25">
      <c r="A95" s="354" t="s">
        <v>430</v>
      </c>
      <c r="B95" s="354"/>
      <c r="C95" s="354"/>
      <c r="D95" s="354"/>
      <c r="E95" s="354"/>
      <c r="F95" s="354"/>
      <c r="G95" s="16">
        <v>211</v>
      </c>
      <c r="H95" s="52">
        <v>0</v>
      </c>
      <c r="I95" s="52">
        <v>0</v>
      </c>
    </row>
    <row r="96" spans="1:9" x14ac:dyDescent="0.25">
      <c r="A96" s="354" t="s">
        <v>431</v>
      </c>
      <c r="B96" s="354"/>
      <c r="C96" s="354"/>
      <c r="D96" s="354"/>
      <c r="E96" s="354"/>
      <c r="F96" s="354"/>
      <c r="G96" s="16">
        <v>212</v>
      </c>
      <c r="H96" s="52">
        <v>-13302</v>
      </c>
      <c r="I96" s="52">
        <v>17613</v>
      </c>
    </row>
    <row r="97" spans="1:9" ht="27.6" customHeight="1" x14ac:dyDescent="0.25">
      <c r="A97" s="353" t="s">
        <v>440</v>
      </c>
      <c r="B97" s="353"/>
      <c r="C97" s="353"/>
      <c r="D97" s="353"/>
      <c r="E97" s="353"/>
      <c r="F97" s="353"/>
      <c r="G97" s="17">
        <v>213</v>
      </c>
      <c r="H97" s="53">
        <f>H98+H99+H100+H101+H102+H103+H104+H105</f>
        <v>0</v>
      </c>
      <c r="I97" s="53">
        <f>I98+I99+I100+I101+I102+I103+I104+I105</f>
        <v>0</v>
      </c>
    </row>
    <row r="98" spans="1:9" ht="17.25" customHeight="1" x14ac:dyDescent="0.25">
      <c r="A98" s="354" t="s">
        <v>425</v>
      </c>
      <c r="B98" s="354"/>
      <c r="C98" s="354"/>
      <c r="D98" s="354"/>
      <c r="E98" s="354"/>
      <c r="F98" s="354"/>
      <c r="G98" s="16">
        <v>214</v>
      </c>
      <c r="H98" s="52">
        <v>0</v>
      </c>
      <c r="I98" s="52">
        <v>0</v>
      </c>
    </row>
    <row r="99" spans="1:9" ht="27.6" customHeight="1" x14ac:dyDescent="0.25">
      <c r="A99" s="354" t="s">
        <v>432</v>
      </c>
      <c r="B99" s="354"/>
      <c r="C99" s="354"/>
      <c r="D99" s="354"/>
      <c r="E99" s="354"/>
      <c r="F99" s="354"/>
      <c r="G99" s="16">
        <v>215</v>
      </c>
      <c r="H99" s="52">
        <v>0</v>
      </c>
      <c r="I99" s="52">
        <v>0</v>
      </c>
    </row>
    <row r="100" spans="1:9" ht="14.25" customHeight="1" x14ac:dyDescent="0.25">
      <c r="A100" s="354" t="s">
        <v>433</v>
      </c>
      <c r="B100" s="354"/>
      <c r="C100" s="354"/>
      <c r="D100" s="354"/>
      <c r="E100" s="354"/>
      <c r="F100" s="354"/>
      <c r="G100" s="16">
        <v>216</v>
      </c>
      <c r="H100" s="52">
        <v>0</v>
      </c>
      <c r="I100" s="52">
        <v>0</v>
      </c>
    </row>
    <row r="101" spans="1:9" ht="27.6" customHeight="1" x14ac:dyDescent="0.25">
      <c r="A101" s="354" t="s">
        <v>434</v>
      </c>
      <c r="B101" s="354"/>
      <c r="C101" s="354"/>
      <c r="D101" s="354"/>
      <c r="E101" s="354"/>
      <c r="F101" s="354"/>
      <c r="G101" s="16">
        <v>217</v>
      </c>
      <c r="H101" s="52">
        <v>0</v>
      </c>
      <c r="I101" s="52">
        <v>0</v>
      </c>
    </row>
    <row r="102" spans="1:9" ht="27.6" customHeight="1" x14ac:dyDescent="0.25">
      <c r="A102" s="354" t="s">
        <v>435</v>
      </c>
      <c r="B102" s="354"/>
      <c r="C102" s="354"/>
      <c r="D102" s="354"/>
      <c r="E102" s="354"/>
      <c r="F102" s="354"/>
      <c r="G102" s="16">
        <v>218</v>
      </c>
      <c r="H102" s="52">
        <v>0</v>
      </c>
      <c r="I102" s="52">
        <v>0</v>
      </c>
    </row>
    <row r="103" spans="1:9" ht="18" customHeight="1" x14ac:dyDescent="0.25">
      <c r="A103" s="354" t="s">
        <v>436</v>
      </c>
      <c r="B103" s="354"/>
      <c r="C103" s="354"/>
      <c r="D103" s="354"/>
      <c r="E103" s="354"/>
      <c r="F103" s="354"/>
      <c r="G103" s="16">
        <v>219</v>
      </c>
      <c r="H103" s="52">
        <v>0</v>
      </c>
      <c r="I103" s="52">
        <v>0</v>
      </c>
    </row>
    <row r="104" spans="1:9" ht="16.5" customHeight="1" x14ac:dyDescent="0.25">
      <c r="A104" s="354" t="s">
        <v>437</v>
      </c>
      <c r="B104" s="354"/>
      <c r="C104" s="354"/>
      <c r="D104" s="354"/>
      <c r="E104" s="354"/>
      <c r="F104" s="354"/>
      <c r="G104" s="16">
        <v>220</v>
      </c>
      <c r="H104" s="52">
        <v>0</v>
      </c>
      <c r="I104" s="52">
        <v>0</v>
      </c>
    </row>
    <row r="105" spans="1:9" ht="16.5" customHeight="1" x14ac:dyDescent="0.25">
      <c r="A105" s="354" t="s">
        <v>438</v>
      </c>
      <c r="B105" s="354"/>
      <c r="C105" s="354"/>
      <c r="D105" s="354"/>
      <c r="E105" s="354"/>
      <c r="F105" s="354"/>
      <c r="G105" s="16">
        <v>221</v>
      </c>
      <c r="H105" s="52">
        <v>0</v>
      </c>
      <c r="I105" s="52">
        <v>0</v>
      </c>
    </row>
    <row r="106" spans="1:9" ht="31.5" customHeight="1" x14ac:dyDescent="0.25">
      <c r="A106" s="354" t="s">
        <v>439</v>
      </c>
      <c r="B106" s="354"/>
      <c r="C106" s="354"/>
      <c r="D106" s="354"/>
      <c r="E106" s="354"/>
      <c r="F106" s="354"/>
      <c r="G106" s="16">
        <v>222</v>
      </c>
      <c r="H106" s="52">
        <v>0</v>
      </c>
      <c r="I106" s="52">
        <v>0</v>
      </c>
    </row>
    <row r="107" spans="1:9" ht="31.2" customHeight="1" x14ac:dyDescent="0.25">
      <c r="A107" s="355" t="s">
        <v>444</v>
      </c>
      <c r="B107" s="355"/>
      <c r="C107" s="355"/>
      <c r="D107" s="355"/>
      <c r="E107" s="355"/>
      <c r="F107" s="355"/>
      <c r="G107" s="18">
        <v>223</v>
      </c>
      <c r="H107" s="54">
        <f>H90+H97-H96-H106</f>
        <v>-60602</v>
      </c>
      <c r="I107" s="54">
        <f>I90+I97-I96-I106</f>
        <v>80237</v>
      </c>
    </row>
    <row r="108" spans="1:9" ht="31.2" customHeight="1" x14ac:dyDescent="0.25">
      <c r="A108" s="355" t="s">
        <v>445</v>
      </c>
      <c r="B108" s="355"/>
      <c r="C108" s="355"/>
      <c r="D108" s="355"/>
      <c r="E108" s="355"/>
      <c r="F108" s="355"/>
      <c r="G108" s="18">
        <v>224</v>
      </c>
      <c r="H108" s="54">
        <f>H88+H107</f>
        <v>-358866393</v>
      </c>
      <c r="I108" s="54">
        <f>I88+I107</f>
        <v>108787483</v>
      </c>
    </row>
    <row r="109" spans="1:9" ht="28.95" customHeight="1" x14ac:dyDescent="0.25">
      <c r="A109" s="316" t="s">
        <v>227</v>
      </c>
      <c r="B109" s="316"/>
      <c r="C109" s="316"/>
      <c r="D109" s="316"/>
      <c r="E109" s="316"/>
      <c r="F109" s="316"/>
      <c r="G109" s="360"/>
      <c r="H109" s="360"/>
      <c r="I109" s="360"/>
    </row>
    <row r="110" spans="1:9" ht="23.4" customHeight="1" x14ac:dyDescent="0.25">
      <c r="A110" s="344" t="s">
        <v>446</v>
      </c>
      <c r="B110" s="345"/>
      <c r="C110" s="345"/>
      <c r="D110" s="345"/>
      <c r="E110" s="345"/>
      <c r="F110" s="345"/>
      <c r="G110" s="17">
        <v>225</v>
      </c>
      <c r="H110" s="53">
        <f>H111+H112</f>
        <v>-358866393</v>
      </c>
      <c r="I110" s="53">
        <f>I111+I112</f>
        <v>108787483</v>
      </c>
    </row>
    <row r="111" spans="1:9" x14ac:dyDescent="0.25">
      <c r="A111" s="346" t="s">
        <v>441</v>
      </c>
      <c r="B111" s="347"/>
      <c r="C111" s="347"/>
      <c r="D111" s="347"/>
      <c r="E111" s="347"/>
      <c r="F111" s="347"/>
      <c r="G111" s="16">
        <v>226</v>
      </c>
      <c r="H111" s="52">
        <f>+H108-H112</f>
        <v>-329654108</v>
      </c>
      <c r="I111" s="52">
        <f>+I108-I112</f>
        <v>104454844</v>
      </c>
    </row>
    <row r="112" spans="1:9" x14ac:dyDescent="0.25">
      <c r="A112" s="348" t="s">
        <v>442</v>
      </c>
      <c r="B112" s="349"/>
      <c r="C112" s="349"/>
      <c r="D112" s="349"/>
      <c r="E112" s="349"/>
      <c r="F112" s="349"/>
      <c r="G112" s="19">
        <v>227</v>
      </c>
      <c r="H112" s="66">
        <f>+H86</f>
        <v>-29212285</v>
      </c>
      <c r="I112" s="66">
        <f>+I86</f>
        <v>4332639</v>
      </c>
    </row>
  </sheetData>
  <sheetProtection algorithmName="SHA-512" hashValue="7J425dKALHKwM7odP0Q5Uqy0T0gde04Fbok9UsPhihu9nTSZ3OVXyg0hu6drOO6flfbB1IYSnj0tlTLK5rR2hA==" saltValue="DCrcM4jzOH3zxHuTwJO9iQ==" spinCount="100000" sheet="1" objects="1" scenarios="1"/>
  <mergeCells count="112">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7:F7"/>
    <mergeCell ref="A8:F8"/>
    <mergeCell ref="A9:F9"/>
    <mergeCell ref="A10:F10"/>
    <mergeCell ref="A11:F11"/>
    <mergeCell ref="A12:F12"/>
    <mergeCell ref="A13:F13"/>
    <mergeCell ref="A14:F14"/>
    <mergeCell ref="A15:F15"/>
    <mergeCell ref="A67:F67"/>
    <mergeCell ref="A68:I68"/>
    <mergeCell ref="A69:F69"/>
    <mergeCell ref="A93:F93"/>
    <mergeCell ref="A94:F94"/>
    <mergeCell ref="A83:I83"/>
    <mergeCell ref="A84:F84"/>
    <mergeCell ref="A85:F85"/>
    <mergeCell ref="A86:F86"/>
    <mergeCell ref="A81:F81"/>
    <mergeCell ref="A82:F82"/>
    <mergeCell ref="A70:F70"/>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B43" zoomScale="110" zoomScaleNormal="100" workbookViewId="0">
      <selection activeCell="I54" sqref="I54"/>
    </sheetView>
  </sheetViews>
  <sheetFormatPr defaultColWidth="9.109375" defaultRowHeight="13.2" x14ac:dyDescent="0.25"/>
  <cols>
    <col min="1" max="6" width="9.109375" style="11"/>
    <col min="7" max="7" width="9.109375" style="23"/>
    <col min="8" max="9" width="18.109375" style="55" customWidth="1"/>
    <col min="10" max="16384" width="9.109375" style="11"/>
  </cols>
  <sheetData>
    <row r="1" spans="1:9" x14ac:dyDescent="0.25">
      <c r="A1" s="370" t="s">
        <v>228</v>
      </c>
      <c r="B1" s="398"/>
      <c r="C1" s="398"/>
      <c r="D1" s="398"/>
      <c r="E1" s="398"/>
      <c r="F1" s="398"/>
      <c r="G1" s="398"/>
      <c r="H1" s="398"/>
      <c r="I1" s="398"/>
    </row>
    <row r="2" spans="1:9" ht="12.75" customHeight="1" x14ac:dyDescent="0.25">
      <c r="A2" s="369" t="s">
        <v>498</v>
      </c>
      <c r="B2" s="324"/>
      <c r="C2" s="324"/>
      <c r="D2" s="324"/>
      <c r="E2" s="324"/>
      <c r="F2" s="324"/>
      <c r="G2" s="324"/>
      <c r="H2" s="324"/>
      <c r="I2" s="324"/>
    </row>
    <row r="3" spans="1:9" x14ac:dyDescent="0.25">
      <c r="A3" s="399" t="s">
        <v>229</v>
      </c>
      <c r="B3" s="400"/>
      <c r="C3" s="400"/>
      <c r="D3" s="400"/>
      <c r="E3" s="400"/>
      <c r="F3" s="400"/>
      <c r="G3" s="400"/>
      <c r="H3" s="400"/>
      <c r="I3" s="400"/>
    </row>
    <row r="4" spans="1:9" ht="12.75" customHeight="1" x14ac:dyDescent="0.25">
      <c r="A4" s="368" t="s">
        <v>499</v>
      </c>
      <c r="B4" s="331"/>
      <c r="C4" s="331"/>
      <c r="D4" s="331"/>
      <c r="E4" s="331"/>
      <c r="F4" s="331"/>
      <c r="G4" s="331"/>
      <c r="H4" s="331"/>
      <c r="I4" s="332"/>
    </row>
    <row r="5" spans="1:9" ht="21" thickBot="1" x14ac:dyDescent="0.3">
      <c r="A5" s="401" t="s">
        <v>230</v>
      </c>
      <c r="B5" s="402"/>
      <c r="C5" s="402"/>
      <c r="D5" s="402"/>
      <c r="E5" s="402"/>
      <c r="F5" s="403"/>
      <c r="G5" s="13" t="s">
        <v>231</v>
      </c>
      <c r="H5" s="46" t="s">
        <v>232</v>
      </c>
      <c r="I5" s="46" t="s">
        <v>233</v>
      </c>
    </row>
    <row r="6" spans="1:9" x14ac:dyDescent="0.25">
      <c r="A6" s="404">
        <v>1</v>
      </c>
      <c r="B6" s="405"/>
      <c r="C6" s="405"/>
      <c r="D6" s="405"/>
      <c r="E6" s="405"/>
      <c r="F6" s="406"/>
      <c r="G6" s="20">
        <v>2</v>
      </c>
      <c r="H6" s="20" t="s">
        <v>234</v>
      </c>
      <c r="I6" s="20" t="s">
        <v>235</v>
      </c>
    </row>
    <row r="7" spans="1:9" x14ac:dyDescent="0.25">
      <c r="A7" s="377" t="s">
        <v>236</v>
      </c>
      <c r="B7" s="378"/>
      <c r="C7" s="378"/>
      <c r="D7" s="378"/>
      <c r="E7" s="378"/>
      <c r="F7" s="378"/>
      <c r="G7" s="378"/>
      <c r="H7" s="378"/>
      <c r="I7" s="379"/>
    </row>
    <row r="8" spans="1:9" ht="12.75" customHeight="1" x14ac:dyDescent="0.25">
      <c r="A8" s="380" t="s">
        <v>237</v>
      </c>
      <c r="B8" s="381"/>
      <c r="C8" s="381"/>
      <c r="D8" s="381"/>
      <c r="E8" s="381"/>
      <c r="F8" s="382"/>
      <c r="G8" s="21">
        <v>1</v>
      </c>
      <c r="H8" s="47">
        <v>-501048580</v>
      </c>
      <c r="I8" s="47">
        <v>101475233</v>
      </c>
    </row>
    <row r="9" spans="1:9" ht="12.75" customHeight="1" x14ac:dyDescent="0.25">
      <c r="A9" s="395" t="s">
        <v>238</v>
      </c>
      <c r="B9" s="396"/>
      <c r="C9" s="396"/>
      <c r="D9" s="396"/>
      <c r="E9" s="396"/>
      <c r="F9" s="397"/>
      <c r="G9" s="17">
        <v>2</v>
      </c>
      <c r="H9" s="48">
        <f>H10+H11+H12+H13+H14+H15+H16+H17</f>
        <v>627709571</v>
      </c>
      <c r="I9" s="48">
        <f>I10+I11+I12+I13+I14+I15+I16+I17</f>
        <v>577223786</v>
      </c>
    </row>
    <row r="10" spans="1:9" ht="12.75" customHeight="1" x14ac:dyDescent="0.25">
      <c r="A10" s="392" t="s">
        <v>239</v>
      </c>
      <c r="B10" s="393"/>
      <c r="C10" s="393"/>
      <c r="D10" s="393"/>
      <c r="E10" s="393"/>
      <c r="F10" s="394"/>
      <c r="G10" s="22">
        <v>3</v>
      </c>
      <c r="H10" s="52">
        <v>496444044</v>
      </c>
      <c r="I10" s="52">
        <v>507335969</v>
      </c>
    </row>
    <row r="11" spans="1:9" ht="31.2" customHeight="1" x14ac:dyDescent="0.25">
      <c r="A11" s="392" t="s">
        <v>240</v>
      </c>
      <c r="B11" s="393"/>
      <c r="C11" s="393"/>
      <c r="D11" s="393"/>
      <c r="E11" s="393"/>
      <c r="F11" s="394"/>
      <c r="G11" s="22">
        <v>4</v>
      </c>
      <c r="H11" s="52">
        <v>-3245751</v>
      </c>
      <c r="I11" s="52">
        <v>2071836</v>
      </c>
    </row>
    <row r="12" spans="1:9" ht="28.2" customHeight="1" x14ac:dyDescent="0.25">
      <c r="A12" s="392" t="s">
        <v>241</v>
      </c>
      <c r="B12" s="393"/>
      <c r="C12" s="393"/>
      <c r="D12" s="393"/>
      <c r="E12" s="393"/>
      <c r="F12" s="394"/>
      <c r="G12" s="22">
        <v>5</v>
      </c>
      <c r="H12" s="52">
        <v>0</v>
      </c>
      <c r="I12" s="52">
        <v>-13315806</v>
      </c>
    </row>
    <row r="13" spans="1:9" ht="12.75" customHeight="1" x14ac:dyDescent="0.25">
      <c r="A13" s="392" t="s">
        <v>242</v>
      </c>
      <c r="B13" s="393"/>
      <c r="C13" s="393"/>
      <c r="D13" s="393"/>
      <c r="E13" s="393"/>
      <c r="F13" s="394"/>
      <c r="G13" s="22">
        <v>6</v>
      </c>
      <c r="H13" s="52">
        <v>-513802</v>
      </c>
      <c r="I13" s="52">
        <v>-86145</v>
      </c>
    </row>
    <row r="14" spans="1:9" ht="12.75" customHeight="1" x14ac:dyDescent="0.25">
      <c r="A14" s="392" t="s">
        <v>243</v>
      </c>
      <c r="B14" s="393"/>
      <c r="C14" s="393"/>
      <c r="D14" s="393"/>
      <c r="E14" s="393"/>
      <c r="F14" s="394"/>
      <c r="G14" s="22">
        <v>7</v>
      </c>
      <c r="H14" s="52">
        <v>68613120</v>
      </c>
      <c r="I14" s="52">
        <v>71256632</v>
      </c>
    </row>
    <row r="15" spans="1:9" ht="12.75" customHeight="1" x14ac:dyDescent="0.25">
      <c r="A15" s="392" t="s">
        <v>244</v>
      </c>
      <c r="B15" s="393"/>
      <c r="C15" s="393"/>
      <c r="D15" s="393"/>
      <c r="E15" s="393"/>
      <c r="F15" s="394"/>
      <c r="G15" s="22">
        <v>8</v>
      </c>
      <c r="H15" s="52">
        <v>22152112</v>
      </c>
      <c r="I15" s="52">
        <v>25063623</v>
      </c>
    </row>
    <row r="16" spans="1:9" ht="12.75" customHeight="1" x14ac:dyDescent="0.25">
      <c r="A16" s="392" t="s">
        <v>245</v>
      </c>
      <c r="B16" s="393"/>
      <c r="C16" s="393"/>
      <c r="D16" s="393"/>
      <c r="E16" s="393"/>
      <c r="F16" s="394"/>
      <c r="G16" s="22">
        <v>9</v>
      </c>
      <c r="H16" s="52">
        <v>41917849</v>
      </c>
      <c r="I16" s="52">
        <v>-8096392</v>
      </c>
    </row>
    <row r="17" spans="1:9" ht="27.6" customHeight="1" x14ac:dyDescent="0.25">
      <c r="A17" s="392" t="s">
        <v>246</v>
      </c>
      <c r="B17" s="393"/>
      <c r="C17" s="393"/>
      <c r="D17" s="393"/>
      <c r="E17" s="393"/>
      <c r="F17" s="394"/>
      <c r="G17" s="22">
        <v>10</v>
      </c>
      <c r="H17" s="52">
        <v>2341999</v>
      </c>
      <c r="I17" s="52">
        <v>-7005931</v>
      </c>
    </row>
    <row r="18" spans="1:9" ht="29.4" customHeight="1" x14ac:dyDescent="0.25">
      <c r="A18" s="371" t="s">
        <v>247</v>
      </c>
      <c r="B18" s="372"/>
      <c r="C18" s="372"/>
      <c r="D18" s="372"/>
      <c r="E18" s="372"/>
      <c r="F18" s="373"/>
      <c r="G18" s="17">
        <v>11</v>
      </c>
      <c r="H18" s="48">
        <f>H8+H9</f>
        <v>126660991</v>
      </c>
      <c r="I18" s="48">
        <f>I8+I9</f>
        <v>678699019</v>
      </c>
    </row>
    <row r="19" spans="1:9" ht="12.75" customHeight="1" x14ac:dyDescent="0.25">
      <c r="A19" s="395" t="s">
        <v>248</v>
      </c>
      <c r="B19" s="396"/>
      <c r="C19" s="396"/>
      <c r="D19" s="396"/>
      <c r="E19" s="396"/>
      <c r="F19" s="397"/>
      <c r="G19" s="17">
        <v>12</v>
      </c>
      <c r="H19" s="48">
        <f>H20+H21+H22+H23</f>
        <v>-133339351</v>
      </c>
      <c r="I19" s="48">
        <f>I20+I21+I22+I23</f>
        <v>1277569</v>
      </c>
    </row>
    <row r="20" spans="1:9" ht="12.75" customHeight="1" x14ac:dyDescent="0.25">
      <c r="A20" s="392" t="s">
        <v>249</v>
      </c>
      <c r="B20" s="393"/>
      <c r="C20" s="393"/>
      <c r="D20" s="393"/>
      <c r="E20" s="393"/>
      <c r="F20" s="394"/>
      <c r="G20" s="22">
        <v>13</v>
      </c>
      <c r="H20" s="49">
        <v>-82313496</v>
      </c>
      <c r="I20" s="49">
        <v>-22602337</v>
      </c>
    </row>
    <row r="21" spans="1:9" ht="12.75" customHeight="1" x14ac:dyDescent="0.25">
      <c r="A21" s="392" t="s">
        <v>250</v>
      </c>
      <c r="B21" s="393"/>
      <c r="C21" s="393"/>
      <c r="D21" s="393"/>
      <c r="E21" s="393"/>
      <c r="F21" s="394"/>
      <c r="G21" s="22">
        <v>14</v>
      </c>
      <c r="H21" s="49">
        <v>-46515658</v>
      </c>
      <c r="I21" s="49">
        <v>20098142</v>
      </c>
    </row>
    <row r="22" spans="1:9" ht="12.75" customHeight="1" x14ac:dyDescent="0.25">
      <c r="A22" s="392" t="s">
        <v>251</v>
      </c>
      <c r="B22" s="393"/>
      <c r="C22" s="393"/>
      <c r="D22" s="393"/>
      <c r="E22" s="393"/>
      <c r="F22" s="394"/>
      <c r="G22" s="22">
        <v>15</v>
      </c>
      <c r="H22" s="49">
        <v>-4510197</v>
      </c>
      <c r="I22" s="49">
        <v>3781764</v>
      </c>
    </row>
    <row r="23" spans="1:9" ht="12.75" customHeight="1" x14ac:dyDescent="0.25">
      <c r="A23" s="392" t="s">
        <v>252</v>
      </c>
      <c r="B23" s="393"/>
      <c r="C23" s="393"/>
      <c r="D23" s="393"/>
      <c r="E23" s="393"/>
      <c r="F23" s="394"/>
      <c r="G23" s="22">
        <v>16</v>
      </c>
      <c r="H23" s="49">
        <v>0</v>
      </c>
      <c r="I23" s="49">
        <v>0</v>
      </c>
    </row>
    <row r="24" spans="1:9" ht="12.75" customHeight="1" x14ac:dyDescent="0.25">
      <c r="A24" s="371" t="s">
        <v>253</v>
      </c>
      <c r="B24" s="372"/>
      <c r="C24" s="372"/>
      <c r="D24" s="372"/>
      <c r="E24" s="372"/>
      <c r="F24" s="373"/>
      <c r="G24" s="17">
        <v>17</v>
      </c>
      <c r="H24" s="48">
        <f>H18+H19</f>
        <v>-6678360</v>
      </c>
      <c r="I24" s="48">
        <f>I18+I19</f>
        <v>679976588</v>
      </c>
    </row>
    <row r="25" spans="1:9" ht="12.75" customHeight="1" x14ac:dyDescent="0.25">
      <c r="A25" s="383" t="s">
        <v>254</v>
      </c>
      <c r="B25" s="384"/>
      <c r="C25" s="384"/>
      <c r="D25" s="384"/>
      <c r="E25" s="384"/>
      <c r="F25" s="385"/>
      <c r="G25" s="22">
        <v>18</v>
      </c>
      <c r="H25" s="49">
        <v>-34290832</v>
      </c>
      <c r="I25" s="49">
        <v>-70643388</v>
      </c>
    </row>
    <row r="26" spans="1:9" ht="12.75" customHeight="1" x14ac:dyDescent="0.25">
      <c r="A26" s="383" t="s">
        <v>255</v>
      </c>
      <c r="B26" s="384"/>
      <c r="C26" s="384"/>
      <c r="D26" s="384"/>
      <c r="E26" s="384"/>
      <c r="F26" s="385"/>
      <c r="G26" s="22">
        <v>19</v>
      </c>
      <c r="H26" s="49">
        <v>3491984</v>
      </c>
      <c r="I26" s="49">
        <v>705192</v>
      </c>
    </row>
    <row r="27" spans="1:9" ht="28.95" customHeight="1" x14ac:dyDescent="0.25">
      <c r="A27" s="374" t="s">
        <v>256</v>
      </c>
      <c r="B27" s="375"/>
      <c r="C27" s="375"/>
      <c r="D27" s="375"/>
      <c r="E27" s="375"/>
      <c r="F27" s="376"/>
      <c r="G27" s="18">
        <v>20</v>
      </c>
      <c r="H27" s="50">
        <f>H24+H25+H26</f>
        <v>-37477208</v>
      </c>
      <c r="I27" s="50">
        <f>I24+I25+I26</f>
        <v>610038392</v>
      </c>
    </row>
    <row r="28" spans="1:9" x14ac:dyDescent="0.25">
      <c r="A28" s="377" t="s">
        <v>257</v>
      </c>
      <c r="B28" s="378"/>
      <c r="C28" s="378"/>
      <c r="D28" s="378"/>
      <c r="E28" s="378"/>
      <c r="F28" s="378"/>
      <c r="G28" s="378"/>
      <c r="H28" s="378"/>
      <c r="I28" s="379"/>
    </row>
    <row r="29" spans="1:9" ht="23.4" customHeight="1" x14ac:dyDescent="0.25">
      <c r="A29" s="380" t="s">
        <v>258</v>
      </c>
      <c r="B29" s="381"/>
      <c r="C29" s="381"/>
      <c r="D29" s="381"/>
      <c r="E29" s="381"/>
      <c r="F29" s="382"/>
      <c r="G29" s="21">
        <v>21</v>
      </c>
      <c r="H29" s="52">
        <v>9326474</v>
      </c>
      <c r="I29" s="52">
        <v>3783014</v>
      </c>
    </row>
    <row r="30" spans="1:9" ht="12.75" customHeight="1" x14ac:dyDescent="0.25">
      <c r="A30" s="383" t="s">
        <v>259</v>
      </c>
      <c r="B30" s="384"/>
      <c r="C30" s="384"/>
      <c r="D30" s="384"/>
      <c r="E30" s="384"/>
      <c r="F30" s="385"/>
      <c r="G30" s="22">
        <v>22</v>
      </c>
      <c r="H30" s="52">
        <v>0</v>
      </c>
      <c r="I30" s="52">
        <v>0</v>
      </c>
    </row>
    <row r="31" spans="1:9" ht="12.75" customHeight="1" x14ac:dyDescent="0.25">
      <c r="A31" s="383" t="s">
        <v>260</v>
      </c>
      <c r="B31" s="384"/>
      <c r="C31" s="384"/>
      <c r="D31" s="384"/>
      <c r="E31" s="384"/>
      <c r="F31" s="385"/>
      <c r="G31" s="22">
        <v>23</v>
      </c>
      <c r="H31" s="52">
        <v>495675</v>
      </c>
      <c r="I31" s="52">
        <v>98094</v>
      </c>
    </row>
    <row r="32" spans="1:9" ht="12.75" customHeight="1" x14ac:dyDescent="0.25">
      <c r="A32" s="383" t="s">
        <v>261</v>
      </c>
      <c r="B32" s="384"/>
      <c r="C32" s="384"/>
      <c r="D32" s="384"/>
      <c r="E32" s="384"/>
      <c r="F32" s="385"/>
      <c r="G32" s="22">
        <v>24</v>
      </c>
      <c r="H32" s="52">
        <v>0</v>
      </c>
      <c r="I32" s="52">
        <v>3709</v>
      </c>
    </row>
    <row r="33" spans="1:9" ht="12.75" customHeight="1" x14ac:dyDescent="0.25">
      <c r="A33" s="383" t="s">
        <v>262</v>
      </c>
      <c r="B33" s="384"/>
      <c r="C33" s="384"/>
      <c r="D33" s="384"/>
      <c r="E33" s="384"/>
      <c r="F33" s="385"/>
      <c r="G33" s="22">
        <v>25</v>
      </c>
      <c r="H33" s="52">
        <v>324339</v>
      </c>
      <c r="I33" s="52">
        <v>224099</v>
      </c>
    </row>
    <row r="34" spans="1:9" ht="12.75" customHeight="1" x14ac:dyDescent="0.25">
      <c r="A34" s="383" t="s">
        <v>263</v>
      </c>
      <c r="B34" s="384"/>
      <c r="C34" s="384"/>
      <c r="D34" s="384"/>
      <c r="E34" s="384"/>
      <c r="F34" s="385"/>
      <c r="G34" s="22">
        <v>26</v>
      </c>
      <c r="H34" s="52">
        <v>0</v>
      </c>
      <c r="I34" s="52">
        <v>0</v>
      </c>
    </row>
    <row r="35" spans="1:9" ht="27.6" customHeight="1" x14ac:dyDescent="0.25">
      <c r="A35" s="371" t="s">
        <v>264</v>
      </c>
      <c r="B35" s="372"/>
      <c r="C35" s="372"/>
      <c r="D35" s="372"/>
      <c r="E35" s="372"/>
      <c r="F35" s="373"/>
      <c r="G35" s="17">
        <v>27</v>
      </c>
      <c r="H35" s="53">
        <f>H29+H30+H31+H32+H33+H34</f>
        <v>10146488</v>
      </c>
      <c r="I35" s="53">
        <f>I29+I30+I31+I32+I33+I34</f>
        <v>4108916</v>
      </c>
    </row>
    <row r="36" spans="1:9" ht="26.4" customHeight="1" x14ac:dyDescent="0.25">
      <c r="A36" s="383" t="s">
        <v>265</v>
      </c>
      <c r="B36" s="384"/>
      <c r="C36" s="384"/>
      <c r="D36" s="384"/>
      <c r="E36" s="384"/>
      <c r="F36" s="385"/>
      <c r="G36" s="22">
        <v>28</v>
      </c>
      <c r="H36" s="52">
        <v>-595870921</v>
      </c>
      <c r="I36" s="52">
        <v>-115355120</v>
      </c>
    </row>
    <row r="37" spans="1:9" ht="12.75" customHeight="1" x14ac:dyDescent="0.25">
      <c r="A37" s="383" t="s">
        <v>266</v>
      </c>
      <c r="B37" s="384"/>
      <c r="C37" s="384"/>
      <c r="D37" s="384"/>
      <c r="E37" s="384"/>
      <c r="F37" s="385"/>
      <c r="G37" s="22">
        <v>29</v>
      </c>
      <c r="H37" s="52">
        <v>0</v>
      </c>
      <c r="I37" s="52">
        <v>0</v>
      </c>
    </row>
    <row r="38" spans="1:9" ht="12.75" customHeight="1" x14ac:dyDescent="0.25">
      <c r="A38" s="383" t="s">
        <v>267</v>
      </c>
      <c r="B38" s="384"/>
      <c r="C38" s="384"/>
      <c r="D38" s="384"/>
      <c r="E38" s="384"/>
      <c r="F38" s="385"/>
      <c r="G38" s="22">
        <v>30</v>
      </c>
      <c r="H38" s="52">
        <v>-225514</v>
      </c>
      <c r="I38" s="52">
        <v>-42722870</v>
      </c>
    </row>
    <row r="39" spans="1:9" ht="12.75" customHeight="1" x14ac:dyDescent="0.25">
      <c r="A39" s="383" t="s">
        <v>268</v>
      </c>
      <c r="B39" s="384"/>
      <c r="C39" s="384"/>
      <c r="D39" s="384"/>
      <c r="E39" s="384"/>
      <c r="F39" s="385"/>
      <c r="G39" s="22">
        <v>31</v>
      </c>
      <c r="H39" s="52">
        <v>0</v>
      </c>
      <c r="I39" s="52">
        <v>0</v>
      </c>
    </row>
    <row r="40" spans="1:9" ht="12.75" customHeight="1" x14ac:dyDescent="0.25">
      <c r="A40" s="383" t="s">
        <v>269</v>
      </c>
      <c r="B40" s="384"/>
      <c r="C40" s="384"/>
      <c r="D40" s="384"/>
      <c r="E40" s="384"/>
      <c r="F40" s="385"/>
      <c r="G40" s="22">
        <v>32</v>
      </c>
      <c r="H40" s="52">
        <v>0</v>
      </c>
      <c r="I40" s="52">
        <v>-3203421</v>
      </c>
    </row>
    <row r="41" spans="1:9" ht="22.95" customHeight="1" x14ac:dyDescent="0.25">
      <c r="A41" s="371" t="s">
        <v>270</v>
      </c>
      <c r="B41" s="372"/>
      <c r="C41" s="372"/>
      <c r="D41" s="372"/>
      <c r="E41" s="372"/>
      <c r="F41" s="373"/>
      <c r="G41" s="17">
        <v>33</v>
      </c>
      <c r="H41" s="53">
        <f>H36+H37+H38+H39+H40</f>
        <v>-596096435</v>
      </c>
      <c r="I41" s="53">
        <f>I36+I37+I38+I39+I40</f>
        <v>-161281411</v>
      </c>
    </row>
    <row r="42" spans="1:9" ht="30.6" customHeight="1" x14ac:dyDescent="0.25">
      <c r="A42" s="374" t="s">
        <v>271</v>
      </c>
      <c r="B42" s="375"/>
      <c r="C42" s="375"/>
      <c r="D42" s="375"/>
      <c r="E42" s="375"/>
      <c r="F42" s="376"/>
      <c r="G42" s="18">
        <v>34</v>
      </c>
      <c r="H42" s="54">
        <f>H35+H41</f>
        <v>-585949947</v>
      </c>
      <c r="I42" s="54">
        <f>I35+I41</f>
        <v>-157172495</v>
      </c>
    </row>
    <row r="43" spans="1:9" x14ac:dyDescent="0.25">
      <c r="A43" s="377" t="s">
        <v>272</v>
      </c>
      <c r="B43" s="378"/>
      <c r="C43" s="378"/>
      <c r="D43" s="378"/>
      <c r="E43" s="378"/>
      <c r="F43" s="378"/>
      <c r="G43" s="378"/>
      <c r="H43" s="378"/>
      <c r="I43" s="379"/>
    </row>
    <row r="44" spans="1:9" ht="12.75" customHeight="1" x14ac:dyDescent="0.25">
      <c r="A44" s="380" t="s">
        <v>273</v>
      </c>
      <c r="B44" s="381"/>
      <c r="C44" s="381"/>
      <c r="D44" s="381"/>
      <c r="E44" s="381"/>
      <c r="F44" s="382"/>
      <c r="G44" s="21">
        <v>35</v>
      </c>
      <c r="H44" s="51">
        <v>0</v>
      </c>
      <c r="I44" s="51">
        <v>0</v>
      </c>
    </row>
    <row r="45" spans="1:9" ht="27.6" customHeight="1" x14ac:dyDescent="0.25">
      <c r="A45" s="383" t="s">
        <v>274</v>
      </c>
      <c r="B45" s="384"/>
      <c r="C45" s="384"/>
      <c r="D45" s="384"/>
      <c r="E45" s="384"/>
      <c r="F45" s="385"/>
      <c r="G45" s="22">
        <v>36</v>
      </c>
      <c r="H45" s="52">
        <v>0</v>
      </c>
      <c r="I45" s="52">
        <v>0</v>
      </c>
    </row>
    <row r="46" spans="1:9" ht="12.75" customHeight="1" x14ac:dyDescent="0.25">
      <c r="A46" s="383" t="s">
        <v>275</v>
      </c>
      <c r="B46" s="384"/>
      <c r="C46" s="384"/>
      <c r="D46" s="384"/>
      <c r="E46" s="384"/>
      <c r="F46" s="385"/>
      <c r="G46" s="22">
        <v>37</v>
      </c>
      <c r="H46" s="52">
        <v>785615083</v>
      </c>
      <c r="I46" s="52">
        <v>379850628</v>
      </c>
    </row>
    <row r="47" spans="1:9" ht="12.75" customHeight="1" x14ac:dyDescent="0.25">
      <c r="A47" s="383" t="s">
        <v>276</v>
      </c>
      <c r="B47" s="384"/>
      <c r="C47" s="384"/>
      <c r="D47" s="384"/>
      <c r="E47" s="384"/>
      <c r="F47" s="385"/>
      <c r="G47" s="22">
        <v>38</v>
      </c>
      <c r="H47" s="52">
        <v>3389998</v>
      </c>
      <c r="I47" s="52">
        <v>338676960</v>
      </c>
    </row>
    <row r="48" spans="1:9" ht="25.95" customHeight="1" x14ac:dyDescent="0.25">
      <c r="A48" s="371" t="s">
        <v>277</v>
      </c>
      <c r="B48" s="372"/>
      <c r="C48" s="372"/>
      <c r="D48" s="372"/>
      <c r="E48" s="372"/>
      <c r="F48" s="373"/>
      <c r="G48" s="17">
        <v>39</v>
      </c>
      <c r="H48" s="53">
        <f>H44+H45+H46+H47</f>
        <v>789005081</v>
      </c>
      <c r="I48" s="53">
        <f>I44+I45+I46+I47</f>
        <v>718527588</v>
      </c>
    </row>
    <row r="49" spans="1:9" ht="24.6" customHeight="1" x14ac:dyDescent="0.25">
      <c r="A49" s="383" t="s">
        <v>278</v>
      </c>
      <c r="B49" s="384"/>
      <c r="C49" s="384"/>
      <c r="D49" s="384"/>
      <c r="E49" s="384"/>
      <c r="F49" s="385"/>
      <c r="G49" s="22">
        <v>40</v>
      </c>
      <c r="H49" s="52">
        <v>-46038888</v>
      </c>
      <c r="I49" s="52">
        <v>-718135038</v>
      </c>
    </row>
    <row r="50" spans="1:9" ht="12.75" customHeight="1" x14ac:dyDescent="0.25">
      <c r="A50" s="383" t="s">
        <v>279</v>
      </c>
      <c r="B50" s="384"/>
      <c r="C50" s="384"/>
      <c r="D50" s="384"/>
      <c r="E50" s="384"/>
      <c r="F50" s="385"/>
      <c r="G50" s="22">
        <v>41</v>
      </c>
      <c r="H50" s="52">
        <v>0</v>
      </c>
      <c r="I50" s="52">
        <v>0</v>
      </c>
    </row>
    <row r="51" spans="1:9" ht="12.75" customHeight="1" x14ac:dyDescent="0.25">
      <c r="A51" s="383" t="s">
        <v>280</v>
      </c>
      <c r="B51" s="384"/>
      <c r="C51" s="384"/>
      <c r="D51" s="384"/>
      <c r="E51" s="384"/>
      <c r="F51" s="385"/>
      <c r="G51" s="22">
        <v>42</v>
      </c>
      <c r="H51" s="52">
        <v>-72300</v>
      </c>
      <c r="I51" s="52">
        <v>-76794</v>
      </c>
    </row>
    <row r="52" spans="1:9" ht="26.4" customHeight="1" x14ac:dyDescent="0.25">
      <c r="A52" s="383" t="s">
        <v>281</v>
      </c>
      <c r="B52" s="384"/>
      <c r="C52" s="384"/>
      <c r="D52" s="384"/>
      <c r="E52" s="384"/>
      <c r="F52" s="385"/>
      <c r="G52" s="22">
        <v>43</v>
      </c>
      <c r="H52" s="52">
        <v>0</v>
      </c>
      <c r="I52" s="52">
        <v>0</v>
      </c>
    </row>
    <row r="53" spans="1:9" ht="12.75" customHeight="1" x14ac:dyDescent="0.25">
      <c r="A53" s="383" t="s">
        <v>282</v>
      </c>
      <c r="B53" s="384"/>
      <c r="C53" s="384"/>
      <c r="D53" s="384"/>
      <c r="E53" s="384"/>
      <c r="F53" s="385"/>
      <c r="G53" s="22">
        <v>44</v>
      </c>
      <c r="H53" s="52">
        <v>-3676476</v>
      </c>
      <c r="I53" s="52">
        <v>-3856729</v>
      </c>
    </row>
    <row r="54" spans="1:9" ht="27.6" customHeight="1" x14ac:dyDescent="0.25">
      <c r="A54" s="371" t="s">
        <v>283</v>
      </c>
      <c r="B54" s="372"/>
      <c r="C54" s="372"/>
      <c r="D54" s="372"/>
      <c r="E54" s="372"/>
      <c r="F54" s="373"/>
      <c r="G54" s="17">
        <v>45</v>
      </c>
      <c r="H54" s="53">
        <f>H49+H50+H51+H52+H53</f>
        <v>-49787664</v>
      </c>
      <c r="I54" s="53">
        <f>I49+I50+I51+I52+I53</f>
        <v>-722068561</v>
      </c>
    </row>
    <row r="55" spans="1:9" ht="27.6" customHeight="1" x14ac:dyDescent="0.25">
      <c r="A55" s="386" t="s">
        <v>284</v>
      </c>
      <c r="B55" s="387"/>
      <c r="C55" s="387"/>
      <c r="D55" s="387"/>
      <c r="E55" s="387"/>
      <c r="F55" s="388"/>
      <c r="G55" s="17">
        <v>46</v>
      </c>
      <c r="H55" s="53">
        <f>H48+H54</f>
        <v>739217417</v>
      </c>
      <c r="I55" s="53">
        <f>I48+I54</f>
        <v>-3540973</v>
      </c>
    </row>
    <row r="56" spans="1:9" x14ac:dyDescent="0.25">
      <c r="A56" s="318" t="s">
        <v>285</v>
      </c>
      <c r="B56" s="319"/>
      <c r="C56" s="319"/>
      <c r="D56" s="319"/>
      <c r="E56" s="319"/>
      <c r="F56" s="320"/>
      <c r="G56" s="22">
        <v>47</v>
      </c>
      <c r="H56" s="52">
        <v>0</v>
      </c>
      <c r="I56" s="52">
        <v>0</v>
      </c>
    </row>
    <row r="57" spans="1:9" ht="27" customHeight="1" x14ac:dyDescent="0.25">
      <c r="A57" s="386" t="s">
        <v>286</v>
      </c>
      <c r="B57" s="387"/>
      <c r="C57" s="387"/>
      <c r="D57" s="387"/>
      <c r="E57" s="387"/>
      <c r="F57" s="388"/>
      <c r="G57" s="17">
        <v>48</v>
      </c>
      <c r="H57" s="53">
        <f>H27+H42+H55+H56</f>
        <v>115790262</v>
      </c>
      <c r="I57" s="53">
        <f>I27+I42+I55+I56</f>
        <v>449324924</v>
      </c>
    </row>
    <row r="58" spans="1:9" ht="27" customHeight="1" x14ac:dyDescent="0.25">
      <c r="A58" s="389" t="s">
        <v>287</v>
      </c>
      <c r="B58" s="390"/>
      <c r="C58" s="390"/>
      <c r="D58" s="390"/>
      <c r="E58" s="390"/>
      <c r="F58" s="391"/>
      <c r="G58" s="22">
        <v>49</v>
      </c>
      <c r="H58" s="52">
        <v>550142638</v>
      </c>
      <c r="I58" s="52">
        <v>665932900</v>
      </c>
    </row>
    <row r="59" spans="1:9" ht="28.95" customHeight="1" x14ac:dyDescent="0.25">
      <c r="A59" s="374" t="s">
        <v>288</v>
      </c>
      <c r="B59" s="375"/>
      <c r="C59" s="375"/>
      <c r="D59" s="375"/>
      <c r="E59" s="375"/>
      <c r="F59" s="376"/>
      <c r="G59" s="18">
        <v>50</v>
      </c>
      <c r="H59" s="54">
        <f>H57+H58</f>
        <v>665932900</v>
      </c>
      <c r="I59" s="54">
        <f>I57+I58</f>
        <v>1115257824</v>
      </c>
    </row>
  </sheetData>
  <sheetProtection algorithmName="SHA-512" hashValue="rJj1EfgBvxb3k5QPHa6r/ZvI420uzxam4UfzTlQkiuIZ9eztp1G661sWud+ASEOpxaNXwz0/w+cDCseLhlQUqw==" saltValue="7FrFLOh6DGlX3w3vSYsYn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 zoomScale="110" zoomScaleNormal="100" workbookViewId="0">
      <selection activeCell="H52" sqref="H52:I52"/>
    </sheetView>
  </sheetViews>
  <sheetFormatPr defaultRowHeight="13.2" x14ac:dyDescent="0.25"/>
  <cols>
    <col min="1" max="7" width="9.109375" style="11"/>
    <col min="8" max="9" width="20.664062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370" t="s">
        <v>289</v>
      </c>
      <c r="B1" s="398"/>
      <c r="C1" s="398"/>
      <c r="D1" s="398"/>
      <c r="E1" s="398"/>
      <c r="F1" s="398"/>
      <c r="G1" s="398"/>
      <c r="H1" s="398"/>
      <c r="I1" s="398"/>
    </row>
    <row r="2" spans="1:9" ht="12.75" customHeight="1" x14ac:dyDescent="0.25">
      <c r="A2" s="369" t="s">
        <v>290</v>
      </c>
      <c r="B2" s="324"/>
      <c r="C2" s="324"/>
      <c r="D2" s="324"/>
      <c r="E2" s="324"/>
      <c r="F2" s="324"/>
      <c r="G2" s="324"/>
      <c r="H2" s="324"/>
      <c r="I2" s="324"/>
    </row>
    <row r="3" spans="1:9" x14ac:dyDescent="0.25">
      <c r="A3" s="399" t="s">
        <v>291</v>
      </c>
      <c r="B3" s="407"/>
      <c r="C3" s="407"/>
      <c r="D3" s="407"/>
      <c r="E3" s="407"/>
      <c r="F3" s="407"/>
      <c r="G3" s="407"/>
      <c r="H3" s="407"/>
      <c r="I3" s="407"/>
    </row>
    <row r="4" spans="1:9" x14ac:dyDescent="0.25">
      <c r="A4" s="417" t="s">
        <v>292</v>
      </c>
      <c r="B4" s="331"/>
      <c r="C4" s="331"/>
      <c r="D4" s="331"/>
      <c r="E4" s="331"/>
      <c r="F4" s="331"/>
      <c r="G4" s="331"/>
      <c r="H4" s="331"/>
      <c r="I4" s="332"/>
    </row>
    <row r="5" spans="1:9" ht="22.8" thickBot="1" x14ac:dyDescent="0.3">
      <c r="A5" s="401" t="s">
        <v>293</v>
      </c>
      <c r="B5" s="402"/>
      <c r="C5" s="402"/>
      <c r="D5" s="402"/>
      <c r="E5" s="402"/>
      <c r="F5" s="403"/>
      <c r="G5" s="12" t="s">
        <v>294</v>
      </c>
      <c r="H5" s="46" t="s">
        <v>295</v>
      </c>
      <c r="I5" s="46" t="s">
        <v>296</v>
      </c>
    </row>
    <row r="6" spans="1:9" x14ac:dyDescent="0.25">
      <c r="A6" s="404">
        <v>1</v>
      </c>
      <c r="B6" s="405"/>
      <c r="C6" s="405"/>
      <c r="D6" s="405"/>
      <c r="E6" s="405"/>
      <c r="F6" s="406"/>
      <c r="G6" s="14">
        <v>2</v>
      </c>
      <c r="H6" s="20" t="s">
        <v>297</v>
      </c>
      <c r="I6" s="20" t="s">
        <v>298</v>
      </c>
    </row>
    <row r="7" spans="1:9" x14ac:dyDescent="0.25">
      <c r="A7" s="377" t="s">
        <v>299</v>
      </c>
      <c r="B7" s="414"/>
      <c r="C7" s="414"/>
      <c r="D7" s="414"/>
      <c r="E7" s="414"/>
      <c r="F7" s="414"/>
      <c r="G7" s="414"/>
      <c r="H7" s="414"/>
      <c r="I7" s="415"/>
    </row>
    <row r="8" spans="1:9" x14ac:dyDescent="0.25">
      <c r="A8" s="416" t="s">
        <v>300</v>
      </c>
      <c r="B8" s="416"/>
      <c r="C8" s="416"/>
      <c r="D8" s="416"/>
      <c r="E8" s="416"/>
      <c r="F8" s="416"/>
      <c r="G8" s="15">
        <v>1</v>
      </c>
      <c r="H8" s="51">
        <v>0</v>
      </c>
      <c r="I8" s="51">
        <v>0</v>
      </c>
    </row>
    <row r="9" spans="1:9" x14ac:dyDescent="0.25">
      <c r="A9" s="354" t="s">
        <v>301</v>
      </c>
      <c r="B9" s="354"/>
      <c r="C9" s="354"/>
      <c r="D9" s="354"/>
      <c r="E9" s="354"/>
      <c r="F9" s="354"/>
      <c r="G9" s="16">
        <v>2</v>
      </c>
      <c r="H9" s="51">
        <v>0</v>
      </c>
      <c r="I9" s="51">
        <v>0</v>
      </c>
    </row>
    <row r="10" spans="1:9" x14ac:dyDescent="0.25">
      <c r="A10" s="354" t="s">
        <v>302</v>
      </c>
      <c r="B10" s="354"/>
      <c r="C10" s="354"/>
      <c r="D10" s="354"/>
      <c r="E10" s="354"/>
      <c r="F10" s="354"/>
      <c r="G10" s="16">
        <v>3</v>
      </c>
      <c r="H10" s="51">
        <v>0</v>
      </c>
      <c r="I10" s="51">
        <v>0</v>
      </c>
    </row>
    <row r="11" spans="1:9" x14ac:dyDescent="0.25">
      <c r="A11" s="354" t="s">
        <v>303</v>
      </c>
      <c r="B11" s="354"/>
      <c r="C11" s="354"/>
      <c r="D11" s="354"/>
      <c r="E11" s="354"/>
      <c r="F11" s="354"/>
      <c r="G11" s="16">
        <v>4</v>
      </c>
      <c r="H11" s="51">
        <v>0</v>
      </c>
      <c r="I11" s="51">
        <v>0</v>
      </c>
    </row>
    <row r="12" spans="1:9" x14ac:dyDescent="0.25">
      <c r="A12" s="354" t="s">
        <v>447</v>
      </c>
      <c r="B12" s="354"/>
      <c r="C12" s="354"/>
      <c r="D12" s="354"/>
      <c r="E12" s="354"/>
      <c r="F12" s="354"/>
      <c r="G12" s="16">
        <v>5</v>
      </c>
      <c r="H12" s="51">
        <v>0</v>
      </c>
      <c r="I12" s="51">
        <v>0</v>
      </c>
    </row>
    <row r="13" spans="1:9" x14ac:dyDescent="0.25">
      <c r="A13" s="353" t="s">
        <v>448</v>
      </c>
      <c r="B13" s="353"/>
      <c r="C13" s="353"/>
      <c r="D13" s="353"/>
      <c r="E13" s="353"/>
      <c r="F13" s="353"/>
      <c r="G13" s="17">
        <v>6</v>
      </c>
      <c r="H13" s="53">
        <f>SUM(H8:H12)</f>
        <v>0</v>
      </c>
      <c r="I13" s="53">
        <f>SUM(I8:I12)</f>
        <v>0</v>
      </c>
    </row>
    <row r="14" spans="1:9" x14ac:dyDescent="0.25">
      <c r="A14" s="354" t="s">
        <v>449</v>
      </c>
      <c r="B14" s="354"/>
      <c r="C14" s="354"/>
      <c r="D14" s="354"/>
      <c r="E14" s="354"/>
      <c r="F14" s="354"/>
      <c r="G14" s="16">
        <v>7</v>
      </c>
      <c r="H14" s="51">
        <v>0</v>
      </c>
      <c r="I14" s="51">
        <v>0</v>
      </c>
    </row>
    <row r="15" spans="1:9" x14ac:dyDescent="0.25">
      <c r="A15" s="354" t="s">
        <v>450</v>
      </c>
      <c r="B15" s="354"/>
      <c r="C15" s="354"/>
      <c r="D15" s="354"/>
      <c r="E15" s="354"/>
      <c r="F15" s="354"/>
      <c r="G15" s="16">
        <v>8</v>
      </c>
      <c r="H15" s="51">
        <v>0</v>
      </c>
      <c r="I15" s="51">
        <v>0</v>
      </c>
    </row>
    <row r="16" spans="1:9" x14ac:dyDescent="0.25">
      <c r="A16" s="354" t="s">
        <v>452</v>
      </c>
      <c r="B16" s="354"/>
      <c r="C16" s="354"/>
      <c r="D16" s="354"/>
      <c r="E16" s="354"/>
      <c r="F16" s="354"/>
      <c r="G16" s="16">
        <v>9</v>
      </c>
      <c r="H16" s="51">
        <v>0</v>
      </c>
      <c r="I16" s="51">
        <v>0</v>
      </c>
    </row>
    <row r="17" spans="1:9" x14ac:dyDescent="0.25">
      <c r="A17" s="354" t="s">
        <v>453</v>
      </c>
      <c r="B17" s="354"/>
      <c r="C17" s="354"/>
      <c r="D17" s="354"/>
      <c r="E17" s="354"/>
      <c r="F17" s="354"/>
      <c r="G17" s="16">
        <v>10</v>
      </c>
      <c r="H17" s="51">
        <v>0</v>
      </c>
      <c r="I17" s="51">
        <v>0</v>
      </c>
    </row>
    <row r="18" spans="1:9" x14ac:dyDescent="0.25">
      <c r="A18" s="354" t="s">
        <v>454</v>
      </c>
      <c r="B18" s="354"/>
      <c r="C18" s="354"/>
      <c r="D18" s="354"/>
      <c r="E18" s="354"/>
      <c r="F18" s="354"/>
      <c r="G18" s="16">
        <v>11</v>
      </c>
      <c r="H18" s="51">
        <v>0</v>
      </c>
      <c r="I18" s="51">
        <v>0</v>
      </c>
    </row>
    <row r="19" spans="1:9" x14ac:dyDescent="0.25">
      <c r="A19" s="354" t="s">
        <v>455</v>
      </c>
      <c r="B19" s="354"/>
      <c r="C19" s="354"/>
      <c r="D19" s="354"/>
      <c r="E19" s="354"/>
      <c r="F19" s="354"/>
      <c r="G19" s="16">
        <v>12</v>
      </c>
      <c r="H19" s="51">
        <v>0</v>
      </c>
      <c r="I19" s="51">
        <v>0</v>
      </c>
    </row>
    <row r="20" spans="1:9" ht="25.95" customHeight="1" x14ac:dyDescent="0.25">
      <c r="A20" s="412" t="s">
        <v>456</v>
      </c>
      <c r="B20" s="413"/>
      <c r="C20" s="413"/>
      <c r="D20" s="413"/>
      <c r="E20" s="413"/>
      <c r="F20" s="413"/>
      <c r="G20" s="18">
        <v>13</v>
      </c>
      <c r="H20" s="54">
        <f>H13+H14+H15+H16+H17+H18+H19</f>
        <v>0</v>
      </c>
      <c r="I20" s="54">
        <f>I13+I14+I15+I16+I17+I18+I19</f>
        <v>0</v>
      </c>
    </row>
    <row r="21" spans="1:9" ht="25.95" customHeight="1" x14ac:dyDescent="0.25">
      <c r="A21" s="412" t="s">
        <v>457</v>
      </c>
      <c r="B21" s="413"/>
      <c r="C21" s="413"/>
      <c r="D21" s="413"/>
      <c r="E21" s="413"/>
      <c r="F21" s="413"/>
      <c r="G21" s="18">
        <v>14</v>
      </c>
      <c r="H21" s="54">
        <f>H13+H20</f>
        <v>0</v>
      </c>
      <c r="I21" s="54">
        <f>I13+I20</f>
        <v>0</v>
      </c>
    </row>
    <row r="22" spans="1:9" x14ac:dyDescent="0.25">
      <c r="A22" s="377" t="s">
        <v>304</v>
      </c>
      <c r="B22" s="414"/>
      <c r="C22" s="414"/>
      <c r="D22" s="414"/>
      <c r="E22" s="414"/>
      <c r="F22" s="414"/>
      <c r="G22" s="414"/>
      <c r="H22" s="414"/>
      <c r="I22" s="415"/>
    </row>
    <row r="23" spans="1:9" ht="26.4" customHeight="1" x14ac:dyDescent="0.25">
      <c r="A23" s="416" t="s">
        <v>451</v>
      </c>
      <c r="B23" s="416"/>
      <c r="C23" s="416"/>
      <c r="D23" s="416"/>
      <c r="E23" s="416"/>
      <c r="F23" s="416"/>
      <c r="G23" s="15">
        <v>15</v>
      </c>
      <c r="H23" s="51">
        <v>0</v>
      </c>
      <c r="I23" s="51">
        <v>0</v>
      </c>
    </row>
    <row r="24" spans="1:9" x14ac:dyDescent="0.25">
      <c r="A24" s="354" t="s">
        <v>305</v>
      </c>
      <c r="B24" s="354"/>
      <c r="C24" s="354"/>
      <c r="D24" s="354"/>
      <c r="E24" s="354"/>
      <c r="F24" s="354"/>
      <c r="G24" s="15">
        <v>16</v>
      </c>
      <c r="H24" s="51">
        <v>0</v>
      </c>
      <c r="I24" s="51">
        <v>0</v>
      </c>
    </row>
    <row r="25" spans="1:9" x14ac:dyDescent="0.25">
      <c r="A25" s="354" t="s">
        <v>306</v>
      </c>
      <c r="B25" s="354"/>
      <c r="C25" s="354"/>
      <c r="D25" s="354"/>
      <c r="E25" s="354"/>
      <c r="F25" s="354"/>
      <c r="G25" s="15">
        <v>17</v>
      </c>
      <c r="H25" s="51">
        <v>0</v>
      </c>
      <c r="I25" s="51">
        <v>0</v>
      </c>
    </row>
    <row r="26" spans="1:9" x14ac:dyDescent="0.25">
      <c r="A26" s="354" t="s">
        <v>307</v>
      </c>
      <c r="B26" s="354"/>
      <c r="C26" s="354"/>
      <c r="D26" s="354"/>
      <c r="E26" s="354"/>
      <c r="F26" s="354"/>
      <c r="G26" s="15">
        <v>18</v>
      </c>
      <c r="H26" s="51">
        <v>0</v>
      </c>
      <c r="I26" s="51">
        <v>0</v>
      </c>
    </row>
    <row r="27" spans="1:9" x14ac:dyDescent="0.25">
      <c r="A27" s="354" t="s">
        <v>308</v>
      </c>
      <c r="B27" s="354"/>
      <c r="C27" s="354"/>
      <c r="D27" s="354"/>
      <c r="E27" s="354"/>
      <c r="F27" s="354"/>
      <c r="G27" s="15">
        <v>19</v>
      </c>
      <c r="H27" s="51">
        <v>0</v>
      </c>
      <c r="I27" s="51">
        <v>0</v>
      </c>
    </row>
    <row r="28" spans="1:9" x14ac:dyDescent="0.25">
      <c r="A28" s="354" t="s">
        <v>309</v>
      </c>
      <c r="B28" s="354"/>
      <c r="C28" s="354"/>
      <c r="D28" s="354"/>
      <c r="E28" s="354"/>
      <c r="F28" s="354"/>
      <c r="G28" s="15">
        <v>20</v>
      </c>
      <c r="H28" s="51">
        <v>0</v>
      </c>
      <c r="I28" s="51">
        <v>0</v>
      </c>
    </row>
    <row r="29" spans="1:9" ht="25.2" customHeight="1" x14ac:dyDescent="0.25">
      <c r="A29" s="353" t="s">
        <v>458</v>
      </c>
      <c r="B29" s="353"/>
      <c r="C29" s="353"/>
      <c r="D29" s="353"/>
      <c r="E29" s="353"/>
      <c r="F29" s="353"/>
      <c r="G29" s="17">
        <v>21</v>
      </c>
      <c r="H29" s="53">
        <f>SUM(H23:H28)</f>
        <v>0</v>
      </c>
      <c r="I29" s="53">
        <f>SUM(I23:I28)</f>
        <v>0</v>
      </c>
    </row>
    <row r="30" spans="1:9" ht="21" customHeight="1" x14ac:dyDescent="0.25">
      <c r="A30" s="354" t="s">
        <v>310</v>
      </c>
      <c r="B30" s="354"/>
      <c r="C30" s="354"/>
      <c r="D30" s="354"/>
      <c r="E30" s="354"/>
      <c r="F30" s="354"/>
      <c r="G30" s="16">
        <v>22</v>
      </c>
      <c r="H30" s="51">
        <v>0</v>
      </c>
      <c r="I30" s="51">
        <v>0</v>
      </c>
    </row>
    <row r="31" spans="1:9" x14ac:dyDescent="0.25">
      <c r="A31" s="354" t="s">
        <v>311</v>
      </c>
      <c r="B31" s="354"/>
      <c r="C31" s="354"/>
      <c r="D31" s="354"/>
      <c r="E31" s="354"/>
      <c r="F31" s="354"/>
      <c r="G31" s="16">
        <v>23</v>
      </c>
      <c r="H31" s="51">
        <v>0</v>
      </c>
      <c r="I31" s="51">
        <v>0</v>
      </c>
    </row>
    <row r="32" spans="1:9" x14ac:dyDescent="0.25">
      <c r="A32" s="354" t="s">
        <v>312</v>
      </c>
      <c r="B32" s="354"/>
      <c r="C32" s="354"/>
      <c r="D32" s="354"/>
      <c r="E32" s="354"/>
      <c r="F32" s="354"/>
      <c r="G32" s="16">
        <v>24</v>
      </c>
      <c r="H32" s="51">
        <v>0</v>
      </c>
      <c r="I32" s="51">
        <v>0</v>
      </c>
    </row>
    <row r="33" spans="1:9" x14ac:dyDescent="0.25">
      <c r="A33" s="354" t="s">
        <v>313</v>
      </c>
      <c r="B33" s="354"/>
      <c r="C33" s="354"/>
      <c r="D33" s="354"/>
      <c r="E33" s="354"/>
      <c r="F33" s="354"/>
      <c r="G33" s="16">
        <v>25</v>
      </c>
      <c r="H33" s="51">
        <v>0</v>
      </c>
      <c r="I33" s="51">
        <v>0</v>
      </c>
    </row>
    <row r="34" spans="1:9" x14ac:dyDescent="0.25">
      <c r="A34" s="354" t="s">
        <v>314</v>
      </c>
      <c r="B34" s="354"/>
      <c r="C34" s="354"/>
      <c r="D34" s="354"/>
      <c r="E34" s="354"/>
      <c r="F34" s="354"/>
      <c r="G34" s="16">
        <v>26</v>
      </c>
      <c r="H34" s="51">
        <v>0</v>
      </c>
      <c r="I34" s="51">
        <v>0</v>
      </c>
    </row>
    <row r="35" spans="1:9" ht="28.95" customHeight="1" x14ac:dyDescent="0.25">
      <c r="A35" s="353" t="s">
        <v>459</v>
      </c>
      <c r="B35" s="353"/>
      <c r="C35" s="353"/>
      <c r="D35" s="353"/>
      <c r="E35" s="353"/>
      <c r="F35" s="353"/>
      <c r="G35" s="17">
        <v>27</v>
      </c>
      <c r="H35" s="53">
        <f>SUM(H30:H34)</f>
        <v>0</v>
      </c>
      <c r="I35" s="53">
        <f>SUM(I30:I34)</f>
        <v>0</v>
      </c>
    </row>
    <row r="36" spans="1:9" ht="26.4" customHeight="1" x14ac:dyDescent="0.25">
      <c r="A36" s="412" t="s">
        <v>460</v>
      </c>
      <c r="B36" s="413"/>
      <c r="C36" s="413"/>
      <c r="D36" s="413"/>
      <c r="E36" s="413"/>
      <c r="F36" s="413"/>
      <c r="G36" s="18">
        <v>28</v>
      </c>
      <c r="H36" s="54">
        <f>H29+H35</f>
        <v>0</v>
      </c>
      <c r="I36" s="54">
        <f>I29+I35</f>
        <v>0</v>
      </c>
    </row>
    <row r="37" spans="1:9" x14ac:dyDescent="0.25">
      <c r="A37" s="377" t="s">
        <v>315</v>
      </c>
      <c r="B37" s="414"/>
      <c r="C37" s="414"/>
      <c r="D37" s="414"/>
      <c r="E37" s="414"/>
      <c r="F37" s="414"/>
      <c r="G37" s="414">
        <v>0</v>
      </c>
      <c r="H37" s="414"/>
      <c r="I37" s="415"/>
    </row>
    <row r="38" spans="1:9" x14ac:dyDescent="0.25">
      <c r="A38" s="418" t="s">
        <v>316</v>
      </c>
      <c r="B38" s="418"/>
      <c r="C38" s="418"/>
      <c r="D38" s="418"/>
      <c r="E38" s="418"/>
      <c r="F38" s="418"/>
      <c r="G38" s="15">
        <v>29</v>
      </c>
      <c r="H38" s="51">
        <v>0</v>
      </c>
      <c r="I38" s="51">
        <v>0</v>
      </c>
    </row>
    <row r="39" spans="1:9" ht="21.6" customHeight="1" x14ac:dyDescent="0.25">
      <c r="A39" s="296" t="s">
        <v>317</v>
      </c>
      <c r="B39" s="296"/>
      <c r="C39" s="296"/>
      <c r="D39" s="296"/>
      <c r="E39" s="296"/>
      <c r="F39" s="296"/>
      <c r="G39" s="15">
        <v>30</v>
      </c>
      <c r="H39" s="51">
        <v>0</v>
      </c>
      <c r="I39" s="51">
        <v>0</v>
      </c>
    </row>
    <row r="40" spans="1:9" x14ac:dyDescent="0.25">
      <c r="A40" s="296" t="s">
        <v>318</v>
      </c>
      <c r="B40" s="296"/>
      <c r="C40" s="296"/>
      <c r="D40" s="296"/>
      <c r="E40" s="296"/>
      <c r="F40" s="296"/>
      <c r="G40" s="15">
        <v>31</v>
      </c>
      <c r="H40" s="51">
        <v>0</v>
      </c>
      <c r="I40" s="51">
        <v>0</v>
      </c>
    </row>
    <row r="41" spans="1:9" x14ac:dyDescent="0.25">
      <c r="A41" s="296" t="s">
        <v>319</v>
      </c>
      <c r="B41" s="296"/>
      <c r="C41" s="296"/>
      <c r="D41" s="296"/>
      <c r="E41" s="296"/>
      <c r="F41" s="296"/>
      <c r="G41" s="15">
        <v>32</v>
      </c>
      <c r="H41" s="51">
        <v>0</v>
      </c>
      <c r="I41" s="51">
        <v>0</v>
      </c>
    </row>
    <row r="42" spans="1:9" ht="26.4" customHeight="1" x14ac:dyDescent="0.25">
      <c r="A42" s="353" t="s">
        <v>461</v>
      </c>
      <c r="B42" s="353"/>
      <c r="C42" s="353"/>
      <c r="D42" s="353"/>
      <c r="E42" s="353"/>
      <c r="F42" s="353"/>
      <c r="G42" s="17">
        <v>33</v>
      </c>
      <c r="H42" s="53">
        <f>H41+H40+H39+H38</f>
        <v>0</v>
      </c>
      <c r="I42" s="53">
        <f>I41+I40+I39+I38</f>
        <v>0</v>
      </c>
    </row>
    <row r="43" spans="1:9" ht="22.95" customHeight="1" x14ac:dyDescent="0.25">
      <c r="A43" s="296" t="s">
        <v>320</v>
      </c>
      <c r="B43" s="296"/>
      <c r="C43" s="296"/>
      <c r="D43" s="296"/>
      <c r="E43" s="296"/>
      <c r="F43" s="296"/>
      <c r="G43" s="16">
        <v>34</v>
      </c>
      <c r="H43" s="51">
        <v>0</v>
      </c>
      <c r="I43" s="51">
        <v>0</v>
      </c>
    </row>
    <row r="44" spans="1:9" x14ac:dyDescent="0.25">
      <c r="A44" s="296" t="s">
        <v>321</v>
      </c>
      <c r="B44" s="296"/>
      <c r="C44" s="296"/>
      <c r="D44" s="296"/>
      <c r="E44" s="296"/>
      <c r="F44" s="296"/>
      <c r="G44" s="16">
        <v>35</v>
      </c>
      <c r="H44" s="51">
        <v>0</v>
      </c>
      <c r="I44" s="51">
        <v>0</v>
      </c>
    </row>
    <row r="45" spans="1:9" x14ac:dyDescent="0.25">
      <c r="A45" s="296" t="s">
        <v>322</v>
      </c>
      <c r="B45" s="296"/>
      <c r="C45" s="296"/>
      <c r="D45" s="296"/>
      <c r="E45" s="296"/>
      <c r="F45" s="296"/>
      <c r="G45" s="16">
        <v>36</v>
      </c>
      <c r="H45" s="51">
        <v>0</v>
      </c>
      <c r="I45" s="51">
        <v>0</v>
      </c>
    </row>
    <row r="46" spans="1:9" ht="25.2" customHeight="1" x14ac:dyDescent="0.25">
      <c r="A46" s="296" t="s">
        <v>323</v>
      </c>
      <c r="B46" s="296"/>
      <c r="C46" s="296"/>
      <c r="D46" s="296"/>
      <c r="E46" s="296"/>
      <c r="F46" s="296"/>
      <c r="G46" s="16">
        <v>37</v>
      </c>
      <c r="H46" s="51">
        <v>0</v>
      </c>
      <c r="I46" s="51">
        <v>0</v>
      </c>
    </row>
    <row r="47" spans="1:9" x14ac:dyDescent="0.25">
      <c r="A47" s="296" t="s">
        <v>324</v>
      </c>
      <c r="B47" s="296"/>
      <c r="C47" s="296"/>
      <c r="D47" s="296"/>
      <c r="E47" s="296"/>
      <c r="F47" s="296"/>
      <c r="G47" s="16">
        <v>38</v>
      </c>
      <c r="H47" s="51">
        <v>0</v>
      </c>
      <c r="I47" s="51">
        <v>0</v>
      </c>
    </row>
    <row r="48" spans="1:9" ht="25.2" customHeight="1" x14ac:dyDescent="0.25">
      <c r="A48" s="353" t="s">
        <v>462</v>
      </c>
      <c r="B48" s="353"/>
      <c r="C48" s="353"/>
      <c r="D48" s="353"/>
      <c r="E48" s="353"/>
      <c r="F48" s="353"/>
      <c r="G48" s="17">
        <v>39</v>
      </c>
      <c r="H48" s="53">
        <f>H47+H46+H45+H44+H43</f>
        <v>0</v>
      </c>
      <c r="I48" s="53">
        <f>I47+I46+I45+I44+I43</f>
        <v>0</v>
      </c>
    </row>
    <row r="49" spans="1:9" ht="28.2" customHeight="1" x14ac:dyDescent="0.25">
      <c r="A49" s="344" t="s">
        <v>463</v>
      </c>
      <c r="B49" s="345"/>
      <c r="C49" s="345"/>
      <c r="D49" s="345"/>
      <c r="E49" s="345"/>
      <c r="F49" s="345"/>
      <c r="G49" s="17">
        <v>40</v>
      </c>
      <c r="H49" s="53">
        <f>H48+H42</f>
        <v>0</v>
      </c>
      <c r="I49" s="53">
        <f>I48+I42</f>
        <v>0</v>
      </c>
    </row>
    <row r="50" spans="1:9" x14ac:dyDescent="0.25">
      <c r="A50" s="354" t="s">
        <v>325</v>
      </c>
      <c r="B50" s="354"/>
      <c r="C50" s="354"/>
      <c r="D50" s="354"/>
      <c r="E50" s="354"/>
      <c r="F50" s="354"/>
      <c r="G50" s="16">
        <v>41</v>
      </c>
      <c r="H50" s="51">
        <v>0</v>
      </c>
      <c r="I50" s="51">
        <v>0</v>
      </c>
    </row>
    <row r="51" spans="1:9" ht="24.6" customHeight="1" x14ac:dyDescent="0.25">
      <c r="A51" s="344" t="s">
        <v>464</v>
      </c>
      <c r="B51" s="345"/>
      <c r="C51" s="345"/>
      <c r="D51" s="345"/>
      <c r="E51" s="345"/>
      <c r="F51" s="345"/>
      <c r="G51" s="17">
        <v>42</v>
      </c>
      <c r="H51" s="53">
        <f>H21+H36+H49+H50</f>
        <v>0</v>
      </c>
      <c r="I51" s="53">
        <f>I21+I36+I49+I50</f>
        <v>0</v>
      </c>
    </row>
    <row r="52" spans="1:9" ht="23.4" customHeight="1" x14ac:dyDescent="0.25">
      <c r="A52" s="410" t="s">
        <v>465</v>
      </c>
      <c r="B52" s="411"/>
      <c r="C52" s="411"/>
      <c r="D52" s="411"/>
      <c r="E52" s="411"/>
      <c r="F52" s="411"/>
      <c r="G52" s="16">
        <v>43</v>
      </c>
      <c r="H52" s="51">
        <v>0</v>
      </c>
      <c r="I52" s="51">
        <v>0</v>
      </c>
    </row>
    <row r="53" spans="1:9" ht="28.95" customHeight="1" x14ac:dyDescent="0.25">
      <c r="A53" s="408" t="s">
        <v>466</v>
      </c>
      <c r="B53" s="409"/>
      <c r="C53" s="409"/>
      <c r="D53" s="409"/>
      <c r="E53" s="409"/>
      <c r="F53" s="409"/>
      <c r="G53" s="19">
        <v>44</v>
      </c>
      <c r="H53" s="67">
        <f>H52+H51</f>
        <v>0</v>
      </c>
      <c r="I53" s="67">
        <f>I52+I51</f>
        <v>0</v>
      </c>
    </row>
  </sheetData>
  <sheetProtection algorithmName="SHA-512" hashValue="1YPYm3aciI+KiPDkjW/D/D9NQIxjv5vrw3xa+u25ByJo8WcCS94qRmZd/zPVVGVAl2RQlKZjGtiNO6AX5soJog==" saltValue="s1LDkWhO4GVF8qaB/63aCQ==" spinCount="100000" sheet="1" objects="1" scenarios="1"/>
  <mergeCells count="53">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 ref="A27:F27"/>
    <mergeCell ref="A28:F28"/>
    <mergeCell ref="A29:F29"/>
    <mergeCell ref="A37:I37"/>
    <mergeCell ref="A35:F35"/>
    <mergeCell ref="A36:F36"/>
    <mergeCell ref="A7:I7"/>
    <mergeCell ref="A8:F8"/>
    <mergeCell ref="A9:F9"/>
    <mergeCell ref="A10:F10"/>
    <mergeCell ref="A11:F11"/>
    <mergeCell ref="A15:F15"/>
    <mergeCell ref="A20:F20"/>
    <mergeCell ref="A22:I22"/>
    <mergeCell ref="A23:F23"/>
    <mergeCell ref="A24:F24"/>
    <mergeCell ref="A16:F16"/>
    <mergeCell ref="A17:F17"/>
    <mergeCell ref="A18:F18"/>
    <mergeCell ref="A19:F19"/>
    <mergeCell ref="A21:F21"/>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15:I21 H49:I51" xr:uid="{00000000-0002-0000-0400-000003000000}">
      <formula1>999999999999</formula1>
    </dataValidation>
    <dataValidation type="whole" operator="lessThanOrEqual" allowBlank="1" showInputMessage="1" showErrorMessage="1" errorTitle="Incorrect entry" error="You can enter only negative whole numbers or a zero" sqref="H12:I12 H14:I14 H30:I32 H34:I35 H43:I48" xr:uid="{00000000-0002-0000-0400-000004000000}">
      <formula1>0</formula1>
    </dataValidation>
    <dataValidation type="whole" operator="greaterThanOrEqual" allowBlank="1" showInputMessage="1" showErrorMessage="1" errorTitle="Incorrect entry" error="You can enter only positive whole numbers" sqref="H8:I11 H38:I42 H23:I29 H52:I53" xr:uid="{00000000-0002-0000-0400-000005000000}">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A37" zoomScale="80" zoomScaleNormal="100" zoomScaleSheetLayoutView="80" workbookViewId="0">
      <selection activeCell="Y26" sqref="Y26"/>
    </sheetView>
  </sheetViews>
  <sheetFormatPr defaultRowHeight="13.2" x14ac:dyDescent="0.25"/>
  <cols>
    <col min="1" max="4" width="9.109375" style="2"/>
    <col min="5" max="5" width="10.109375" style="2" bestFit="1" customWidth="1"/>
    <col min="6" max="7" width="9.109375" style="2"/>
    <col min="8" max="25" width="12.6640625" style="69" customWidth="1"/>
    <col min="26"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439" t="s">
        <v>326</v>
      </c>
      <c r="B1" s="440"/>
      <c r="C1" s="440"/>
      <c r="D1" s="440"/>
      <c r="E1" s="440"/>
      <c r="F1" s="440"/>
      <c r="G1" s="440"/>
      <c r="H1" s="440"/>
      <c r="I1" s="440"/>
      <c r="J1" s="440"/>
      <c r="K1" s="68"/>
    </row>
    <row r="2" spans="1:25" ht="15.6" x14ac:dyDescent="0.25">
      <c r="A2" s="3"/>
      <c r="B2" s="4"/>
      <c r="C2" s="441" t="s">
        <v>327</v>
      </c>
      <c r="D2" s="441"/>
      <c r="E2" s="5">
        <v>44197</v>
      </c>
      <c r="F2" s="6" t="s">
        <v>328</v>
      </c>
      <c r="G2" s="5">
        <v>44561</v>
      </c>
      <c r="H2" s="70"/>
      <c r="I2" s="70"/>
      <c r="J2" s="70"/>
      <c r="K2" s="71"/>
      <c r="X2" s="72" t="s">
        <v>329</v>
      </c>
    </row>
    <row r="3" spans="1:25" ht="13.5" customHeight="1" thickBot="1" x14ac:dyDescent="0.3">
      <c r="A3" s="442" t="s">
        <v>330</v>
      </c>
      <c r="B3" s="443"/>
      <c r="C3" s="443"/>
      <c r="D3" s="443"/>
      <c r="E3" s="443"/>
      <c r="F3" s="443"/>
      <c r="G3" s="446" t="s">
        <v>331</v>
      </c>
      <c r="H3" s="430" t="s">
        <v>332</v>
      </c>
      <c r="I3" s="430"/>
      <c r="J3" s="430"/>
      <c r="K3" s="430"/>
      <c r="L3" s="430"/>
      <c r="M3" s="430"/>
      <c r="N3" s="430"/>
      <c r="O3" s="430"/>
      <c r="P3" s="430"/>
      <c r="Q3" s="430"/>
      <c r="R3" s="430"/>
      <c r="S3" s="430"/>
      <c r="T3" s="430"/>
      <c r="U3" s="430"/>
      <c r="V3" s="430"/>
      <c r="W3" s="430"/>
      <c r="X3" s="430" t="s">
        <v>333</v>
      </c>
      <c r="Y3" s="432" t="s">
        <v>334</v>
      </c>
    </row>
    <row r="4" spans="1:25" ht="72" thickBot="1" x14ac:dyDescent="0.3">
      <c r="A4" s="444"/>
      <c r="B4" s="445"/>
      <c r="C4" s="445"/>
      <c r="D4" s="445"/>
      <c r="E4" s="445"/>
      <c r="F4" s="445"/>
      <c r="G4" s="447"/>
      <c r="H4" s="73" t="s">
        <v>335</v>
      </c>
      <c r="I4" s="73" t="s">
        <v>336</v>
      </c>
      <c r="J4" s="73" t="s">
        <v>337</v>
      </c>
      <c r="K4" s="73" t="s">
        <v>338</v>
      </c>
      <c r="L4" s="73" t="s">
        <v>339</v>
      </c>
      <c r="M4" s="73" t="s">
        <v>340</v>
      </c>
      <c r="N4" s="73" t="s">
        <v>341</v>
      </c>
      <c r="O4" s="73" t="s">
        <v>342</v>
      </c>
      <c r="P4" s="114" t="s">
        <v>467</v>
      </c>
      <c r="Q4" s="73" t="s">
        <v>343</v>
      </c>
      <c r="R4" s="73" t="s">
        <v>344</v>
      </c>
      <c r="S4" s="114" t="s">
        <v>469</v>
      </c>
      <c r="T4" s="114" t="s">
        <v>471</v>
      </c>
      <c r="U4" s="73" t="s">
        <v>345</v>
      </c>
      <c r="V4" s="73" t="s">
        <v>346</v>
      </c>
      <c r="W4" s="73" t="s">
        <v>347</v>
      </c>
      <c r="X4" s="431"/>
      <c r="Y4" s="433"/>
    </row>
    <row r="5" spans="1:25" ht="20.399999999999999" x14ac:dyDescent="0.25">
      <c r="A5" s="434">
        <v>1</v>
      </c>
      <c r="B5" s="435"/>
      <c r="C5" s="435"/>
      <c r="D5" s="435"/>
      <c r="E5" s="435"/>
      <c r="F5" s="435"/>
      <c r="G5" s="7">
        <v>2</v>
      </c>
      <c r="H5" s="74" t="s">
        <v>348</v>
      </c>
      <c r="I5" s="75" t="s">
        <v>349</v>
      </c>
      <c r="J5" s="74" t="s">
        <v>350</v>
      </c>
      <c r="K5" s="75" t="s">
        <v>351</v>
      </c>
      <c r="L5" s="74" t="s">
        <v>352</v>
      </c>
      <c r="M5" s="75" t="s">
        <v>353</v>
      </c>
      <c r="N5" s="74" t="s">
        <v>354</v>
      </c>
      <c r="O5" s="75" t="s">
        <v>355</v>
      </c>
      <c r="P5" s="74" t="s">
        <v>356</v>
      </c>
      <c r="Q5" s="75" t="s">
        <v>357</v>
      </c>
      <c r="R5" s="74" t="s">
        <v>358</v>
      </c>
      <c r="S5" s="74" t="s">
        <v>468</v>
      </c>
      <c r="T5" s="74" t="s">
        <v>470</v>
      </c>
      <c r="U5" s="74" t="s">
        <v>472</v>
      </c>
      <c r="V5" s="74" t="s">
        <v>473</v>
      </c>
      <c r="W5" s="74" t="s">
        <v>475</v>
      </c>
      <c r="X5" s="74">
        <v>19</v>
      </c>
      <c r="Y5" s="76" t="s">
        <v>474</v>
      </c>
    </row>
    <row r="6" spans="1:25" x14ac:dyDescent="0.25">
      <c r="A6" s="436" t="s">
        <v>359</v>
      </c>
      <c r="B6" s="436"/>
      <c r="C6" s="436"/>
      <c r="D6" s="436"/>
      <c r="E6" s="436"/>
      <c r="F6" s="436"/>
      <c r="G6" s="436"/>
      <c r="H6" s="436"/>
      <c r="I6" s="436"/>
      <c r="J6" s="436"/>
      <c r="K6" s="436"/>
      <c r="L6" s="436"/>
      <c r="M6" s="436"/>
      <c r="N6" s="437"/>
      <c r="O6" s="437"/>
      <c r="P6" s="437"/>
      <c r="Q6" s="437"/>
      <c r="R6" s="437"/>
      <c r="S6" s="437"/>
      <c r="T6" s="437"/>
      <c r="U6" s="437"/>
      <c r="V6" s="437"/>
      <c r="W6" s="437"/>
      <c r="X6" s="437"/>
      <c r="Y6" s="438"/>
    </row>
    <row r="7" spans="1:25" x14ac:dyDescent="0.25">
      <c r="A7" s="428" t="s">
        <v>360</v>
      </c>
      <c r="B7" s="428"/>
      <c r="C7" s="428"/>
      <c r="D7" s="428"/>
      <c r="E7" s="428"/>
      <c r="F7" s="428"/>
      <c r="G7" s="8">
        <v>1</v>
      </c>
      <c r="H7" s="77">
        <v>1672021210</v>
      </c>
      <c r="I7" s="77">
        <v>5223432</v>
      </c>
      <c r="J7" s="77">
        <v>83601061</v>
      </c>
      <c r="K7" s="77">
        <v>136815284</v>
      </c>
      <c r="L7" s="77">
        <v>124418267</v>
      </c>
      <c r="M7" s="77">
        <v>0</v>
      </c>
      <c r="N7" s="77">
        <v>0</v>
      </c>
      <c r="O7" s="77">
        <v>0</v>
      </c>
      <c r="P7" s="77">
        <v>61474</v>
      </c>
      <c r="Q7" s="77">
        <v>0</v>
      </c>
      <c r="R7" s="77">
        <v>0</v>
      </c>
      <c r="S7" s="77">
        <v>0</v>
      </c>
      <c r="T7" s="77">
        <v>0</v>
      </c>
      <c r="U7" s="77">
        <v>430206412</v>
      </c>
      <c r="V7" s="77">
        <v>284535940</v>
      </c>
      <c r="W7" s="78">
        <f>H7+I7+J7+K7-L7+M7+N7+O7+P7+Q7+R7+U7+V7+S7+T7</f>
        <v>2488046546</v>
      </c>
      <c r="X7" s="77">
        <v>731023213</v>
      </c>
      <c r="Y7" s="78">
        <f>W7+X7</f>
        <v>3219069759</v>
      </c>
    </row>
    <row r="8" spans="1:25" x14ac:dyDescent="0.25">
      <c r="A8" s="421" t="s">
        <v>361</v>
      </c>
      <c r="B8" s="421"/>
      <c r="C8" s="421"/>
      <c r="D8" s="421"/>
      <c r="E8" s="421"/>
      <c r="F8" s="421"/>
      <c r="G8" s="8">
        <v>2</v>
      </c>
      <c r="H8" s="77">
        <v>0</v>
      </c>
      <c r="I8" s="77">
        <v>0</v>
      </c>
      <c r="J8" s="77">
        <v>0</v>
      </c>
      <c r="K8" s="77">
        <v>0</v>
      </c>
      <c r="L8" s="77">
        <v>0</v>
      </c>
      <c r="M8" s="77">
        <v>0</v>
      </c>
      <c r="N8" s="77">
        <v>0</v>
      </c>
      <c r="O8" s="77">
        <v>0</v>
      </c>
      <c r="P8" s="77">
        <v>0</v>
      </c>
      <c r="Q8" s="77">
        <v>0</v>
      </c>
      <c r="R8" s="77">
        <v>0</v>
      </c>
      <c r="S8" s="77">
        <v>0</v>
      </c>
      <c r="T8" s="77">
        <v>0</v>
      </c>
      <c r="U8" s="77">
        <v>0</v>
      </c>
      <c r="V8" s="77">
        <v>0</v>
      </c>
      <c r="W8" s="78">
        <f t="shared" ref="W8:W9" si="0">H8+I8+J8+K8-L8+M8+N8+O8+P8+Q8+R8+U8+V8+S8+T8</f>
        <v>0</v>
      </c>
      <c r="X8" s="77">
        <v>0</v>
      </c>
      <c r="Y8" s="78">
        <f t="shared" ref="Y8:Y9" si="1">W8+X8</f>
        <v>0</v>
      </c>
    </row>
    <row r="9" spans="1:25" x14ac:dyDescent="0.25">
      <c r="A9" s="421" t="s">
        <v>362</v>
      </c>
      <c r="B9" s="421"/>
      <c r="C9" s="421"/>
      <c r="D9" s="421"/>
      <c r="E9" s="421"/>
      <c r="F9" s="421"/>
      <c r="G9" s="8">
        <v>3</v>
      </c>
      <c r="H9" s="77">
        <v>0</v>
      </c>
      <c r="I9" s="77">
        <v>0</v>
      </c>
      <c r="J9" s="77">
        <v>0</v>
      </c>
      <c r="K9" s="77">
        <v>0</v>
      </c>
      <c r="L9" s="77">
        <v>0</v>
      </c>
      <c r="M9" s="77">
        <v>0</v>
      </c>
      <c r="N9" s="77">
        <v>0</v>
      </c>
      <c r="O9" s="77">
        <v>0</v>
      </c>
      <c r="P9" s="77">
        <v>0</v>
      </c>
      <c r="Q9" s="77">
        <v>0</v>
      </c>
      <c r="R9" s="77">
        <v>0</v>
      </c>
      <c r="S9" s="77">
        <v>0</v>
      </c>
      <c r="T9" s="77">
        <v>0</v>
      </c>
      <c r="U9" s="77">
        <v>0</v>
      </c>
      <c r="V9" s="77">
        <v>0</v>
      </c>
      <c r="W9" s="78">
        <f t="shared" si="0"/>
        <v>0</v>
      </c>
      <c r="X9" s="77">
        <v>0</v>
      </c>
      <c r="Y9" s="78">
        <f t="shared" si="1"/>
        <v>0</v>
      </c>
    </row>
    <row r="10" spans="1:25" ht="22.5" customHeight="1" x14ac:dyDescent="0.25">
      <c r="A10" s="429" t="s">
        <v>363</v>
      </c>
      <c r="B10" s="429"/>
      <c r="C10" s="429"/>
      <c r="D10" s="429"/>
      <c r="E10" s="429"/>
      <c r="F10" s="429"/>
      <c r="G10" s="9">
        <v>4</v>
      </c>
      <c r="H10" s="79">
        <f>H7+H8+H9</f>
        <v>1672021210</v>
      </c>
      <c r="I10" s="79">
        <f t="shared" ref="I10:Y10" si="2">I7+I8+I9</f>
        <v>5223432</v>
      </c>
      <c r="J10" s="79">
        <f t="shared" si="2"/>
        <v>83601061</v>
      </c>
      <c r="K10" s="79">
        <f t="shared" si="2"/>
        <v>136815284</v>
      </c>
      <c r="L10" s="79">
        <f t="shared" si="2"/>
        <v>124418267</v>
      </c>
      <c r="M10" s="79">
        <f t="shared" si="2"/>
        <v>0</v>
      </c>
      <c r="N10" s="79">
        <f t="shared" si="2"/>
        <v>0</v>
      </c>
      <c r="O10" s="79">
        <f t="shared" si="2"/>
        <v>0</v>
      </c>
      <c r="P10" s="79">
        <f t="shared" si="2"/>
        <v>61474</v>
      </c>
      <c r="Q10" s="79">
        <f t="shared" si="2"/>
        <v>0</v>
      </c>
      <c r="R10" s="79">
        <f t="shared" si="2"/>
        <v>0</v>
      </c>
      <c r="S10" s="79">
        <f t="shared" si="2"/>
        <v>0</v>
      </c>
      <c r="T10" s="79">
        <f t="shared" si="2"/>
        <v>0</v>
      </c>
      <c r="U10" s="79">
        <f t="shared" si="2"/>
        <v>430206412</v>
      </c>
      <c r="V10" s="79">
        <f t="shared" si="2"/>
        <v>284535940</v>
      </c>
      <c r="W10" s="79">
        <f t="shared" si="2"/>
        <v>2488046546</v>
      </c>
      <c r="X10" s="79">
        <f t="shared" si="2"/>
        <v>731023213</v>
      </c>
      <c r="Y10" s="79">
        <f t="shared" si="2"/>
        <v>3219069759</v>
      </c>
    </row>
    <row r="11" spans="1:25" x14ac:dyDescent="0.25">
      <c r="A11" s="421" t="s">
        <v>364</v>
      </c>
      <c r="B11" s="421"/>
      <c r="C11" s="421"/>
      <c r="D11" s="421"/>
      <c r="E11" s="421"/>
      <c r="F11" s="421"/>
      <c r="G11" s="8">
        <v>5</v>
      </c>
      <c r="H11" s="81">
        <v>0</v>
      </c>
      <c r="I11" s="81">
        <v>0</v>
      </c>
      <c r="J11" s="81">
        <v>0</v>
      </c>
      <c r="K11" s="81">
        <v>0</v>
      </c>
      <c r="L11" s="81">
        <v>0</v>
      </c>
      <c r="M11" s="81">
        <v>0</v>
      </c>
      <c r="N11" s="81">
        <v>0</v>
      </c>
      <c r="O11" s="81">
        <v>0</v>
      </c>
      <c r="P11" s="81">
        <v>0</v>
      </c>
      <c r="Q11" s="81">
        <v>0</v>
      </c>
      <c r="R11" s="81">
        <v>0</v>
      </c>
      <c r="S11" s="81"/>
      <c r="T11" s="81"/>
      <c r="U11" s="81">
        <v>0</v>
      </c>
      <c r="V11" s="77">
        <v>-329593506</v>
      </c>
      <c r="W11" s="78">
        <f t="shared" ref="W11:W29" si="3">H11+I11+J11+K11-L11+M11+N11+O11+P11+Q11+R11+U11+V11+S11+T11</f>
        <v>-329593506</v>
      </c>
      <c r="X11" s="77">
        <v>-29212285</v>
      </c>
      <c r="Y11" s="78">
        <f t="shared" ref="Y11:Y29" si="4">W11+X11</f>
        <v>-358805791</v>
      </c>
    </row>
    <row r="12" spans="1:25" x14ac:dyDescent="0.25">
      <c r="A12" s="421" t="s">
        <v>365</v>
      </c>
      <c r="B12" s="421"/>
      <c r="C12" s="421"/>
      <c r="D12" s="421"/>
      <c r="E12" s="421"/>
      <c r="F12" s="421"/>
      <c r="G12" s="8">
        <v>6</v>
      </c>
      <c r="H12" s="81">
        <v>0</v>
      </c>
      <c r="I12" s="81">
        <v>0</v>
      </c>
      <c r="J12" s="81">
        <v>0</v>
      </c>
      <c r="K12" s="81">
        <v>0</v>
      </c>
      <c r="L12" s="81">
        <v>0</v>
      </c>
      <c r="M12" s="81">
        <v>0</v>
      </c>
      <c r="N12" s="77">
        <v>263962</v>
      </c>
      <c r="O12" s="81">
        <v>0</v>
      </c>
      <c r="P12" s="81">
        <v>0</v>
      </c>
      <c r="Q12" s="81">
        <v>0</v>
      </c>
      <c r="R12" s="81">
        <v>0</v>
      </c>
      <c r="S12" s="81"/>
      <c r="T12" s="81"/>
      <c r="U12" s="81">
        <v>0</v>
      </c>
      <c r="V12" s="81">
        <v>0</v>
      </c>
      <c r="W12" s="78">
        <f t="shared" si="3"/>
        <v>263962</v>
      </c>
      <c r="X12" s="77">
        <v>0</v>
      </c>
      <c r="Y12" s="78">
        <f t="shared" si="4"/>
        <v>263962</v>
      </c>
    </row>
    <row r="13" spans="1:25" ht="26.25" customHeight="1" x14ac:dyDescent="0.25">
      <c r="A13" s="421" t="s">
        <v>366</v>
      </c>
      <c r="B13" s="421"/>
      <c r="C13" s="421"/>
      <c r="D13" s="421"/>
      <c r="E13" s="421"/>
      <c r="F13" s="421"/>
      <c r="G13" s="8">
        <v>7</v>
      </c>
      <c r="H13" s="81">
        <v>0</v>
      </c>
      <c r="I13" s="81">
        <v>0</v>
      </c>
      <c r="J13" s="81">
        <v>0</v>
      </c>
      <c r="K13" s="81">
        <v>0</v>
      </c>
      <c r="L13" s="81">
        <v>0</v>
      </c>
      <c r="M13" s="81">
        <v>0</v>
      </c>
      <c r="N13" s="81">
        <v>0</v>
      </c>
      <c r="O13" s="77">
        <v>0</v>
      </c>
      <c r="P13" s="81">
        <v>0</v>
      </c>
      <c r="Q13" s="81">
        <v>0</v>
      </c>
      <c r="R13" s="81">
        <v>0</v>
      </c>
      <c r="S13" s="81"/>
      <c r="T13" s="81"/>
      <c r="U13" s="77">
        <v>0</v>
      </c>
      <c r="V13" s="77">
        <v>0</v>
      </c>
      <c r="W13" s="78">
        <f t="shared" si="3"/>
        <v>0</v>
      </c>
      <c r="X13" s="77">
        <v>0</v>
      </c>
      <c r="Y13" s="78">
        <f t="shared" si="4"/>
        <v>0</v>
      </c>
    </row>
    <row r="14" spans="1:25" ht="29.25" customHeight="1" x14ac:dyDescent="0.25">
      <c r="A14" s="421" t="s">
        <v>476</v>
      </c>
      <c r="B14" s="421"/>
      <c r="C14" s="421"/>
      <c r="D14" s="421"/>
      <c r="E14" s="421"/>
      <c r="F14" s="421"/>
      <c r="G14" s="8">
        <v>8</v>
      </c>
      <c r="H14" s="81">
        <v>0</v>
      </c>
      <c r="I14" s="81">
        <v>0</v>
      </c>
      <c r="J14" s="81">
        <v>0</v>
      </c>
      <c r="K14" s="81">
        <v>0</v>
      </c>
      <c r="L14" s="81">
        <v>0</v>
      </c>
      <c r="M14" s="81">
        <v>0</v>
      </c>
      <c r="N14" s="81">
        <v>0</v>
      </c>
      <c r="O14" s="81">
        <v>0</v>
      </c>
      <c r="P14" s="77">
        <v>-73904</v>
      </c>
      <c r="Q14" s="81">
        <v>0</v>
      </c>
      <c r="R14" s="81">
        <v>0</v>
      </c>
      <c r="S14" s="81"/>
      <c r="T14" s="81"/>
      <c r="U14" s="77">
        <v>0</v>
      </c>
      <c r="V14" s="77">
        <v>0</v>
      </c>
      <c r="W14" s="78">
        <f t="shared" si="3"/>
        <v>-73904</v>
      </c>
      <c r="X14" s="77">
        <v>0</v>
      </c>
      <c r="Y14" s="78">
        <f t="shared" si="4"/>
        <v>-73904</v>
      </c>
    </row>
    <row r="15" spans="1:25" x14ac:dyDescent="0.25">
      <c r="A15" s="421" t="s">
        <v>367</v>
      </c>
      <c r="B15" s="421"/>
      <c r="C15" s="421"/>
      <c r="D15" s="421"/>
      <c r="E15" s="421"/>
      <c r="F15" s="421"/>
      <c r="G15" s="8">
        <v>9</v>
      </c>
      <c r="H15" s="81">
        <v>0</v>
      </c>
      <c r="I15" s="81">
        <v>0</v>
      </c>
      <c r="J15" s="81">
        <v>0</v>
      </c>
      <c r="K15" s="81">
        <v>0</v>
      </c>
      <c r="L15" s="81">
        <v>0</v>
      </c>
      <c r="M15" s="81">
        <v>0</v>
      </c>
      <c r="N15" s="81">
        <v>0</v>
      </c>
      <c r="O15" s="81">
        <v>0</v>
      </c>
      <c r="P15" s="81">
        <v>0</v>
      </c>
      <c r="Q15" s="77">
        <v>0</v>
      </c>
      <c r="R15" s="81">
        <v>0</v>
      </c>
      <c r="S15" s="81"/>
      <c r="T15" s="81"/>
      <c r="U15" s="77">
        <v>0</v>
      </c>
      <c r="V15" s="77">
        <v>0</v>
      </c>
      <c r="W15" s="78">
        <f t="shared" si="3"/>
        <v>0</v>
      </c>
      <c r="X15" s="77">
        <v>0</v>
      </c>
      <c r="Y15" s="78">
        <f t="shared" si="4"/>
        <v>0</v>
      </c>
    </row>
    <row r="16" spans="1:25" ht="28.5" customHeight="1" x14ac:dyDescent="0.25">
      <c r="A16" s="421" t="s">
        <v>368</v>
      </c>
      <c r="B16" s="421"/>
      <c r="C16" s="421"/>
      <c r="D16" s="421"/>
      <c r="E16" s="421"/>
      <c r="F16" s="421"/>
      <c r="G16" s="8">
        <v>10</v>
      </c>
      <c r="H16" s="81">
        <v>0</v>
      </c>
      <c r="I16" s="81">
        <v>0</v>
      </c>
      <c r="J16" s="81">
        <v>0</v>
      </c>
      <c r="K16" s="81">
        <v>0</v>
      </c>
      <c r="L16" s="81">
        <v>0</v>
      </c>
      <c r="M16" s="81">
        <v>0</v>
      </c>
      <c r="N16" s="81">
        <v>0</v>
      </c>
      <c r="O16" s="81">
        <v>0</v>
      </c>
      <c r="P16" s="81">
        <v>0</v>
      </c>
      <c r="Q16" s="81">
        <v>0</v>
      </c>
      <c r="R16" s="77">
        <v>0</v>
      </c>
      <c r="S16" s="77">
        <v>0</v>
      </c>
      <c r="T16" s="77">
        <v>0</v>
      </c>
      <c r="U16" s="77">
        <v>0</v>
      </c>
      <c r="V16" s="77">
        <v>0</v>
      </c>
      <c r="W16" s="78">
        <f t="shared" si="3"/>
        <v>0</v>
      </c>
      <c r="X16" s="77">
        <v>0</v>
      </c>
      <c r="Y16" s="78">
        <f t="shared" si="4"/>
        <v>0</v>
      </c>
    </row>
    <row r="17" spans="1:25" ht="23.25" customHeight="1" x14ac:dyDescent="0.25">
      <c r="A17" s="421" t="s">
        <v>369</v>
      </c>
      <c r="B17" s="421"/>
      <c r="C17" s="421"/>
      <c r="D17" s="421"/>
      <c r="E17" s="421"/>
      <c r="F17" s="421"/>
      <c r="G17" s="8">
        <v>11</v>
      </c>
      <c r="H17" s="81">
        <v>0</v>
      </c>
      <c r="I17" s="81">
        <v>0</v>
      </c>
      <c r="J17" s="81">
        <v>0</v>
      </c>
      <c r="K17" s="81">
        <v>0</v>
      </c>
      <c r="L17" s="81">
        <v>0</v>
      </c>
      <c r="M17" s="81">
        <v>0</v>
      </c>
      <c r="N17" s="77">
        <v>0</v>
      </c>
      <c r="O17" s="77">
        <v>0</v>
      </c>
      <c r="P17" s="77">
        <v>0</v>
      </c>
      <c r="Q17" s="77">
        <v>0</v>
      </c>
      <c r="R17" s="77">
        <v>0</v>
      </c>
      <c r="S17" s="77">
        <v>0</v>
      </c>
      <c r="T17" s="77">
        <v>0</v>
      </c>
      <c r="U17" s="77">
        <v>0</v>
      </c>
      <c r="V17" s="77">
        <v>0</v>
      </c>
      <c r="W17" s="78">
        <f t="shared" si="3"/>
        <v>0</v>
      </c>
      <c r="X17" s="77">
        <v>0</v>
      </c>
      <c r="Y17" s="78">
        <f t="shared" si="4"/>
        <v>0</v>
      </c>
    </row>
    <row r="18" spans="1:25" x14ac:dyDescent="0.25">
      <c r="A18" s="421" t="s">
        <v>370</v>
      </c>
      <c r="B18" s="421"/>
      <c r="C18" s="421"/>
      <c r="D18" s="421"/>
      <c r="E18" s="421"/>
      <c r="F18" s="421"/>
      <c r="G18" s="8">
        <v>12</v>
      </c>
      <c r="H18" s="81">
        <v>0</v>
      </c>
      <c r="I18" s="81">
        <v>0</v>
      </c>
      <c r="J18" s="81">
        <v>0</v>
      </c>
      <c r="K18" s="81">
        <v>0</v>
      </c>
      <c r="L18" s="81">
        <v>0</v>
      </c>
      <c r="M18" s="81">
        <v>0</v>
      </c>
      <c r="N18" s="77">
        <v>0</v>
      </c>
      <c r="O18" s="77">
        <v>0</v>
      </c>
      <c r="P18" s="77">
        <v>0</v>
      </c>
      <c r="Q18" s="77">
        <v>0</v>
      </c>
      <c r="R18" s="77">
        <v>0</v>
      </c>
      <c r="S18" s="77">
        <v>0</v>
      </c>
      <c r="T18" s="77">
        <v>0</v>
      </c>
      <c r="U18" s="77">
        <v>0</v>
      </c>
      <c r="V18" s="77">
        <v>0</v>
      </c>
      <c r="W18" s="78">
        <f t="shared" si="3"/>
        <v>0</v>
      </c>
      <c r="X18" s="77">
        <v>0</v>
      </c>
      <c r="Y18" s="78">
        <f t="shared" si="4"/>
        <v>0</v>
      </c>
    </row>
    <row r="19" spans="1:25" x14ac:dyDescent="0.25">
      <c r="A19" s="421" t="s">
        <v>371</v>
      </c>
      <c r="B19" s="421"/>
      <c r="C19" s="421"/>
      <c r="D19" s="421"/>
      <c r="E19" s="421"/>
      <c r="F19" s="421"/>
      <c r="G19" s="8">
        <v>13</v>
      </c>
      <c r="H19" s="77">
        <v>0</v>
      </c>
      <c r="I19" s="77">
        <v>0</v>
      </c>
      <c r="J19" s="77">
        <v>0</v>
      </c>
      <c r="K19" s="77">
        <v>0</v>
      </c>
      <c r="L19" s="77">
        <v>0</v>
      </c>
      <c r="M19" s="77">
        <v>0</v>
      </c>
      <c r="N19" s="77">
        <v>0</v>
      </c>
      <c r="O19" s="77">
        <v>0</v>
      </c>
      <c r="P19" s="77">
        <v>0</v>
      </c>
      <c r="Q19" s="77">
        <v>0</v>
      </c>
      <c r="R19" s="77">
        <v>0</v>
      </c>
      <c r="S19" s="77">
        <v>0</v>
      </c>
      <c r="T19" s="77">
        <v>0</v>
      </c>
      <c r="U19" s="77">
        <v>0</v>
      </c>
      <c r="V19" s="77">
        <v>0</v>
      </c>
      <c r="W19" s="78">
        <f t="shared" si="3"/>
        <v>0</v>
      </c>
      <c r="X19" s="77">
        <v>0</v>
      </c>
      <c r="Y19" s="78">
        <f t="shared" si="4"/>
        <v>0</v>
      </c>
    </row>
    <row r="20" spans="1:25" x14ac:dyDescent="0.25">
      <c r="A20" s="421" t="s">
        <v>372</v>
      </c>
      <c r="B20" s="421"/>
      <c r="C20" s="421"/>
      <c r="D20" s="421"/>
      <c r="E20" s="421"/>
      <c r="F20" s="421"/>
      <c r="G20" s="8">
        <v>14</v>
      </c>
      <c r="H20" s="81">
        <v>0</v>
      </c>
      <c r="I20" s="81">
        <v>0</v>
      </c>
      <c r="J20" s="81">
        <v>0</v>
      </c>
      <c r="K20" s="81">
        <v>0</v>
      </c>
      <c r="L20" s="81">
        <v>0</v>
      </c>
      <c r="M20" s="81">
        <v>0</v>
      </c>
      <c r="N20" s="77">
        <v>0</v>
      </c>
      <c r="O20" s="77">
        <v>0</v>
      </c>
      <c r="P20" s="77">
        <v>13302</v>
      </c>
      <c r="Q20" s="77">
        <v>0</v>
      </c>
      <c r="R20" s="77">
        <v>0</v>
      </c>
      <c r="S20" s="77">
        <v>0</v>
      </c>
      <c r="T20" s="77">
        <v>0</v>
      </c>
      <c r="U20" s="77">
        <v>0</v>
      </c>
      <c r="V20" s="77">
        <v>0</v>
      </c>
      <c r="W20" s="78">
        <f t="shared" si="3"/>
        <v>13302</v>
      </c>
      <c r="X20" s="77">
        <v>0</v>
      </c>
      <c r="Y20" s="78">
        <f t="shared" si="4"/>
        <v>13302</v>
      </c>
    </row>
    <row r="21" spans="1:25" ht="30.75" customHeight="1" x14ac:dyDescent="0.25">
      <c r="A21" s="421" t="s">
        <v>373</v>
      </c>
      <c r="B21" s="421"/>
      <c r="C21" s="421"/>
      <c r="D21" s="421"/>
      <c r="E21" s="421"/>
      <c r="F21" s="421"/>
      <c r="G21" s="8">
        <v>15</v>
      </c>
      <c r="H21" s="77">
        <v>0</v>
      </c>
      <c r="I21" s="77">
        <v>0</v>
      </c>
      <c r="J21" s="77">
        <v>0</v>
      </c>
      <c r="K21" s="77">
        <v>0</v>
      </c>
      <c r="L21" s="77">
        <v>0</v>
      </c>
      <c r="M21" s="77">
        <v>0</v>
      </c>
      <c r="N21" s="77">
        <v>0</v>
      </c>
      <c r="O21" s="77">
        <v>0</v>
      </c>
      <c r="P21" s="77">
        <v>0</v>
      </c>
      <c r="Q21" s="77">
        <v>0</v>
      </c>
      <c r="R21" s="77">
        <v>0</v>
      </c>
      <c r="S21" s="77">
        <v>0</v>
      </c>
      <c r="T21" s="77">
        <v>0</v>
      </c>
      <c r="U21" s="77">
        <v>0</v>
      </c>
      <c r="V21" s="77">
        <v>0</v>
      </c>
      <c r="W21" s="78">
        <f t="shared" si="3"/>
        <v>0</v>
      </c>
      <c r="X21" s="77">
        <v>0</v>
      </c>
      <c r="Y21" s="78">
        <f t="shared" si="4"/>
        <v>0</v>
      </c>
    </row>
    <row r="22" spans="1:25" ht="28.5" customHeight="1" x14ac:dyDescent="0.25">
      <c r="A22" s="421" t="s">
        <v>477</v>
      </c>
      <c r="B22" s="421"/>
      <c r="C22" s="421"/>
      <c r="D22" s="421"/>
      <c r="E22" s="421"/>
      <c r="F22" s="421"/>
      <c r="G22" s="8">
        <v>16</v>
      </c>
      <c r="H22" s="77">
        <v>0</v>
      </c>
      <c r="I22" s="77">
        <v>0</v>
      </c>
      <c r="J22" s="77">
        <v>0</v>
      </c>
      <c r="K22" s="77">
        <v>0</v>
      </c>
      <c r="L22" s="77">
        <v>0</v>
      </c>
      <c r="M22" s="77">
        <v>0</v>
      </c>
      <c r="N22" s="77">
        <v>0</v>
      </c>
      <c r="O22" s="77">
        <v>0</v>
      </c>
      <c r="P22" s="77">
        <v>0</v>
      </c>
      <c r="Q22" s="77">
        <v>0</v>
      </c>
      <c r="R22" s="77">
        <v>0</v>
      </c>
      <c r="S22" s="77">
        <v>0</v>
      </c>
      <c r="T22" s="77">
        <v>0</v>
      </c>
      <c r="U22" s="77">
        <v>0</v>
      </c>
      <c r="V22" s="77">
        <v>0</v>
      </c>
      <c r="W22" s="78">
        <f t="shared" si="3"/>
        <v>0</v>
      </c>
      <c r="X22" s="77">
        <v>0</v>
      </c>
      <c r="Y22" s="78">
        <f t="shared" si="4"/>
        <v>0</v>
      </c>
    </row>
    <row r="23" spans="1:25" ht="26.25" customHeight="1" x14ac:dyDescent="0.25">
      <c r="A23" s="421" t="s">
        <v>478</v>
      </c>
      <c r="B23" s="421"/>
      <c r="C23" s="421"/>
      <c r="D23" s="421"/>
      <c r="E23" s="421"/>
      <c r="F23" s="421"/>
      <c r="G23" s="8">
        <v>17</v>
      </c>
      <c r="H23" s="77">
        <v>0</v>
      </c>
      <c r="I23" s="77">
        <v>0</v>
      </c>
      <c r="J23" s="77">
        <v>0</v>
      </c>
      <c r="K23" s="77">
        <v>0</v>
      </c>
      <c r="L23" s="77">
        <v>0</v>
      </c>
      <c r="M23" s="77">
        <v>0</v>
      </c>
      <c r="N23" s="77">
        <v>0</v>
      </c>
      <c r="O23" s="77">
        <v>0</v>
      </c>
      <c r="P23" s="77">
        <v>0</v>
      </c>
      <c r="Q23" s="77">
        <v>0</v>
      </c>
      <c r="R23" s="77">
        <v>0</v>
      </c>
      <c r="S23" s="77">
        <v>0</v>
      </c>
      <c r="T23" s="77">
        <v>0</v>
      </c>
      <c r="U23" s="77">
        <v>0</v>
      </c>
      <c r="V23" s="77">
        <v>0</v>
      </c>
      <c r="W23" s="78">
        <f t="shared" si="3"/>
        <v>0</v>
      </c>
      <c r="X23" s="77">
        <v>0</v>
      </c>
      <c r="Y23" s="78">
        <f t="shared" si="4"/>
        <v>0</v>
      </c>
    </row>
    <row r="24" spans="1:25" x14ac:dyDescent="0.25">
      <c r="A24" s="421" t="s">
        <v>374</v>
      </c>
      <c r="B24" s="421"/>
      <c r="C24" s="421"/>
      <c r="D24" s="421"/>
      <c r="E24" s="421"/>
      <c r="F24" s="421"/>
      <c r="G24" s="8">
        <v>18</v>
      </c>
      <c r="H24" s="77">
        <v>0</v>
      </c>
      <c r="I24" s="77">
        <v>0</v>
      </c>
      <c r="J24" s="77">
        <v>0</v>
      </c>
      <c r="K24" s="77">
        <v>0</v>
      </c>
      <c r="L24" s="77">
        <v>0</v>
      </c>
      <c r="M24" s="77">
        <v>0</v>
      </c>
      <c r="N24" s="77">
        <v>0</v>
      </c>
      <c r="O24" s="77">
        <v>0</v>
      </c>
      <c r="P24" s="77">
        <v>0</v>
      </c>
      <c r="Q24" s="77">
        <v>0</v>
      </c>
      <c r="R24" s="77">
        <v>0</v>
      </c>
      <c r="S24" s="77">
        <v>0</v>
      </c>
      <c r="T24" s="77">
        <v>0</v>
      </c>
      <c r="U24" s="77">
        <v>0</v>
      </c>
      <c r="V24" s="77">
        <v>0</v>
      </c>
      <c r="W24" s="78">
        <f t="shared" si="3"/>
        <v>0</v>
      </c>
      <c r="X24" s="77">
        <v>0</v>
      </c>
      <c r="Y24" s="78">
        <f t="shared" si="4"/>
        <v>0</v>
      </c>
    </row>
    <row r="25" spans="1:25" x14ac:dyDescent="0.25">
      <c r="A25" s="421" t="s">
        <v>479</v>
      </c>
      <c r="B25" s="421"/>
      <c r="C25" s="421"/>
      <c r="D25" s="421"/>
      <c r="E25" s="421"/>
      <c r="F25" s="421"/>
      <c r="G25" s="8">
        <v>19</v>
      </c>
      <c r="H25" s="77">
        <v>0</v>
      </c>
      <c r="I25" s="77">
        <v>0</v>
      </c>
      <c r="J25" s="77">
        <v>0</v>
      </c>
      <c r="K25" s="77">
        <v>0</v>
      </c>
      <c r="L25" s="77">
        <v>0</v>
      </c>
      <c r="M25" s="77">
        <v>0</v>
      </c>
      <c r="N25" s="77">
        <v>0</v>
      </c>
      <c r="O25" s="77">
        <v>0</v>
      </c>
      <c r="P25" s="77">
        <v>0</v>
      </c>
      <c r="Q25" s="77">
        <v>0</v>
      </c>
      <c r="R25" s="77">
        <v>0</v>
      </c>
      <c r="S25" s="77">
        <v>0</v>
      </c>
      <c r="T25" s="77">
        <v>0</v>
      </c>
      <c r="U25" s="77">
        <v>0</v>
      </c>
      <c r="V25" s="77">
        <v>0</v>
      </c>
      <c r="W25" s="78">
        <f t="shared" si="3"/>
        <v>0</v>
      </c>
      <c r="X25" s="77">
        <v>0</v>
      </c>
      <c r="Y25" s="78">
        <f t="shared" si="4"/>
        <v>0</v>
      </c>
    </row>
    <row r="26" spans="1:25" x14ac:dyDescent="0.25">
      <c r="A26" s="421" t="s">
        <v>480</v>
      </c>
      <c r="B26" s="421"/>
      <c r="C26" s="421"/>
      <c r="D26" s="421"/>
      <c r="E26" s="421"/>
      <c r="F26" s="421"/>
      <c r="G26" s="8">
        <v>20</v>
      </c>
      <c r="H26" s="77">
        <v>0</v>
      </c>
      <c r="I26" s="77">
        <v>0</v>
      </c>
      <c r="J26" s="77">
        <v>0</v>
      </c>
      <c r="K26" s="77">
        <v>0</v>
      </c>
      <c r="L26" s="77">
        <v>0</v>
      </c>
      <c r="M26" s="77">
        <v>0</v>
      </c>
      <c r="N26" s="77">
        <v>0</v>
      </c>
      <c r="O26" s="77">
        <v>0</v>
      </c>
      <c r="P26" s="77">
        <v>0</v>
      </c>
      <c r="Q26" s="77">
        <v>0</v>
      </c>
      <c r="R26" s="77">
        <v>0</v>
      </c>
      <c r="S26" s="77">
        <v>0</v>
      </c>
      <c r="T26" s="77">
        <v>0</v>
      </c>
      <c r="U26" s="77">
        <v>0</v>
      </c>
      <c r="V26" s="77">
        <v>0</v>
      </c>
      <c r="W26" s="78">
        <f t="shared" si="3"/>
        <v>0</v>
      </c>
      <c r="X26" s="77">
        <v>0</v>
      </c>
      <c r="Y26" s="78">
        <f t="shared" si="4"/>
        <v>0</v>
      </c>
    </row>
    <row r="27" spans="1:25" x14ac:dyDescent="0.25">
      <c r="A27" s="421" t="s">
        <v>481</v>
      </c>
      <c r="B27" s="421"/>
      <c r="C27" s="421"/>
      <c r="D27" s="421"/>
      <c r="E27" s="421"/>
      <c r="F27" s="421"/>
      <c r="G27" s="8">
        <v>21</v>
      </c>
      <c r="H27" s="77">
        <v>0</v>
      </c>
      <c r="I27" s="77">
        <v>0</v>
      </c>
      <c r="J27" s="77">
        <v>0</v>
      </c>
      <c r="K27" s="77">
        <v>0</v>
      </c>
      <c r="L27" s="77">
        <v>0</v>
      </c>
      <c r="M27" s="77">
        <v>0</v>
      </c>
      <c r="N27" s="77">
        <v>2249472</v>
      </c>
      <c r="O27" s="77">
        <v>0</v>
      </c>
      <c r="P27" s="77">
        <v>0</v>
      </c>
      <c r="Q27" s="77">
        <v>0</v>
      </c>
      <c r="R27" s="77">
        <v>0</v>
      </c>
      <c r="S27" s="77">
        <v>0</v>
      </c>
      <c r="T27" s="77">
        <v>0</v>
      </c>
      <c r="U27" s="77">
        <v>1140526</v>
      </c>
      <c r="V27" s="77">
        <v>0</v>
      </c>
      <c r="W27" s="78">
        <f t="shared" si="3"/>
        <v>3389998</v>
      </c>
      <c r="X27" s="77">
        <v>0</v>
      </c>
      <c r="Y27" s="78">
        <f t="shared" si="4"/>
        <v>3389998</v>
      </c>
    </row>
    <row r="28" spans="1:25" ht="30" customHeight="1" x14ac:dyDescent="0.25">
      <c r="A28" s="421" t="s">
        <v>482</v>
      </c>
      <c r="B28" s="421"/>
      <c r="C28" s="421"/>
      <c r="D28" s="421"/>
      <c r="E28" s="421"/>
      <c r="F28" s="421"/>
      <c r="G28" s="8">
        <v>22</v>
      </c>
      <c r="H28" s="77">
        <v>0</v>
      </c>
      <c r="I28" s="77">
        <v>0</v>
      </c>
      <c r="J28" s="77">
        <v>0</v>
      </c>
      <c r="K28" s="77">
        <v>0</v>
      </c>
      <c r="L28" s="77">
        <v>0</v>
      </c>
      <c r="M28" s="77">
        <v>0</v>
      </c>
      <c r="N28" s="77">
        <v>0</v>
      </c>
      <c r="O28" s="77">
        <v>0</v>
      </c>
      <c r="P28" s="77">
        <v>0</v>
      </c>
      <c r="Q28" s="77">
        <v>0</v>
      </c>
      <c r="R28" s="77">
        <v>0</v>
      </c>
      <c r="S28" s="77">
        <v>0</v>
      </c>
      <c r="T28" s="77">
        <v>0</v>
      </c>
      <c r="U28" s="77">
        <v>284535940</v>
      </c>
      <c r="V28" s="77">
        <v>-284535940</v>
      </c>
      <c r="W28" s="78">
        <f t="shared" si="3"/>
        <v>0</v>
      </c>
      <c r="X28" s="77">
        <v>0</v>
      </c>
      <c r="Y28" s="78">
        <f t="shared" si="4"/>
        <v>0</v>
      </c>
    </row>
    <row r="29" spans="1:25" ht="30" customHeight="1" x14ac:dyDescent="0.25">
      <c r="A29" s="421" t="s">
        <v>483</v>
      </c>
      <c r="B29" s="421"/>
      <c r="C29" s="421"/>
      <c r="D29" s="421"/>
      <c r="E29" s="421"/>
      <c r="F29" s="421"/>
      <c r="G29" s="8">
        <v>23</v>
      </c>
      <c r="H29" s="77">
        <v>0</v>
      </c>
      <c r="I29" s="77">
        <v>0</v>
      </c>
      <c r="J29" s="77">
        <v>0</v>
      </c>
      <c r="K29" s="77">
        <v>0</v>
      </c>
      <c r="L29" s="77">
        <v>0</v>
      </c>
      <c r="M29" s="77">
        <v>0</v>
      </c>
      <c r="N29" s="77">
        <v>0</v>
      </c>
      <c r="O29" s="77">
        <v>0</v>
      </c>
      <c r="P29" s="77">
        <v>0</v>
      </c>
      <c r="Q29" s="77">
        <v>0</v>
      </c>
      <c r="R29" s="77">
        <v>0</v>
      </c>
      <c r="S29" s="77">
        <v>0</v>
      </c>
      <c r="T29" s="77">
        <v>0</v>
      </c>
      <c r="U29" s="77">
        <v>0</v>
      </c>
      <c r="V29" s="77">
        <v>0</v>
      </c>
      <c r="W29" s="78">
        <f t="shared" si="3"/>
        <v>0</v>
      </c>
      <c r="X29" s="77">
        <v>0</v>
      </c>
      <c r="Y29" s="78">
        <f t="shared" si="4"/>
        <v>0</v>
      </c>
    </row>
    <row r="30" spans="1:25" ht="27.75" customHeight="1" x14ac:dyDescent="0.25">
      <c r="A30" s="422" t="s">
        <v>484</v>
      </c>
      <c r="B30" s="422"/>
      <c r="C30" s="422"/>
      <c r="D30" s="422"/>
      <c r="E30" s="422"/>
      <c r="F30" s="422"/>
      <c r="G30" s="10">
        <v>24</v>
      </c>
      <c r="H30" s="80">
        <f>SUM(H10:H29)</f>
        <v>1672021210</v>
      </c>
      <c r="I30" s="80">
        <f t="shared" ref="I30:Y30" si="5">SUM(I10:I29)</f>
        <v>5223432</v>
      </c>
      <c r="J30" s="80">
        <f t="shared" si="5"/>
        <v>83601061</v>
      </c>
      <c r="K30" s="80">
        <f t="shared" si="5"/>
        <v>136815284</v>
      </c>
      <c r="L30" s="80">
        <f t="shared" si="5"/>
        <v>124418267</v>
      </c>
      <c r="M30" s="80">
        <f t="shared" si="5"/>
        <v>0</v>
      </c>
      <c r="N30" s="80">
        <f t="shared" si="5"/>
        <v>2513434</v>
      </c>
      <c r="O30" s="80">
        <f t="shared" si="5"/>
        <v>0</v>
      </c>
      <c r="P30" s="80">
        <f t="shared" si="5"/>
        <v>872</v>
      </c>
      <c r="Q30" s="80">
        <f t="shared" si="5"/>
        <v>0</v>
      </c>
      <c r="R30" s="80">
        <f t="shared" si="5"/>
        <v>0</v>
      </c>
      <c r="S30" s="80">
        <f t="shared" si="5"/>
        <v>0</v>
      </c>
      <c r="T30" s="80">
        <f t="shared" si="5"/>
        <v>0</v>
      </c>
      <c r="U30" s="80">
        <f t="shared" si="5"/>
        <v>715882878</v>
      </c>
      <c r="V30" s="80">
        <f t="shared" si="5"/>
        <v>-329593506</v>
      </c>
      <c r="W30" s="80">
        <f t="shared" si="5"/>
        <v>2162046398</v>
      </c>
      <c r="X30" s="80">
        <f t="shared" si="5"/>
        <v>701810928</v>
      </c>
      <c r="Y30" s="80">
        <f t="shared" si="5"/>
        <v>2863857326</v>
      </c>
    </row>
    <row r="31" spans="1:25" x14ac:dyDescent="0.25">
      <c r="A31" s="423" t="s">
        <v>375</v>
      </c>
      <c r="B31" s="424"/>
      <c r="C31" s="424"/>
      <c r="D31" s="424"/>
      <c r="E31" s="424"/>
      <c r="F31" s="424"/>
      <c r="G31" s="424"/>
      <c r="H31" s="424"/>
      <c r="I31" s="424"/>
      <c r="J31" s="424"/>
      <c r="K31" s="424"/>
      <c r="L31" s="424"/>
      <c r="M31" s="424"/>
      <c r="N31" s="424"/>
      <c r="O31" s="424"/>
      <c r="P31" s="424"/>
      <c r="Q31" s="424"/>
      <c r="R31" s="424"/>
      <c r="S31" s="424"/>
      <c r="T31" s="424"/>
      <c r="U31" s="424"/>
      <c r="V31" s="424"/>
      <c r="W31" s="424"/>
      <c r="X31" s="424"/>
      <c r="Y31" s="424"/>
    </row>
    <row r="32" spans="1:25" ht="36.75" customHeight="1" x14ac:dyDescent="0.25">
      <c r="A32" s="425" t="s">
        <v>485</v>
      </c>
      <c r="B32" s="419"/>
      <c r="C32" s="419"/>
      <c r="D32" s="419"/>
      <c r="E32" s="419"/>
      <c r="F32" s="419"/>
      <c r="G32" s="9">
        <v>25</v>
      </c>
      <c r="H32" s="79">
        <f>SUM(H12:H20)</f>
        <v>0</v>
      </c>
      <c r="I32" s="79">
        <f t="shared" ref="I32:Y32" si="6">SUM(I12:I20)</f>
        <v>0</v>
      </c>
      <c r="J32" s="79">
        <f t="shared" si="6"/>
        <v>0</v>
      </c>
      <c r="K32" s="79">
        <f t="shared" si="6"/>
        <v>0</v>
      </c>
      <c r="L32" s="79">
        <f t="shared" si="6"/>
        <v>0</v>
      </c>
      <c r="M32" s="79">
        <f t="shared" si="6"/>
        <v>0</v>
      </c>
      <c r="N32" s="79">
        <f t="shared" si="6"/>
        <v>263962</v>
      </c>
      <c r="O32" s="79">
        <f t="shared" si="6"/>
        <v>0</v>
      </c>
      <c r="P32" s="79">
        <f t="shared" si="6"/>
        <v>-60602</v>
      </c>
      <c r="Q32" s="79">
        <f t="shared" si="6"/>
        <v>0</v>
      </c>
      <c r="R32" s="79">
        <f t="shared" si="6"/>
        <v>0</v>
      </c>
      <c r="S32" s="79">
        <f t="shared" si="6"/>
        <v>0</v>
      </c>
      <c r="T32" s="79">
        <f t="shared" si="6"/>
        <v>0</v>
      </c>
      <c r="U32" s="79">
        <f t="shared" si="6"/>
        <v>0</v>
      </c>
      <c r="V32" s="79">
        <f t="shared" si="6"/>
        <v>0</v>
      </c>
      <c r="W32" s="79">
        <f t="shared" si="6"/>
        <v>203360</v>
      </c>
      <c r="X32" s="79">
        <f t="shared" si="6"/>
        <v>0</v>
      </c>
      <c r="Y32" s="79">
        <f t="shared" si="6"/>
        <v>203360</v>
      </c>
    </row>
    <row r="33" spans="1:25" ht="31.5" customHeight="1" x14ac:dyDescent="0.25">
      <c r="A33" s="425" t="s">
        <v>486</v>
      </c>
      <c r="B33" s="419"/>
      <c r="C33" s="419"/>
      <c r="D33" s="419"/>
      <c r="E33" s="419"/>
      <c r="F33" s="419"/>
      <c r="G33" s="9">
        <v>26</v>
      </c>
      <c r="H33" s="79">
        <f>H11+H32</f>
        <v>0</v>
      </c>
      <c r="I33" s="79">
        <f t="shared" ref="I33:Y33" si="7">I11+I32</f>
        <v>0</v>
      </c>
      <c r="J33" s="79">
        <f t="shared" si="7"/>
        <v>0</v>
      </c>
      <c r="K33" s="79">
        <f t="shared" si="7"/>
        <v>0</v>
      </c>
      <c r="L33" s="79">
        <f t="shared" si="7"/>
        <v>0</v>
      </c>
      <c r="M33" s="79">
        <f t="shared" si="7"/>
        <v>0</v>
      </c>
      <c r="N33" s="79">
        <f t="shared" si="7"/>
        <v>263962</v>
      </c>
      <c r="O33" s="79">
        <f t="shared" si="7"/>
        <v>0</v>
      </c>
      <c r="P33" s="79">
        <f t="shared" si="7"/>
        <v>-60602</v>
      </c>
      <c r="Q33" s="79">
        <f t="shared" si="7"/>
        <v>0</v>
      </c>
      <c r="R33" s="79">
        <f t="shared" si="7"/>
        <v>0</v>
      </c>
      <c r="S33" s="79">
        <f t="shared" si="7"/>
        <v>0</v>
      </c>
      <c r="T33" s="79">
        <f t="shared" si="7"/>
        <v>0</v>
      </c>
      <c r="U33" s="79">
        <f t="shared" si="7"/>
        <v>0</v>
      </c>
      <c r="V33" s="79">
        <f t="shared" si="7"/>
        <v>-329593506</v>
      </c>
      <c r="W33" s="79">
        <f t="shared" si="7"/>
        <v>-329390146</v>
      </c>
      <c r="X33" s="79">
        <f t="shared" si="7"/>
        <v>-29212285</v>
      </c>
      <c r="Y33" s="79">
        <f t="shared" si="7"/>
        <v>-358602431</v>
      </c>
    </row>
    <row r="34" spans="1:25" ht="30.75" customHeight="1" x14ac:dyDescent="0.25">
      <c r="A34" s="426" t="s">
        <v>487</v>
      </c>
      <c r="B34" s="420"/>
      <c r="C34" s="420"/>
      <c r="D34" s="420"/>
      <c r="E34" s="420"/>
      <c r="F34" s="420"/>
      <c r="G34" s="9">
        <v>27</v>
      </c>
      <c r="H34" s="80">
        <f>SUM(H21:H29)</f>
        <v>0</v>
      </c>
      <c r="I34" s="80">
        <f t="shared" ref="I34:Y34" si="8">SUM(I21:I29)</f>
        <v>0</v>
      </c>
      <c r="J34" s="80">
        <f t="shared" si="8"/>
        <v>0</v>
      </c>
      <c r="K34" s="80">
        <f t="shared" si="8"/>
        <v>0</v>
      </c>
      <c r="L34" s="80">
        <f t="shared" si="8"/>
        <v>0</v>
      </c>
      <c r="M34" s="80">
        <f t="shared" si="8"/>
        <v>0</v>
      </c>
      <c r="N34" s="80">
        <f t="shared" si="8"/>
        <v>2249472</v>
      </c>
      <c r="O34" s="80">
        <f t="shared" si="8"/>
        <v>0</v>
      </c>
      <c r="P34" s="80">
        <f t="shared" si="8"/>
        <v>0</v>
      </c>
      <c r="Q34" s="80">
        <f t="shared" si="8"/>
        <v>0</v>
      </c>
      <c r="R34" s="80">
        <f t="shared" si="8"/>
        <v>0</v>
      </c>
      <c r="S34" s="80">
        <f t="shared" si="8"/>
        <v>0</v>
      </c>
      <c r="T34" s="80">
        <f t="shared" si="8"/>
        <v>0</v>
      </c>
      <c r="U34" s="80">
        <f t="shared" si="8"/>
        <v>285676466</v>
      </c>
      <c r="V34" s="80">
        <f t="shared" si="8"/>
        <v>-284535940</v>
      </c>
      <c r="W34" s="80">
        <f t="shared" si="8"/>
        <v>3389998</v>
      </c>
      <c r="X34" s="80">
        <f t="shared" si="8"/>
        <v>0</v>
      </c>
      <c r="Y34" s="80">
        <f t="shared" si="8"/>
        <v>3389998</v>
      </c>
    </row>
    <row r="35" spans="1:25" x14ac:dyDescent="0.25">
      <c r="A35" s="423" t="s">
        <v>376</v>
      </c>
      <c r="B35" s="427"/>
      <c r="C35" s="427"/>
      <c r="D35" s="427"/>
      <c r="E35" s="427"/>
      <c r="F35" s="427"/>
      <c r="G35" s="427"/>
      <c r="H35" s="427"/>
      <c r="I35" s="427"/>
      <c r="J35" s="427"/>
      <c r="K35" s="427"/>
      <c r="L35" s="427"/>
      <c r="M35" s="427"/>
      <c r="N35" s="427"/>
      <c r="O35" s="427"/>
      <c r="P35" s="427"/>
      <c r="Q35" s="427"/>
      <c r="R35" s="427"/>
      <c r="S35" s="427"/>
      <c r="T35" s="427"/>
      <c r="U35" s="427"/>
      <c r="V35" s="427"/>
      <c r="W35" s="427"/>
      <c r="X35" s="427"/>
      <c r="Y35" s="427"/>
    </row>
    <row r="36" spans="1:25" x14ac:dyDescent="0.25">
      <c r="A36" s="428" t="s">
        <v>377</v>
      </c>
      <c r="B36" s="428"/>
      <c r="C36" s="428"/>
      <c r="D36" s="428"/>
      <c r="E36" s="428"/>
      <c r="F36" s="428"/>
      <c r="G36" s="8">
        <v>28</v>
      </c>
      <c r="H36" s="77">
        <f>+H30</f>
        <v>1672021210</v>
      </c>
      <c r="I36" s="77">
        <f t="shared" ref="I36:V36" si="9">+I30</f>
        <v>5223432</v>
      </c>
      <c r="J36" s="77">
        <f t="shared" si="9"/>
        <v>83601061</v>
      </c>
      <c r="K36" s="77">
        <f t="shared" si="9"/>
        <v>136815284</v>
      </c>
      <c r="L36" s="77">
        <f t="shared" si="9"/>
        <v>124418267</v>
      </c>
      <c r="M36" s="77">
        <f t="shared" si="9"/>
        <v>0</v>
      </c>
      <c r="N36" s="77">
        <f t="shared" si="9"/>
        <v>2513434</v>
      </c>
      <c r="O36" s="77">
        <f t="shared" si="9"/>
        <v>0</v>
      </c>
      <c r="P36" s="77">
        <f t="shared" si="9"/>
        <v>872</v>
      </c>
      <c r="Q36" s="77">
        <f t="shared" si="9"/>
        <v>0</v>
      </c>
      <c r="R36" s="77">
        <f t="shared" si="9"/>
        <v>0</v>
      </c>
      <c r="S36" s="77">
        <f t="shared" si="9"/>
        <v>0</v>
      </c>
      <c r="T36" s="77">
        <f t="shared" si="9"/>
        <v>0</v>
      </c>
      <c r="U36" s="77">
        <f t="shared" si="9"/>
        <v>715882878</v>
      </c>
      <c r="V36" s="77">
        <f t="shared" si="9"/>
        <v>-329593506</v>
      </c>
      <c r="W36" s="78">
        <f>H36+I36+J36+K36-L36+M36+N36+O36+P36+Q36+R36+U36+V36+S36+T36</f>
        <v>2162046398</v>
      </c>
      <c r="X36" s="77">
        <f>+X30</f>
        <v>701810928</v>
      </c>
      <c r="Y36" s="78">
        <f t="shared" ref="Y36:Y38" si="10">W36+X36</f>
        <v>2863857326</v>
      </c>
    </row>
    <row r="37" spans="1:25" x14ac:dyDescent="0.25">
      <c r="A37" s="421" t="s">
        <v>378</v>
      </c>
      <c r="B37" s="421"/>
      <c r="C37" s="421"/>
      <c r="D37" s="421"/>
      <c r="E37" s="421"/>
      <c r="F37" s="421"/>
      <c r="G37" s="8">
        <v>29</v>
      </c>
      <c r="H37" s="77">
        <v>0</v>
      </c>
      <c r="I37" s="77">
        <v>0</v>
      </c>
      <c r="J37" s="77">
        <v>0</v>
      </c>
      <c r="K37" s="77">
        <v>0</v>
      </c>
      <c r="L37" s="77">
        <v>0</v>
      </c>
      <c r="M37" s="77">
        <v>0</v>
      </c>
      <c r="N37" s="77">
        <v>0</v>
      </c>
      <c r="O37" s="77">
        <v>0</v>
      </c>
      <c r="P37" s="77">
        <v>0</v>
      </c>
      <c r="Q37" s="77">
        <v>0</v>
      </c>
      <c r="R37" s="77">
        <v>0</v>
      </c>
      <c r="S37" s="77">
        <v>0</v>
      </c>
      <c r="T37" s="77">
        <v>0</v>
      </c>
      <c r="U37" s="77">
        <v>0</v>
      </c>
      <c r="V37" s="77">
        <v>0</v>
      </c>
      <c r="W37" s="78">
        <f>H37+I37+J37+K37-L37+M37+N37+O37+P37+Q37+R37+U37+V37</f>
        <v>0</v>
      </c>
      <c r="X37" s="77">
        <v>0</v>
      </c>
      <c r="Y37" s="78">
        <f t="shared" si="10"/>
        <v>0</v>
      </c>
    </row>
    <row r="38" spans="1:25" x14ac:dyDescent="0.25">
      <c r="A38" s="421" t="s">
        <v>379</v>
      </c>
      <c r="B38" s="421"/>
      <c r="C38" s="421"/>
      <c r="D38" s="421"/>
      <c r="E38" s="421"/>
      <c r="F38" s="421"/>
      <c r="G38" s="8">
        <v>30</v>
      </c>
      <c r="H38" s="77">
        <v>0</v>
      </c>
      <c r="I38" s="77">
        <v>0</v>
      </c>
      <c r="J38" s="77">
        <v>0</v>
      </c>
      <c r="K38" s="77">
        <v>0</v>
      </c>
      <c r="L38" s="77">
        <v>0</v>
      </c>
      <c r="M38" s="77">
        <v>0</v>
      </c>
      <c r="N38" s="77">
        <v>0</v>
      </c>
      <c r="O38" s="77">
        <v>0</v>
      </c>
      <c r="P38" s="77">
        <v>0</v>
      </c>
      <c r="Q38" s="77">
        <v>0</v>
      </c>
      <c r="R38" s="77">
        <v>0</v>
      </c>
      <c r="S38" s="77">
        <v>0</v>
      </c>
      <c r="T38" s="77">
        <v>0</v>
      </c>
      <c r="U38" s="77">
        <v>0</v>
      </c>
      <c r="V38" s="77">
        <v>0</v>
      </c>
      <c r="W38" s="78">
        <f>H38+I38+J38+K38-L38+M38+N38+O38+P38+Q38+R38+U38+V38</f>
        <v>0</v>
      </c>
      <c r="X38" s="77">
        <v>0</v>
      </c>
      <c r="Y38" s="78">
        <f t="shared" si="10"/>
        <v>0</v>
      </c>
    </row>
    <row r="39" spans="1:25" ht="25.5" customHeight="1" x14ac:dyDescent="0.25">
      <c r="A39" s="429" t="s">
        <v>488</v>
      </c>
      <c r="B39" s="429"/>
      <c r="C39" s="429"/>
      <c r="D39" s="429"/>
      <c r="E39" s="429"/>
      <c r="F39" s="429"/>
      <c r="G39" s="9">
        <v>31</v>
      </c>
      <c r="H39" s="79">
        <f>H36+H37+H38</f>
        <v>1672021210</v>
      </c>
      <c r="I39" s="79">
        <f t="shared" ref="I39:Y39" si="11">I36+I37+I38</f>
        <v>5223432</v>
      </c>
      <c r="J39" s="79">
        <f t="shared" si="11"/>
        <v>83601061</v>
      </c>
      <c r="K39" s="79">
        <f t="shared" si="11"/>
        <v>136815284</v>
      </c>
      <c r="L39" s="79">
        <f t="shared" si="11"/>
        <v>124418267</v>
      </c>
      <c r="M39" s="79">
        <f t="shared" si="11"/>
        <v>0</v>
      </c>
      <c r="N39" s="79">
        <f t="shared" si="11"/>
        <v>2513434</v>
      </c>
      <c r="O39" s="79">
        <f t="shared" si="11"/>
        <v>0</v>
      </c>
      <c r="P39" s="79">
        <f t="shared" si="11"/>
        <v>872</v>
      </c>
      <c r="Q39" s="79">
        <f t="shared" si="11"/>
        <v>0</v>
      </c>
      <c r="R39" s="79">
        <f t="shared" si="11"/>
        <v>0</v>
      </c>
      <c r="S39" s="79">
        <f t="shared" si="11"/>
        <v>0</v>
      </c>
      <c r="T39" s="79">
        <f t="shared" si="11"/>
        <v>0</v>
      </c>
      <c r="U39" s="79">
        <f t="shared" si="11"/>
        <v>715882878</v>
      </c>
      <c r="V39" s="79">
        <f t="shared" si="11"/>
        <v>-329593506</v>
      </c>
      <c r="W39" s="79">
        <f t="shared" si="11"/>
        <v>2162046398</v>
      </c>
      <c r="X39" s="79">
        <f t="shared" si="11"/>
        <v>701810928</v>
      </c>
      <c r="Y39" s="79">
        <f t="shared" si="11"/>
        <v>2863857326</v>
      </c>
    </row>
    <row r="40" spans="1:25" x14ac:dyDescent="0.25">
      <c r="A40" s="421" t="s">
        <v>380</v>
      </c>
      <c r="B40" s="421"/>
      <c r="C40" s="421"/>
      <c r="D40" s="421"/>
      <c r="E40" s="421"/>
      <c r="F40" s="421"/>
      <c r="G40" s="8">
        <v>32</v>
      </c>
      <c r="H40" s="81">
        <v>0</v>
      </c>
      <c r="I40" s="81">
        <v>0</v>
      </c>
      <c r="J40" s="81">
        <v>0</v>
      </c>
      <c r="K40" s="81">
        <v>0</v>
      </c>
      <c r="L40" s="81">
        <v>0</v>
      </c>
      <c r="M40" s="81">
        <v>0</v>
      </c>
      <c r="N40" s="81">
        <v>0</v>
      </c>
      <c r="O40" s="81">
        <v>0</v>
      </c>
      <c r="P40" s="81">
        <v>0</v>
      </c>
      <c r="Q40" s="81">
        <v>0</v>
      </c>
      <c r="R40" s="81">
        <v>0</v>
      </c>
      <c r="S40" s="81"/>
      <c r="T40" s="81"/>
      <c r="U40" s="81">
        <v>0</v>
      </c>
      <c r="V40" s="77">
        <v>104374607</v>
      </c>
      <c r="W40" s="78">
        <f t="shared" ref="W40:W58" si="12">H40+I40+J40+K40-L40+M40+N40+O40+P40+Q40+R40+U40+V40+S40+T40</f>
        <v>104374607</v>
      </c>
      <c r="X40" s="77">
        <v>4332639</v>
      </c>
      <c r="Y40" s="78">
        <f t="shared" ref="Y40:Y58" si="13">W40+X40</f>
        <v>108707246</v>
      </c>
    </row>
    <row r="41" spans="1:25" x14ac:dyDescent="0.25">
      <c r="A41" s="421" t="s">
        <v>381</v>
      </c>
      <c r="B41" s="421"/>
      <c r="C41" s="421"/>
      <c r="D41" s="421"/>
      <c r="E41" s="421"/>
      <c r="F41" s="421"/>
      <c r="G41" s="8">
        <v>33</v>
      </c>
      <c r="H41" s="81">
        <v>0</v>
      </c>
      <c r="I41" s="81">
        <v>0</v>
      </c>
      <c r="J41" s="81">
        <v>0</v>
      </c>
      <c r="K41" s="81">
        <v>0</v>
      </c>
      <c r="L41" s="81">
        <v>0</v>
      </c>
      <c r="M41" s="81">
        <v>0</v>
      </c>
      <c r="N41" s="77">
        <v>-263962</v>
      </c>
      <c r="O41" s="81">
        <v>0</v>
      </c>
      <c r="P41" s="81">
        <v>0</v>
      </c>
      <c r="Q41" s="81">
        <v>0</v>
      </c>
      <c r="R41" s="81">
        <v>0</v>
      </c>
      <c r="S41" s="81"/>
      <c r="T41" s="81"/>
      <c r="U41" s="81">
        <v>0</v>
      </c>
      <c r="V41" s="81">
        <v>0</v>
      </c>
      <c r="W41" s="78">
        <f t="shared" si="12"/>
        <v>-263962</v>
      </c>
      <c r="X41" s="77">
        <v>0</v>
      </c>
      <c r="Y41" s="78">
        <f t="shared" si="13"/>
        <v>-263962</v>
      </c>
    </row>
    <row r="42" spans="1:25" ht="27" customHeight="1" x14ac:dyDescent="0.25">
      <c r="A42" s="421" t="s">
        <v>382</v>
      </c>
      <c r="B42" s="421"/>
      <c r="C42" s="421"/>
      <c r="D42" s="421"/>
      <c r="E42" s="421"/>
      <c r="F42" s="421"/>
      <c r="G42" s="8">
        <v>34</v>
      </c>
      <c r="H42" s="81">
        <v>0</v>
      </c>
      <c r="I42" s="81">
        <v>0</v>
      </c>
      <c r="J42" s="81">
        <v>0</v>
      </c>
      <c r="K42" s="81">
        <v>0</v>
      </c>
      <c r="L42" s="81">
        <v>0</v>
      </c>
      <c r="M42" s="81">
        <v>0</v>
      </c>
      <c r="N42" s="81">
        <v>0</v>
      </c>
      <c r="O42" s="77">
        <v>0</v>
      </c>
      <c r="P42" s="81">
        <v>0</v>
      </c>
      <c r="Q42" s="81">
        <v>0</v>
      </c>
      <c r="R42" s="81">
        <v>0</v>
      </c>
      <c r="S42" s="81"/>
      <c r="T42" s="81"/>
      <c r="U42" s="77">
        <v>0</v>
      </c>
      <c r="V42" s="77">
        <v>0</v>
      </c>
      <c r="W42" s="78">
        <f t="shared" si="12"/>
        <v>0</v>
      </c>
      <c r="X42" s="77">
        <v>0</v>
      </c>
      <c r="Y42" s="78">
        <f t="shared" si="13"/>
        <v>0</v>
      </c>
    </row>
    <row r="43" spans="1:25" ht="20.25" customHeight="1" x14ac:dyDescent="0.25">
      <c r="A43" s="421" t="s">
        <v>476</v>
      </c>
      <c r="B43" s="421"/>
      <c r="C43" s="421"/>
      <c r="D43" s="421"/>
      <c r="E43" s="421"/>
      <c r="F43" s="421"/>
      <c r="G43" s="8">
        <v>35</v>
      </c>
      <c r="H43" s="81">
        <v>0</v>
      </c>
      <c r="I43" s="81">
        <v>0</v>
      </c>
      <c r="J43" s="81">
        <v>0</v>
      </c>
      <c r="K43" s="81">
        <v>0</v>
      </c>
      <c r="L43" s="81">
        <v>0</v>
      </c>
      <c r="M43" s="81">
        <v>0</v>
      </c>
      <c r="N43" s="81">
        <v>0</v>
      </c>
      <c r="O43" s="81">
        <v>0</v>
      </c>
      <c r="P43" s="77">
        <v>97850</v>
      </c>
      <c r="Q43" s="81">
        <v>0</v>
      </c>
      <c r="R43" s="81">
        <v>0</v>
      </c>
      <c r="S43" s="81"/>
      <c r="T43" s="81"/>
      <c r="U43" s="77">
        <v>0</v>
      </c>
      <c r="V43" s="77">
        <v>0</v>
      </c>
      <c r="W43" s="78">
        <f t="shared" si="12"/>
        <v>97850</v>
      </c>
      <c r="X43" s="77">
        <v>0</v>
      </c>
      <c r="Y43" s="78">
        <f t="shared" si="13"/>
        <v>97850</v>
      </c>
    </row>
    <row r="44" spans="1:25" ht="21" customHeight="1" x14ac:dyDescent="0.25">
      <c r="A44" s="421" t="s">
        <v>383</v>
      </c>
      <c r="B44" s="421"/>
      <c r="C44" s="421"/>
      <c r="D44" s="421"/>
      <c r="E44" s="421"/>
      <c r="F44" s="421"/>
      <c r="G44" s="8">
        <v>36</v>
      </c>
      <c r="H44" s="81">
        <v>0</v>
      </c>
      <c r="I44" s="81">
        <v>0</v>
      </c>
      <c r="J44" s="81">
        <v>0</v>
      </c>
      <c r="K44" s="81">
        <v>0</v>
      </c>
      <c r="L44" s="81">
        <v>0</v>
      </c>
      <c r="M44" s="81">
        <v>0</v>
      </c>
      <c r="N44" s="81">
        <v>0</v>
      </c>
      <c r="O44" s="81">
        <v>0</v>
      </c>
      <c r="P44" s="81">
        <v>0</v>
      </c>
      <c r="Q44" s="77">
        <v>0</v>
      </c>
      <c r="R44" s="81">
        <v>0</v>
      </c>
      <c r="S44" s="81"/>
      <c r="T44" s="81"/>
      <c r="U44" s="77">
        <v>0</v>
      </c>
      <c r="V44" s="77">
        <v>0</v>
      </c>
      <c r="W44" s="78">
        <f t="shared" si="12"/>
        <v>0</v>
      </c>
      <c r="X44" s="77">
        <v>0</v>
      </c>
      <c r="Y44" s="78">
        <f t="shared" si="13"/>
        <v>0</v>
      </c>
    </row>
    <row r="45" spans="1:25" ht="29.25" customHeight="1" x14ac:dyDescent="0.25">
      <c r="A45" s="421" t="s">
        <v>384</v>
      </c>
      <c r="B45" s="421"/>
      <c r="C45" s="421"/>
      <c r="D45" s="421"/>
      <c r="E45" s="421"/>
      <c r="F45" s="421"/>
      <c r="G45" s="8">
        <v>37</v>
      </c>
      <c r="H45" s="81">
        <v>0</v>
      </c>
      <c r="I45" s="81">
        <v>0</v>
      </c>
      <c r="J45" s="81">
        <v>0</v>
      </c>
      <c r="K45" s="81">
        <v>0</v>
      </c>
      <c r="L45" s="81">
        <v>0</v>
      </c>
      <c r="M45" s="81">
        <v>0</v>
      </c>
      <c r="N45" s="81">
        <v>0</v>
      </c>
      <c r="O45" s="81">
        <v>0</v>
      </c>
      <c r="P45" s="81">
        <v>0</v>
      </c>
      <c r="Q45" s="81">
        <v>0</v>
      </c>
      <c r="R45" s="77">
        <v>0</v>
      </c>
      <c r="S45" s="77">
        <v>0</v>
      </c>
      <c r="T45" s="77">
        <v>0</v>
      </c>
      <c r="U45" s="77">
        <v>0</v>
      </c>
      <c r="V45" s="77">
        <v>0</v>
      </c>
      <c r="W45" s="78">
        <f t="shared" si="12"/>
        <v>0</v>
      </c>
      <c r="X45" s="77">
        <v>0</v>
      </c>
      <c r="Y45" s="78">
        <f t="shared" si="13"/>
        <v>0</v>
      </c>
    </row>
    <row r="46" spans="1:25" ht="21" customHeight="1" x14ac:dyDescent="0.25">
      <c r="A46" s="421" t="s">
        <v>385</v>
      </c>
      <c r="B46" s="421"/>
      <c r="C46" s="421"/>
      <c r="D46" s="421"/>
      <c r="E46" s="421"/>
      <c r="F46" s="421"/>
      <c r="G46" s="8">
        <v>38</v>
      </c>
      <c r="H46" s="81">
        <v>0</v>
      </c>
      <c r="I46" s="81">
        <v>0</v>
      </c>
      <c r="J46" s="81">
        <v>0</v>
      </c>
      <c r="K46" s="81">
        <v>0</v>
      </c>
      <c r="L46" s="81">
        <v>0</v>
      </c>
      <c r="M46" s="81">
        <v>0</v>
      </c>
      <c r="N46" s="77">
        <v>0</v>
      </c>
      <c r="O46" s="77">
        <v>0</v>
      </c>
      <c r="P46" s="77">
        <v>0</v>
      </c>
      <c r="Q46" s="77">
        <v>0</v>
      </c>
      <c r="R46" s="77">
        <v>0</v>
      </c>
      <c r="S46" s="77">
        <v>0</v>
      </c>
      <c r="T46" s="77">
        <v>0</v>
      </c>
      <c r="U46" s="77">
        <v>0</v>
      </c>
      <c r="V46" s="77">
        <v>0</v>
      </c>
      <c r="W46" s="78">
        <f t="shared" si="12"/>
        <v>0</v>
      </c>
      <c r="X46" s="77">
        <v>0</v>
      </c>
      <c r="Y46" s="78">
        <f t="shared" si="13"/>
        <v>0</v>
      </c>
    </row>
    <row r="47" spans="1:25" x14ac:dyDescent="0.25">
      <c r="A47" s="421" t="s">
        <v>386</v>
      </c>
      <c r="B47" s="421"/>
      <c r="C47" s="421"/>
      <c r="D47" s="421"/>
      <c r="E47" s="421"/>
      <c r="F47" s="421"/>
      <c r="G47" s="8">
        <v>39</v>
      </c>
      <c r="H47" s="81">
        <v>0</v>
      </c>
      <c r="I47" s="81">
        <v>0</v>
      </c>
      <c r="J47" s="81">
        <v>0</v>
      </c>
      <c r="K47" s="81">
        <v>0</v>
      </c>
      <c r="L47" s="81">
        <v>0</v>
      </c>
      <c r="M47" s="81">
        <v>0</v>
      </c>
      <c r="N47" s="77">
        <v>0</v>
      </c>
      <c r="O47" s="77">
        <v>0</v>
      </c>
      <c r="P47" s="77">
        <v>0</v>
      </c>
      <c r="Q47" s="77">
        <v>0</v>
      </c>
      <c r="R47" s="77">
        <v>0</v>
      </c>
      <c r="S47" s="77">
        <v>0</v>
      </c>
      <c r="T47" s="77">
        <v>0</v>
      </c>
      <c r="U47" s="77">
        <v>0</v>
      </c>
      <c r="V47" s="77">
        <v>0</v>
      </c>
      <c r="W47" s="78">
        <f t="shared" si="12"/>
        <v>0</v>
      </c>
      <c r="X47" s="77">
        <v>0</v>
      </c>
      <c r="Y47" s="78">
        <f t="shared" si="13"/>
        <v>0</v>
      </c>
    </row>
    <row r="48" spans="1:25" x14ac:dyDescent="0.25">
      <c r="A48" s="421" t="s">
        <v>387</v>
      </c>
      <c r="B48" s="421"/>
      <c r="C48" s="421"/>
      <c r="D48" s="421"/>
      <c r="E48" s="421"/>
      <c r="F48" s="421"/>
      <c r="G48" s="8">
        <v>40</v>
      </c>
      <c r="H48" s="77">
        <v>0</v>
      </c>
      <c r="I48" s="77">
        <v>0</v>
      </c>
      <c r="J48" s="77">
        <v>0</v>
      </c>
      <c r="K48" s="77">
        <v>0</v>
      </c>
      <c r="L48" s="77">
        <v>0</v>
      </c>
      <c r="M48" s="77">
        <v>0</v>
      </c>
      <c r="N48" s="77">
        <v>0</v>
      </c>
      <c r="O48" s="77">
        <v>0</v>
      </c>
      <c r="P48" s="77">
        <v>0</v>
      </c>
      <c r="Q48" s="77">
        <v>0</v>
      </c>
      <c r="R48" s="77">
        <v>0</v>
      </c>
      <c r="S48" s="77">
        <v>0</v>
      </c>
      <c r="T48" s="77">
        <v>0</v>
      </c>
      <c r="U48" s="77">
        <v>0</v>
      </c>
      <c r="V48" s="77">
        <v>0</v>
      </c>
      <c r="W48" s="78">
        <f t="shared" si="12"/>
        <v>0</v>
      </c>
      <c r="X48" s="77">
        <v>0</v>
      </c>
      <c r="Y48" s="78">
        <f t="shared" si="13"/>
        <v>0</v>
      </c>
    </row>
    <row r="49" spans="1:25" x14ac:dyDescent="0.25">
      <c r="A49" s="421" t="s">
        <v>489</v>
      </c>
      <c r="B49" s="421"/>
      <c r="C49" s="421"/>
      <c r="D49" s="421"/>
      <c r="E49" s="421"/>
      <c r="F49" s="421"/>
      <c r="G49" s="8">
        <v>41</v>
      </c>
      <c r="H49" s="81">
        <v>0</v>
      </c>
      <c r="I49" s="81">
        <v>0</v>
      </c>
      <c r="J49" s="81">
        <v>0</v>
      </c>
      <c r="K49" s="81">
        <v>0</v>
      </c>
      <c r="L49" s="81">
        <v>0</v>
      </c>
      <c r="M49" s="81">
        <v>0</v>
      </c>
      <c r="N49" s="77">
        <v>0</v>
      </c>
      <c r="O49" s="77">
        <v>0</v>
      </c>
      <c r="P49" s="77">
        <v>-17613</v>
      </c>
      <c r="Q49" s="77">
        <v>0</v>
      </c>
      <c r="R49" s="77">
        <v>0</v>
      </c>
      <c r="S49" s="77">
        <v>0</v>
      </c>
      <c r="T49" s="77">
        <v>0</v>
      </c>
      <c r="U49" s="77">
        <v>0</v>
      </c>
      <c r="V49" s="77">
        <v>0</v>
      </c>
      <c r="W49" s="78">
        <f t="shared" si="12"/>
        <v>-17613</v>
      </c>
      <c r="X49" s="77">
        <v>0</v>
      </c>
      <c r="Y49" s="78">
        <f t="shared" si="13"/>
        <v>-17613</v>
      </c>
    </row>
    <row r="50" spans="1:25" ht="32.25" customHeight="1" x14ac:dyDescent="0.25">
      <c r="A50" s="421" t="s">
        <v>490</v>
      </c>
      <c r="B50" s="421"/>
      <c r="C50" s="421"/>
      <c r="D50" s="421"/>
      <c r="E50" s="421"/>
      <c r="F50" s="421"/>
      <c r="G50" s="8">
        <v>42</v>
      </c>
      <c r="H50" s="77">
        <v>0</v>
      </c>
      <c r="I50" s="77">
        <v>0</v>
      </c>
      <c r="J50" s="77">
        <v>0</v>
      </c>
      <c r="K50" s="77">
        <v>0</v>
      </c>
      <c r="L50" s="77">
        <v>0</v>
      </c>
      <c r="M50" s="77">
        <v>0</v>
      </c>
      <c r="N50" s="77">
        <v>0</v>
      </c>
      <c r="O50" s="77">
        <v>0</v>
      </c>
      <c r="P50" s="77">
        <v>0</v>
      </c>
      <c r="Q50" s="77">
        <v>0</v>
      </c>
      <c r="R50" s="77">
        <v>0</v>
      </c>
      <c r="S50" s="77">
        <v>0</v>
      </c>
      <c r="T50" s="77">
        <v>0</v>
      </c>
      <c r="U50" s="77">
        <v>0</v>
      </c>
      <c r="V50" s="77">
        <v>0</v>
      </c>
      <c r="W50" s="78">
        <f t="shared" si="12"/>
        <v>0</v>
      </c>
      <c r="X50" s="77">
        <v>0</v>
      </c>
      <c r="Y50" s="78">
        <f t="shared" si="13"/>
        <v>0</v>
      </c>
    </row>
    <row r="51" spans="1:25" ht="26.25" customHeight="1" x14ac:dyDescent="0.25">
      <c r="A51" s="421" t="s">
        <v>477</v>
      </c>
      <c r="B51" s="421"/>
      <c r="C51" s="421"/>
      <c r="D51" s="421"/>
      <c r="E51" s="421"/>
      <c r="F51" s="421"/>
      <c r="G51" s="8">
        <v>43</v>
      </c>
      <c r="H51" s="77">
        <v>0</v>
      </c>
      <c r="I51" s="77">
        <v>0</v>
      </c>
      <c r="J51" s="77">
        <v>0</v>
      </c>
      <c r="K51" s="77">
        <v>0</v>
      </c>
      <c r="L51" s="77">
        <v>0</v>
      </c>
      <c r="M51" s="77">
        <v>0</v>
      </c>
      <c r="N51" s="77">
        <v>0</v>
      </c>
      <c r="O51" s="77">
        <v>0</v>
      </c>
      <c r="P51" s="77">
        <v>0</v>
      </c>
      <c r="Q51" s="77">
        <v>0</v>
      </c>
      <c r="R51" s="77">
        <v>0</v>
      </c>
      <c r="S51" s="77">
        <v>0</v>
      </c>
      <c r="T51" s="77">
        <v>0</v>
      </c>
      <c r="U51" s="77">
        <v>0</v>
      </c>
      <c r="V51" s="77">
        <v>0</v>
      </c>
      <c r="W51" s="78">
        <f t="shared" si="12"/>
        <v>0</v>
      </c>
      <c r="X51" s="77">
        <v>0</v>
      </c>
      <c r="Y51" s="78">
        <f t="shared" si="13"/>
        <v>0</v>
      </c>
    </row>
    <row r="52" spans="1:25" ht="22.5" customHeight="1" x14ac:dyDescent="0.25">
      <c r="A52" s="421" t="s">
        <v>491</v>
      </c>
      <c r="B52" s="421"/>
      <c r="C52" s="421"/>
      <c r="D52" s="421"/>
      <c r="E52" s="421"/>
      <c r="F52" s="421"/>
      <c r="G52" s="8">
        <v>44</v>
      </c>
      <c r="H52" s="77">
        <v>0</v>
      </c>
      <c r="I52" s="77">
        <v>0</v>
      </c>
      <c r="J52" s="77">
        <v>0</v>
      </c>
      <c r="K52" s="77">
        <v>0</v>
      </c>
      <c r="L52" s="77">
        <v>0</v>
      </c>
      <c r="M52" s="77">
        <v>0</v>
      </c>
      <c r="N52" s="77">
        <v>0</v>
      </c>
      <c r="O52" s="77">
        <v>0</v>
      </c>
      <c r="P52" s="77">
        <v>0</v>
      </c>
      <c r="Q52" s="77">
        <v>0</v>
      </c>
      <c r="R52" s="77">
        <v>0</v>
      </c>
      <c r="S52" s="77">
        <v>0</v>
      </c>
      <c r="T52" s="77">
        <v>0</v>
      </c>
      <c r="U52" s="77">
        <v>0</v>
      </c>
      <c r="V52" s="77">
        <v>0</v>
      </c>
      <c r="W52" s="78">
        <f t="shared" si="12"/>
        <v>0</v>
      </c>
      <c r="X52" s="77">
        <v>0</v>
      </c>
      <c r="Y52" s="78">
        <f t="shared" si="13"/>
        <v>0</v>
      </c>
    </row>
    <row r="53" spans="1:25" x14ac:dyDescent="0.25">
      <c r="A53" s="421" t="s">
        <v>492</v>
      </c>
      <c r="B53" s="421"/>
      <c r="C53" s="421"/>
      <c r="D53" s="421"/>
      <c r="E53" s="421"/>
      <c r="F53" s="421"/>
      <c r="G53" s="8">
        <v>45</v>
      </c>
      <c r="H53" s="77">
        <v>0</v>
      </c>
      <c r="I53" s="77">
        <v>0</v>
      </c>
      <c r="J53" s="77">
        <v>0</v>
      </c>
      <c r="K53" s="77">
        <v>0</v>
      </c>
      <c r="L53" s="77">
        <v>0</v>
      </c>
      <c r="M53" s="77">
        <v>0</v>
      </c>
      <c r="N53" s="77">
        <v>0</v>
      </c>
      <c r="O53" s="77">
        <v>0</v>
      </c>
      <c r="P53" s="77">
        <v>0</v>
      </c>
      <c r="Q53" s="77">
        <v>0</v>
      </c>
      <c r="R53" s="77">
        <v>0</v>
      </c>
      <c r="S53" s="77">
        <v>0</v>
      </c>
      <c r="T53" s="77">
        <v>0</v>
      </c>
      <c r="U53" s="77">
        <v>0</v>
      </c>
      <c r="V53" s="77">
        <v>0</v>
      </c>
      <c r="W53" s="78">
        <f t="shared" si="12"/>
        <v>0</v>
      </c>
      <c r="X53" s="77">
        <v>0</v>
      </c>
      <c r="Y53" s="78">
        <f t="shared" si="13"/>
        <v>0</v>
      </c>
    </row>
    <row r="54" spans="1:25" x14ac:dyDescent="0.25">
      <c r="A54" s="421" t="s">
        <v>479</v>
      </c>
      <c r="B54" s="421"/>
      <c r="C54" s="421"/>
      <c r="D54" s="421"/>
      <c r="E54" s="421"/>
      <c r="F54" s="421"/>
      <c r="G54" s="8">
        <v>46</v>
      </c>
      <c r="H54" s="77">
        <v>0</v>
      </c>
      <c r="I54" s="77">
        <v>0</v>
      </c>
      <c r="J54" s="77">
        <v>0</v>
      </c>
      <c r="K54" s="77">
        <v>0</v>
      </c>
      <c r="L54" s="77">
        <v>0</v>
      </c>
      <c r="M54" s="77">
        <v>0</v>
      </c>
      <c r="N54" s="77">
        <v>0</v>
      </c>
      <c r="O54" s="77">
        <v>0</v>
      </c>
      <c r="P54" s="77">
        <v>0</v>
      </c>
      <c r="Q54" s="77">
        <v>0</v>
      </c>
      <c r="R54" s="77">
        <v>0</v>
      </c>
      <c r="S54" s="77">
        <v>0</v>
      </c>
      <c r="T54" s="77">
        <v>0</v>
      </c>
      <c r="U54" s="77">
        <v>0</v>
      </c>
      <c r="V54" s="77">
        <v>0</v>
      </c>
      <c r="W54" s="78">
        <f t="shared" si="12"/>
        <v>0</v>
      </c>
      <c r="X54" s="77">
        <v>336920926</v>
      </c>
      <c r="Y54" s="78">
        <f t="shared" si="13"/>
        <v>336920926</v>
      </c>
    </row>
    <row r="55" spans="1:25" x14ac:dyDescent="0.25">
      <c r="A55" s="421" t="s">
        <v>480</v>
      </c>
      <c r="B55" s="421"/>
      <c r="C55" s="421"/>
      <c r="D55" s="421"/>
      <c r="E55" s="421"/>
      <c r="F55" s="421"/>
      <c r="G55" s="8">
        <v>47</v>
      </c>
      <c r="H55" s="77">
        <v>0</v>
      </c>
      <c r="I55" s="77">
        <v>0</v>
      </c>
      <c r="J55" s="77">
        <v>0</v>
      </c>
      <c r="K55" s="77">
        <v>0</v>
      </c>
      <c r="L55" s="77">
        <v>0</v>
      </c>
      <c r="M55" s="77">
        <v>0</v>
      </c>
      <c r="N55" s="77">
        <v>0</v>
      </c>
      <c r="O55" s="77">
        <v>0</v>
      </c>
      <c r="P55" s="77">
        <v>0</v>
      </c>
      <c r="Q55" s="77">
        <v>0</v>
      </c>
      <c r="R55" s="77">
        <v>0</v>
      </c>
      <c r="S55" s="77">
        <v>0</v>
      </c>
      <c r="T55" s="77">
        <v>0</v>
      </c>
      <c r="U55" s="77">
        <v>0</v>
      </c>
      <c r="V55" s="77">
        <v>0</v>
      </c>
      <c r="W55" s="78">
        <f t="shared" si="12"/>
        <v>0</v>
      </c>
      <c r="X55" s="77">
        <v>0</v>
      </c>
      <c r="Y55" s="78">
        <f t="shared" si="13"/>
        <v>0</v>
      </c>
    </row>
    <row r="56" spans="1:25" x14ac:dyDescent="0.25">
      <c r="A56" s="421" t="s">
        <v>481</v>
      </c>
      <c r="B56" s="421"/>
      <c r="C56" s="421"/>
      <c r="D56" s="421"/>
      <c r="E56" s="421"/>
      <c r="F56" s="421"/>
      <c r="G56" s="8">
        <v>48</v>
      </c>
      <c r="H56" s="77">
        <v>0</v>
      </c>
      <c r="I56" s="77">
        <v>0</v>
      </c>
      <c r="J56" s="77">
        <v>0</v>
      </c>
      <c r="K56" s="77">
        <v>0</v>
      </c>
      <c r="L56" s="77">
        <v>0</v>
      </c>
      <c r="M56" s="77">
        <v>0</v>
      </c>
      <c r="N56" s="77">
        <v>0</v>
      </c>
      <c r="O56" s="77">
        <v>0</v>
      </c>
      <c r="P56" s="77">
        <v>0</v>
      </c>
      <c r="Q56" s="77">
        <v>0</v>
      </c>
      <c r="R56" s="77">
        <v>0</v>
      </c>
      <c r="S56" s="77">
        <v>0</v>
      </c>
      <c r="T56" s="77">
        <v>0</v>
      </c>
      <c r="U56" s="77">
        <v>1756034</v>
      </c>
      <c r="V56" s="77">
        <v>0</v>
      </c>
      <c r="W56" s="78">
        <f t="shared" si="12"/>
        <v>1756034</v>
      </c>
      <c r="X56" s="77">
        <v>0</v>
      </c>
      <c r="Y56" s="78">
        <f t="shared" si="13"/>
        <v>1756034</v>
      </c>
    </row>
    <row r="57" spans="1:25" ht="23.25" customHeight="1" x14ac:dyDescent="0.25">
      <c r="A57" s="421" t="s">
        <v>493</v>
      </c>
      <c r="B57" s="421"/>
      <c r="C57" s="421"/>
      <c r="D57" s="421"/>
      <c r="E57" s="421"/>
      <c r="F57" s="421"/>
      <c r="G57" s="8">
        <v>49</v>
      </c>
      <c r="H57" s="77">
        <v>0</v>
      </c>
      <c r="I57" s="77">
        <v>0</v>
      </c>
      <c r="J57" s="77">
        <v>0</v>
      </c>
      <c r="K57" s="77">
        <v>0</v>
      </c>
      <c r="L57" s="77">
        <v>0</v>
      </c>
      <c r="M57" s="77">
        <v>0</v>
      </c>
      <c r="N57" s="77">
        <v>0</v>
      </c>
      <c r="O57" s="77">
        <v>0</v>
      </c>
      <c r="P57" s="77">
        <v>0</v>
      </c>
      <c r="Q57" s="77">
        <v>0</v>
      </c>
      <c r="R57" s="77">
        <v>0</v>
      </c>
      <c r="S57" s="77">
        <v>0</v>
      </c>
      <c r="T57" s="77">
        <v>0</v>
      </c>
      <c r="U57" s="77">
        <v>-329593506</v>
      </c>
      <c r="V57" s="77">
        <v>329593506</v>
      </c>
      <c r="W57" s="78">
        <f t="shared" si="12"/>
        <v>0</v>
      </c>
      <c r="X57" s="77">
        <v>0</v>
      </c>
      <c r="Y57" s="78">
        <f t="shared" si="13"/>
        <v>0</v>
      </c>
    </row>
    <row r="58" spans="1:25" ht="23.25" customHeight="1" x14ac:dyDescent="0.25">
      <c r="A58" s="421" t="s">
        <v>483</v>
      </c>
      <c r="B58" s="421"/>
      <c r="C58" s="421"/>
      <c r="D58" s="421"/>
      <c r="E58" s="421"/>
      <c r="F58" s="421"/>
      <c r="G58" s="8">
        <v>50</v>
      </c>
      <c r="H58" s="77">
        <v>0</v>
      </c>
      <c r="I58" s="77">
        <v>0</v>
      </c>
      <c r="J58" s="77">
        <v>0</v>
      </c>
      <c r="K58" s="77">
        <v>0</v>
      </c>
      <c r="L58" s="77">
        <v>0</v>
      </c>
      <c r="M58" s="77">
        <v>0</v>
      </c>
      <c r="N58" s="77">
        <v>0</v>
      </c>
      <c r="O58" s="77">
        <v>0</v>
      </c>
      <c r="P58" s="77">
        <v>0</v>
      </c>
      <c r="Q58" s="77">
        <v>0</v>
      </c>
      <c r="R58" s="77">
        <v>0</v>
      </c>
      <c r="S58" s="77">
        <v>0</v>
      </c>
      <c r="T58" s="77">
        <v>0</v>
      </c>
      <c r="U58" s="77">
        <v>0</v>
      </c>
      <c r="V58" s="77">
        <v>0</v>
      </c>
      <c r="W58" s="78">
        <f t="shared" si="12"/>
        <v>0</v>
      </c>
      <c r="X58" s="77">
        <v>0</v>
      </c>
      <c r="Y58" s="78">
        <f t="shared" si="13"/>
        <v>0</v>
      </c>
    </row>
    <row r="59" spans="1:25" ht="24" customHeight="1" x14ac:dyDescent="0.25">
      <c r="A59" s="422" t="s">
        <v>494</v>
      </c>
      <c r="B59" s="422"/>
      <c r="C59" s="422"/>
      <c r="D59" s="422"/>
      <c r="E59" s="422"/>
      <c r="F59" s="422"/>
      <c r="G59" s="10">
        <v>51</v>
      </c>
      <c r="H59" s="80">
        <f t="shared" ref="H59:T59" si="14">SUM(H39:H58)</f>
        <v>1672021210</v>
      </c>
      <c r="I59" s="80">
        <f t="shared" si="14"/>
        <v>5223432</v>
      </c>
      <c r="J59" s="80">
        <f t="shared" si="14"/>
        <v>83601061</v>
      </c>
      <c r="K59" s="80">
        <f t="shared" si="14"/>
        <v>136815284</v>
      </c>
      <c r="L59" s="80">
        <f t="shared" si="14"/>
        <v>124418267</v>
      </c>
      <c r="M59" s="80">
        <f t="shared" si="14"/>
        <v>0</v>
      </c>
      <c r="N59" s="80">
        <f t="shared" si="14"/>
        <v>2249472</v>
      </c>
      <c r="O59" s="80">
        <f t="shared" si="14"/>
        <v>0</v>
      </c>
      <c r="P59" s="80">
        <f t="shared" si="14"/>
        <v>81109</v>
      </c>
      <c r="Q59" s="80">
        <f t="shared" si="14"/>
        <v>0</v>
      </c>
      <c r="R59" s="80">
        <f t="shared" si="14"/>
        <v>0</v>
      </c>
      <c r="S59" s="80">
        <f t="shared" si="14"/>
        <v>0</v>
      </c>
      <c r="T59" s="80">
        <f t="shared" si="14"/>
        <v>0</v>
      </c>
      <c r="U59" s="80">
        <f>SUM(U39:U58)</f>
        <v>388045406</v>
      </c>
      <c r="V59" s="80">
        <f>SUM(V39:V58)</f>
        <v>104374607</v>
      </c>
      <c r="W59" s="80">
        <f>SUM(W39:W58)</f>
        <v>2267993314</v>
      </c>
      <c r="X59" s="80">
        <f>SUM(X39:X58)</f>
        <v>1043064493</v>
      </c>
      <c r="Y59" s="80">
        <f>SUM(Y39:Y58)</f>
        <v>3311057807</v>
      </c>
    </row>
    <row r="60" spans="1:25" x14ac:dyDescent="0.25">
      <c r="A60" s="423" t="s">
        <v>388</v>
      </c>
      <c r="B60" s="424"/>
      <c r="C60" s="424"/>
      <c r="D60" s="424"/>
      <c r="E60" s="424"/>
      <c r="F60" s="424"/>
      <c r="G60" s="424"/>
      <c r="H60" s="424"/>
      <c r="I60" s="424"/>
      <c r="J60" s="424"/>
      <c r="K60" s="424"/>
      <c r="L60" s="424"/>
      <c r="M60" s="424"/>
      <c r="N60" s="424"/>
      <c r="O60" s="424"/>
      <c r="P60" s="424"/>
      <c r="Q60" s="424"/>
      <c r="R60" s="424"/>
      <c r="S60" s="424"/>
      <c r="T60" s="424"/>
      <c r="U60" s="424"/>
      <c r="V60" s="424"/>
      <c r="W60" s="424"/>
      <c r="X60" s="424"/>
      <c r="Y60" s="424"/>
    </row>
    <row r="61" spans="1:25" ht="31.5" customHeight="1" x14ac:dyDescent="0.25">
      <c r="A61" s="419" t="s">
        <v>495</v>
      </c>
      <c r="B61" s="419"/>
      <c r="C61" s="419"/>
      <c r="D61" s="419"/>
      <c r="E61" s="419"/>
      <c r="F61" s="419"/>
      <c r="G61" s="9">
        <v>52</v>
      </c>
      <c r="H61" s="79">
        <f t="shared" ref="H61:T61" si="15">SUM(H41:H49)</f>
        <v>0</v>
      </c>
      <c r="I61" s="79">
        <f t="shared" si="15"/>
        <v>0</v>
      </c>
      <c r="J61" s="79">
        <f t="shared" si="15"/>
        <v>0</v>
      </c>
      <c r="K61" s="79">
        <f t="shared" si="15"/>
        <v>0</v>
      </c>
      <c r="L61" s="79">
        <f t="shared" si="15"/>
        <v>0</v>
      </c>
      <c r="M61" s="79">
        <f t="shared" si="15"/>
        <v>0</v>
      </c>
      <c r="N61" s="79">
        <f t="shared" si="15"/>
        <v>-263962</v>
      </c>
      <c r="O61" s="79">
        <f t="shared" si="15"/>
        <v>0</v>
      </c>
      <c r="P61" s="79">
        <f t="shared" si="15"/>
        <v>80237</v>
      </c>
      <c r="Q61" s="79">
        <f t="shared" si="15"/>
        <v>0</v>
      </c>
      <c r="R61" s="79">
        <f t="shared" si="15"/>
        <v>0</v>
      </c>
      <c r="S61" s="79">
        <f t="shared" si="15"/>
        <v>0</v>
      </c>
      <c r="T61" s="79">
        <f t="shared" si="15"/>
        <v>0</v>
      </c>
      <c r="U61" s="79">
        <f>SUM(U41:U49)</f>
        <v>0</v>
      </c>
      <c r="V61" s="79">
        <f>SUM(V41:V49)</f>
        <v>0</v>
      </c>
      <c r="W61" s="79">
        <f>SUM(W41:W49)</f>
        <v>-183725</v>
      </c>
      <c r="X61" s="79">
        <f>SUM(X41:X49)</f>
        <v>0</v>
      </c>
      <c r="Y61" s="79">
        <f>SUM(Y41:Y49)</f>
        <v>-183725</v>
      </c>
    </row>
    <row r="62" spans="1:25" ht="27.75" customHeight="1" x14ac:dyDescent="0.25">
      <c r="A62" s="419" t="s">
        <v>496</v>
      </c>
      <c r="B62" s="419"/>
      <c r="C62" s="419"/>
      <c r="D62" s="419"/>
      <c r="E62" s="419"/>
      <c r="F62" s="419"/>
      <c r="G62" s="9">
        <v>53</v>
      </c>
      <c r="H62" s="79">
        <f t="shared" ref="H62:T62" si="16">H40+H61</f>
        <v>0</v>
      </c>
      <c r="I62" s="79">
        <f t="shared" si="16"/>
        <v>0</v>
      </c>
      <c r="J62" s="79">
        <f t="shared" si="16"/>
        <v>0</v>
      </c>
      <c r="K62" s="79">
        <f t="shared" si="16"/>
        <v>0</v>
      </c>
      <c r="L62" s="79">
        <f t="shared" si="16"/>
        <v>0</v>
      </c>
      <c r="M62" s="79">
        <f t="shared" si="16"/>
        <v>0</v>
      </c>
      <c r="N62" s="79">
        <f t="shared" si="16"/>
        <v>-263962</v>
      </c>
      <c r="O62" s="79">
        <f t="shared" si="16"/>
        <v>0</v>
      </c>
      <c r="P62" s="79">
        <f t="shared" si="16"/>
        <v>80237</v>
      </c>
      <c r="Q62" s="79">
        <f t="shared" si="16"/>
        <v>0</v>
      </c>
      <c r="R62" s="79">
        <f t="shared" si="16"/>
        <v>0</v>
      </c>
      <c r="S62" s="79">
        <f t="shared" si="16"/>
        <v>0</v>
      </c>
      <c r="T62" s="79">
        <f t="shared" si="16"/>
        <v>0</v>
      </c>
      <c r="U62" s="79">
        <f>U40+U61</f>
        <v>0</v>
      </c>
      <c r="V62" s="79">
        <f>V40+V61</f>
        <v>104374607</v>
      </c>
      <c r="W62" s="79">
        <f>W40+W61</f>
        <v>104190882</v>
      </c>
      <c r="X62" s="79">
        <f>X40+X61</f>
        <v>4332639</v>
      </c>
      <c r="Y62" s="79">
        <f>Y40+Y61</f>
        <v>108523521</v>
      </c>
    </row>
    <row r="63" spans="1:25" ht="29.25" customHeight="1" x14ac:dyDescent="0.25">
      <c r="A63" s="420" t="s">
        <v>497</v>
      </c>
      <c r="B63" s="420"/>
      <c r="C63" s="420"/>
      <c r="D63" s="420"/>
      <c r="E63" s="420"/>
      <c r="F63" s="420"/>
      <c r="G63" s="10">
        <v>54</v>
      </c>
      <c r="H63" s="80">
        <f t="shared" ref="H63:T63" si="17">SUM(H50:H58)</f>
        <v>0</v>
      </c>
      <c r="I63" s="80">
        <f t="shared" si="17"/>
        <v>0</v>
      </c>
      <c r="J63" s="80">
        <f t="shared" si="17"/>
        <v>0</v>
      </c>
      <c r="K63" s="80">
        <f t="shared" si="17"/>
        <v>0</v>
      </c>
      <c r="L63" s="80">
        <f t="shared" si="17"/>
        <v>0</v>
      </c>
      <c r="M63" s="80">
        <f t="shared" si="17"/>
        <v>0</v>
      </c>
      <c r="N63" s="80">
        <f t="shared" si="17"/>
        <v>0</v>
      </c>
      <c r="O63" s="80">
        <f t="shared" si="17"/>
        <v>0</v>
      </c>
      <c r="P63" s="80">
        <f t="shared" si="17"/>
        <v>0</v>
      </c>
      <c r="Q63" s="80">
        <f t="shared" si="17"/>
        <v>0</v>
      </c>
      <c r="R63" s="80">
        <f t="shared" si="17"/>
        <v>0</v>
      </c>
      <c r="S63" s="80">
        <f t="shared" si="17"/>
        <v>0</v>
      </c>
      <c r="T63" s="80">
        <f t="shared" si="17"/>
        <v>0</v>
      </c>
      <c r="U63" s="80">
        <f>SUM(U50:U58)</f>
        <v>-327837472</v>
      </c>
      <c r="V63" s="80">
        <f>SUM(V50:V58)</f>
        <v>329593506</v>
      </c>
      <c r="W63" s="80">
        <f>SUM(W50:W58)</f>
        <v>1756034</v>
      </c>
      <c r="X63" s="80">
        <f>SUM(X50:X58)</f>
        <v>336920926</v>
      </c>
      <c r="Y63" s="80">
        <f>SUM(Y50:Y58)</f>
        <v>338676960</v>
      </c>
    </row>
  </sheetData>
  <sheetProtection algorithmName="SHA-512" hashValue="q17Mnj40W64KhdnSUyIydmOU4DIQeAhqhgqRO3vXjFMN3DIeEwUNTa1P39CLaCSe+2YGItpdxLWlH1SJL/qT9A==" saltValue="zO69V2GIS99xZrGViQTYI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5:F25"/>
    <mergeCell ref="A26:F26"/>
    <mergeCell ref="A27:F27"/>
    <mergeCell ref="A28:F28"/>
    <mergeCell ref="A29:F29"/>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48"/>
  <sheetViews>
    <sheetView topLeftCell="C239" zoomScale="90" zoomScaleNormal="90" workbookViewId="0">
      <selection activeCell="G248" sqref="G248"/>
    </sheetView>
  </sheetViews>
  <sheetFormatPr defaultRowHeight="13.2" x14ac:dyDescent="0.25"/>
  <cols>
    <col min="1" max="1" width="64.6640625" customWidth="1"/>
    <col min="3" max="3" width="15.88671875" customWidth="1"/>
    <col min="6" max="6" width="8" customWidth="1"/>
    <col min="7" max="7" width="110.88671875" customWidth="1"/>
    <col min="10" max="10" width="86" customWidth="1"/>
  </cols>
  <sheetData>
    <row r="1" spans="1:10" x14ac:dyDescent="0.25">
      <c r="A1" s="448" t="s">
        <v>530</v>
      </c>
      <c r="B1" s="449"/>
      <c r="C1" s="449"/>
      <c r="D1" s="449"/>
      <c r="E1" s="449"/>
      <c r="F1" s="449"/>
      <c r="G1" s="449"/>
      <c r="H1" s="449"/>
      <c r="I1" s="449"/>
      <c r="J1" s="449"/>
    </row>
    <row r="2" spans="1:10" x14ac:dyDescent="0.25">
      <c r="A2" s="449"/>
      <c r="B2" s="449"/>
      <c r="C2" s="449"/>
      <c r="D2" s="449"/>
      <c r="E2" s="449"/>
      <c r="F2" s="449"/>
      <c r="G2" s="449"/>
      <c r="H2" s="449"/>
      <c r="I2" s="449"/>
      <c r="J2" s="449"/>
    </row>
    <row r="3" spans="1:10" x14ac:dyDescent="0.25">
      <c r="A3" s="449"/>
      <c r="B3" s="449"/>
      <c r="C3" s="449"/>
      <c r="D3" s="449"/>
      <c r="E3" s="449"/>
      <c r="F3" s="449"/>
      <c r="G3" s="449"/>
      <c r="H3" s="449"/>
      <c r="I3" s="449"/>
      <c r="J3" s="449"/>
    </row>
    <row r="4" spans="1:10" x14ac:dyDescent="0.25">
      <c r="A4" s="449"/>
      <c r="B4" s="449"/>
      <c r="C4" s="449"/>
      <c r="D4" s="449"/>
      <c r="E4" s="449"/>
      <c r="F4" s="449"/>
      <c r="G4" s="449"/>
      <c r="H4" s="449"/>
      <c r="I4" s="449"/>
      <c r="J4" s="449"/>
    </row>
    <row r="5" spans="1:10" x14ac:dyDescent="0.25">
      <c r="A5" s="449"/>
      <c r="B5" s="449"/>
      <c r="C5" s="449"/>
      <c r="D5" s="449"/>
      <c r="E5" s="449"/>
      <c r="F5" s="449"/>
      <c r="G5" s="449"/>
      <c r="H5" s="449"/>
      <c r="I5" s="449"/>
      <c r="J5" s="449"/>
    </row>
    <row r="6" spans="1:10" x14ac:dyDescent="0.25">
      <c r="A6" s="449"/>
      <c r="B6" s="449"/>
      <c r="C6" s="449"/>
      <c r="D6" s="449"/>
      <c r="E6" s="449"/>
      <c r="F6" s="449"/>
      <c r="G6" s="449"/>
      <c r="H6" s="449"/>
      <c r="I6" s="449"/>
      <c r="J6" s="449"/>
    </row>
    <row r="7" spans="1:10" x14ac:dyDescent="0.25">
      <c r="A7" s="449"/>
      <c r="B7" s="449"/>
      <c r="C7" s="449"/>
      <c r="D7" s="449"/>
      <c r="E7" s="449"/>
      <c r="F7" s="449"/>
      <c r="G7" s="449"/>
      <c r="H7" s="449"/>
      <c r="I7" s="449"/>
      <c r="J7" s="449"/>
    </row>
    <row r="8" spans="1:10" x14ac:dyDescent="0.25">
      <c r="A8" s="449"/>
      <c r="B8" s="449"/>
      <c r="C8" s="449"/>
      <c r="D8" s="449"/>
      <c r="E8" s="449"/>
      <c r="F8" s="449"/>
      <c r="G8" s="449"/>
      <c r="H8" s="449"/>
      <c r="I8" s="449"/>
      <c r="J8" s="449"/>
    </row>
    <row r="9" spans="1:10" x14ac:dyDescent="0.25">
      <c r="A9" s="449"/>
      <c r="B9" s="449"/>
      <c r="C9" s="449"/>
      <c r="D9" s="449"/>
      <c r="E9" s="449"/>
      <c r="F9" s="449"/>
      <c r="G9" s="449"/>
      <c r="H9" s="449"/>
      <c r="I9" s="449"/>
      <c r="J9" s="449"/>
    </row>
    <row r="10" spans="1:10" x14ac:dyDescent="0.25">
      <c r="A10" s="449"/>
      <c r="B10" s="449"/>
      <c r="C10" s="449"/>
      <c r="D10" s="449"/>
      <c r="E10" s="449"/>
      <c r="F10" s="449"/>
      <c r="G10" s="449"/>
      <c r="H10" s="449"/>
      <c r="I10" s="449"/>
      <c r="J10" s="449"/>
    </row>
    <row r="11" spans="1:10" x14ac:dyDescent="0.25">
      <c r="A11" s="449"/>
      <c r="B11" s="449"/>
      <c r="C11" s="449"/>
      <c r="D11" s="449"/>
      <c r="E11" s="449"/>
      <c r="F11" s="449"/>
      <c r="G11" s="449"/>
      <c r="H11" s="449"/>
      <c r="I11" s="449"/>
      <c r="J11" s="449"/>
    </row>
    <row r="12" spans="1:10" x14ac:dyDescent="0.25">
      <c r="A12" s="449"/>
      <c r="B12" s="449"/>
      <c r="C12" s="449"/>
      <c r="D12" s="449"/>
      <c r="E12" s="449"/>
      <c r="F12" s="449"/>
      <c r="G12" s="449"/>
      <c r="H12" s="449"/>
      <c r="I12" s="449"/>
      <c r="J12" s="449"/>
    </row>
    <row r="13" spans="1:10" x14ac:dyDescent="0.25">
      <c r="A13" s="449"/>
      <c r="B13" s="449"/>
      <c r="C13" s="449"/>
      <c r="D13" s="449"/>
      <c r="E13" s="449"/>
      <c r="F13" s="449"/>
      <c r="G13" s="449"/>
      <c r="H13" s="449"/>
      <c r="I13" s="449"/>
      <c r="J13" s="449"/>
    </row>
    <row r="14" spans="1:10" ht="106.5" customHeight="1" x14ac:dyDescent="0.25">
      <c r="A14" s="449"/>
      <c r="B14" s="449"/>
      <c r="C14" s="449"/>
      <c r="D14" s="449"/>
      <c r="E14" s="449"/>
      <c r="F14" s="449"/>
      <c r="G14" s="449"/>
      <c r="H14" s="449"/>
      <c r="I14" s="449"/>
      <c r="J14" s="449"/>
    </row>
    <row r="15" spans="1:10" x14ac:dyDescent="0.25">
      <c r="A15" s="449"/>
      <c r="B15" s="449"/>
      <c r="C15" s="449"/>
      <c r="D15" s="449"/>
      <c r="E15" s="449"/>
      <c r="F15" s="449"/>
      <c r="G15" s="449"/>
      <c r="H15" s="449"/>
      <c r="I15" s="449"/>
      <c r="J15" s="449"/>
    </row>
    <row r="16" spans="1:10" ht="72.75" customHeight="1" x14ac:dyDescent="0.25">
      <c r="A16" s="449"/>
      <c r="B16" s="449"/>
      <c r="C16" s="449"/>
      <c r="D16" s="449"/>
      <c r="E16" s="449"/>
      <c r="F16" s="449"/>
      <c r="G16" s="449"/>
      <c r="H16" s="449"/>
      <c r="I16" s="449"/>
      <c r="J16" s="449"/>
    </row>
    <row r="17" spans="1:10" x14ac:dyDescent="0.25">
      <c r="A17" s="449"/>
      <c r="B17" s="449"/>
      <c r="C17" s="449"/>
      <c r="D17" s="449"/>
      <c r="E17" s="449"/>
      <c r="F17" s="449"/>
      <c r="G17" s="449"/>
      <c r="H17" s="449"/>
      <c r="I17" s="449"/>
      <c r="J17" s="449"/>
    </row>
    <row r="18" spans="1:10" x14ac:dyDescent="0.25">
      <c r="A18" s="449"/>
      <c r="B18" s="449"/>
      <c r="C18" s="449"/>
      <c r="D18" s="449"/>
      <c r="E18" s="449"/>
      <c r="F18" s="449"/>
      <c r="G18" s="449"/>
      <c r="H18" s="449"/>
      <c r="I18" s="449"/>
      <c r="J18" s="449"/>
    </row>
    <row r="19" spans="1:10" x14ac:dyDescent="0.25">
      <c r="A19" s="449"/>
      <c r="B19" s="449"/>
      <c r="C19" s="449"/>
      <c r="D19" s="449"/>
      <c r="E19" s="449"/>
      <c r="F19" s="449"/>
      <c r="G19" s="449"/>
      <c r="H19" s="449"/>
      <c r="I19" s="449"/>
      <c r="J19" s="449"/>
    </row>
    <row r="20" spans="1:10" ht="58.5" customHeight="1" x14ac:dyDescent="0.25">
      <c r="A20" s="449"/>
      <c r="B20" s="449"/>
      <c r="C20" s="449"/>
      <c r="D20" s="449"/>
      <c r="E20" s="449"/>
      <c r="F20" s="449"/>
      <c r="G20" s="449"/>
      <c r="H20" s="449"/>
      <c r="I20" s="449"/>
      <c r="J20" s="449"/>
    </row>
    <row r="21" spans="1:10" ht="60.75" customHeight="1" x14ac:dyDescent="0.25">
      <c r="A21" s="449"/>
      <c r="B21" s="449"/>
      <c r="C21" s="449"/>
      <c r="D21" s="449"/>
      <c r="E21" s="449"/>
      <c r="F21" s="449"/>
      <c r="G21" s="449"/>
      <c r="H21" s="449"/>
      <c r="I21" s="449"/>
      <c r="J21" s="449"/>
    </row>
    <row r="22" spans="1:10" ht="58.5" customHeight="1" x14ac:dyDescent="0.25">
      <c r="A22" s="449"/>
      <c r="B22" s="449"/>
      <c r="C22" s="449"/>
      <c r="D22" s="449"/>
      <c r="E22" s="449"/>
      <c r="F22" s="449"/>
      <c r="G22" s="449"/>
      <c r="H22" s="449"/>
      <c r="I22" s="449"/>
      <c r="J22" s="449"/>
    </row>
    <row r="23" spans="1:10" ht="52.5" customHeight="1" x14ac:dyDescent="0.25">
      <c r="A23" s="449"/>
      <c r="B23" s="449"/>
      <c r="C23" s="449"/>
      <c r="D23" s="449"/>
      <c r="E23" s="449"/>
      <c r="F23" s="449"/>
      <c r="G23" s="449"/>
      <c r="H23" s="449"/>
      <c r="I23" s="449"/>
      <c r="J23" s="449"/>
    </row>
    <row r="24" spans="1:10" x14ac:dyDescent="0.25">
      <c r="A24" s="449"/>
      <c r="B24" s="449"/>
      <c r="C24" s="449"/>
      <c r="D24" s="449"/>
      <c r="E24" s="449"/>
      <c r="F24" s="449"/>
      <c r="G24" s="449"/>
      <c r="H24" s="449"/>
      <c r="I24" s="449"/>
      <c r="J24" s="449"/>
    </row>
    <row r="25" spans="1:10" x14ac:dyDescent="0.25">
      <c r="A25" s="449"/>
      <c r="B25" s="449"/>
      <c r="C25" s="449"/>
      <c r="D25" s="449"/>
      <c r="E25" s="449"/>
      <c r="F25" s="449"/>
      <c r="G25" s="449"/>
      <c r="H25" s="449"/>
      <c r="I25" s="449"/>
      <c r="J25" s="449"/>
    </row>
    <row r="26" spans="1:10" x14ac:dyDescent="0.25">
      <c r="A26" s="449"/>
      <c r="B26" s="449"/>
      <c r="C26" s="449"/>
      <c r="D26" s="449"/>
      <c r="E26" s="449"/>
      <c r="F26" s="449"/>
      <c r="G26" s="449"/>
      <c r="H26" s="449"/>
      <c r="I26" s="449"/>
      <c r="J26" s="449"/>
    </row>
    <row r="27" spans="1:10" ht="71.25" customHeight="1" x14ac:dyDescent="0.25">
      <c r="A27" s="449"/>
      <c r="B27" s="449"/>
      <c r="C27" s="449"/>
      <c r="D27" s="449"/>
      <c r="E27" s="449"/>
      <c r="F27" s="449"/>
      <c r="G27" s="449"/>
      <c r="H27" s="449"/>
      <c r="I27" s="449"/>
      <c r="J27" s="449"/>
    </row>
    <row r="28" spans="1:10" ht="42.75" customHeight="1" x14ac:dyDescent="0.25">
      <c r="A28" s="449"/>
      <c r="B28" s="449"/>
      <c r="C28" s="449"/>
      <c r="D28" s="449"/>
      <c r="E28" s="449"/>
      <c r="F28" s="449"/>
      <c r="G28" s="449"/>
      <c r="H28" s="449"/>
      <c r="I28" s="449"/>
      <c r="J28" s="449"/>
    </row>
    <row r="29" spans="1:10" ht="30" customHeight="1" x14ac:dyDescent="0.25">
      <c r="A29" s="449"/>
      <c r="B29" s="449"/>
      <c r="C29" s="449"/>
      <c r="D29" s="449"/>
      <c r="E29" s="449"/>
      <c r="F29" s="449"/>
      <c r="G29" s="449"/>
      <c r="H29" s="449"/>
      <c r="I29" s="449"/>
      <c r="J29" s="449"/>
    </row>
    <row r="30" spans="1:10" ht="133.5" hidden="1" customHeight="1" x14ac:dyDescent="0.25">
      <c r="A30" s="449"/>
      <c r="B30" s="449"/>
      <c r="C30" s="449"/>
      <c r="D30" s="449"/>
      <c r="E30" s="449"/>
      <c r="F30" s="449"/>
      <c r="G30" s="449"/>
      <c r="H30" s="449"/>
      <c r="I30" s="449"/>
      <c r="J30" s="449"/>
    </row>
    <row r="32" spans="1:10" x14ac:dyDescent="0.25">
      <c r="A32" s="116" t="s">
        <v>531</v>
      </c>
      <c r="B32" s="116"/>
      <c r="C32" s="116"/>
      <c r="D32" s="116"/>
      <c r="E32" s="116"/>
      <c r="F32" s="116"/>
      <c r="G32" s="116"/>
      <c r="H32" s="117"/>
      <c r="I32" s="117"/>
      <c r="J32" s="117"/>
    </row>
    <row r="33" spans="1:10" x14ac:dyDescent="0.25">
      <c r="A33" s="116"/>
      <c r="B33" s="116"/>
      <c r="C33" s="116"/>
      <c r="D33" s="116"/>
      <c r="E33" s="116"/>
      <c r="F33" s="116"/>
      <c r="G33" s="116"/>
      <c r="H33" s="117"/>
      <c r="I33" s="117"/>
      <c r="J33" s="117"/>
    </row>
    <row r="34" spans="1:10" x14ac:dyDescent="0.25">
      <c r="A34" s="116" t="s">
        <v>532</v>
      </c>
      <c r="B34" s="116"/>
      <c r="C34" s="116"/>
      <c r="D34" s="116"/>
      <c r="E34" s="116"/>
      <c r="F34" s="116"/>
      <c r="G34" s="116"/>
      <c r="H34" s="117"/>
      <c r="I34" s="117"/>
      <c r="J34" s="117"/>
    </row>
    <row r="35" spans="1:10" x14ac:dyDescent="0.25">
      <c r="A35" s="116"/>
      <c r="B35" s="116"/>
      <c r="C35" s="116"/>
      <c r="D35" s="116"/>
      <c r="E35" s="116"/>
      <c r="F35" s="116"/>
      <c r="G35" s="116"/>
      <c r="H35" s="117"/>
      <c r="I35" s="117"/>
      <c r="J35" s="117"/>
    </row>
    <row r="36" spans="1:10" x14ac:dyDescent="0.25">
      <c r="A36" s="118" t="s">
        <v>533</v>
      </c>
      <c r="B36" s="116"/>
      <c r="C36" s="116"/>
      <c r="D36" s="116"/>
      <c r="E36" s="116"/>
      <c r="F36" s="116"/>
      <c r="G36" s="116"/>
      <c r="H36" s="117"/>
      <c r="I36" s="117"/>
      <c r="J36" s="117"/>
    </row>
    <row r="37" spans="1:10" x14ac:dyDescent="0.25">
      <c r="A37" s="118"/>
      <c r="B37" s="116"/>
      <c r="C37" s="116"/>
      <c r="D37" s="116"/>
      <c r="E37" s="116"/>
      <c r="F37" s="116"/>
      <c r="G37" s="116"/>
      <c r="H37" s="117"/>
      <c r="I37" s="117"/>
      <c r="J37" s="117"/>
    </row>
    <row r="40" spans="1:10" s="196" customFormat="1" ht="15.6" x14ac:dyDescent="0.3">
      <c r="A40" s="233" t="s">
        <v>776</v>
      </c>
      <c r="B40" s="119"/>
      <c r="C40" s="119"/>
      <c r="D40" s="119"/>
      <c r="E40" s="120"/>
      <c r="F40" s="121"/>
      <c r="G40" s="121"/>
    </row>
    <row r="41" spans="1:10" s="196" customFormat="1" ht="12" x14ac:dyDescent="0.25">
      <c r="A41" s="122"/>
      <c r="B41" s="119"/>
      <c r="C41" s="119"/>
      <c r="D41" s="119"/>
      <c r="E41" s="120"/>
      <c r="F41" s="121"/>
      <c r="G41" s="121"/>
    </row>
    <row r="42" spans="1:10" s="196" customFormat="1" ht="12" x14ac:dyDescent="0.25">
      <c r="A42" s="451" t="s">
        <v>534</v>
      </c>
      <c r="B42" s="451"/>
      <c r="C42" s="451"/>
      <c r="D42" s="451"/>
      <c r="E42" s="451"/>
      <c r="F42" s="451"/>
      <c r="G42" s="451"/>
    </row>
    <row r="43" spans="1:10" s="196" customFormat="1" ht="12.6" thickBot="1" x14ac:dyDescent="0.3">
      <c r="A43" s="123"/>
      <c r="B43" s="123"/>
      <c r="C43" s="123"/>
      <c r="D43" s="123"/>
      <c r="E43" s="123"/>
      <c r="F43" s="123"/>
      <c r="G43" s="123"/>
    </row>
    <row r="44" spans="1:10" s="196" customFormat="1" ht="48" x14ac:dyDescent="0.2">
      <c r="A44" s="124" t="s">
        <v>598</v>
      </c>
      <c r="B44" s="125" t="s">
        <v>599</v>
      </c>
      <c r="C44" s="125" t="s">
        <v>600</v>
      </c>
      <c r="D44" s="125" t="s">
        <v>601</v>
      </c>
      <c r="E44" s="125" t="s">
        <v>600</v>
      </c>
      <c r="F44" s="125" t="s">
        <v>602</v>
      </c>
      <c r="G44" s="191" t="s">
        <v>603</v>
      </c>
    </row>
    <row r="45" spans="1:10" s="196" customFormat="1" ht="48" x14ac:dyDescent="0.2">
      <c r="A45" s="197" t="s">
        <v>604</v>
      </c>
      <c r="B45" s="128" t="s">
        <v>536</v>
      </c>
      <c r="C45" s="129" t="s">
        <v>605</v>
      </c>
      <c r="D45" s="130">
        <f>SUM(D46:D50)</f>
        <v>5671820</v>
      </c>
      <c r="E45" s="130">
        <f>SUM(E46:E50)</f>
        <v>5671820</v>
      </c>
      <c r="F45" s="130">
        <f t="shared" ref="F45:F50" si="0">+E45-D45</f>
        <v>0</v>
      </c>
      <c r="G45" s="187"/>
    </row>
    <row r="46" spans="1:10" s="196" customFormat="1" ht="11.4" x14ac:dyDescent="0.2">
      <c r="A46" s="132" t="s">
        <v>606</v>
      </c>
      <c r="B46" s="133" t="s">
        <v>537</v>
      </c>
      <c r="C46" s="133" t="s">
        <v>472</v>
      </c>
      <c r="D46" s="134">
        <f>39086+1</f>
        <v>39087</v>
      </c>
      <c r="E46" s="134">
        <f>+D46</f>
        <v>39087</v>
      </c>
      <c r="F46" s="134">
        <f t="shared" si="0"/>
        <v>0</v>
      </c>
      <c r="G46" s="198"/>
    </row>
    <row r="47" spans="1:10" s="196" customFormat="1" ht="39" customHeight="1" x14ac:dyDescent="0.2">
      <c r="A47" s="135" t="s">
        <v>607</v>
      </c>
      <c r="B47" s="136" t="s">
        <v>538</v>
      </c>
      <c r="C47" s="136" t="s">
        <v>608</v>
      </c>
      <c r="D47" s="137">
        <v>5221568</v>
      </c>
      <c r="E47" s="134">
        <f>5201748+3180+16640</f>
        <v>5221568</v>
      </c>
      <c r="F47" s="134">
        <f t="shared" si="0"/>
        <v>0</v>
      </c>
      <c r="G47" s="151" t="s">
        <v>609</v>
      </c>
    </row>
    <row r="48" spans="1:10" s="196" customFormat="1" ht="34.200000000000003" x14ac:dyDescent="0.2">
      <c r="A48" s="135" t="s">
        <v>610</v>
      </c>
      <c r="B48" s="136" t="s">
        <v>539</v>
      </c>
      <c r="C48" s="136" t="s">
        <v>611</v>
      </c>
      <c r="D48" s="134">
        <v>82072</v>
      </c>
      <c r="E48" s="134">
        <f>391+76503+5178</f>
        <v>82072</v>
      </c>
      <c r="F48" s="134">
        <f t="shared" si="0"/>
        <v>0</v>
      </c>
      <c r="G48" s="151" t="s">
        <v>762</v>
      </c>
    </row>
    <row r="49" spans="1:7" s="196" customFormat="1" ht="11.4" x14ac:dyDescent="0.2">
      <c r="A49" s="132" t="s">
        <v>612</v>
      </c>
      <c r="B49" s="133" t="s">
        <v>540</v>
      </c>
      <c r="C49" s="136" t="s">
        <v>613</v>
      </c>
      <c r="D49" s="137">
        <v>0</v>
      </c>
      <c r="E49" s="137">
        <v>0</v>
      </c>
      <c r="F49" s="134">
        <f t="shared" si="0"/>
        <v>0</v>
      </c>
      <c r="G49" s="151"/>
    </row>
    <row r="50" spans="1:7" s="196" customFormat="1" ht="11.4" x14ac:dyDescent="0.2">
      <c r="A50" s="132" t="s">
        <v>614</v>
      </c>
      <c r="B50" s="133" t="s">
        <v>541</v>
      </c>
      <c r="C50" s="133" t="s">
        <v>542</v>
      </c>
      <c r="D50" s="134">
        <v>329093</v>
      </c>
      <c r="E50" s="134">
        <f>+D50</f>
        <v>329093</v>
      </c>
      <c r="F50" s="199">
        <f t="shared" si="0"/>
        <v>0</v>
      </c>
      <c r="G50" s="151"/>
    </row>
    <row r="51" spans="1:7" s="196" customFormat="1" ht="12" x14ac:dyDescent="0.2">
      <c r="A51" s="182"/>
      <c r="B51" s="139"/>
      <c r="C51" s="139"/>
      <c r="D51" s="140"/>
      <c r="E51" s="140"/>
      <c r="F51" s="141"/>
      <c r="G51" s="200"/>
    </row>
    <row r="52" spans="1:7" s="196" customFormat="1" ht="36" x14ac:dyDescent="0.25">
      <c r="A52" s="197" t="s">
        <v>615</v>
      </c>
      <c r="B52" s="128" t="s">
        <v>543</v>
      </c>
      <c r="C52" s="129" t="s">
        <v>616</v>
      </c>
      <c r="D52" s="130">
        <f>SUM(D53:D56)</f>
        <v>1217958</v>
      </c>
      <c r="E52" s="130">
        <f>SUM(E53:E56)</f>
        <v>1217958</v>
      </c>
      <c r="F52" s="130">
        <f>+E52-D52</f>
        <v>0</v>
      </c>
      <c r="G52" s="201" t="s">
        <v>735</v>
      </c>
    </row>
    <row r="53" spans="1:7" s="196" customFormat="1" ht="11.4" x14ac:dyDescent="0.2">
      <c r="A53" s="132" t="s">
        <v>617</v>
      </c>
      <c r="B53" s="133" t="s">
        <v>544</v>
      </c>
      <c r="C53" s="133" t="s">
        <v>545</v>
      </c>
      <c r="D53" s="137">
        <v>26310</v>
      </c>
      <c r="E53" s="137">
        <f>+D53</f>
        <v>26310</v>
      </c>
      <c r="F53" s="134">
        <f>+E53-D53</f>
        <v>0</v>
      </c>
      <c r="G53" s="202"/>
    </row>
    <row r="54" spans="1:7" s="196" customFormat="1" ht="87" customHeight="1" x14ac:dyDescent="0.2">
      <c r="A54" s="135" t="s">
        <v>618</v>
      </c>
      <c r="B54" s="136" t="s">
        <v>546</v>
      </c>
      <c r="C54" s="136" t="s">
        <v>613</v>
      </c>
      <c r="D54" s="137">
        <v>38388</v>
      </c>
      <c r="E54" s="137">
        <f>25289+8002+668+1113+739+2575+2</f>
        <v>38388</v>
      </c>
      <c r="F54" s="134">
        <f>+E54-D54</f>
        <v>0</v>
      </c>
      <c r="G54" s="231" t="s">
        <v>763</v>
      </c>
    </row>
    <row r="55" spans="1:7" s="196" customFormat="1" ht="22.8" x14ac:dyDescent="0.2">
      <c r="A55" s="132" t="s">
        <v>619</v>
      </c>
      <c r="B55" s="133" t="s">
        <v>547</v>
      </c>
      <c r="C55" s="136" t="s">
        <v>620</v>
      </c>
      <c r="D55" s="134">
        <v>38002</v>
      </c>
      <c r="E55" s="134">
        <f>+D55</f>
        <v>38002</v>
      </c>
      <c r="F55" s="134">
        <f>+E55-D55</f>
        <v>0</v>
      </c>
      <c r="G55" s="151" t="s">
        <v>621</v>
      </c>
    </row>
    <row r="56" spans="1:7" s="196" customFormat="1" ht="22.8" x14ac:dyDescent="0.2">
      <c r="A56" s="132" t="s">
        <v>622</v>
      </c>
      <c r="B56" s="133" t="s">
        <v>548</v>
      </c>
      <c r="C56" s="133" t="s">
        <v>549</v>
      </c>
      <c r="D56" s="134">
        <v>1115258</v>
      </c>
      <c r="E56" s="134">
        <f>+D56</f>
        <v>1115258</v>
      </c>
      <c r="F56" s="134">
        <f>+E56-D56</f>
        <v>0</v>
      </c>
      <c r="G56" s="151" t="s">
        <v>623</v>
      </c>
    </row>
    <row r="57" spans="1:7" s="196" customFormat="1" ht="12" x14ac:dyDescent="0.2">
      <c r="A57" s="182"/>
      <c r="B57" s="139"/>
      <c r="C57" s="139"/>
      <c r="D57" s="140"/>
      <c r="E57" s="140"/>
      <c r="F57" s="141"/>
      <c r="G57" s="200"/>
    </row>
    <row r="58" spans="1:7" s="196" customFormat="1" ht="71.25" customHeight="1" x14ac:dyDescent="0.2">
      <c r="A58" s="197" t="s">
        <v>624</v>
      </c>
      <c r="B58" s="129" t="s">
        <v>550</v>
      </c>
      <c r="C58" s="129" t="s">
        <v>613</v>
      </c>
      <c r="D58" s="130">
        <f>23768+1</f>
        <v>23769</v>
      </c>
      <c r="E58" s="130">
        <f>3889+27+19837+16</f>
        <v>23769</v>
      </c>
      <c r="F58" s="130">
        <f>+D58-E58</f>
        <v>0</v>
      </c>
      <c r="G58" s="203" t="s">
        <v>764</v>
      </c>
    </row>
    <row r="59" spans="1:7" s="196" customFormat="1" ht="12.6" thickBot="1" x14ac:dyDescent="0.25">
      <c r="A59" s="232" t="s">
        <v>625</v>
      </c>
      <c r="B59" s="143" t="s">
        <v>551</v>
      </c>
      <c r="C59" s="144"/>
      <c r="D59" s="145">
        <f>+D45+D52+D58</f>
        <v>6913547</v>
      </c>
      <c r="E59" s="145">
        <f>+E45+E52+E58</f>
        <v>6913547</v>
      </c>
      <c r="F59" s="145">
        <f>+E59-D59</f>
        <v>0</v>
      </c>
      <c r="G59" s="205"/>
    </row>
    <row r="60" spans="1:7" s="196" customFormat="1" ht="12.6" thickBot="1" x14ac:dyDescent="0.25">
      <c r="A60" s="206"/>
      <c r="B60" s="146"/>
      <c r="C60" s="146"/>
      <c r="D60" s="207"/>
      <c r="E60" s="207"/>
      <c r="F60" s="147"/>
      <c r="G60" s="206"/>
    </row>
    <row r="61" spans="1:7" s="196" customFormat="1" ht="24" x14ac:dyDescent="0.2">
      <c r="A61" s="208" t="s">
        <v>626</v>
      </c>
      <c r="B61" s="170" t="s">
        <v>552</v>
      </c>
      <c r="C61" s="170" t="s">
        <v>592</v>
      </c>
      <c r="D61" s="148">
        <f>3311058+1</f>
        <v>3311059</v>
      </c>
      <c r="E61" s="149">
        <v>3311059</v>
      </c>
      <c r="F61" s="149">
        <f>+E61-D61</f>
        <v>0</v>
      </c>
      <c r="G61" s="209" t="s">
        <v>736</v>
      </c>
    </row>
    <row r="62" spans="1:7" s="196" customFormat="1" ht="12" x14ac:dyDescent="0.2">
      <c r="A62" s="132"/>
      <c r="B62" s="139"/>
      <c r="C62" s="139"/>
      <c r="D62" s="140"/>
      <c r="E62" s="140"/>
      <c r="F62" s="141"/>
      <c r="G62" s="200"/>
    </row>
    <row r="63" spans="1:7" s="196" customFormat="1" ht="48" x14ac:dyDescent="0.2">
      <c r="A63" s="127" t="s">
        <v>627</v>
      </c>
      <c r="B63" s="129" t="s">
        <v>553</v>
      </c>
      <c r="C63" s="129" t="s">
        <v>628</v>
      </c>
      <c r="D63" s="130">
        <f>166155+1</f>
        <v>166156</v>
      </c>
      <c r="E63" s="130">
        <f>29829+50117+28164+58046</f>
        <v>166156</v>
      </c>
      <c r="F63" s="130">
        <f>+E63-D63</f>
        <v>0</v>
      </c>
      <c r="G63" s="203" t="s">
        <v>737</v>
      </c>
    </row>
    <row r="64" spans="1:7" s="196" customFormat="1" ht="12" x14ac:dyDescent="0.2">
      <c r="A64" s="132"/>
      <c r="B64" s="139"/>
      <c r="C64" s="139"/>
      <c r="D64" s="140"/>
      <c r="E64" s="140"/>
      <c r="F64" s="141"/>
      <c r="G64" s="200"/>
    </row>
    <row r="65" spans="1:7" s="196" customFormat="1" ht="61.5" customHeight="1" x14ac:dyDescent="0.2">
      <c r="A65" s="197" t="s">
        <v>629</v>
      </c>
      <c r="B65" s="129" t="s">
        <v>554</v>
      </c>
      <c r="C65" s="129" t="s">
        <v>630</v>
      </c>
      <c r="D65" s="130">
        <f>SUM(D66:D69)</f>
        <v>2614508</v>
      </c>
      <c r="E65" s="130">
        <f>SUM(E66:E69)</f>
        <v>2614508</v>
      </c>
      <c r="F65" s="130">
        <f>+E65-D65</f>
        <v>0</v>
      </c>
      <c r="G65" s="203" t="s">
        <v>738</v>
      </c>
    </row>
    <row r="66" spans="1:7" s="196" customFormat="1" ht="30" customHeight="1" x14ac:dyDescent="0.2">
      <c r="A66" s="135" t="s">
        <v>631</v>
      </c>
      <c r="B66" s="133" t="s">
        <v>555</v>
      </c>
      <c r="C66" s="136" t="s">
        <v>632</v>
      </c>
      <c r="D66" s="134">
        <v>2547107</v>
      </c>
      <c r="E66" s="134">
        <f>+D66</f>
        <v>2547107</v>
      </c>
      <c r="F66" s="134">
        <f>+E66-D66</f>
        <v>0</v>
      </c>
      <c r="G66" s="151" t="s">
        <v>633</v>
      </c>
    </row>
    <row r="67" spans="1:7" s="196" customFormat="1" ht="57" x14ac:dyDescent="0.2">
      <c r="A67" s="132" t="s">
        <v>634</v>
      </c>
      <c r="B67" s="133" t="s">
        <v>557</v>
      </c>
      <c r="C67" s="136" t="s">
        <v>635</v>
      </c>
      <c r="D67" s="137">
        <v>15636</v>
      </c>
      <c r="E67" s="137">
        <f>4362+11273+1</f>
        <v>15636</v>
      </c>
      <c r="F67" s="134">
        <f>+E67-D67</f>
        <v>0</v>
      </c>
      <c r="G67" s="151" t="s">
        <v>636</v>
      </c>
    </row>
    <row r="68" spans="1:7" s="196" customFormat="1" ht="11.4" x14ac:dyDescent="0.2">
      <c r="A68" s="132" t="s">
        <v>637</v>
      </c>
      <c r="B68" s="133" t="s">
        <v>558</v>
      </c>
      <c r="C68" s="133" t="s">
        <v>542</v>
      </c>
      <c r="D68" s="137">
        <v>51765</v>
      </c>
      <c r="E68" s="137">
        <f>+D68</f>
        <v>51765</v>
      </c>
      <c r="F68" s="134">
        <f>+E67-D67</f>
        <v>0</v>
      </c>
      <c r="G68" s="180"/>
    </row>
    <row r="69" spans="1:7" s="196" customFormat="1" ht="12" x14ac:dyDescent="0.2">
      <c r="A69" s="182"/>
      <c r="B69" s="139"/>
      <c r="C69" s="139"/>
      <c r="F69" s="141"/>
      <c r="G69" s="200"/>
    </row>
    <row r="70" spans="1:7" s="196" customFormat="1" ht="44.25" customHeight="1" x14ac:dyDescent="0.2">
      <c r="A70" s="197" t="s">
        <v>765</v>
      </c>
      <c r="B70" s="129" t="s">
        <v>559</v>
      </c>
      <c r="C70" s="129" t="s">
        <v>766</v>
      </c>
      <c r="D70" s="130">
        <f>SUM(D71:D76)-1</f>
        <v>733966</v>
      </c>
      <c r="E70" s="130">
        <f>SUM(E71:E76)-1</f>
        <v>733966</v>
      </c>
      <c r="F70" s="130">
        <f t="shared" ref="F70:F76" si="1">+E70-D70</f>
        <v>0</v>
      </c>
      <c r="G70" s="203" t="s">
        <v>638</v>
      </c>
    </row>
    <row r="71" spans="1:7" s="196" customFormat="1" ht="34.5" customHeight="1" x14ac:dyDescent="0.2">
      <c r="A71" s="135" t="s">
        <v>631</v>
      </c>
      <c r="B71" s="133" t="s">
        <v>560</v>
      </c>
      <c r="C71" s="133" t="s">
        <v>632</v>
      </c>
      <c r="D71" s="134">
        <v>565524</v>
      </c>
      <c r="E71" s="134">
        <f>+D71</f>
        <v>565524</v>
      </c>
      <c r="F71" s="134">
        <f t="shared" si="1"/>
        <v>0</v>
      </c>
      <c r="G71" s="151" t="s">
        <v>639</v>
      </c>
    </row>
    <row r="72" spans="1:7" s="196" customFormat="1" ht="79.8" x14ac:dyDescent="0.2">
      <c r="A72" s="132" t="s">
        <v>640</v>
      </c>
      <c r="B72" s="136" t="s">
        <v>561</v>
      </c>
      <c r="C72" s="136" t="s">
        <v>641</v>
      </c>
      <c r="D72" s="134">
        <f>40345-1</f>
        <v>40344</v>
      </c>
      <c r="E72" s="134">
        <f>+D72</f>
        <v>40344</v>
      </c>
      <c r="F72" s="134">
        <f t="shared" si="1"/>
        <v>0</v>
      </c>
      <c r="G72" s="151" t="s">
        <v>767</v>
      </c>
    </row>
    <row r="73" spans="1:7" s="196" customFormat="1" ht="91.2" x14ac:dyDescent="0.2">
      <c r="A73" s="135" t="s">
        <v>642</v>
      </c>
      <c r="B73" s="136" t="s">
        <v>562</v>
      </c>
      <c r="C73" s="136" t="s">
        <v>641</v>
      </c>
      <c r="D73" s="134">
        <f>39+67471</f>
        <v>67510</v>
      </c>
      <c r="E73" s="134">
        <f>67447+63</f>
        <v>67510</v>
      </c>
      <c r="F73" s="137">
        <f t="shared" si="1"/>
        <v>0</v>
      </c>
      <c r="G73" s="151" t="s">
        <v>739</v>
      </c>
    </row>
    <row r="74" spans="1:7" s="196" customFormat="1" ht="79.8" x14ac:dyDescent="0.2">
      <c r="A74" s="132" t="s">
        <v>731</v>
      </c>
      <c r="B74" s="136" t="s">
        <v>564</v>
      </c>
      <c r="C74" s="136" t="s">
        <v>641</v>
      </c>
      <c r="D74" s="134">
        <v>28794</v>
      </c>
      <c r="E74" s="134">
        <f>+D74</f>
        <v>28794</v>
      </c>
      <c r="F74" s="137">
        <f t="shared" si="1"/>
        <v>0</v>
      </c>
      <c r="G74" s="151" t="s">
        <v>740</v>
      </c>
    </row>
    <row r="75" spans="1:7" s="196" customFormat="1" ht="102" customHeight="1" x14ac:dyDescent="0.2">
      <c r="A75" s="135" t="s">
        <v>732</v>
      </c>
      <c r="B75" s="136" t="s">
        <v>565</v>
      </c>
      <c r="C75" s="136" t="s">
        <v>641</v>
      </c>
      <c r="D75" s="137">
        <f>16508+1</f>
        <v>16509</v>
      </c>
      <c r="E75" s="137">
        <f>+D75</f>
        <v>16509</v>
      </c>
      <c r="F75" s="137">
        <f t="shared" si="1"/>
        <v>0</v>
      </c>
      <c r="G75" s="151" t="s">
        <v>741</v>
      </c>
    </row>
    <row r="76" spans="1:7" s="196" customFormat="1" ht="125.4" x14ac:dyDescent="0.2">
      <c r="A76" s="135" t="s">
        <v>733</v>
      </c>
      <c r="B76" s="136" t="s">
        <v>647</v>
      </c>
      <c r="C76" s="136" t="s">
        <v>648</v>
      </c>
      <c r="D76" s="134">
        <f>380+14906</f>
        <v>15286</v>
      </c>
      <c r="E76" s="134">
        <f>380+8839+2680+3387</f>
        <v>15286</v>
      </c>
      <c r="F76" s="137">
        <f t="shared" si="1"/>
        <v>0</v>
      </c>
      <c r="G76" s="151" t="s">
        <v>768</v>
      </c>
    </row>
    <row r="77" spans="1:7" s="196" customFormat="1" ht="12" x14ac:dyDescent="0.2">
      <c r="A77" s="182"/>
      <c r="B77" s="139"/>
      <c r="C77" s="139"/>
      <c r="D77" s="140"/>
      <c r="E77" s="140"/>
      <c r="F77" s="141"/>
      <c r="G77" s="200"/>
    </row>
    <row r="78" spans="1:7" s="196" customFormat="1" ht="168" x14ac:dyDescent="0.2">
      <c r="A78" s="197" t="s">
        <v>649</v>
      </c>
      <c r="B78" s="129" t="s">
        <v>566</v>
      </c>
      <c r="C78" s="129" t="s">
        <v>650</v>
      </c>
      <c r="D78" s="130">
        <f>87858</f>
        <v>87858</v>
      </c>
      <c r="E78" s="130">
        <f>29168+1920+10908+483+22605+1859+1164+19751</f>
        <v>87858</v>
      </c>
      <c r="F78" s="130">
        <f>+E78-D78</f>
        <v>0</v>
      </c>
      <c r="G78" s="203" t="s">
        <v>742</v>
      </c>
    </row>
    <row r="79" spans="1:7" s="196" customFormat="1" ht="12.6" thickBot="1" x14ac:dyDescent="0.25">
      <c r="A79" s="204" t="s">
        <v>651</v>
      </c>
      <c r="B79" s="144" t="s">
        <v>567</v>
      </c>
      <c r="C79" s="144"/>
      <c r="D79" s="226">
        <f>+D61+D63+D65+D70+D78</f>
        <v>6913547</v>
      </c>
      <c r="E79" s="226">
        <f>+E61+E63+E65+E70+E78</f>
        <v>6913547</v>
      </c>
      <c r="F79" s="145">
        <f>+E79-D79</f>
        <v>0</v>
      </c>
      <c r="G79" s="205"/>
    </row>
    <row r="80" spans="1:7" s="196" customFormat="1" ht="11.4" x14ac:dyDescent="0.2">
      <c r="A80" s="116"/>
      <c r="B80" s="116"/>
      <c r="C80" s="116"/>
      <c r="D80" s="116"/>
      <c r="E80" s="116"/>
      <c r="F80" s="116"/>
      <c r="G80" s="116"/>
    </row>
    <row r="81" spans="1:7" s="196" customFormat="1" ht="11.4" x14ac:dyDescent="0.2">
      <c r="A81" s="116"/>
      <c r="B81" s="116"/>
      <c r="C81" s="116"/>
      <c r="D81" s="116"/>
      <c r="E81" s="116"/>
      <c r="F81" s="116"/>
      <c r="G81" s="116"/>
    </row>
    <row r="82" spans="1:7" s="196" customFormat="1" ht="15.6" x14ac:dyDescent="0.3">
      <c r="A82" s="233" t="s">
        <v>769</v>
      </c>
      <c r="B82" s="122"/>
      <c r="C82" s="122"/>
      <c r="D82" s="122"/>
      <c r="E82" s="122"/>
      <c r="F82" s="122"/>
      <c r="G82" s="122"/>
    </row>
    <row r="83" spans="1:7" s="196" customFormat="1" ht="12" x14ac:dyDescent="0.25">
      <c r="A83" s="122"/>
      <c r="B83" s="153"/>
      <c r="C83" s="154"/>
      <c r="D83" s="118"/>
      <c r="E83" s="118"/>
      <c r="F83" s="120"/>
      <c r="G83" s="120"/>
    </row>
    <row r="84" spans="1:7" s="196" customFormat="1" ht="12" x14ac:dyDescent="0.25">
      <c r="A84" s="451" t="s">
        <v>534</v>
      </c>
      <c r="B84" s="451"/>
      <c r="C84" s="451"/>
      <c r="D84" s="451"/>
      <c r="E84" s="451"/>
      <c r="F84" s="451"/>
      <c r="G84" s="451"/>
    </row>
    <row r="85" spans="1:7" s="196" customFormat="1" ht="12.6" thickBot="1" x14ac:dyDescent="0.3">
      <c r="A85" s="171"/>
      <c r="B85" s="172"/>
      <c r="C85" s="173"/>
      <c r="D85" s="174"/>
      <c r="E85" s="174"/>
      <c r="F85" s="175"/>
      <c r="G85" s="176"/>
    </row>
    <row r="86" spans="1:7" s="196" customFormat="1" ht="48.6" thickBot="1" x14ac:dyDescent="0.25">
      <c r="A86" s="177" t="s">
        <v>652</v>
      </c>
      <c r="B86" s="125" t="s">
        <v>599</v>
      </c>
      <c r="C86" s="125" t="s">
        <v>600</v>
      </c>
      <c r="D86" s="125" t="s">
        <v>601</v>
      </c>
      <c r="E86" s="125" t="s">
        <v>600</v>
      </c>
      <c r="F86" s="125" t="s">
        <v>602</v>
      </c>
      <c r="G86" s="191" t="s">
        <v>603</v>
      </c>
    </row>
    <row r="87" spans="1:7" s="196" customFormat="1" ht="12" x14ac:dyDescent="0.2">
      <c r="A87" s="178" t="s">
        <v>653</v>
      </c>
      <c r="B87" s="157" t="s">
        <v>568</v>
      </c>
      <c r="C87" s="158"/>
      <c r="D87" s="159">
        <f>SUM(D88:D89)</f>
        <v>1644008</v>
      </c>
      <c r="E87" s="159">
        <f>SUM(E88:E89)</f>
        <v>1644008</v>
      </c>
      <c r="F87" s="159">
        <f>+E87-D87</f>
        <v>0</v>
      </c>
      <c r="G87" s="179"/>
    </row>
    <row r="88" spans="1:7" s="196" customFormat="1" ht="22.8" x14ac:dyDescent="0.2">
      <c r="A88" s="135" t="s">
        <v>654</v>
      </c>
      <c r="B88" s="136" t="s">
        <v>569</v>
      </c>
      <c r="C88" s="136" t="s">
        <v>570</v>
      </c>
      <c r="D88" s="134">
        <f>0+1605128</f>
        <v>1605128</v>
      </c>
      <c r="E88" s="134">
        <f>+D88</f>
        <v>1605128</v>
      </c>
      <c r="F88" s="134">
        <f>+E88-D88</f>
        <v>0</v>
      </c>
      <c r="G88" s="180"/>
    </row>
    <row r="89" spans="1:7" s="196" customFormat="1" ht="125.4" x14ac:dyDescent="0.2">
      <c r="A89" s="135" t="s">
        <v>655</v>
      </c>
      <c r="B89" s="136" t="s">
        <v>571</v>
      </c>
      <c r="C89" s="136" t="s">
        <v>656</v>
      </c>
      <c r="D89" s="137">
        <f>326+38554</f>
        <v>38880</v>
      </c>
      <c r="E89" s="137">
        <f>7713+14027+1492+8118+326+5330+53+1820+1</f>
        <v>38880</v>
      </c>
      <c r="F89" s="134">
        <f>+E89-D89</f>
        <v>0</v>
      </c>
      <c r="G89" s="151" t="s">
        <v>777</v>
      </c>
    </row>
    <row r="90" spans="1:7" s="196" customFormat="1" ht="12" x14ac:dyDescent="0.2">
      <c r="A90" s="182"/>
      <c r="B90" s="139"/>
      <c r="C90" s="160"/>
      <c r="D90" s="140"/>
      <c r="E90" s="140"/>
      <c r="F90" s="141"/>
      <c r="G90" s="183"/>
    </row>
    <row r="91" spans="1:7" s="196" customFormat="1" ht="75.75" customHeight="1" x14ac:dyDescent="0.2">
      <c r="A91" s="197" t="s">
        <v>657</v>
      </c>
      <c r="B91" s="128" t="s">
        <v>572</v>
      </c>
      <c r="C91" s="129"/>
      <c r="D91" s="130">
        <f>SUM(D92:D98)-1</f>
        <v>1507033</v>
      </c>
      <c r="E91" s="130">
        <f>SUM(E92:E98)-1</f>
        <v>1507033</v>
      </c>
      <c r="F91" s="130">
        <f t="shared" ref="F91:F98" si="2">+E91-D91</f>
        <v>0</v>
      </c>
      <c r="G91" s="184" t="s">
        <v>778</v>
      </c>
    </row>
    <row r="92" spans="1:7" s="196" customFormat="1" ht="34.5" customHeight="1" x14ac:dyDescent="0.2">
      <c r="A92" s="132" t="s">
        <v>658</v>
      </c>
      <c r="B92" s="136" t="s">
        <v>573</v>
      </c>
      <c r="C92" s="136" t="s">
        <v>574</v>
      </c>
      <c r="D92" s="137">
        <v>458262</v>
      </c>
      <c r="E92" s="137">
        <f>+D92</f>
        <v>458262</v>
      </c>
      <c r="F92" s="199">
        <f t="shared" si="2"/>
        <v>0</v>
      </c>
      <c r="G92" s="151" t="s">
        <v>659</v>
      </c>
    </row>
    <row r="93" spans="1:7" s="196" customFormat="1" ht="57" x14ac:dyDescent="0.2">
      <c r="A93" s="135" t="s">
        <v>660</v>
      </c>
      <c r="B93" s="133" t="s">
        <v>575</v>
      </c>
      <c r="C93" s="136" t="s">
        <v>661</v>
      </c>
      <c r="D93" s="134">
        <v>353176</v>
      </c>
      <c r="E93" s="134">
        <f>218087+66349+46430+22310</f>
        <v>353176</v>
      </c>
      <c r="F93" s="134">
        <f t="shared" si="2"/>
        <v>0</v>
      </c>
      <c r="G93" s="151" t="s">
        <v>761</v>
      </c>
    </row>
    <row r="94" spans="1:7" s="196" customFormat="1" ht="11.4" x14ac:dyDescent="0.2">
      <c r="A94" s="135" t="s">
        <v>662</v>
      </c>
      <c r="B94" s="133" t="s">
        <v>576</v>
      </c>
      <c r="C94" s="136" t="s">
        <v>577</v>
      </c>
      <c r="D94" s="134">
        <v>507336</v>
      </c>
      <c r="E94" s="134">
        <f>+D94</f>
        <v>507336</v>
      </c>
      <c r="F94" s="134">
        <f t="shared" si="2"/>
        <v>0</v>
      </c>
      <c r="G94" s="181"/>
    </row>
    <row r="95" spans="1:7" s="196" customFormat="1" ht="102.6" x14ac:dyDescent="0.2">
      <c r="A95" s="135" t="s">
        <v>663</v>
      </c>
      <c r="B95" s="133" t="s">
        <v>578</v>
      </c>
      <c r="C95" s="136" t="s">
        <v>664</v>
      </c>
      <c r="D95" s="134">
        <v>134451</v>
      </c>
      <c r="E95" s="137">
        <f>471+76479+25624+6805+1093+1012+19260+3706+1</f>
        <v>134451</v>
      </c>
      <c r="F95" s="137">
        <f t="shared" si="2"/>
        <v>0</v>
      </c>
      <c r="G95" s="151" t="s">
        <v>779</v>
      </c>
    </row>
    <row r="96" spans="1:7" s="196" customFormat="1" ht="57" x14ac:dyDescent="0.2">
      <c r="A96" s="132" t="s">
        <v>665</v>
      </c>
      <c r="B96" s="133" t="s">
        <v>579</v>
      </c>
      <c r="C96" s="136" t="s">
        <v>666</v>
      </c>
      <c r="D96" s="134">
        <v>1670</v>
      </c>
      <c r="E96" s="134">
        <f>+D96</f>
        <v>1670</v>
      </c>
      <c r="F96" s="134">
        <f t="shared" si="2"/>
        <v>0</v>
      </c>
      <c r="G96" s="151" t="s">
        <v>780</v>
      </c>
    </row>
    <row r="97" spans="1:7" s="196" customFormat="1" ht="91.2" x14ac:dyDescent="0.2">
      <c r="A97" s="132" t="s">
        <v>667</v>
      </c>
      <c r="B97" s="133" t="s">
        <v>580</v>
      </c>
      <c r="C97" s="136" t="s">
        <v>664</v>
      </c>
      <c r="D97" s="134">
        <v>40313</v>
      </c>
      <c r="E97" s="134">
        <f>4955+2744+28164+4450</f>
        <v>40313</v>
      </c>
      <c r="F97" s="134">
        <f t="shared" si="2"/>
        <v>0</v>
      </c>
      <c r="G97" s="151" t="s">
        <v>781</v>
      </c>
    </row>
    <row r="98" spans="1:7" s="196" customFormat="1" ht="57" x14ac:dyDescent="0.2">
      <c r="A98" s="132" t="s">
        <v>668</v>
      </c>
      <c r="B98" s="133" t="s">
        <v>581</v>
      </c>
      <c r="C98" s="136" t="s">
        <v>666</v>
      </c>
      <c r="D98" s="134">
        <v>11826</v>
      </c>
      <c r="E98" s="134">
        <f>3892+7934</f>
        <v>11826</v>
      </c>
      <c r="F98" s="134">
        <f t="shared" si="2"/>
        <v>0</v>
      </c>
      <c r="G98" s="151" t="s">
        <v>743</v>
      </c>
    </row>
    <row r="99" spans="1:7" s="196" customFormat="1" ht="12" x14ac:dyDescent="0.2">
      <c r="A99" s="182"/>
      <c r="B99" s="139"/>
      <c r="C99" s="160"/>
      <c r="D99" s="140"/>
      <c r="E99" s="140"/>
      <c r="F99" s="141"/>
      <c r="G99" s="183"/>
    </row>
    <row r="100" spans="1:7" s="196" customFormat="1" ht="84" x14ac:dyDescent="0.2">
      <c r="A100" s="127" t="s">
        <v>669</v>
      </c>
      <c r="B100" s="128" t="s">
        <v>582</v>
      </c>
      <c r="C100" s="129" t="s">
        <v>583</v>
      </c>
      <c r="D100" s="130">
        <v>35354</v>
      </c>
      <c r="E100" s="130">
        <f>83+11676+9233+13316+817+229</f>
        <v>35354</v>
      </c>
      <c r="F100" s="130">
        <f>+E100-D100</f>
        <v>0</v>
      </c>
      <c r="G100" s="184" t="s">
        <v>744</v>
      </c>
    </row>
    <row r="101" spans="1:7" s="196" customFormat="1" ht="12" x14ac:dyDescent="0.2">
      <c r="A101" s="182"/>
      <c r="B101" s="139"/>
      <c r="C101" s="160"/>
      <c r="D101" s="140"/>
      <c r="E101" s="140"/>
      <c r="F101" s="141"/>
      <c r="G101" s="183"/>
    </row>
    <row r="102" spans="1:7" s="196" customFormat="1" ht="48" x14ac:dyDescent="0.2">
      <c r="A102" s="127" t="s">
        <v>670</v>
      </c>
      <c r="B102" s="128" t="s">
        <v>584</v>
      </c>
      <c r="C102" s="129" t="s">
        <v>583</v>
      </c>
      <c r="D102" s="130">
        <v>71257</v>
      </c>
      <c r="E102" s="130">
        <f>+D102</f>
        <v>71257</v>
      </c>
      <c r="F102" s="130">
        <f>+E102-D102</f>
        <v>0</v>
      </c>
      <c r="G102" s="184" t="s">
        <v>671</v>
      </c>
    </row>
    <row r="103" spans="1:7" s="212" customFormat="1" ht="12" x14ac:dyDescent="0.2">
      <c r="A103" s="227"/>
      <c r="B103" s="161"/>
      <c r="C103" s="162"/>
      <c r="D103" s="163"/>
      <c r="E103" s="163"/>
      <c r="F103" s="163"/>
      <c r="G103" s="216"/>
    </row>
    <row r="104" spans="1:7" s="196" customFormat="1" ht="24" x14ac:dyDescent="0.2">
      <c r="A104" s="150" t="s">
        <v>734</v>
      </c>
      <c r="B104" s="128" t="s">
        <v>595</v>
      </c>
      <c r="C104" s="129" t="s">
        <v>586</v>
      </c>
      <c r="D104" s="130">
        <v>548</v>
      </c>
      <c r="E104" s="130">
        <v>548</v>
      </c>
      <c r="F104" s="130">
        <f>+E104-D104</f>
        <v>0</v>
      </c>
      <c r="G104" s="184" t="s">
        <v>745</v>
      </c>
    </row>
    <row r="105" spans="1:7" s="196" customFormat="1" ht="12" x14ac:dyDescent="0.2">
      <c r="A105" s="182"/>
      <c r="B105" s="139"/>
      <c r="C105" s="160"/>
      <c r="D105" s="163"/>
      <c r="E105" s="163"/>
      <c r="F105" s="141"/>
      <c r="G105" s="183"/>
    </row>
    <row r="106" spans="1:7" s="196" customFormat="1" ht="24" x14ac:dyDescent="0.2">
      <c r="A106" s="150" t="s">
        <v>672</v>
      </c>
      <c r="B106" s="128" t="s">
        <v>585</v>
      </c>
      <c r="C106" s="129" t="s">
        <v>586</v>
      </c>
      <c r="D106" s="130">
        <v>144</v>
      </c>
      <c r="E106" s="130">
        <v>144</v>
      </c>
      <c r="F106" s="130">
        <f>+E106-D106</f>
        <v>0</v>
      </c>
      <c r="G106" s="184" t="s">
        <v>746</v>
      </c>
    </row>
    <row r="107" spans="1:7" s="212" customFormat="1" ht="12" x14ac:dyDescent="0.2">
      <c r="A107" s="210"/>
      <c r="B107" s="139"/>
      <c r="C107" s="162"/>
      <c r="D107" s="140"/>
      <c r="E107" s="140"/>
      <c r="F107" s="163"/>
      <c r="G107" s="211"/>
    </row>
    <row r="108" spans="1:7" s="196" customFormat="1" ht="12" x14ac:dyDescent="0.2">
      <c r="A108" s="127" t="s">
        <v>673</v>
      </c>
      <c r="B108" s="128" t="s">
        <v>547</v>
      </c>
      <c r="C108" s="129"/>
      <c r="D108" s="130">
        <f>+D87+D100+D104</f>
        <v>1679910</v>
      </c>
      <c r="E108" s="130">
        <f>+E87+E100+E104</f>
        <v>1679910</v>
      </c>
      <c r="F108" s="130">
        <f>+E108-D108</f>
        <v>0</v>
      </c>
      <c r="G108" s="186"/>
    </row>
    <row r="109" spans="1:7" s="196" customFormat="1" ht="12" x14ac:dyDescent="0.2">
      <c r="A109" s="213"/>
      <c r="B109" s="139"/>
      <c r="C109" s="160"/>
      <c r="D109" s="228"/>
      <c r="E109" s="228"/>
      <c r="F109" s="165"/>
      <c r="G109" s="185"/>
    </row>
    <row r="110" spans="1:7" s="196" customFormat="1" ht="12" x14ac:dyDescent="0.2">
      <c r="A110" s="127" t="s">
        <v>674</v>
      </c>
      <c r="B110" s="128" t="s">
        <v>587</v>
      </c>
      <c r="C110" s="129"/>
      <c r="D110" s="130">
        <f>+D91+D106+D102</f>
        <v>1578434</v>
      </c>
      <c r="E110" s="130">
        <f>+E91+E106+E102</f>
        <v>1578434</v>
      </c>
      <c r="F110" s="130">
        <f>+E110-D110</f>
        <v>0</v>
      </c>
      <c r="G110" s="186"/>
    </row>
    <row r="111" spans="1:7" s="196" customFormat="1" ht="12" x14ac:dyDescent="0.2">
      <c r="A111" s="182"/>
      <c r="B111" s="139"/>
      <c r="C111" s="160"/>
      <c r="D111" s="228"/>
      <c r="E111" s="228"/>
      <c r="F111" s="141"/>
      <c r="G111" s="183"/>
    </row>
    <row r="112" spans="1:7" s="196" customFormat="1" ht="12" x14ac:dyDescent="0.2">
      <c r="A112" s="197" t="s">
        <v>675</v>
      </c>
      <c r="B112" s="128" t="s">
        <v>588</v>
      </c>
      <c r="C112" s="129"/>
      <c r="D112" s="130">
        <f>+D108-D110</f>
        <v>101476</v>
      </c>
      <c r="E112" s="130">
        <f>+D112</f>
        <v>101476</v>
      </c>
      <c r="F112" s="130">
        <f>+E112-D112</f>
        <v>0</v>
      </c>
      <c r="G112" s="187"/>
    </row>
    <row r="113" spans="1:7" s="196" customFormat="1" ht="12" x14ac:dyDescent="0.2">
      <c r="A113" s="182"/>
      <c r="B113" s="139"/>
      <c r="C113" s="160"/>
      <c r="D113" s="229"/>
      <c r="E113" s="229"/>
      <c r="F113" s="141"/>
      <c r="G113" s="183"/>
    </row>
    <row r="114" spans="1:7" s="196" customFormat="1" ht="12" x14ac:dyDescent="0.2">
      <c r="A114" s="127" t="s">
        <v>676</v>
      </c>
      <c r="B114" s="128" t="s">
        <v>589</v>
      </c>
      <c r="C114" s="129"/>
      <c r="D114" s="130">
        <v>-7232</v>
      </c>
      <c r="E114" s="130">
        <f>+D114</f>
        <v>-7232</v>
      </c>
      <c r="F114" s="130">
        <f>+E114-D114</f>
        <v>0</v>
      </c>
      <c r="G114" s="187"/>
    </row>
    <row r="115" spans="1:7" s="196" customFormat="1" ht="12" x14ac:dyDescent="0.2">
      <c r="A115" s="182"/>
      <c r="B115" s="139"/>
      <c r="C115" s="160"/>
      <c r="D115" s="229"/>
      <c r="E115" s="229"/>
      <c r="F115" s="141"/>
      <c r="G115" s="183"/>
    </row>
    <row r="116" spans="1:7" s="196" customFormat="1" ht="12.6" thickBot="1" x14ac:dyDescent="0.25">
      <c r="A116" s="214" t="s">
        <v>677</v>
      </c>
      <c r="B116" s="166" t="s">
        <v>590</v>
      </c>
      <c r="C116" s="188"/>
      <c r="D116" s="167">
        <f>+D112-D114</f>
        <v>108708</v>
      </c>
      <c r="E116" s="167">
        <f>+E112-E114</f>
        <v>108708</v>
      </c>
      <c r="F116" s="189">
        <f>+E116-D116</f>
        <v>0</v>
      </c>
      <c r="G116" s="190"/>
    </row>
    <row r="117" spans="1:7" s="196" customFormat="1" ht="11.4" x14ac:dyDescent="0.2">
      <c r="A117" s="116"/>
      <c r="B117" s="116"/>
      <c r="C117" s="116"/>
      <c r="D117" s="116"/>
      <c r="E117" s="116"/>
      <c r="F117" s="116"/>
      <c r="G117" s="116"/>
    </row>
    <row r="118" spans="1:7" s="196" customFormat="1" ht="11.4" x14ac:dyDescent="0.2">
      <c r="A118" s="116"/>
      <c r="B118" s="116"/>
      <c r="C118" s="116"/>
      <c r="D118" s="116"/>
      <c r="E118" s="116"/>
      <c r="F118" s="116"/>
      <c r="G118" s="116"/>
    </row>
    <row r="119" spans="1:7" s="196" customFormat="1" ht="11.4" x14ac:dyDescent="0.2">
      <c r="A119" s="116"/>
      <c r="B119" s="116"/>
      <c r="C119" s="116"/>
      <c r="D119" s="116"/>
      <c r="E119" s="116"/>
      <c r="F119" s="116"/>
      <c r="G119" s="116"/>
    </row>
    <row r="120" spans="1:7" s="196" customFormat="1" ht="15.6" x14ac:dyDescent="0.3">
      <c r="A120" s="233" t="s">
        <v>770</v>
      </c>
      <c r="B120" s="119"/>
      <c r="C120" s="119"/>
      <c r="D120" s="119"/>
      <c r="E120" s="120"/>
      <c r="F120" s="121"/>
      <c r="G120" s="121"/>
    </row>
    <row r="121" spans="1:7" s="196" customFormat="1" ht="12" x14ac:dyDescent="0.25">
      <c r="A121" s="122"/>
      <c r="B121" s="119"/>
      <c r="C121" s="119"/>
      <c r="D121" s="119"/>
      <c r="E121" s="120"/>
      <c r="F121" s="121"/>
      <c r="G121" s="121"/>
    </row>
    <row r="122" spans="1:7" s="196" customFormat="1" ht="12" x14ac:dyDescent="0.25">
      <c r="A122" s="451" t="s">
        <v>534</v>
      </c>
      <c r="B122" s="451"/>
      <c r="C122" s="451"/>
      <c r="D122" s="451"/>
      <c r="E122" s="451"/>
      <c r="F122" s="451"/>
      <c r="G122" s="451"/>
    </row>
    <row r="123" spans="1:7" s="196" customFormat="1" ht="12.6" thickBot="1" x14ac:dyDescent="0.3">
      <c r="A123" s="123"/>
      <c r="B123" s="123"/>
      <c r="C123" s="123"/>
      <c r="D123" s="123"/>
      <c r="E123" s="123"/>
      <c r="F123" s="123"/>
      <c r="G123" s="123"/>
    </row>
    <row r="124" spans="1:7" s="196" customFormat="1" ht="48" x14ac:dyDescent="0.2">
      <c r="A124" s="124" t="s">
        <v>678</v>
      </c>
      <c r="B124" s="125" t="s">
        <v>599</v>
      </c>
      <c r="C124" s="125" t="s">
        <v>600</v>
      </c>
      <c r="D124" s="125" t="s">
        <v>601</v>
      </c>
      <c r="E124" s="125" t="s">
        <v>600</v>
      </c>
      <c r="F124" s="125" t="s">
        <v>602</v>
      </c>
      <c r="G124" s="191" t="s">
        <v>603</v>
      </c>
    </row>
    <row r="125" spans="1:7" s="196" customFormat="1" ht="36" x14ac:dyDescent="0.2">
      <c r="A125" s="197" t="s">
        <v>679</v>
      </c>
      <c r="B125" s="128" t="s">
        <v>536</v>
      </c>
      <c r="C125" s="129" t="s">
        <v>680</v>
      </c>
      <c r="D125" s="130">
        <f>SUM(D126:D130)</f>
        <v>6087157</v>
      </c>
      <c r="E125" s="130">
        <f>SUM(E126:E130)</f>
        <v>6087157</v>
      </c>
      <c r="F125" s="130">
        <f>+E125-D125</f>
        <v>0</v>
      </c>
      <c r="G125" s="187"/>
    </row>
    <row r="126" spans="1:7" s="196" customFormat="1" ht="11.4" x14ac:dyDescent="0.2">
      <c r="A126" s="132" t="s">
        <v>606</v>
      </c>
      <c r="B126" s="133" t="s">
        <v>537</v>
      </c>
      <c r="C126" s="133" t="s">
        <v>472</v>
      </c>
      <c r="D126" s="134">
        <v>46400</v>
      </c>
      <c r="E126" s="134">
        <v>46400</v>
      </c>
      <c r="F126" s="134">
        <f t="shared" ref="F126:F130" si="3">+E126-D126</f>
        <v>0</v>
      </c>
      <c r="G126" s="198"/>
    </row>
    <row r="127" spans="1:7" s="196" customFormat="1" ht="34.200000000000003" x14ac:dyDescent="0.2">
      <c r="A127" s="135" t="s">
        <v>607</v>
      </c>
      <c r="B127" s="136" t="s">
        <v>538</v>
      </c>
      <c r="C127" s="136" t="s">
        <v>591</v>
      </c>
      <c r="D127" s="134">
        <v>5662917</v>
      </c>
      <c r="E127" s="134">
        <v>5662917</v>
      </c>
      <c r="F127" s="134">
        <f t="shared" si="3"/>
        <v>0</v>
      </c>
      <c r="G127" s="151" t="s">
        <v>681</v>
      </c>
    </row>
    <row r="128" spans="1:7" s="196" customFormat="1" ht="34.200000000000003" x14ac:dyDescent="0.2">
      <c r="A128" s="135" t="s">
        <v>610</v>
      </c>
      <c r="B128" s="136" t="s">
        <v>539</v>
      </c>
      <c r="C128" s="136" t="s">
        <v>682</v>
      </c>
      <c r="D128" s="134">
        <v>46430</v>
      </c>
      <c r="E128" s="134">
        <v>46430</v>
      </c>
      <c r="F128" s="134">
        <f t="shared" si="3"/>
        <v>0</v>
      </c>
      <c r="G128" s="151" t="s">
        <v>683</v>
      </c>
    </row>
    <row r="129" spans="1:7" s="196" customFormat="1" ht="11.4" x14ac:dyDescent="0.2">
      <c r="A129" s="132" t="s">
        <v>612</v>
      </c>
      <c r="B129" s="133" t="s">
        <v>540</v>
      </c>
      <c r="C129" s="136" t="s">
        <v>613</v>
      </c>
      <c r="D129" s="134">
        <v>0</v>
      </c>
      <c r="E129" s="134">
        <v>0</v>
      </c>
      <c r="F129" s="134">
        <f t="shared" si="3"/>
        <v>0</v>
      </c>
      <c r="G129" s="151"/>
    </row>
    <row r="130" spans="1:7" s="196" customFormat="1" ht="11.4" x14ac:dyDescent="0.2">
      <c r="A130" s="132" t="s">
        <v>614</v>
      </c>
      <c r="B130" s="133" t="s">
        <v>541</v>
      </c>
      <c r="C130" s="133" t="s">
        <v>542</v>
      </c>
      <c r="D130" s="134">
        <v>331410</v>
      </c>
      <c r="E130" s="199">
        <v>331410</v>
      </c>
      <c r="F130" s="199">
        <f t="shared" si="3"/>
        <v>0</v>
      </c>
      <c r="G130" s="151"/>
    </row>
    <row r="131" spans="1:7" s="196" customFormat="1" ht="12" x14ac:dyDescent="0.2">
      <c r="A131" s="182"/>
      <c r="B131" s="139"/>
      <c r="C131" s="139"/>
      <c r="D131" s="140"/>
      <c r="E131" s="140"/>
      <c r="F131" s="141"/>
      <c r="G131" s="200"/>
    </row>
    <row r="132" spans="1:7" s="196" customFormat="1" ht="36" x14ac:dyDescent="0.25">
      <c r="A132" s="197" t="s">
        <v>615</v>
      </c>
      <c r="B132" s="128" t="s">
        <v>543</v>
      </c>
      <c r="C132" s="129" t="s">
        <v>684</v>
      </c>
      <c r="D132" s="130">
        <f>SUM(D133:D136)</f>
        <v>737067</v>
      </c>
      <c r="E132" s="130">
        <f>SUM(E133:E136)</f>
        <v>737067</v>
      </c>
      <c r="F132" s="130">
        <f>+E132-D132</f>
        <v>0</v>
      </c>
      <c r="G132" s="201" t="s">
        <v>685</v>
      </c>
    </row>
    <row r="133" spans="1:7" s="196" customFormat="1" ht="11.4" x14ac:dyDescent="0.2">
      <c r="A133" s="132" t="s">
        <v>617</v>
      </c>
      <c r="B133" s="133" t="s">
        <v>544</v>
      </c>
      <c r="C133" s="133" t="s">
        <v>545</v>
      </c>
      <c r="D133" s="134">
        <v>30336</v>
      </c>
      <c r="E133" s="134">
        <v>30336</v>
      </c>
      <c r="F133" s="134">
        <f>+E133-D133</f>
        <v>0</v>
      </c>
      <c r="G133" s="202"/>
    </row>
    <row r="134" spans="1:7" s="196" customFormat="1" ht="68.400000000000006" x14ac:dyDescent="0.2">
      <c r="A134" s="135" t="s">
        <v>618</v>
      </c>
      <c r="B134" s="136" t="s">
        <v>546</v>
      </c>
      <c r="C134" s="136" t="s">
        <v>613</v>
      </c>
      <c r="D134" s="134">
        <v>40185</v>
      </c>
      <c r="E134" s="134">
        <v>40185</v>
      </c>
      <c r="F134" s="134">
        <f>+E134-D134</f>
        <v>0</v>
      </c>
      <c r="G134" s="151" t="s">
        <v>686</v>
      </c>
    </row>
    <row r="135" spans="1:7" s="196" customFormat="1" ht="22.8" x14ac:dyDescent="0.2">
      <c r="A135" s="132" t="s">
        <v>619</v>
      </c>
      <c r="B135" s="133" t="s">
        <v>547</v>
      </c>
      <c r="C135" s="136" t="s">
        <v>687</v>
      </c>
      <c r="D135" s="134">
        <v>613</v>
      </c>
      <c r="E135" s="134">
        <v>613</v>
      </c>
      <c r="F135" s="134">
        <f>+E135-D135</f>
        <v>0</v>
      </c>
      <c r="G135" s="151" t="s">
        <v>688</v>
      </c>
    </row>
    <row r="136" spans="1:7" s="196" customFormat="1" ht="22.8" x14ac:dyDescent="0.2">
      <c r="A136" s="132" t="s">
        <v>622</v>
      </c>
      <c r="B136" s="133" t="s">
        <v>548</v>
      </c>
      <c r="C136" s="133" t="s">
        <v>549</v>
      </c>
      <c r="D136" s="134">
        <v>665933</v>
      </c>
      <c r="E136" s="134">
        <v>665933</v>
      </c>
      <c r="F136" s="134">
        <f>+E136-D136</f>
        <v>0</v>
      </c>
      <c r="G136" s="151" t="s">
        <v>689</v>
      </c>
    </row>
    <row r="137" spans="1:7" s="196" customFormat="1" ht="12" x14ac:dyDescent="0.2">
      <c r="A137" s="182"/>
      <c r="B137" s="139"/>
      <c r="C137" s="139"/>
      <c r="D137" s="140"/>
      <c r="E137" s="140"/>
      <c r="F137" s="141"/>
      <c r="G137" s="200"/>
    </row>
    <row r="138" spans="1:7" s="196" customFormat="1" ht="60" x14ac:dyDescent="0.2">
      <c r="A138" s="197" t="s">
        <v>624</v>
      </c>
      <c r="B138" s="129" t="s">
        <v>550</v>
      </c>
      <c r="C138" s="129" t="s">
        <v>613</v>
      </c>
      <c r="D138" s="130">
        <v>55359</v>
      </c>
      <c r="E138" s="130">
        <v>55359</v>
      </c>
      <c r="F138" s="130">
        <f>+D138-E138</f>
        <v>0</v>
      </c>
      <c r="G138" s="203" t="s">
        <v>690</v>
      </c>
    </row>
    <row r="139" spans="1:7" s="196" customFormat="1" ht="12.6" thickBot="1" x14ac:dyDescent="0.25">
      <c r="A139" s="204" t="s">
        <v>625</v>
      </c>
      <c r="B139" s="144" t="s">
        <v>551</v>
      </c>
      <c r="C139" s="144"/>
      <c r="D139" s="145">
        <f>+D125+D132+D138</f>
        <v>6879583</v>
      </c>
      <c r="E139" s="145">
        <f>+E125+E132+E138</f>
        <v>6879583</v>
      </c>
      <c r="F139" s="145">
        <f>+E139-D139</f>
        <v>0</v>
      </c>
      <c r="G139" s="205"/>
    </row>
    <row r="140" spans="1:7" s="196" customFormat="1" ht="12.6" thickBot="1" x14ac:dyDescent="0.25">
      <c r="A140" s="206"/>
      <c r="B140" s="146"/>
      <c r="C140" s="146"/>
      <c r="D140" s="207"/>
      <c r="E140" s="207"/>
      <c r="F140" s="147"/>
      <c r="G140" s="206"/>
    </row>
    <row r="141" spans="1:7" s="196" customFormat="1" ht="24" x14ac:dyDescent="0.2">
      <c r="A141" s="208" t="s">
        <v>626</v>
      </c>
      <c r="B141" s="170" t="s">
        <v>552</v>
      </c>
      <c r="C141" s="170" t="s">
        <v>592</v>
      </c>
      <c r="D141" s="148">
        <v>2863857</v>
      </c>
      <c r="E141" s="149">
        <f>+D141</f>
        <v>2863857</v>
      </c>
      <c r="F141" s="149">
        <f>+E141-D141</f>
        <v>0</v>
      </c>
      <c r="G141" s="209" t="s">
        <v>691</v>
      </c>
    </row>
    <row r="142" spans="1:7" s="196" customFormat="1" ht="12" x14ac:dyDescent="0.2">
      <c r="A142" s="132"/>
      <c r="B142" s="139"/>
      <c r="C142" s="139"/>
      <c r="D142" s="140"/>
      <c r="E142" s="140"/>
      <c r="F142" s="141"/>
      <c r="G142" s="200"/>
    </row>
    <row r="143" spans="1:7" s="196" customFormat="1" ht="48" x14ac:dyDescent="0.2">
      <c r="A143" s="127" t="s">
        <v>627</v>
      </c>
      <c r="B143" s="129" t="s">
        <v>553</v>
      </c>
      <c r="C143" s="129" t="s">
        <v>628</v>
      </c>
      <c r="D143" s="130">
        <v>141118</v>
      </c>
      <c r="E143" s="130">
        <v>141118</v>
      </c>
      <c r="F143" s="130">
        <f>+E143-D143</f>
        <v>0</v>
      </c>
      <c r="G143" s="203" t="s">
        <v>692</v>
      </c>
    </row>
    <row r="144" spans="1:7" s="196" customFormat="1" ht="12" x14ac:dyDescent="0.2">
      <c r="A144" s="132"/>
      <c r="B144" s="139"/>
      <c r="C144" s="139"/>
      <c r="D144" s="140"/>
      <c r="E144" s="140"/>
      <c r="F144" s="141"/>
      <c r="G144" s="200"/>
    </row>
    <row r="145" spans="1:8" s="196" customFormat="1" ht="36" x14ac:dyDescent="0.2">
      <c r="A145" s="197" t="s">
        <v>693</v>
      </c>
      <c r="B145" s="129" t="s">
        <v>554</v>
      </c>
      <c r="C145" s="129" t="s">
        <v>694</v>
      </c>
      <c r="D145" s="130">
        <f>SUM(D146:D148)</f>
        <v>2867349</v>
      </c>
      <c r="E145" s="130">
        <f>SUM(E146:E148)</f>
        <v>2867349</v>
      </c>
      <c r="F145" s="130">
        <f>+E145-D145</f>
        <v>0</v>
      </c>
      <c r="G145" s="203" t="s">
        <v>695</v>
      </c>
    </row>
    <row r="146" spans="1:8" s="196" customFormat="1" ht="22.8" x14ac:dyDescent="0.2">
      <c r="A146" s="135" t="s">
        <v>631</v>
      </c>
      <c r="B146" s="133" t="s">
        <v>555</v>
      </c>
      <c r="C146" s="136" t="s">
        <v>632</v>
      </c>
      <c r="D146" s="134">
        <v>2770276</v>
      </c>
      <c r="E146" s="134">
        <f>+D146</f>
        <v>2770276</v>
      </c>
      <c r="F146" s="134">
        <f>+E146-D146</f>
        <v>0</v>
      </c>
      <c r="G146" s="151" t="s">
        <v>696</v>
      </c>
    </row>
    <row r="147" spans="1:8" s="196" customFormat="1" ht="68.400000000000006" x14ac:dyDescent="0.2">
      <c r="A147" s="132" t="s">
        <v>634</v>
      </c>
      <c r="B147" s="133" t="s">
        <v>557</v>
      </c>
      <c r="C147" s="136" t="s">
        <v>697</v>
      </c>
      <c r="D147" s="137">
        <v>38781</v>
      </c>
      <c r="E147" s="137">
        <v>38781</v>
      </c>
      <c r="F147" s="134">
        <f>+E147-D147</f>
        <v>0</v>
      </c>
      <c r="G147" s="151" t="s">
        <v>698</v>
      </c>
    </row>
    <row r="148" spans="1:8" s="196" customFormat="1" ht="11.4" x14ac:dyDescent="0.2">
      <c r="A148" s="132" t="s">
        <v>637</v>
      </c>
      <c r="B148" s="133" t="s">
        <v>558</v>
      </c>
      <c r="C148" s="133" t="s">
        <v>542</v>
      </c>
      <c r="D148" s="137">
        <v>58292</v>
      </c>
      <c r="E148" s="137">
        <f>+D148</f>
        <v>58292</v>
      </c>
      <c r="F148" s="134">
        <f>+E147-D147</f>
        <v>0</v>
      </c>
      <c r="G148" s="180"/>
    </row>
    <row r="149" spans="1:8" s="196" customFormat="1" ht="12" x14ac:dyDescent="0.2">
      <c r="A149" s="182"/>
      <c r="B149" s="139"/>
      <c r="C149" s="139"/>
      <c r="F149" s="141"/>
      <c r="G149" s="200"/>
    </row>
    <row r="150" spans="1:8" s="196" customFormat="1" ht="36" x14ac:dyDescent="0.2">
      <c r="A150" s="197" t="s">
        <v>699</v>
      </c>
      <c r="B150" s="129" t="s">
        <v>559</v>
      </c>
      <c r="C150" s="129" t="s">
        <v>700</v>
      </c>
      <c r="D150" s="130">
        <f>SUM(D151:D157)</f>
        <v>934438</v>
      </c>
      <c r="E150" s="130">
        <f>SUM(E151:E157)</f>
        <v>934438</v>
      </c>
      <c r="F150" s="130">
        <f t="shared" ref="F150:F157" si="4">+E150-D150</f>
        <v>0</v>
      </c>
      <c r="G150" s="203" t="s">
        <v>701</v>
      </c>
    </row>
    <row r="151" spans="1:8" s="196" customFormat="1" ht="34.200000000000003" x14ac:dyDescent="0.2">
      <c r="A151" s="135" t="s">
        <v>631</v>
      </c>
      <c r="B151" s="133" t="s">
        <v>560</v>
      </c>
      <c r="C151" s="133" t="s">
        <v>632</v>
      </c>
      <c r="D151" s="134">
        <v>738366</v>
      </c>
      <c r="E151" s="134">
        <f>+D151</f>
        <v>738366</v>
      </c>
      <c r="F151" s="134">
        <f t="shared" si="4"/>
        <v>0</v>
      </c>
      <c r="G151" s="151" t="s">
        <v>702</v>
      </c>
    </row>
    <row r="152" spans="1:8" s="196" customFormat="1" ht="79.8" x14ac:dyDescent="0.2">
      <c r="A152" s="132" t="s">
        <v>640</v>
      </c>
      <c r="B152" s="136" t="s">
        <v>561</v>
      </c>
      <c r="C152" s="136" t="s">
        <v>641</v>
      </c>
      <c r="D152" s="134">
        <v>69609</v>
      </c>
      <c r="E152" s="134">
        <f>+D152</f>
        <v>69609</v>
      </c>
      <c r="F152" s="134">
        <f t="shared" si="4"/>
        <v>0</v>
      </c>
      <c r="G152" s="151" t="s">
        <v>750</v>
      </c>
    </row>
    <row r="153" spans="1:8" s="196" customFormat="1" ht="79.8" x14ac:dyDescent="0.2">
      <c r="A153" s="135" t="s">
        <v>642</v>
      </c>
      <c r="B153" s="136" t="s">
        <v>562</v>
      </c>
      <c r="C153" s="136" t="s">
        <v>641</v>
      </c>
      <c r="D153" s="134">
        <v>61809</v>
      </c>
      <c r="E153" s="134">
        <v>61809</v>
      </c>
      <c r="F153" s="137">
        <f t="shared" si="4"/>
        <v>0</v>
      </c>
      <c r="G153" s="151" t="s">
        <v>751</v>
      </c>
    </row>
    <row r="154" spans="1:8" s="196" customFormat="1" ht="22.8" x14ac:dyDescent="0.2">
      <c r="A154" s="152" t="s">
        <v>643</v>
      </c>
      <c r="B154" s="136" t="s">
        <v>563</v>
      </c>
      <c r="C154" s="136" t="s">
        <v>556</v>
      </c>
      <c r="D154" s="134">
        <v>6625</v>
      </c>
      <c r="E154" s="134">
        <f>+D154</f>
        <v>6625</v>
      </c>
      <c r="F154" s="134">
        <f t="shared" si="4"/>
        <v>0</v>
      </c>
      <c r="G154" s="138" t="s">
        <v>759</v>
      </c>
      <c r="H154" s="215"/>
    </row>
    <row r="155" spans="1:8" s="196" customFormat="1" ht="79.8" x14ac:dyDescent="0.2">
      <c r="A155" s="132" t="s">
        <v>644</v>
      </c>
      <c r="B155" s="136" t="s">
        <v>564</v>
      </c>
      <c r="C155" s="136" t="s">
        <v>641</v>
      </c>
      <c r="D155" s="134">
        <v>19187</v>
      </c>
      <c r="E155" s="134">
        <f>+D155</f>
        <v>19187</v>
      </c>
      <c r="F155" s="134">
        <f t="shared" si="4"/>
        <v>0</v>
      </c>
      <c r="G155" s="151" t="s">
        <v>752</v>
      </c>
    </row>
    <row r="156" spans="1:8" s="196" customFormat="1" ht="91.2" x14ac:dyDescent="0.2">
      <c r="A156" s="135" t="s">
        <v>645</v>
      </c>
      <c r="B156" s="136" t="s">
        <v>565</v>
      </c>
      <c r="C156" s="136" t="s">
        <v>641</v>
      </c>
      <c r="D156" s="137">
        <v>6130</v>
      </c>
      <c r="E156" s="137">
        <f>+D156</f>
        <v>6130</v>
      </c>
      <c r="F156" s="134">
        <f t="shared" si="4"/>
        <v>0</v>
      </c>
      <c r="G156" s="151" t="s">
        <v>753</v>
      </c>
    </row>
    <row r="157" spans="1:8" s="196" customFormat="1" ht="125.4" x14ac:dyDescent="0.2">
      <c r="A157" s="135" t="s">
        <v>646</v>
      </c>
      <c r="B157" s="136" t="s">
        <v>647</v>
      </c>
      <c r="C157" s="136" t="s">
        <v>703</v>
      </c>
      <c r="D157" s="134">
        <f>389+32323</f>
        <v>32712</v>
      </c>
      <c r="E157" s="134">
        <v>32712</v>
      </c>
      <c r="F157" s="137">
        <f t="shared" si="4"/>
        <v>0</v>
      </c>
      <c r="G157" s="151" t="s">
        <v>754</v>
      </c>
    </row>
    <row r="158" spans="1:8" s="196" customFormat="1" ht="12" x14ac:dyDescent="0.2">
      <c r="A158" s="182"/>
      <c r="B158" s="136"/>
      <c r="C158" s="139"/>
      <c r="D158" s="140"/>
      <c r="E158" s="140"/>
      <c r="F158" s="141"/>
      <c r="G158" s="200"/>
    </row>
    <row r="159" spans="1:8" s="196" customFormat="1" ht="144" x14ac:dyDescent="0.2">
      <c r="A159" s="197" t="s">
        <v>649</v>
      </c>
      <c r="B159" s="129" t="s">
        <v>566</v>
      </c>
      <c r="C159" s="129" t="s">
        <v>650</v>
      </c>
      <c r="D159" s="130">
        <v>72821</v>
      </c>
      <c r="E159" s="130">
        <v>72821</v>
      </c>
      <c r="F159" s="130">
        <f>+E159-D159</f>
        <v>0</v>
      </c>
      <c r="G159" s="203" t="s">
        <v>755</v>
      </c>
    </row>
    <row r="160" spans="1:8" s="196" customFormat="1" ht="12.6" thickBot="1" x14ac:dyDescent="0.25">
      <c r="A160" s="204" t="s">
        <v>651</v>
      </c>
      <c r="B160" s="144" t="s">
        <v>567</v>
      </c>
      <c r="C160" s="144"/>
      <c r="D160" s="145">
        <f>+D141+D143+D145+D150+D159</f>
        <v>6879583</v>
      </c>
      <c r="E160" s="145">
        <f>+E141+E143+E145+E150+E159</f>
        <v>6879583</v>
      </c>
      <c r="F160" s="145">
        <f>+E160-D160</f>
        <v>0</v>
      </c>
      <c r="G160" s="205"/>
    </row>
    <row r="161" spans="1:7" s="196" customFormat="1" ht="11.4" x14ac:dyDescent="0.2">
      <c r="A161" s="116"/>
      <c r="B161" s="116"/>
      <c r="C161" s="116"/>
      <c r="D161" s="116"/>
      <c r="E161" s="116"/>
      <c r="F161" s="116"/>
      <c r="G161" s="116"/>
    </row>
    <row r="162" spans="1:7" s="196" customFormat="1" ht="11.4" x14ac:dyDescent="0.2">
      <c r="A162" s="116"/>
      <c r="B162" s="116"/>
      <c r="C162" s="116"/>
      <c r="D162" s="116"/>
      <c r="E162" s="116"/>
      <c r="F162" s="116"/>
      <c r="G162" s="116"/>
    </row>
    <row r="163" spans="1:7" s="196" customFormat="1" ht="11.4" x14ac:dyDescent="0.2">
      <c r="A163" s="116"/>
      <c r="B163" s="116"/>
      <c r="C163" s="116"/>
      <c r="D163" s="116"/>
      <c r="E163" s="116"/>
      <c r="F163" s="116"/>
      <c r="G163" s="116"/>
    </row>
    <row r="164" spans="1:7" s="196" customFormat="1" ht="15.6" x14ac:dyDescent="0.3">
      <c r="A164" s="450" t="s">
        <v>771</v>
      </c>
      <c r="B164" s="450"/>
      <c r="C164" s="450"/>
      <c r="D164" s="450"/>
      <c r="E164" s="450"/>
      <c r="F164" s="450"/>
      <c r="G164" s="450"/>
    </row>
    <row r="165" spans="1:7" s="196" customFormat="1" ht="12" x14ac:dyDescent="0.25">
      <c r="A165" s="122"/>
      <c r="B165" s="153"/>
      <c r="C165" s="154"/>
      <c r="D165" s="118"/>
      <c r="E165" s="118"/>
      <c r="F165" s="120"/>
      <c r="G165" s="120"/>
    </row>
    <row r="166" spans="1:7" s="196" customFormat="1" ht="12" x14ac:dyDescent="0.25">
      <c r="A166" s="451" t="s">
        <v>534</v>
      </c>
      <c r="B166" s="451"/>
      <c r="C166" s="451"/>
      <c r="D166" s="451"/>
      <c r="E166" s="451"/>
      <c r="F166" s="451"/>
      <c r="G166" s="451"/>
    </row>
    <row r="167" spans="1:7" s="196" customFormat="1" ht="12.6" thickBot="1" x14ac:dyDescent="0.3">
      <c r="A167" s="171"/>
      <c r="B167" s="172"/>
      <c r="C167" s="173"/>
      <c r="D167" s="174"/>
      <c r="E167" s="174"/>
      <c r="F167" s="175"/>
      <c r="G167" s="176"/>
    </row>
    <row r="168" spans="1:7" s="196" customFormat="1" ht="48.6" thickBot="1" x14ac:dyDescent="0.25">
      <c r="A168" s="177" t="s">
        <v>704</v>
      </c>
      <c r="B168" s="125" t="s">
        <v>599</v>
      </c>
      <c r="C168" s="125" t="s">
        <v>600</v>
      </c>
      <c r="D168" s="125" t="s">
        <v>601</v>
      </c>
      <c r="E168" s="125" t="s">
        <v>600</v>
      </c>
      <c r="F168" s="125" t="s">
        <v>602</v>
      </c>
      <c r="G168" s="191" t="s">
        <v>603</v>
      </c>
    </row>
    <row r="169" spans="1:7" s="196" customFormat="1" ht="12" x14ac:dyDescent="0.2">
      <c r="A169" s="178" t="s">
        <v>653</v>
      </c>
      <c r="B169" s="157" t="s">
        <v>568</v>
      </c>
      <c r="C169" s="158"/>
      <c r="D169" s="159">
        <f>+D170+D171</f>
        <v>675611</v>
      </c>
      <c r="E169" s="159">
        <f>SUM(E170:E171)</f>
        <v>675611</v>
      </c>
      <c r="F169" s="159">
        <f>+E169-D169</f>
        <v>0</v>
      </c>
      <c r="G169" s="179"/>
    </row>
    <row r="170" spans="1:7" s="196" customFormat="1" ht="22.8" x14ac:dyDescent="0.2">
      <c r="A170" s="135" t="s">
        <v>654</v>
      </c>
      <c r="B170" s="136" t="s">
        <v>569</v>
      </c>
      <c r="C170" s="136" t="s">
        <v>570</v>
      </c>
      <c r="D170" s="134">
        <v>642479</v>
      </c>
      <c r="E170" s="134">
        <f>+D170</f>
        <v>642479</v>
      </c>
      <c r="F170" s="134">
        <f>+E170-D170</f>
        <v>0</v>
      </c>
      <c r="G170" s="180"/>
    </row>
    <row r="171" spans="1:7" s="196" customFormat="1" ht="114" x14ac:dyDescent="0.2">
      <c r="A171" s="135" t="s">
        <v>655</v>
      </c>
      <c r="B171" s="136" t="s">
        <v>571</v>
      </c>
      <c r="C171" s="136" t="s">
        <v>656</v>
      </c>
      <c r="D171" s="137">
        <v>33132</v>
      </c>
      <c r="E171" s="137">
        <v>33132</v>
      </c>
      <c r="F171" s="134">
        <f>+E171-D171</f>
        <v>0</v>
      </c>
      <c r="G171" s="151" t="s">
        <v>705</v>
      </c>
    </row>
    <row r="172" spans="1:7" s="196" customFormat="1" ht="12" x14ac:dyDescent="0.2">
      <c r="A172" s="182"/>
      <c r="B172" s="139"/>
      <c r="C172" s="160"/>
      <c r="D172" s="140"/>
      <c r="E172" s="140"/>
      <c r="F172" s="141"/>
      <c r="G172" s="183"/>
    </row>
    <row r="173" spans="1:7" s="196" customFormat="1" ht="48" x14ac:dyDescent="0.2">
      <c r="A173" s="197" t="s">
        <v>657</v>
      </c>
      <c r="B173" s="128" t="s">
        <v>572</v>
      </c>
      <c r="C173" s="129"/>
      <c r="D173" s="130">
        <f>SUM(D174:D180)</f>
        <v>1070376</v>
      </c>
      <c r="E173" s="130">
        <f>SUM(E174:E180)</f>
        <v>1070376</v>
      </c>
      <c r="F173" s="130">
        <f t="shared" ref="F173:F180" si="5">+E173-D173</f>
        <v>0</v>
      </c>
      <c r="G173" s="184" t="s">
        <v>706</v>
      </c>
    </row>
    <row r="174" spans="1:7" s="196" customFormat="1" ht="22.8" x14ac:dyDescent="0.2">
      <c r="A174" s="132" t="s">
        <v>658</v>
      </c>
      <c r="B174" s="136" t="s">
        <v>573</v>
      </c>
      <c r="C174" s="136" t="s">
        <v>574</v>
      </c>
      <c r="D174" s="134">
        <v>254644</v>
      </c>
      <c r="E174" s="134">
        <v>254644</v>
      </c>
      <c r="F174" s="199">
        <f t="shared" si="5"/>
        <v>0</v>
      </c>
      <c r="G174" s="181" t="s">
        <v>707</v>
      </c>
    </row>
    <row r="175" spans="1:7" s="196" customFormat="1" ht="57" x14ac:dyDescent="0.2">
      <c r="A175" s="135" t="s">
        <v>660</v>
      </c>
      <c r="B175" s="133" t="s">
        <v>575</v>
      </c>
      <c r="C175" s="136" t="s">
        <v>661</v>
      </c>
      <c r="D175" s="134">
        <v>189951</v>
      </c>
      <c r="E175" s="134">
        <v>189951</v>
      </c>
      <c r="F175" s="134">
        <f t="shared" si="5"/>
        <v>0</v>
      </c>
      <c r="G175" s="151" t="s">
        <v>708</v>
      </c>
    </row>
    <row r="176" spans="1:7" s="196" customFormat="1" ht="11.4" x14ac:dyDescent="0.2">
      <c r="A176" s="135" t="s">
        <v>662</v>
      </c>
      <c r="B176" s="133" t="s">
        <v>576</v>
      </c>
      <c r="C176" s="136" t="s">
        <v>577</v>
      </c>
      <c r="D176" s="134">
        <v>496444</v>
      </c>
      <c r="E176" s="134">
        <v>496444</v>
      </c>
      <c r="F176" s="134">
        <f t="shared" si="5"/>
        <v>0</v>
      </c>
      <c r="G176" s="181"/>
    </row>
    <row r="177" spans="1:7" s="196" customFormat="1" ht="102.6" x14ac:dyDescent="0.2">
      <c r="A177" s="135" t="s">
        <v>663</v>
      </c>
      <c r="B177" s="133" t="s">
        <v>578</v>
      </c>
      <c r="C177" s="136" t="s">
        <v>664</v>
      </c>
      <c r="D177" s="134">
        <v>89098</v>
      </c>
      <c r="E177" s="134">
        <v>89098</v>
      </c>
      <c r="F177" s="137">
        <f t="shared" si="5"/>
        <v>0</v>
      </c>
      <c r="G177" s="151" t="s">
        <v>709</v>
      </c>
    </row>
    <row r="178" spans="1:7" s="196" customFormat="1" ht="57" x14ac:dyDescent="0.2">
      <c r="A178" s="132" t="s">
        <v>665</v>
      </c>
      <c r="B178" s="133" t="s">
        <v>579</v>
      </c>
      <c r="C178" s="136" t="s">
        <v>666</v>
      </c>
      <c r="D178" s="134">
        <v>1510</v>
      </c>
      <c r="E178" s="134">
        <v>1510</v>
      </c>
      <c r="F178" s="134">
        <f t="shared" si="5"/>
        <v>0</v>
      </c>
      <c r="G178" s="151" t="s">
        <v>710</v>
      </c>
    </row>
    <row r="179" spans="1:7" s="196" customFormat="1" ht="91.2" x14ac:dyDescent="0.2">
      <c r="A179" s="132" t="s">
        <v>667</v>
      </c>
      <c r="B179" s="133" t="s">
        <v>580</v>
      </c>
      <c r="C179" s="136" t="s">
        <v>664</v>
      </c>
      <c r="D179" s="134">
        <v>28714</v>
      </c>
      <c r="E179" s="134">
        <v>28714</v>
      </c>
      <c r="F179" s="134">
        <f t="shared" si="5"/>
        <v>0</v>
      </c>
      <c r="G179" s="151" t="s">
        <v>729</v>
      </c>
    </row>
    <row r="180" spans="1:7" s="196" customFormat="1" ht="57" x14ac:dyDescent="0.2">
      <c r="A180" s="132" t="s">
        <v>668</v>
      </c>
      <c r="B180" s="133" t="s">
        <v>581</v>
      </c>
      <c r="C180" s="136" t="s">
        <v>666</v>
      </c>
      <c r="D180" s="137">
        <v>10015</v>
      </c>
      <c r="E180" s="137">
        <v>10015</v>
      </c>
      <c r="F180" s="134">
        <f t="shared" si="5"/>
        <v>0</v>
      </c>
      <c r="G180" s="151" t="s">
        <v>728</v>
      </c>
    </row>
    <row r="181" spans="1:7" s="196" customFormat="1" ht="12" x14ac:dyDescent="0.2">
      <c r="A181" s="182"/>
      <c r="B181" s="139"/>
      <c r="C181" s="160"/>
      <c r="D181" s="140"/>
      <c r="E181" s="140"/>
      <c r="F181" s="141"/>
      <c r="G181" s="183"/>
    </row>
    <row r="182" spans="1:7" s="196" customFormat="1" ht="72" x14ac:dyDescent="0.2">
      <c r="A182" s="127" t="s">
        <v>669</v>
      </c>
      <c r="B182" s="128" t="s">
        <v>582</v>
      </c>
      <c r="C182" s="129" t="s">
        <v>583</v>
      </c>
      <c r="D182" s="130">
        <v>21291</v>
      </c>
      <c r="E182" s="130">
        <v>21291</v>
      </c>
      <c r="F182" s="130">
        <f>+E182-D182</f>
        <v>0</v>
      </c>
      <c r="G182" s="184" t="s">
        <v>711</v>
      </c>
    </row>
    <row r="183" spans="1:7" s="196" customFormat="1" ht="12" x14ac:dyDescent="0.2">
      <c r="A183" s="182"/>
      <c r="B183" s="139"/>
      <c r="C183" s="160"/>
      <c r="D183" s="140"/>
      <c r="E183" s="140"/>
      <c r="F183" s="141"/>
      <c r="G183" s="183"/>
    </row>
    <row r="184" spans="1:7" s="196" customFormat="1" ht="60" x14ac:dyDescent="0.2">
      <c r="A184" s="127" t="s">
        <v>670</v>
      </c>
      <c r="B184" s="128" t="s">
        <v>584</v>
      </c>
      <c r="C184" s="129" t="s">
        <v>583</v>
      </c>
      <c r="D184" s="130">
        <v>125932</v>
      </c>
      <c r="E184" s="130">
        <v>125932</v>
      </c>
      <c r="F184" s="130">
        <f>+E184-D184</f>
        <v>0</v>
      </c>
      <c r="G184" s="184" t="s">
        <v>712</v>
      </c>
    </row>
    <row r="185" spans="1:7" s="196" customFormat="1" ht="12" x14ac:dyDescent="0.2">
      <c r="A185" s="182"/>
      <c r="B185" s="139"/>
      <c r="C185" s="160"/>
      <c r="D185" s="140"/>
      <c r="E185" s="140"/>
      <c r="F185" s="141"/>
      <c r="G185" s="183"/>
    </row>
    <row r="186" spans="1:7" s="196" customFormat="1" ht="24" x14ac:dyDescent="0.2">
      <c r="A186" s="150" t="s">
        <v>672</v>
      </c>
      <c r="B186" s="128" t="s">
        <v>585</v>
      </c>
      <c r="C186" s="129" t="s">
        <v>586</v>
      </c>
      <c r="D186" s="130">
        <v>1644</v>
      </c>
      <c r="E186" s="130">
        <f>+D186</f>
        <v>1644</v>
      </c>
      <c r="F186" s="130">
        <f>+E186-D186</f>
        <v>0</v>
      </c>
      <c r="G186" s="184" t="s">
        <v>713</v>
      </c>
    </row>
    <row r="187" spans="1:7" s="212" customFormat="1" ht="12" x14ac:dyDescent="0.2">
      <c r="A187" s="210"/>
      <c r="B187" s="161"/>
      <c r="C187" s="162"/>
      <c r="D187" s="164"/>
      <c r="E187" s="164"/>
      <c r="F187" s="163"/>
      <c r="G187" s="216"/>
    </row>
    <row r="188" spans="1:7" s="196" customFormat="1" ht="12" x14ac:dyDescent="0.2">
      <c r="A188" s="127" t="s">
        <v>673</v>
      </c>
      <c r="B188" s="128" t="s">
        <v>547</v>
      </c>
      <c r="C188" s="129"/>
      <c r="D188" s="130">
        <f>+D182+D169</f>
        <v>696902</v>
      </c>
      <c r="E188" s="130">
        <f>+E182+E169</f>
        <v>696902</v>
      </c>
      <c r="F188" s="130">
        <f>+E188-D188</f>
        <v>0</v>
      </c>
      <c r="G188" s="186"/>
    </row>
    <row r="189" spans="1:7" s="196" customFormat="1" ht="12" x14ac:dyDescent="0.2">
      <c r="A189" s="213"/>
      <c r="B189" s="139"/>
      <c r="C189" s="160"/>
      <c r="D189" s="164"/>
      <c r="E189" s="164"/>
      <c r="F189" s="165"/>
      <c r="G189" s="185"/>
    </row>
    <row r="190" spans="1:7" s="196" customFormat="1" ht="12" x14ac:dyDescent="0.2">
      <c r="A190" s="127" t="s">
        <v>674</v>
      </c>
      <c r="B190" s="128" t="s">
        <v>587</v>
      </c>
      <c r="C190" s="129"/>
      <c r="D190" s="130">
        <f>+D184+D173+D186</f>
        <v>1197952</v>
      </c>
      <c r="E190" s="130">
        <f>+E184+E173+E186</f>
        <v>1197952</v>
      </c>
      <c r="F190" s="130">
        <f>+E190-D190</f>
        <v>0</v>
      </c>
      <c r="G190" s="186"/>
    </row>
    <row r="191" spans="1:7" s="196" customFormat="1" ht="12" x14ac:dyDescent="0.2">
      <c r="A191" s="182"/>
      <c r="B191" s="139"/>
      <c r="C191" s="160"/>
      <c r="D191" s="140"/>
      <c r="E191" s="140"/>
      <c r="F191" s="141"/>
      <c r="G191" s="183"/>
    </row>
    <row r="192" spans="1:7" s="196" customFormat="1" ht="12" x14ac:dyDescent="0.2">
      <c r="A192" s="197" t="s">
        <v>675</v>
      </c>
      <c r="B192" s="128" t="s">
        <v>588</v>
      </c>
      <c r="C192" s="129"/>
      <c r="D192" s="130">
        <f>+D188-D190</f>
        <v>-501050</v>
      </c>
      <c r="E192" s="130">
        <f>+E188-E190</f>
        <v>-501050</v>
      </c>
      <c r="F192" s="130">
        <f>+E192-D192</f>
        <v>0</v>
      </c>
      <c r="G192" s="187"/>
    </row>
    <row r="193" spans="1:7" s="196" customFormat="1" ht="12" x14ac:dyDescent="0.2">
      <c r="A193" s="182"/>
      <c r="B193" s="139"/>
      <c r="C193" s="160"/>
      <c r="D193" s="140"/>
      <c r="E193" s="140"/>
      <c r="F193" s="141"/>
      <c r="G193" s="183"/>
    </row>
    <row r="194" spans="1:7" s="196" customFormat="1" ht="12" x14ac:dyDescent="0.2">
      <c r="A194" s="127" t="s">
        <v>676</v>
      </c>
      <c r="B194" s="128" t="s">
        <v>589</v>
      </c>
      <c r="C194" s="129"/>
      <c r="D194" s="130">
        <v>-142243</v>
      </c>
      <c r="E194" s="130">
        <f>+D194</f>
        <v>-142243</v>
      </c>
      <c r="F194" s="130">
        <f>+E194-D194</f>
        <v>0</v>
      </c>
      <c r="G194" s="187"/>
    </row>
    <row r="195" spans="1:7" s="196" customFormat="1" ht="12" x14ac:dyDescent="0.2">
      <c r="A195" s="182"/>
      <c r="B195" s="139"/>
      <c r="C195" s="160"/>
      <c r="D195" s="140"/>
      <c r="E195" s="140"/>
      <c r="F195" s="141"/>
      <c r="G195" s="183"/>
    </row>
    <row r="196" spans="1:7" s="196" customFormat="1" ht="12.6" thickBot="1" x14ac:dyDescent="0.25">
      <c r="A196" s="214" t="s">
        <v>677</v>
      </c>
      <c r="B196" s="217" t="s">
        <v>590</v>
      </c>
      <c r="C196" s="188"/>
      <c r="D196" s="189">
        <f>+D192-D194+1</f>
        <v>-358806</v>
      </c>
      <c r="E196" s="189">
        <f>+E192-E194+1</f>
        <v>-358806</v>
      </c>
      <c r="F196" s="189">
        <f>+E196-D196</f>
        <v>0</v>
      </c>
      <c r="G196" s="190"/>
    </row>
    <row r="197" spans="1:7" s="196" customFormat="1" ht="11.4" x14ac:dyDescent="0.2">
      <c r="A197" s="116"/>
      <c r="B197" s="116"/>
      <c r="C197" s="116"/>
      <c r="D197" s="116"/>
      <c r="E197" s="116"/>
      <c r="F197" s="116"/>
      <c r="G197" s="116"/>
    </row>
    <row r="198" spans="1:7" s="196" customFormat="1" ht="11.4" x14ac:dyDescent="0.2">
      <c r="A198" s="116"/>
      <c r="B198" s="116"/>
      <c r="C198" s="116"/>
      <c r="D198" s="116"/>
      <c r="E198" s="116"/>
      <c r="F198" s="116"/>
      <c r="G198" s="116"/>
    </row>
    <row r="199" spans="1:7" s="196" customFormat="1" ht="15.6" x14ac:dyDescent="0.3">
      <c r="A199" s="450" t="s">
        <v>772</v>
      </c>
      <c r="B199" s="450"/>
      <c r="C199" s="450"/>
      <c r="D199" s="450"/>
      <c r="E199" s="450"/>
      <c r="F199" s="450"/>
      <c r="G199" s="450"/>
    </row>
    <row r="200" spans="1:7" s="196" customFormat="1" ht="11.4" x14ac:dyDescent="0.2">
      <c r="A200" s="116"/>
      <c r="B200" s="116"/>
      <c r="C200" s="116"/>
      <c r="D200" s="116"/>
      <c r="E200" s="116"/>
      <c r="F200" s="116"/>
      <c r="G200" s="116"/>
    </row>
    <row r="201" spans="1:7" s="196" customFormat="1" ht="12" x14ac:dyDescent="0.25">
      <c r="A201" s="451" t="s">
        <v>534</v>
      </c>
      <c r="B201" s="451"/>
      <c r="C201" s="451"/>
      <c r="D201" s="451"/>
      <c r="E201" s="451"/>
      <c r="F201" s="451"/>
      <c r="G201" s="451"/>
    </row>
    <row r="202" spans="1:7" s="196" customFormat="1" ht="12" thickBot="1" x14ac:dyDescent="0.25">
      <c r="A202" s="116"/>
      <c r="B202" s="116"/>
      <c r="C202" s="116"/>
      <c r="D202" s="116"/>
      <c r="E202" s="116"/>
      <c r="F202" s="116"/>
      <c r="G202" s="116"/>
    </row>
    <row r="203" spans="1:7" s="196" customFormat="1" ht="36.6" thickBot="1" x14ac:dyDescent="0.25">
      <c r="A203" s="218" t="s">
        <v>714</v>
      </c>
      <c r="B203" s="126" t="s">
        <v>599</v>
      </c>
      <c r="C203" s="126" t="s">
        <v>715</v>
      </c>
      <c r="D203" s="126" t="s">
        <v>535</v>
      </c>
      <c r="E203" s="126" t="s">
        <v>716</v>
      </c>
      <c r="F203" s="155" t="s">
        <v>717</v>
      </c>
      <c r="G203" s="156" t="s">
        <v>603</v>
      </c>
    </row>
    <row r="204" spans="1:7" s="196" customFormat="1" ht="36" x14ac:dyDescent="0.2">
      <c r="A204" s="219" t="s">
        <v>718</v>
      </c>
      <c r="B204" s="169" t="s">
        <v>539</v>
      </c>
      <c r="C204" s="128"/>
      <c r="D204" s="130">
        <v>610039</v>
      </c>
      <c r="E204" s="130">
        <f>680682-70643</f>
        <v>610039</v>
      </c>
      <c r="F204" s="130">
        <f>+E204-D204</f>
        <v>0</v>
      </c>
      <c r="G204" s="220" t="s">
        <v>747</v>
      </c>
    </row>
    <row r="205" spans="1:7" s="196" customFormat="1" x14ac:dyDescent="0.25">
      <c r="A205" s="221"/>
      <c r="B205" s="222"/>
      <c r="C205" s="222"/>
      <c r="D205"/>
      <c r="E205"/>
      <c r="F205" s="222"/>
      <c r="G205" s="223"/>
    </row>
    <row r="206" spans="1:7" s="196" customFormat="1" ht="24" x14ac:dyDescent="0.2">
      <c r="A206" s="219" t="s">
        <v>719</v>
      </c>
      <c r="B206" s="169" t="s">
        <v>593</v>
      </c>
      <c r="C206" s="128"/>
      <c r="D206" s="130">
        <f>-157172-1</f>
        <v>-157173</v>
      </c>
      <c r="E206" s="130">
        <f>+D206</f>
        <v>-157173</v>
      </c>
      <c r="F206" s="130">
        <f>+E206-D206</f>
        <v>0</v>
      </c>
      <c r="G206" s="142" t="s">
        <v>748</v>
      </c>
    </row>
    <row r="207" spans="1:7" s="196" customFormat="1" x14ac:dyDescent="0.25">
      <c r="A207" s="221"/>
      <c r="B207" s="222"/>
      <c r="C207" s="222"/>
      <c r="D207"/>
      <c r="E207"/>
      <c r="F207" s="222"/>
      <c r="G207" s="223"/>
    </row>
    <row r="208" spans="1:7" s="196" customFormat="1" ht="36" x14ac:dyDescent="0.2">
      <c r="A208" s="219" t="s">
        <v>720</v>
      </c>
      <c r="B208" s="169" t="s">
        <v>546</v>
      </c>
      <c r="C208" s="128"/>
      <c r="D208" s="130">
        <v>-3541</v>
      </c>
      <c r="E208" s="130">
        <f>-74184+70643</f>
        <v>-3541</v>
      </c>
      <c r="F208" s="130">
        <f>+E208-D208</f>
        <v>0</v>
      </c>
      <c r="G208" s="142" t="s">
        <v>730</v>
      </c>
    </row>
    <row r="209" spans="1:7" s="196" customFormat="1" x14ac:dyDescent="0.25">
      <c r="A209" s="221"/>
      <c r="B209" s="222"/>
      <c r="C209" s="222"/>
      <c r="D209"/>
      <c r="E209"/>
      <c r="F209" s="222"/>
      <c r="G209" s="223"/>
    </row>
    <row r="210" spans="1:7" s="196" customFormat="1" ht="12" x14ac:dyDescent="0.2">
      <c r="A210" s="219" t="s">
        <v>721</v>
      </c>
      <c r="B210" s="169" t="s">
        <v>594</v>
      </c>
      <c r="C210" s="128"/>
      <c r="D210" s="130">
        <f>+D204+D206+D208</f>
        <v>449325</v>
      </c>
      <c r="E210" s="130">
        <f>+E204+E206+E208</f>
        <v>449325</v>
      </c>
      <c r="F210" s="130">
        <f>+E210-D210</f>
        <v>0</v>
      </c>
      <c r="G210" s="131"/>
    </row>
    <row r="211" spans="1:7" s="196" customFormat="1" x14ac:dyDescent="0.25">
      <c r="A211" s="221"/>
      <c r="B211" s="222"/>
      <c r="C211" s="222"/>
      <c r="D211"/>
      <c r="E211"/>
      <c r="F211" s="222"/>
      <c r="G211" s="223"/>
    </row>
    <row r="212" spans="1:7" s="196" customFormat="1" ht="12" x14ac:dyDescent="0.2">
      <c r="A212" s="219" t="s">
        <v>465</v>
      </c>
      <c r="B212" s="169" t="s">
        <v>595</v>
      </c>
      <c r="C212" s="128"/>
      <c r="D212" s="130">
        <v>665933</v>
      </c>
      <c r="E212" s="130">
        <f>+D212</f>
        <v>665933</v>
      </c>
      <c r="F212" s="130">
        <f>+E212-D212</f>
        <v>0</v>
      </c>
      <c r="G212" s="131"/>
    </row>
    <row r="213" spans="1:7" s="196" customFormat="1" x14ac:dyDescent="0.25">
      <c r="A213" s="221"/>
      <c r="B213" s="222"/>
      <c r="C213" s="222"/>
      <c r="D213"/>
      <c r="E213"/>
      <c r="F213" s="222"/>
      <c r="G213" s="223"/>
    </row>
    <row r="214" spans="1:7" s="196" customFormat="1" ht="15.75" customHeight="1" thickBot="1" x14ac:dyDescent="0.25">
      <c r="A214" s="224" t="s">
        <v>722</v>
      </c>
      <c r="B214" s="166" t="s">
        <v>596</v>
      </c>
      <c r="C214" s="166"/>
      <c r="D214" s="167">
        <f>+D210+D212</f>
        <v>1115258</v>
      </c>
      <c r="E214" s="167">
        <f>+E210+E212</f>
        <v>1115258</v>
      </c>
      <c r="F214" s="167">
        <f>+E214-D214</f>
        <v>0</v>
      </c>
      <c r="G214" s="168"/>
    </row>
    <row r="215" spans="1:7" s="196" customFormat="1" ht="11.4" x14ac:dyDescent="0.2">
      <c r="A215" s="116"/>
      <c r="B215" s="116"/>
      <c r="C215" s="116"/>
      <c r="D215" s="116"/>
      <c r="E215" s="116"/>
      <c r="F215" s="116"/>
      <c r="G215" s="116"/>
    </row>
    <row r="216" spans="1:7" s="196" customFormat="1" ht="11.4" x14ac:dyDescent="0.2">
      <c r="A216" s="116"/>
      <c r="B216" s="116"/>
      <c r="C216" s="116"/>
      <c r="D216" s="116"/>
      <c r="E216" s="116"/>
      <c r="F216" s="116"/>
      <c r="G216" s="116"/>
    </row>
    <row r="217" spans="1:7" s="196" customFormat="1" ht="11.4" x14ac:dyDescent="0.2">
      <c r="A217" s="116"/>
      <c r="B217" s="116"/>
      <c r="C217" s="116"/>
      <c r="D217" s="116"/>
      <c r="E217" s="116"/>
      <c r="F217" s="116"/>
      <c r="G217" s="116"/>
    </row>
    <row r="218" spans="1:7" s="196" customFormat="1" ht="15.6" x14ac:dyDescent="0.3">
      <c r="A218" s="450" t="s">
        <v>773</v>
      </c>
      <c r="B218" s="450"/>
      <c r="C218" s="450"/>
      <c r="D218" s="450"/>
      <c r="E218" s="450"/>
      <c r="F218" s="450"/>
      <c r="G218" s="450"/>
    </row>
    <row r="219" spans="1:7" s="196" customFormat="1" ht="11.4" x14ac:dyDescent="0.2">
      <c r="A219" s="116"/>
      <c r="B219" s="116"/>
      <c r="C219" s="116"/>
      <c r="D219" s="116"/>
      <c r="E219" s="116"/>
      <c r="F219" s="116"/>
      <c r="G219" s="116"/>
    </row>
    <row r="220" spans="1:7" s="196" customFormat="1" ht="12" x14ac:dyDescent="0.25">
      <c r="A220" s="451" t="s">
        <v>534</v>
      </c>
      <c r="B220" s="451"/>
      <c r="C220" s="451"/>
      <c r="D220" s="451"/>
      <c r="E220" s="451"/>
      <c r="F220" s="451"/>
      <c r="G220" s="451"/>
    </row>
    <row r="221" spans="1:7" s="196" customFormat="1" ht="12" thickBot="1" x14ac:dyDescent="0.25">
      <c r="A221" s="116"/>
      <c r="B221" s="116"/>
      <c r="C221" s="116"/>
      <c r="D221" s="116"/>
      <c r="E221" s="116"/>
      <c r="F221" s="116"/>
      <c r="G221" s="116"/>
    </row>
    <row r="222" spans="1:7" s="196" customFormat="1" ht="36.6" thickBot="1" x14ac:dyDescent="0.25">
      <c r="A222" s="218" t="s">
        <v>723</v>
      </c>
      <c r="B222" s="126" t="s">
        <v>599</v>
      </c>
      <c r="C222" s="126" t="s">
        <v>715</v>
      </c>
      <c r="D222" s="126" t="s">
        <v>535</v>
      </c>
      <c r="E222" s="126" t="s">
        <v>716</v>
      </c>
      <c r="F222" s="155" t="s">
        <v>717</v>
      </c>
      <c r="G222" s="156" t="s">
        <v>603</v>
      </c>
    </row>
    <row r="223" spans="1:7" s="196" customFormat="1" ht="36" x14ac:dyDescent="0.2">
      <c r="A223" s="219" t="s">
        <v>718</v>
      </c>
      <c r="B223" s="169" t="s">
        <v>539</v>
      </c>
      <c r="C223" s="128"/>
      <c r="D223" s="130">
        <v>-37477</v>
      </c>
      <c r="E223" s="130">
        <f>+D223</f>
        <v>-37477</v>
      </c>
      <c r="F223" s="130">
        <f>+E223-D223</f>
        <v>0</v>
      </c>
      <c r="G223" s="220" t="s">
        <v>724</v>
      </c>
    </row>
    <row r="224" spans="1:7" s="196" customFormat="1" x14ac:dyDescent="0.25">
      <c r="A224" s="221"/>
      <c r="B224" s="222"/>
      <c r="C224" s="222"/>
      <c r="D224"/>
      <c r="E224"/>
      <c r="F224" s="222"/>
      <c r="G224" s="223"/>
    </row>
    <row r="225" spans="1:7" s="196" customFormat="1" ht="24" x14ac:dyDescent="0.2">
      <c r="A225" s="219" t="s">
        <v>719</v>
      </c>
      <c r="B225" s="169" t="s">
        <v>593</v>
      </c>
      <c r="C225" s="128"/>
      <c r="D225" s="130">
        <v>-585950</v>
      </c>
      <c r="E225" s="130">
        <f>+D225</f>
        <v>-585950</v>
      </c>
      <c r="F225" s="130">
        <f>+E225-D225</f>
        <v>0</v>
      </c>
      <c r="G225" s="142" t="s">
        <v>756</v>
      </c>
    </row>
    <row r="226" spans="1:7" s="196" customFormat="1" x14ac:dyDescent="0.25">
      <c r="A226" s="221"/>
      <c r="B226" s="222"/>
      <c r="C226" s="222"/>
      <c r="D226"/>
      <c r="E226"/>
      <c r="F226" s="222"/>
      <c r="G226" s="223"/>
    </row>
    <row r="227" spans="1:7" s="196" customFormat="1" ht="36" x14ac:dyDescent="0.2">
      <c r="A227" s="219" t="s">
        <v>720</v>
      </c>
      <c r="B227" s="169" t="s">
        <v>546</v>
      </c>
      <c r="C227" s="128"/>
      <c r="D227" s="130">
        <v>739217</v>
      </c>
      <c r="E227" s="130">
        <f>+D227</f>
        <v>739217</v>
      </c>
      <c r="F227" s="130">
        <f>+E227-D227</f>
        <v>0</v>
      </c>
      <c r="G227" s="142" t="s">
        <v>757</v>
      </c>
    </row>
    <row r="228" spans="1:7" s="196" customFormat="1" x14ac:dyDescent="0.25">
      <c r="A228" s="221"/>
      <c r="B228" s="222"/>
      <c r="C228" s="222"/>
      <c r="D228"/>
      <c r="E228"/>
      <c r="F228" s="222"/>
      <c r="G228" s="223"/>
    </row>
    <row r="229" spans="1:7" s="196" customFormat="1" ht="12" x14ac:dyDescent="0.2">
      <c r="A229" s="219" t="s">
        <v>721</v>
      </c>
      <c r="B229" s="169" t="s">
        <v>594</v>
      </c>
      <c r="C229" s="128"/>
      <c r="D229" s="130">
        <f>+D223+D225+D227</f>
        <v>115790</v>
      </c>
      <c r="E229" s="130">
        <f>+E223+E225+E227</f>
        <v>115790</v>
      </c>
      <c r="F229" s="130">
        <f>+E229-D229</f>
        <v>0</v>
      </c>
      <c r="G229" s="131"/>
    </row>
    <row r="230" spans="1:7" s="196" customFormat="1" x14ac:dyDescent="0.25">
      <c r="A230" s="221"/>
      <c r="B230" s="222"/>
      <c r="C230" s="222"/>
      <c r="D230"/>
      <c r="E230"/>
      <c r="F230" s="222"/>
      <c r="G230" s="223"/>
    </row>
    <row r="231" spans="1:7" s="196" customFormat="1" ht="12" x14ac:dyDescent="0.2">
      <c r="A231" s="219" t="s">
        <v>465</v>
      </c>
      <c r="B231" s="169" t="s">
        <v>595</v>
      </c>
      <c r="C231" s="128"/>
      <c r="D231" s="130">
        <v>550143</v>
      </c>
      <c r="E231" s="130">
        <f>+D231</f>
        <v>550143</v>
      </c>
      <c r="F231" s="130">
        <f>+E231-D231</f>
        <v>0</v>
      </c>
      <c r="G231" s="131"/>
    </row>
    <row r="232" spans="1:7" s="196" customFormat="1" x14ac:dyDescent="0.25">
      <c r="A232" s="221"/>
      <c r="B232" s="222"/>
      <c r="C232" s="222"/>
      <c r="D232"/>
      <c r="E232"/>
      <c r="F232" s="222"/>
      <c r="G232" s="223"/>
    </row>
    <row r="233" spans="1:7" s="196" customFormat="1" ht="24.6" thickBot="1" x14ac:dyDescent="0.25">
      <c r="A233" s="224" t="s">
        <v>722</v>
      </c>
      <c r="B233" s="166" t="s">
        <v>596</v>
      </c>
      <c r="C233" s="166"/>
      <c r="D233" s="167">
        <f>+D229+D231</f>
        <v>665933</v>
      </c>
      <c r="E233" s="167">
        <f>+E229+E231</f>
        <v>665933</v>
      </c>
      <c r="F233" s="167">
        <f>+E233-D233</f>
        <v>0</v>
      </c>
      <c r="G233" s="168"/>
    </row>
    <row r="234" spans="1:7" s="196" customFormat="1" ht="11.4" x14ac:dyDescent="0.2">
      <c r="A234" s="116"/>
      <c r="B234" s="116"/>
      <c r="C234" s="116"/>
      <c r="D234" s="116"/>
      <c r="E234" s="116"/>
      <c r="F234" s="116"/>
      <c r="G234" s="116"/>
    </row>
    <row r="235" spans="1:7" s="196" customFormat="1" ht="11.4" x14ac:dyDescent="0.2">
      <c r="A235" s="116"/>
      <c r="B235" s="116"/>
      <c r="C235" s="116"/>
      <c r="D235" s="116"/>
      <c r="E235" s="116"/>
      <c r="F235" s="116"/>
      <c r="G235" s="116"/>
    </row>
    <row r="236" spans="1:7" s="196" customFormat="1" ht="15.6" x14ac:dyDescent="0.3">
      <c r="A236" s="450" t="s">
        <v>774</v>
      </c>
      <c r="B236" s="450"/>
      <c r="C236" s="450"/>
      <c r="D236" s="450"/>
      <c r="E236" s="450"/>
      <c r="F236" s="450"/>
      <c r="G236" s="450"/>
    </row>
    <row r="237" spans="1:7" s="196" customFormat="1" ht="11.4" x14ac:dyDescent="0.2">
      <c r="A237" s="116"/>
      <c r="B237" s="116"/>
      <c r="C237" s="116"/>
      <c r="D237" s="116"/>
      <c r="E237" s="116"/>
      <c r="F237" s="116"/>
      <c r="G237" s="116"/>
    </row>
    <row r="238" spans="1:7" s="196" customFormat="1" ht="12" x14ac:dyDescent="0.25">
      <c r="A238" s="451" t="s">
        <v>534</v>
      </c>
      <c r="B238" s="451"/>
      <c r="C238" s="451"/>
      <c r="D238" s="451"/>
      <c r="E238" s="451"/>
      <c r="F238" s="451"/>
      <c r="G238" s="451"/>
    </row>
    <row r="239" spans="1:7" s="196" customFormat="1" ht="12" thickBot="1" x14ac:dyDescent="0.25">
      <c r="A239" s="116"/>
      <c r="B239" s="116"/>
      <c r="C239" s="116"/>
      <c r="D239" s="116"/>
      <c r="E239" s="116"/>
      <c r="F239" s="116"/>
      <c r="G239" s="116"/>
    </row>
    <row r="240" spans="1:7" s="196" customFormat="1" ht="36.6" thickBot="1" x14ac:dyDescent="0.25">
      <c r="A240" s="218" t="s">
        <v>725</v>
      </c>
      <c r="B240" s="126" t="s">
        <v>599</v>
      </c>
      <c r="C240" s="126" t="s">
        <v>715</v>
      </c>
      <c r="D240" s="126" t="s">
        <v>535</v>
      </c>
      <c r="E240" s="126" t="s">
        <v>716</v>
      </c>
      <c r="F240" s="155" t="s">
        <v>717</v>
      </c>
      <c r="G240" s="156" t="s">
        <v>603</v>
      </c>
    </row>
    <row r="241" spans="1:7" s="196" customFormat="1" ht="147" customHeight="1" thickBot="1" x14ac:dyDescent="0.25">
      <c r="A241" s="192" t="s">
        <v>726</v>
      </c>
      <c r="B241" s="193" t="s">
        <v>597</v>
      </c>
      <c r="C241" s="194" t="s">
        <v>760</v>
      </c>
      <c r="D241" s="230">
        <v>3311059</v>
      </c>
      <c r="E241" s="230">
        <f>1672021-124418+5224+81+83601+163749+467737+1043064</f>
        <v>3311059</v>
      </c>
      <c r="F241" s="195">
        <f>E241-D241</f>
        <v>0</v>
      </c>
      <c r="G241" s="225" t="s">
        <v>749</v>
      </c>
    </row>
    <row r="242" spans="1:7" s="196" customFormat="1" ht="24" customHeight="1" x14ac:dyDescent="0.2">
      <c r="A242" s="116"/>
      <c r="B242" s="116"/>
      <c r="C242" s="116"/>
      <c r="D242" s="116"/>
      <c r="E242" s="116"/>
      <c r="F242" s="116"/>
      <c r="G242" s="116"/>
    </row>
    <row r="243" spans="1:7" s="196" customFormat="1" ht="15.6" x14ac:dyDescent="0.3">
      <c r="A243" s="450" t="s">
        <v>775</v>
      </c>
      <c r="B243" s="450"/>
      <c r="C243" s="450"/>
      <c r="D243" s="450"/>
      <c r="E243" s="450"/>
      <c r="F243" s="450"/>
      <c r="G243" s="450"/>
    </row>
    <row r="244" spans="1:7" s="196" customFormat="1" ht="11.4" x14ac:dyDescent="0.2">
      <c r="A244" s="116"/>
      <c r="B244" s="116"/>
      <c r="C244" s="116"/>
      <c r="D244" s="116"/>
      <c r="E244" s="116"/>
      <c r="F244" s="116"/>
      <c r="G244" s="116"/>
    </row>
    <row r="245" spans="1:7" s="196" customFormat="1" ht="12" x14ac:dyDescent="0.25">
      <c r="A245" s="451" t="s">
        <v>534</v>
      </c>
      <c r="B245" s="451"/>
      <c r="C245" s="451"/>
      <c r="D245" s="451"/>
      <c r="E245" s="451"/>
      <c r="F245" s="451"/>
      <c r="G245" s="451"/>
    </row>
    <row r="246" spans="1:7" s="196" customFormat="1" ht="12" thickBot="1" x14ac:dyDescent="0.25">
      <c r="A246" s="116"/>
      <c r="B246" s="116"/>
      <c r="C246" s="116"/>
      <c r="D246" s="116"/>
      <c r="E246" s="116"/>
      <c r="F246" s="116"/>
      <c r="G246" s="116"/>
    </row>
    <row r="247" spans="1:7" s="196" customFormat="1" ht="36.6" thickBot="1" x14ac:dyDescent="0.25">
      <c r="A247" s="218" t="s">
        <v>727</v>
      </c>
      <c r="B247" s="126" t="s">
        <v>599</v>
      </c>
      <c r="C247" s="126" t="s">
        <v>715</v>
      </c>
      <c r="D247" s="126" t="s">
        <v>535</v>
      </c>
      <c r="E247" s="126" t="s">
        <v>716</v>
      </c>
      <c r="F247" s="155" t="s">
        <v>717</v>
      </c>
      <c r="G247" s="156" t="s">
        <v>603</v>
      </c>
    </row>
    <row r="248" spans="1:7" s="196" customFormat="1" ht="120.6" thickBot="1" x14ac:dyDescent="0.25">
      <c r="A248" s="192" t="s">
        <v>726</v>
      </c>
      <c r="B248" s="193" t="s">
        <v>597</v>
      </c>
      <c r="C248" s="194" t="s">
        <v>760</v>
      </c>
      <c r="D248" s="195">
        <v>2863857</v>
      </c>
      <c r="E248" s="195">
        <f>+D248</f>
        <v>2863857</v>
      </c>
      <c r="F248" s="195">
        <f>E248-D248</f>
        <v>0</v>
      </c>
      <c r="G248" s="225" t="s">
        <v>758</v>
      </c>
    </row>
  </sheetData>
  <mergeCells count="14">
    <mergeCell ref="A1:J30"/>
    <mergeCell ref="A236:G236"/>
    <mergeCell ref="A238:G238"/>
    <mergeCell ref="A243:G243"/>
    <mergeCell ref="A245:G245"/>
    <mergeCell ref="A199:G199"/>
    <mergeCell ref="A201:G201"/>
    <mergeCell ref="A218:G218"/>
    <mergeCell ref="A220:G220"/>
    <mergeCell ref="A42:G42"/>
    <mergeCell ref="A84:G84"/>
    <mergeCell ref="A122:G122"/>
    <mergeCell ref="A164:G164"/>
    <mergeCell ref="A166:G16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22baa3bd-a2fa-4ea9-9ebb-3a9c6a55952b"/>
    <ds:schemaRef ds:uri="d8745bc5-821e-4205-946a-621c2da728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Emanuela Šišović</cp:lastModifiedBy>
  <cp:lastPrinted>2018-04-25T06:49:36Z</cp:lastPrinted>
  <dcterms:created xsi:type="dcterms:W3CDTF">2008-10-17T11:51:54Z</dcterms:created>
  <dcterms:modified xsi:type="dcterms:W3CDTF">2022-02-23T14:46:58Z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