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saveExternalLinkValues="0" codeName="ThisWorkbook" defaultThemeVersion="124226"/>
  <mc:AlternateContent xmlns:mc="http://schemas.openxmlformats.org/markup-compatibility/2006">
    <mc:Choice Requires="x15">
      <x15ac:absPath xmlns:x15ac="http://schemas.microsoft.com/office/spreadsheetml/2010/11/ac" url="C:\Users\esisovic\Desktop\18 02 2022\OBJAVA 25 2\finali za objavu\"/>
    </mc:Choice>
  </mc:AlternateContent>
  <xr:revisionPtr revIDLastSave="0" documentId="8_{452D3380-E014-49E3-AF03-289A14EF688E}" xr6:coauthVersionLast="36" xr6:coauthVersionMax="36" xr10:uidLastSave="{00000000-0000-0000-0000-000000000000}"/>
  <bookViews>
    <workbookView xWindow="0" yWindow="0" windowWidth="16728" windowHeight="11736" xr2:uid="{3F040501-E31D-43B1-A18F-407DA0A08F1E}"/>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workbook>
</file>

<file path=xl/calcChain.xml><?xml version="1.0" encoding="utf-8"?>
<calcChain xmlns="http://schemas.openxmlformats.org/spreadsheetml/2006/main">
  <c r="E56" i="24" l="1"/>
  <c r="D56" i="24"/>
  <c r="E49" i="24"/>
  <c r="D49" i="24"/>
  <c r="E94" i="24" l="1"/>
  <c r="E86" i="24"/>
  <c r="D86" i="24"/>
  <c r="E88" i="24"/>
  <c r="D88" i="24"/>
  <c r="E234" i="24" l="1"/>
  <c r="D205" i="24"/>
  <c r="D203" i="24"/>
  <c r="E99" i="24"/>
  <c r="E97" i="24"/>
  <c r="E96" i="24"/>
  <c r="E92" i="24"/>
  <c r="E76" i="24"/>
  <c r="E74" i="24"/>
  <c r="E70" i="24"/>
  <c r="E64" i="24"/>
  <c r="E60" i="24"/>
  <c r="E55" i="24"/>
  <c r="E51" i="24"/>
  <c r="E45" i="24"/>
  <c r="F45" i="24" s="1"/>
  <c r="E44" i="24"/>
  <c r="D72" i="24"/>
  <c r="D62" i="24"/>
  <c r="D207" i="24" l="1"/>
  <c r="E205" i="24"/>
  <c r="E72" i="24"/>
  <c r="E69" i="24"/>
  <c r="D69" i="24"/>
  <c r="D152" i="24" l="1"/>
  <c r="E152" i="24"/>
  <c r="E242" i="24"/>
  <c r="F242" i="24" s="1"/>
  <c r="F216" i="24"/>
  <c r="E224" i="24"/>
  <c r="D222" i="24"/>
  <c r="D226" i="24" s="1"/>
  <c r="E220" i="24"/>
  <c r="E222" i="24" s="1"/>
  <c r="F178" i="24"/>
  <c r="E186" i="24"/>
  <c r="E176" i="24"/>
  <c r="E174" i="24"/>
  <c r="E173" i="24"/>
  <c r="E172" i="24"/>
  <c r="E170" i="24"/>
  <c r="E169" i="24"/>
  <c r="E165" i="24"/>
  <c r="E164" i="24"/>
  <c r="E154" i="24"/>
  <c r="E151" i="24"/>
  <c r="E150" i="24"/>
  <c r="E149" i="24"/>
  <c r="E148" i="24"/>
  <c r="D148" i="24"/>
  <c r="E147" i="24"/>
  <c r="E143" i="24"/>
  <c r="E142" i="24"/>
  <c r="E138" i="24"/>
  <c r="E136" i="24"/>
  <c r="E133" i="24"/>
  <c r="E130" i="24"/>
  <c r="F130" i="24" s="1"/>
  <c r="E129" i="24"/>
  <c r="F129" i="24" s="1"/>
  <c r="E128" i="24"/>
  <c r="F128" i="24" s="1"/>
  <c r="F131" i="24"/>
  <c r="E125" i="24"/>
  <c r="F125" i="24" s="1"/>
  <c r="F124" i="24"/>
  <c r="E123" i="24"/>
  <c r="F123" i="24" s="1"/>
  <c r="E122" i="24"/>
  <c r="F122" i="24" s="1"/>
  <c r="E121" i="24"/>
  <c r="F121" i="24" s="1"/>
  <c r="F136" i="24" l="1"/>
  <c r="E226" i="24"/>
  <c r="D145" i="24"/>
  <c r="E145" i="24"/>
  <c r="F152" i="24"/>
  <c r="E201" i="24" l="1"/>
  <c r="E199" i="24"/>
  <c r="F199" i="24" s="1"/>
  <c r="E197" i="24"/>
  <c r="E101" i="24"/>
  <c r="E95" i="24" l="1"/>
  <c r="E93" i="24"/>
  <c r="E91" i="24"/>
  <c r="F88" i="24"/>
  <c r="D87" i="24"/>
  <c r="E87" i="24" s="1"/>
  <c r="E90" i="24" l="1"/>
  <c r="E73" i="24" l="1"/>
  <c r="E67" i="24" s="1"/>
  <c r="F64" i="24"/>
  <c r="E65" i="24" l="1"/>
  <c r="E63" i="24"/>
  <c r="E62" i="24" s="1"/>
  <c r="E77" i="24" s="1"/>
  <c r="F55" i="24" l="1"/>
  <c r="F51" i="24"/>
  <c r="E42" i="24" l="1"/>
  <c r="D70" i="24" l="1"/>
  <c r="D67" i="24" s="1"/>
  <c r="D77" i="24" s="1"/>
  <c r="F67" i="24" l="1"/>
  <c r="F234" i="24"/>
  <c r="F224" i="24"/>
  <c r="F220" i="24"/>
  <c r="F218" i="24"/>
  <c r="F205" i="24"/>
  <c r="E203" i="24"/>
  <c r="E207" i="24" s="1"/>
  <c r="F197" i="24"/>
  <c r="F186" i="24"/>
  <c r="F176" i="24"/>
  <c r="F174" i="24"/>
  <c r="F173" i="24"/>
  <c r="F172" i="24"/>
  <c r="F171" i="24"/>
  <c r="F170" i="24"/>
  <c r="F169" i="24"/>
  <c r="F168" i="24"/>
  <c r="E167" i="24"/>
  <c r="E182" i="24" s="1"/>
  <c r="D167" i="24"/>
  <c r="D182" i="24" s="1"/>
  <c r="F165" i="24"/>
  <c r="F164" i="24"/>
  <c r="E163" i="24"/>
  <c r="E180" i="24" s="1"/>
  <c r="D163" i="24"/>
  <c r="D180" i="24" s="1"/>
  <c r="F154" i="24"/>
  <c r="F151" i="24"/>
  <c r="F150" i="24"/>
  <c r="F149" i="24"/>
  <c r="F148" i="24"/>
  <c r="F147" i="24"/>
  <c r="F146" i="24"/>
  <c r="F143" i="24"/>
  <c r="F142" i="24"/>
  <c r="F141" i="24"/>
  <c r="E140" i="24"/>
  <c r="E155" i="24" s="1"/>
  <c r="D140" i="24"/>
  <c r="D155" i="24" s="1"/>
  <c r="F138" i="24"/>
  <c r="F133" i="24"/>
  <c r="E127" i="24"/>
  <c r="D127" i="24"/>
  <c r="E120" i="24"/>
  <c r="D120" i="24"/>
  <c r="E109" i="24"/>
  <c r="F109" i="24" s="1"/>
  <c r="F101" i="24"/>
  <c r="F99" i="24"/>
  <c r="F97" i="24"/>
  <c r="F96" i="24"/>
  <c r="F95" i="24"/>
  <c r="F94" i="24"/>
  <c r="F93" i="24"/>
  <c r="F92" i="24"/>
  <c r="F91" i="24"/>
  <c r="E105" i="24"/>
  <c r="D90" i="24"/>
  <c r="D105" i="24" s="1"/>
  <c r="F87" i="24"/>
  <c r="E103" i="24"/>
  <c r="D103" i="24"/>
  <c r="F76" i="24"/>
  <c r="F74" i="24"/>
  <c r="F73" i="24"/>
  <c r="F72" i="24"/>
  <c r="F71" i="24"/>
  <c r="F70" i="24"/>
  <c r="F69" i="24"/>
  <c r="F68" i="24"/>
  <c r="F63" i="24"/>
  <c r="F60" i="24"/>
  <c r="F58" i="24"/>
  <c r="F53" i="24"/>
  <c r="F52" i="24"/>
  <c r="F50" i="24"/>
  <c r="F47" i="24"/>
  <c r="F46" i="24"/>
  <c r="F44" i="24"/>
  <c r="F43" i="24"/>
  <c r="D42" i="24"/>
  <c r="D184" i="24" l="1"/>
  <c r="D188" i="24" s="1"/>
  <c r="E184" i="24"/>
  <c r="E188" i="24" s="1"/>
  <c r="F180" i="24"/>
  <c r="D107" i="24"/>
  <c r="D111" i="24" s="1"/>
  <c r="F120" i="24"/>
  <c r="F140" i="24"/>
  <c r="F127" i="24"/>
  <c r="F145" i="24"/>
  <c r="F167" i="24"/>
  <c r="D134" i="24"/>
  <c r="E134" i="24"/>
  <c r="F49" i="24"/>
  <c r="F90" i="24"/>
  <c r="F226" i="24"/>
  <c r="F42" i="24"/>
  <c r="F182" i="24"/>
  <c r="F203" i="24"/>
  <c r="F207" i="24"/>
  <c r="F105" i="24"/>
  <c r="F103" i="24"/>
  <c r="E107" i="24"/>
  <c r="F222" i="24"/>
  <c r="F201" i="24"/>
  <c r="F86" i="24"/>
  <c r="F163" i="24"/>
  <c r="I112" i="19"/>
  <c r="H112" i="19"/>
  <c r="F155" i="24" l="1"/>
  <c r="F56" i="24"/>
  <c r="F134" i="24"/>
  <c r="E111" i="24"/>
  <c r="F111" i="24" s="1"/>
  <c r="F107" i="24"/>
  <c r="F188" i="24"/>
  <c r="F184" i="24"/>
  <c r="I90" i="19"/>
  <c r="H90" i="19"/>
  <c r="I97" i="19"/>
  <c r="H97" i="19"/>
  <c r="H107" i="19" s="1"/>
  <c r="I89" i="19" l="1"/>
  <c r="I107" i="19"/>
  <c r="H89" i="19"/>
  <c r="W40" i="22"/>
  <c r="W41" i="22"/>
  <c r="W42" i="22"/>
  <c r="W43" i="22"/>
  <c r="W44" i="22"/>
  <c r="W45" i="22"/>
  <c r="W46" i="22"/>
  <c r="W47" i="22"/>
  <c r="W48" i="22"/>
  <c r="W49" i="22"/>
  <c r="W50" i="22"/>
  <c r="W51" i="22"/>
  <c r="W52" i="22"/>
  <c r="W53" i="22"/>
  <c r="W54" i="22"/>
  <c r="Y54" i="22" s="1"/>
  <c r="W55" i="22"/>
  <c r="W56" i="22"/>
  <c r="W57" i="22"/>
  <c r="W58" i="22"/>
  <c r="W37" i="22"/>
  <c r="W38"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4" i="22"/>
  <c r="T34" i="22"/>
  <c r="S32" i="22"/>
  <c r="S33" i="22" s="1"/>
  <c r="T32" i="22"/>
  <c r="T33" i="22" s="1"/>
  <c r="S10" i="22"/>
  <c r="S30" i="22" s="1"/>
  <c r="S36" i="22" s="1"/>
  <c r="S39" i="22" s="1"/>
  <c r="S59" i="22" s="1"/>
  <c r="T10" i="22"/>
  <c r="T30" i="22" s="1"/>
  <c r="T36" i="22" s="1"/>
  <c r="T39" i="22" s="1"/>
  <c r="T59" i="22" s="1"/>
  <c r="I20" i="21"/>
  <c r="H20" i="21"/>
  <c r="I13" i="21"/>
  <c r="H13" i="21"/>
  <c r="I85" i="18"/>
  <c r="H85" i="18"/>
  <c r="I21" i="21" l="1"/>
  <c r="H21" i="21"/>
  <c r="I69" i="19" l="1"/>
  <c r="I78" i="18" l="1"/>
  <c r="H78" i="18"/>
  <c r="Y58" i="22" l="1"/>
  <c r="Y57" i="22"/>
  <c r="Y56" i="22"/>
  <c r="Y55" i="22"/>
  <c r="Y53" i="22"/>
  <c r="Y52" i="22"/>
  <c r="Y51" i="22"/>
  <c r="Y50" i="22"/>
  <c r="Y49" i="22"/>
  <c r="Y48" i="22"/>
  <c r="Y47" i="22"/>
  <c r="Y46" i="22"/>
  <c r="Y45" i="22"/>
  <c r="Y44" i="22"/>
  <c r="Y43" i="22"/>
  <c r="Y42" i="22"/>
  <c r="Y41" i="22"/>
  <c r="Y38"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X39" i="22"/>
  <c r="X59" i="22" s="1"/>
  <c r="W63" i="22" l="1"/>
  <c r="Y63" i="22"/>
  <c r="Y34" i="22"/>
  <c r="W34" i="22"/>
  <c r="Y32" i="22"/>
  <c r="Y33" i="22" s="1"/>
  <c r="W32" i="22"/>
  <c r="W33" i="22" s="1"/>
  <c r="Y61" i="22"/>
  <c r="Y40" i="22"/>
  <c r="W61" i="22"/>
  <c r="W62" i="22" s="1"/>
  <c r="Y37" i="22"/>
  <c r="I10" i="22"/>
  <c r="J10" i="22"/>
  <c r="J30" i="22" s="1"/>
  <c r="J36" i="22" s="1"/>
  <c r="J39" i="22" s="1"/>
  <c r="J59" i="22" s="1"/>
  <c r="K10" i="22"/>
  <c r="K30" i="22" s="1"/>
  <c r="K36" i="22" s="1"/>
  <c r="K39" i="22" s="1"/>
  <c r="K59" i="22" s="1"/>
  <c r="L10" i="22"/>
  <c r="L30" i="22" s="1"/>
  <c r="L36" i="22" s="1"/>
  <c r="L39" i="22" s="1"/>
  <c r="L59" i="22" s="1"/>
  <c r="M10" i="22"/>
  <c r="M30" i="22" s="1"/>
  <c r="M36" i="22" s="1"/>
  <c r="M39" i="22" s="1"/>
  <c r="M59" i="22" s="1"/>
  <c r="N10" i="22"/>
  <c r="N30" i="22" s="1"/>
  <c r="N36" i="22" s="1"/>
  <c r="N39" i="22" s="1"/>
  <c r="N59" i="22" s="1"/>
  <c r="O10" i="22"/>
  <c r="O30" i="22" s="1"/>
  <c r="O36" i="22" s="1"/>
  <c r="O39" i="22" s="1"/>
  <c r="O59" i="22" s="1"/>
  <c r="P10" i="22"/>
  <c r="P30" i="22" s="1"/>
  <c r="P36" i="22" s="1"/>
  <c r="P39" i="22" s="1"/>
  <c r="P59" i="22" s="1"/>
  <c r="Q10" i="22"/>
  <c r="Q30" i="22" s="1"/>
  <c r="Q36" i="22" s="1"/>
  <c r="Q39" i="22" s="1"/>
  <c r="Q59" i="22" s="1"/>
  <c r="R10" i="22"/>
  <c r="R30" i="22" s="1"/>
  <c r="R36" i="22" s="1"/>
  <c r="R39" i="22" s="1"/>
  <c r="R59" i="22" s="1"/>
  <c r="U10" i="22"/>
  <c r="U30" i="22" s="1"/>
  <c r="U36" i="22" s="1"/>
  <c r="U39" i="22" s="1"/>
  <c r="U59" i="22" s="1"/>
  <c r="V10" i="22"/>
  <c r="V30" i="22" s="1"/>
  <c r="V36" i="22" s="1"/>
  <c r="V39" i="22" s="1"/>
  <c r="V59" i="22" s="1"/>
  <c r="X10" i="22"/>
  <c r="X30" i="22" s="1"/>
  <c r="Y10" i="22"/>
  <c r="Y30" i="22" s="1"/>
  <c r="H10" i="22"/>
  <c r="H30" i="22" s="1"/>
  <c r="H36" i="22" s="1"/>
  <c r="I48" i="21"/>
  <c r="H48" i="21"/>
  <c r="I42" i="21"/>
  <c r="H42" i="21"/>
  <c r="H39" i="22" l="1"/>
  <c r="H59" i="22" s="1"/>
  <c r="H49" i="21"/>
  <c r="I30" i="22"/>
  <c r="I36" i="22" s="1"/>
  <c r="I39" i="22" s="1"/>
  <c r="I59" i="22" s="1"/>
  <c r="W10" i="22"/>
  <c r="W30" i="22" s="1"/>
  <c r="Y62" i="22"/>
  <c r="I49" i="21"/>
  <c r="I35" i="21"/>
  <c r="I29" i="21"/>
  <c r="H35" i="21"/>
  <c r="H29" i="21"/>
  <c r="I54" i="20"/>
  <c r="H54" i="20"/>
  <c r="I48" i="20"/>
  <c r="H48" i="20"/>
  <c r="I41" i="20"/>
  <c r="H41" i="20"/>
  <c r="I35" i="20"/>
  <c r="H35" i="20"/>
  <c r="I19" i="20"/>
  <c r="H19" i="20"/>
  <c r="H9" i="20"/>
  <c r="H18" i="20" s="1"/>
  <c r="I9" i="20"/>
  <c r="I18" i="20" s="1"/>
  <c r="I55" i="20" l="1"/>
  <c r="W36" i="22"/>
  <c r="I24" i="20"/>
  <c r="I27" i="20" s="1"/>
  <c r="H24" i="20"/>
  <c r="H27" i="20" s="1"/>
  <c r="H55" i="20"/>
  <c r="I42" i="20"/>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I57" i="20" l="1"/>
  <c r="I59" i="20" s="1"/>
  <c r="W39" i="22"/>
  <c r="W59" i="22" s="1"/>
  <c r="Y36" i="22"/>
  <c r="Y39" i="22" s="1"/>
  <c r="Y59" i="22" s="1"/>
  <c r="H57" i="20"/>
  <c r="H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 r="H88" i="19" s="1"/>
  <c r="H108" i="19" s="1"/>
  <c r="I88" i="19" l="1"/>
  <c r="I108" i="19" s="1"/>
  <c r="F62" i="24"/>
  <c r="F65" i="24"/>
  <c r="F77" i="24" l="1"/>
</calcChain>
</file>

<file path=xl/sharedStrings.xml><?xml version="1.0" encoding="utf-8"?>
<sst xmlns="http://schemas.openxmlformats.org/spreadsheetml/2006/main" count="965" uniqueCount="695">
  <si>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</si>
  <si>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</si>
  <si>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</si>
  <si>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</si>
  <si>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</si>
  <si>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</si>
  <si>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</si>
  <si>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</si>
  <si>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</si>
  <si>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</si>
  <si>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</si>
  <si>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</si>
  <si>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</si>
  <si>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</si>
  <si>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</si>
  <si>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</si>
  <si>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</si>
  <si>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</si>
  <si>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</si>
  <si>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</si>
  <si>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</si>
  <si>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</si>
  <si>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</si>
  <si>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</si>
  <si>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</si>
  <si>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</si>
  <si>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</si>
  <si>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</si>
  <si>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</si>
  <si>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</si>
  <si>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</si>
  <si>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</si>
  <si>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</si>
  <si>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</si>
  <si>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</si>
  <si>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</si>
  <si>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</si>
  <si>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</si>
  <si>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</si>
  <si>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</si>
  <si>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</si>
  <si>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</si>
  <si>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</si>
  <si>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</si>
  <si>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</si>
  <si>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</si>
  <si>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</si>
  <si>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</si>
  <si>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</si>
  <si>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</si>
  <si>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</si>
  <si>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</si>
  <si>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</si>
  <si>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</si>
  <si>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</si>
  <si>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</si>
  <si>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</si>
  <si>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</si>
  <si>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</si>
  <si>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</si>
  <si>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</si>
  <si>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</si>
  <si>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</si>
  <si>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</si>
  <si>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</si>
  <si>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</si>
  <si>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</si>
  <si>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</si>
  <si>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</si>
  <si>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</si>
  <si>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</si>
  <si>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</si>
  <si>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</si>
  <si>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</si>
  <si>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</si>
  <si>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</si>
  <si>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</si>
  <si>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</si>
  <si>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</si>
  <si>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</si>
  <si>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</si>
  <si>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</si>
  <si>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</si>
  <si>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</si>
  <si>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</si>
  <si>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</si>
  <si>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</si>
  <si>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</si>
  <si>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</si>
  <si>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</si>
  <si>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</si>
  <si>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</si>
  <si>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</si>
  <si>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</si>
  <si>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</si>
  <si>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</si>
  <si>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</si>
  <si>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</si>
  <si>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</si>
  <si>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</si>
  <si>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</si>
  <si>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</si>
  <si>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</si>
  <si>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</si>
  <si>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</si>
  <si>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</si>
  <si>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</si>
  <si>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</si>
  <si>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</si>
  <si>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</si>
  <si>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</si>
  <si>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</si>
  <si>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</si>
  <si>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</si>
  <si>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</si>
  <si>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</si>
  <si>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</si>
  <si>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</si>
  <si>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</si>
  <si>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</si>
  <si>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</si>
  <si>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</si>
  <si>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</si>
  <si>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</si>
  <si>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</si>
  <si>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</si>
  <si>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</si>
  <si>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</si>
  <si>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</si>
  <si>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</si>
  <si>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</si>
  <si>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</si>
  <si>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</si>
  <si>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</si>
  <si>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</si>
  <si>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</si>
  <si>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</si>
  <si>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</si>
  <si>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</si>
  <si>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</si>
  <si>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</si>
  <si>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</si>
  <si>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</si>
  <si>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</si>
  <si>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</si>
  <si>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</si>
  <si>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</si>
  <si>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</si>
  <si>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</si>
  <si>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</si>
  <si>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</si>
  <si>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</si>
  <si>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</si>
  <si>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</si>
  <si>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</si>
  <si>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</si>
  <si>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</si>
  <si>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</si>
  <si>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</si>
  <si>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</si>
  <si>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</si>
  <si>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</si>
  <si>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</si>
  <si>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</si>
  <si>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</si>
  <si>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</si>
  <si>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</si>
  <si>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</si>
  <si>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</si>
  <si>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</si>
  <si>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</si>
  <si>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</si>
  <si>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</si>
  <si>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</si>
  <si>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</si>
  <si>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</si>
  <si>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</si>
  <si>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</si>
  <si>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</si>
  <si>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</si>
  <si>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</si>
  <si>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</si>
  <si>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</si>
  <si>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</si>
  <si>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</si>
  <si>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</si>
  <si>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</si>
  <si>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</si>
  <si>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</si>
  <si>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</si>
  <si>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</si>
  <si>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</si>
  <si>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</si>
  <si>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</si>
  <si>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</si>
  <si>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</si>
  <si>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</si>
  <si>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</si>
  <si>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</si>
  <si>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</si>
  <si>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</si>
  <si>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</si>
  <si>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</si>
  <si>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</si>
  <si>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</si>
  <si>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</si>
  <si>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</si>
  <si>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</si>
  <si>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</si>
  <si>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</si>
  <si>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</si>
  <si>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</si>
  <si>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</si>
  <si>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</si>
  <si>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</si>
  <si>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</si>
  <si>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</si>
  <si>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</si>
  <si>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</si>
  <si>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</si>
  <si>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</si>
  <si>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</si>
  <si>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</si>
  <si>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</si>
  <si>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</si>
  <si>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</si>
  <si>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</si>
  <si>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</si>
  <si>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</si>
  <si>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</si>
  <si>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</si>
  <si>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</si>
  <si>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</si>
  <si>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</si>
  <si>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</si>
  <si>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</si>
  <si>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</si>
  <si>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</si>
  <si>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</si>
  <si>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</si>
  <si>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</si>
  <si>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</si>
  <si>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</si>
  <si>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</si>
  <si>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</si>
  <si>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</si>
  <si>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</si>
  <si>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</si>
  <si>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</si>
  <si>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</si>
  <si>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</si>
  <si>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</si>
  <si>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</si>
  <si>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</si>
  <si>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</si>
  <si>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</si>
  <si>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</si>
  <si>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</si>
  <si>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</si>
  <si>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</si>
  <si>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</si>
  <si>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</si>
  <si>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</si>
  <si>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</si>
  <si>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</si>
  <si>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</si>
  <si>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</si>
  <si>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</si>
  <si>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</si>
  <si>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</si>
  <si>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</si>
  <si>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</si>
  <si>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</si>
  <si>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</si>
  <si>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</si>
  <si>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</si>
  <si>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</si>
  <si>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</si>
  <si>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</si>
  <si>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</si>
  <si>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</si>
  <si>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</si>
  <si>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</si>
  <si>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</si>
  <si>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</si>
  <si>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</si>
  <si>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</si>
  <si>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</si>
  <si>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</si>
  <si>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</si>
  <si>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</si>
  <si>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</si>
  <si>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</si>
  <si>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</si>
  <si>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</si>
  <si>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</si>
  <si>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</si>
  <si>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</si>
  <si>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</si>
  <si>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</si>
  <si>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</si>
  <si>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</si>
  <si>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</si>
  <si>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</si>
  <si>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</si>
  <si>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</si>
  <si>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</si>
  <si>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</si>
  <si>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</si>
  <si>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</si>
  <si>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</si>
  <si>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</si>
  <si>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</si>
  <si>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</si>
  <si>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</si>
  <si>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</si>
  <si>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</si>
  <si>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</si>
  <si>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</si>
  <si>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</si>
  <si>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</si>
  <si>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</si>
  <si>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</si>
  <si>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</si>
  <si>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</si>
  <si>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</si>
  <si>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</si>
  <si>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</si>
  <si>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</si>
  <si>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</si>
  <si>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</si>
  <si>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</si>
  <si>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</si>
  <si>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</si>
  <si>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</si>
  <si>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</si>
  <si>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</si>
  <si>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</si>
  <si>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</si>
  <si>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</si>
  <si>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</si>
  <si>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</si>
  <si>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</si>
  <si>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</si>
  <si>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</si>
  <si>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</si>
  <si>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</si>
  <si>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</si>
  <si>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</si>
  <si>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</si>
  <si>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</si>
  <si>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</si>
  <si>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</si>
  <si>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</si>
  <si>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</si>
  <si>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</si>
  <si>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</si>
  <si>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</si>
  <si>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</si>
  <si>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</si>
  <si>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</si>
  <si>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</si>
  <si>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</si>
  <si>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</si>
  <si>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</si>
  <si>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</si>
  <si>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</si>
  <si>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</si>
  <si>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</si>
  <si>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</si>
  <si>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</si>
  <si>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</si>
  <si>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</si>
  <si>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</si>
  <si>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</si>
  <si>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</si>
  <si>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</si>
  <si>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</si>
  <si>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</si>
  <si>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</si>
  <si>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</si>
  <si>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</si>
  <si>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</si>
  <si>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</si>
  <si>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</si>
  <si>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</si>
  <si>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</si>
  <si>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</si>
  <si>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</si>
  <si>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</si>
  <si>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</si>
  <si>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</si>
  <si>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</si>
  <si>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</si>
  <si>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</si>
  <si>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</si>
  <si>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</si>
  <si>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</si>
  <si>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</si>
  <si>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</si>
  <si>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</si>
  <si>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</si>
  <si>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</si>
  <si>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</si>
  <si>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</si>
  <si>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</si>
  <si>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</si>
  <si>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</si>
  <si>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</si>
  <si>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</si>
  <si>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</si>
  <si>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</si>
  <si>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</si>
  <si>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</si>
  <si>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</si>
  <si>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</si>
  <si>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</si>
  <si>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</si>
  <si>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</si>
  <si>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</si>
  <si>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</si>
  <si>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</si>
  <si>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</si>
  <si>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</si>
  <si>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</si>
  <si>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</si>
  <si>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</si>
  <si>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</si>
  <si>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</si>
  <si>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</si>
  <si>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</si>
  <si>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</si>
  <si>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</si>
  <si>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</si>
  <si>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</si>
  <si>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</si>
  <si>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</si>
  <si>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</si>
  <si>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</si>
  <si>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</si>
  <si>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</si>
  <si>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</si>
  <si>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</si>
  <si>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</si>
  <si>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</si>
  <si>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</si>
  <si>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HR</t>
  </si>
  <si>
    <t>529900DUWS1DGNEK4C68</t>
  </si>
  <si>
    <t>30577</t>
  </si>
  <si>
    <t>Valamar Riviera d.d.</t>
  </si>
  <si>
    <t>Poreč</t>
  </si>
  <si>
    <t>Stancija Kaligari 1</t>
  </si>
  <si>
    <t>uprava@riviera.hr</t>
  </si>
  <si>
    <t>www.valamar-riviera.com</t>
  </si>
  <si>
    <t>Sopta Anka</t>
  </si>
  <si>
    <t>anka.sopta@riviera.hr</t>
  </si>
  <si>
    <t>stanje na dan 31.12.2021.</t>
  </si>
  <si>
    <t>Obveznik: Valamar Riviera d.d.</t>
  </si>
  <si>
    <t>u razdoblju 01.01.2021. do 31.12.2021.</t>
  </si>
  <si>
    <t>GFI-POD BILANCA
stanje na dan 31.12.2021.
(u tisućama kuna)</t>
  </si>
  <si>
    <t>GFI-POD
AOP
oznaka</t>
  </si>
  <si>
    <t>REVIDIRANI IZVJEŠTAJ
Bilješka</t>
  </si>
  <si>
    <t xml:space="preserve">
GFI-POD</t>
  </si>
  <si>
    <t>Revidirani izvještaj</t>
  </si>
  <si>
    <t>Razlika</t>
  </si>
  <si>
    <t>Objašnjenje</t>
  </si>
  <si>
    <t>002</t>
  </si>
  <si>
    <t xml:space="preserve">  I. Nematerijalna imovina</t>
  </si>
  <si>
    <t>003</t>
  </si>
  <si>
    <t xml:space="preserve">  II. Materijalna imovina</t>
  </si>
  <si>
    <t>010</t>
  </si>
  <si>
    <t>14+15+dio 30</t>
  </si>
  <si>
    <t xml:space="preserve">  III. Dugotrajna financijska imovina</t>
  </si>
  <si>
    <t>020</t>
  </si>
  <si>
    <t>17+dio18+20+dio21</t>
  </si>
  <si>
    <t xml:space="preserve">  IV. Potraživanja</t>
  </si>
  <si>
    <t>031</t>
  </si>
  <si>
    <t>Dio 23</t>
  </si>
  <si>
    <t xml:space="preserve">  V. Odgođena porezna imovina</t>
  </si>
  <si>
    <t>036</t>
  </si>
  <si>
    <t>25</t>
  </si>
  <si>
    <t>KRATKOTRAJNA IMOVINA (AOP 038+046+053+063)</t>
  </si>
  <si>
    <t>037</t>
  </si>
  <si>
    <t>Dio 21+22+
dio 23+26</t>
  </si>
  <si>
    <t>Obzirom na drukčiji prikaz, a radi usporedivosti GFI-POD i Revidiranog izvještaja nužno je zbirno promatrati GFI-POD stavke "Kratkotrajna imovina" (AOP 037; HRK 583.233 tis.) i "Plaćeni troškovi budućeg razdoblja i obračunati prihodi" (AOP 064; HRK 46.703 tis.) u odnosu na stavku "Kratkotrajna imovina" Revidiranog izvješća (HRK 629.936 tis.).</t>
  </si>
  <si>
    <t xml:space="preserve">  I. Zalihe</t>
  </si>
  <si>
    <t>038</t>
  </si>
  <si>
    <t>22</t>
  </si>
  <si>
    <t xml:space="preserve">  II. Potraživanja</t>
  </si>
  <si>
    <t>046</t>
  </si>
  <si>
    <t xml:space="preserve">  III. Financijska imovina</t>
  </si>
  <si>
    <t>053</t>
  </si>
  <si>
    <t>Dio 21</t>
  </si>
  <si>
    <t xml:space="preserve">  IV. Novac u banci i blagajni</t>
  </si>
  <si>
    <t>063</t>
  </si>
  <si>
    <t>26</t>
  </si>
  <si>
    <t>PLAĆENI TROŠKOVI BUDUĆEG RAZDOBLJA I OBRAČUNATI PRIHODI</t>
  </si>
  <si>
    <t>064</t>
  </si>
  <si>
    <t>UKUPNO AKTIVA</t>
  </si>
  <si>
    <t>KAPITAL I REZERVE</t>
  </si>
  <si>
    <t>067</t>
  </si>
  <si>
    <t>27+28</t>
  </si>
  <si>
    <t>REZERVIRANJA</t>
  </si>
  <si>
    <t>Dio 32+ dio 31</t>
  </si>
  <si>
    <t xml:space="preserve">  I. Obveze prema bankama i drugim financijskim institucijama</t>
  </si>
  <si>
    <t>Dio 29</t>
  </si>
  <si>
    <t xml:space="preserve">  II. Ostale dugoročne obveze</t>
  </si>
  <si>
    <t>Dio 24+
     dio 30 + dio 32</t>
  </si>
  <si>
    <t xml:space="preserve">  III. Odgođena porezna obveza</t>
  </si>
  <si>
    <t>107</t>
  </si>
  <si>
    <t xml:space="preserve">  II. Obveze za predujmove</t>
  </si>
  <si>
    <t>Dio 31</t>
  </si>
  <si>
    <t xml:space="preserve">  IV. Obveze po vrijednosnim papirima</t>
  </si>
  <si>
    <t>116</t>
  </si>
  <si>
    <t xml:space="preserve">  V. Obveze prema zaposlenicima</t>
  </si>
  <si>
    <t xml:space="preserve">  VI. Obveze za poreze, doprinose i slična davanja</t>
  </si>
  <si>
    <t>118</t>
  </si>
  <si>
    <t>ODGOĐENO PLAĆANJE TROŠKOVA I PRIHOD BUDUĆEGA RAZDOBLJA</t>
  </si>
  <si>
    <t>Dio 31+
dio 32</t>
  </si>
  <si>
    <t>UKUPNO PASIVA</t>
  </si>
  <si>
    <t>123</t>
  </si>
  <si>
    <t>Rekapitulacija usporedbe GFI-POD računa dobiti i gubitka te nekonsolidiranog izvještaja o sveobuhvatnoj dobiti iz Revidiranog izvještaja za 2021. godinu</t>
  </si>
  <si>
    <t>DRUŠTVO</t>
  </si>
  <si>
    <t>GFI-POD RAČUN DOBITI I GUBITKA
u razdoblju od 1.1.2021. do 31.12.2021.
(u tisućama kuna)</t>
  </si>
  <si>
    <t>GFI-POD
AOP oznaka</t>
  </si>
  <si>
    <t>Revidirani izvještaj
Bilješka</t>
  </si>
  <si>
    <t>125</t>
  </si>
  <si>
    <t xml:space="preserve">  I. Prihodi od prodaje s poduzetnicima unutar grupe i prihodi od prodaje (izvan grupe)</t>
  </si>
  <si>
    <t xml:space="preserve">  II. Prihodi na temelju upotrebe vlastitih proizvoda, roba i usluga, ostali poslovni prihodi s poduzetnicima unutar grupe te ostali poslovni prihodi (izvan grupe)</t>
  </si>
  <si>
    <t>Dio 6+
dio 10</t>
  </si>
  <si>
    <t xml:space="preserve">  I. Materijalni troškovi</t>
  </si>
  <si>
    <t xml:space="preserve">  II. Troškovi osoblja</t>
  </si>
  <si>
    <t>Dio 8</t>
  </si>
  <si>
    <t xml:space="preserve">  III. Amortizacija</t>
  </si>
  <si>
    <t>14+15+16+30</t>
  </si>
  <si>
    <t xml:space="preserve">  IV. Ostali troškovi</t>
  </si>
  <si>
    <t>Dio 8+
dio 9</t>
  </si>
  <si>
    <t xml:space="preserve">  V. Vrijednosna usklađenja</t>
  </si>
  <si>
    <t>Dio 9</t>
  </si>
  <si>
    <t xml:space="preserve">  VI. Rezerviranja</t>
  </si>
  <si>
    <t xml:space="preserve">  VII. Ostali poslovni rashodi</t>
  </si>
  <si>
    <t>FINANCIJSKI PRIHODI</t>
  </si>
  <si>
    <t>FINANCIJSKI RASHODI</t>
  </si>
  <si>
    <t>POREZ NA DOBIT</t>
  </si>
  <si>
    <t>Rekapitulacija usporedbe GFI-POD reklasificirane bilance i bilance iz Revidiranih izvještaja za 2020. godinu</t>
  </si>
  <si>
    <t>GFI-POD BILANCA
stanje na dan 31.12.2020
(u tisućama kuna)</t>
  </si>
  <si>
    <t>Dio 21+22+
dio 23+dio 24+26</t>
  </si>
  <si>
    <t>dio 24+25+
dio 29+dio 30+ dio 31 + dio 39</t>
  </si>
  <si>
    <t xml:space="preserve">Dio 24+ dio 30+
dio 31 </t>
  </si>
  <si>
    <t>Rekapitulacija usporedbe GFI-POD reklasificiranog računa dobiti i gubitka te nekonsolidiranog izvještaja o sveobuhvatnoj dobiti iz Revidiranog izvještaja za 2020. godinu</t>
  </si>
  <si>
    <t>GFI-POD RAČUN DOBITI I GUBITKA
u razdoblju od 1.1.2020. do 31.12.2020.
(u tisućama kuna)</t>
  </si>
  <si>
    <t>Rekapitulacija usporedbe GFI-POD novčanog toka te nekonsolidiranog izvještaja o novčanom toku iz Revidiranog izvještaja za 2021. godinu</t>
  </si>
  <si>
    <t>GFI-POD IZVJEŠTAJ O NOVČANOM TOKU
u razdoblju od 1.1.2021. do 31.12.2021.
(u tisućama kuna)</t>
  </si>
  <si>
    <t>A) NETO NOVČANI TOKOVI OD POSLOVNIH AKTIVNOSTI</t>
  </si>
  <si>
    <t xml:space="preserve">B) NETO NOVČANI TOKOVI OD INVESTICIJSKIH AKTIVNOSTI </t>
  </si>
  <si>
    <t>034</t>
  </si>
  <si>
    <t>C) NETO NOVČANI TOKOVI OD FINANCIJSKIH AKTIVNOSTI</t>
  </si>
  <si>
    <t>D) NETO POVEĆANJE ILI SMANJENJE NOVČANIH TOKOVA (AOP 020+034+046)</t>
  </si>
  <si>
    <t>048</t>
  </si>
  <si>
    <t>049</t>
  </si>
  <si>
    <t>F) NOVAC I NOVČANI EKVIVALENTI NA KRAJU RAZDOBLJA (AOP 048+049)</t>
  </si>
  <si>
    <t>050</t>
  </si>
  <si>
    <t>Rekapitulacija usporedbe GFI-POD novčanog toka te nekonsolidiranog izvještaja o novčanom toku iz Revidiranog izvještaja za 2020. godinu</t>
  </si>
  <si>
    <t>GFI-POD IZVJEŠTAJ O NOVČANOM TOKU
u razdoblju od 1.1.2020. do 31.12.2020.
(u tisućama kuna)</t>
  </si>
  <si>
    <t>Rekapitulacija usporedbe GFI-POD Izvještaja o promjenama kapitala te nekonsolidiranog izvještaja o promjenama kapitala iz Revidiranog izvještaja za 2021. godinu</t>
  </si>
  <si>
    <t>GFI-POD IZVJEŠTAJ O PROMJENAMA KAPITALA
u razdoblju od 1.1.2021. do 31.12.2021.
(u tisućama kuna)</t>
  </si>
  <si>
    <t>Rekapitulacija usporedbe GFI-POD Izvještaja o promjenama kapitala te nekonsolidiranog izvještaja o promjenama kapitala iz Revidiranog izvještaja za 2020. godinu</t>
  </si>
  <si>
    <t>Rekapitulacija usporedbe GFI-POD bilance i nekonsolidirane bilance iz Revidiranih izvještaja za 2021. godinu</t>
  </si>
  <si>
    <t>090</t>
  </si>
  <si>
    <t>103</t>
  </si>
  <si>
    <t>097</t>
  </si>
  <si>
    <t>108</t>
  </si>
  <si>
    <t>109</t>
  </si>
  <si>
    <t>115</t>
  </si>
  <si>
    <t>119</t>
  </si>
  <si>
    <t>120</t>
  </si>
  <si>
    <t>124</t>
  </si>
  <si>
    <t xml:space="preserve">110,112 i  117 </t>
  </si>
  <si>
    <t xml:space="preserve">  III. Obveze prema  poduzetnicima unutar grupe, obveze prema društvima povezanim sudjelujućim interesom i obveze prema dobavljačima</t>
  </si>
  <si>
    <t>GFI-POD stavka "Financijska imovina" (AOP 053; HRK 444 tis.) je u Revidiranom izvještaju iskazana u stavci "Krediti i depoziti" - kratkoročni dio (Bilješka 21 u usporedivom iznosu HRK 444 tis.).</t>
  </si>
  <si>
    <t>GFI-POD stavka "Kapital i rezerve" (AOP 067; HRK 2.619.280 tis.) je u Revidiranom izvještaju iskazana u stavci "Dionička glavnica" (Bilješke 27 i 28 u usporedivom iznosu HRK 2.619.280 tis.).</t>
  </si>
  <si>
    <t xml:space="preserve">  VII. Ostale kratkoročne obveze</t>
  </si>
  <si>
    <t>001</t>
  </si>
  <si>
    <t>002+003</t>
  </si>
  <si>
    <t>004+005+006</t>
  </si>
  <si>
    <t>007</t>
  </si>
  <si>
    <t>009</t>
  </si>
  <si>
    <t>013</t>
  </si>
  <si>
    <t>017</t>
  </si>
  <si>
    <t>018</t>
  </si>
  <si>
    <t>019</t>
  </si>
  <si>
    <t>022</t>
  </si>
  <si>
    <t>029</t>
  </si>
  <si>
    <t>030</t>
  </si>
  <si>
    <t>041</t>
  </si>
  <si>
    <t>UKUPNI PRIHODI (AOP 001+030)</t>
  </si>
  <si>
    <t>054</t>
  </si>
  <si>
    <t>UKUPNI RASHODI (AOP 007+041)</t>
  </si>
  <si>
    <t>055</t>
  </si>
  <si>
    <t>DOBIT ILI GUBITAK PRIJE OPOREZIVANJA (AOP 053-054)</t>
  </si>
  <si>
    <t>058</t>
  </si>
  <si>
    <t>059</t>
  </si>
  <si>
    <t>DOBIT RAZDOBLJA (AOP 055-058)</t>
  </si>
  <si>
    <t>GFI-POD stavka "Materijalni troškovi" (AOP 009; HRK 396.120 tis.) je u Revidiranom izvještaju iskazana u stavci "Nabavna vrijednost materijala i usluga" (Bilješka 7 u usporedivom iznosu HRK 396.120 tis.).</t>
  </si>
  <si>
    <t>GFI-POD stavka "Vrijednosna usklađenja" (AOP 019; HRK 1.646 tis.) je u Revidiranom izvještaju iskazana unutar stavke "Ostali poslovni rashodi" (Bilješka 9; "Vrijednosno usklađenje imovine" u usporedivom iznosu HRK 1.646 tis.).
Napomena: Ukupan iznos stavke "Ostali poslovni rashodi" Revidiranog izvješća (Bilješka 9) u iznosu HRK 85.566 tis. je iskazan u stavkama "Ostali troškovi" (AOP 018; HRK 47.658 tis.), "Vrijednosna usklađenja" (AOP 019; HRK 1.646 tis.), "Rezerviranja" (AOP 022; HRK 27.316 tis.) te "Ostali poslovni rashodi" (AOP 029; HRK 8.946 tis.).</t>
  </si>
  <si>
    <t>GFI-POD stavka "Ostali poslovni rashodi" (AOP 029; HRK 8.946 tis.) je u Revidiranom izvještaju iskazana unutar stavki "Ostali poslovni rashodi" (Bilješka 9; "Otpisi nekretnina, postrojenja i oprema" HRK 2.511 tis., te "Ostali poslovni rashodi" HRK 6.435 tis.).
Napomena: Ukupan iznos stavke "Ostali poslovni rashodi" Revidiranog izvješća (Bilješka 9) u iznosu HRK 85.566 tis. je iskazan u stavkama "Ostali troškovi" (AOP 018; HRK 47.658 tis.), "Vrijednosna usklađenja" (AOP 019; HRK 1.646 tis.), "Rezerviranja" (AOP 022; HRK 27.316 tis.) te "Ostali poslovni rashodi" (AOP 029; HRK 8.946 tis.).</t>
  </si>
  <si>
    <t>GFI-POD stavka "Neto novčani tokovi od poslovnih aktivnosti" (AOP 020; HRK 473.548 tis.) je u Revidiranom izvještaju iskazana u stavkama "Novčani tok od poslovnih aktivnosti" u usporedivom iznosu HRK 537.980 tis. te stavci "Plaćena kamata" (Novčani tok od financijskih aktivnosti) u iznosu HRK -64.432 tis.</t>
  </si>
  <si>
    <t>GFI-POD stavka "Neto novčani tokovi od investicijskih aktivnosti" (AOP 034; HRK -77.667 tis.) je u Revidiranom izvještaju iskazana u stavci "Novčani tok od ulagačkih aktivnosti" u usporedivom iznosu HRK -77.667 tis.</t>
  </si>
  <si>
    <t>GFI-POD stavka "Neto novčani tokovi od financijskih aktivnosti" (AOP 046; HRK -336.714 tis.) je u Revidiranom izvještaju iskazana u stavci "Novčani tok od financijskih aktivnosti" u usporedivom iznosu HRK -272.282 tis. uvećanoj za stavku "Plaćena kamata" u iznosu HRK -64.432 tis.</t>
  </si>
  <si>
    <t>51</t>
  </si>
  <si>
    <t>KAPITAL I REZERVE (AOP 31 do 50)</t>
  </si>
  <si>
    <t>DUGOTRAJNA IMOVINA (AOP 003+010+020+031+036)</t>
  </si>
  <si>
    <t>14+15+16+
17+dio 18+
20+dio 21+dio 23+25+dio 30</t>
  </si>
  <si>
    <t>DUGOROČNE OBVEZE (AOP 103+107+108)</t>
  </si>
  <si>
    <t>dio 24+25+
dio 29+dio 30 + dio 32</t>
  </si>
  <si>
    <t>KRATKOROČNE OBVEZE (AOP 110+112+115+116+117+118+119+120+123)</t>
  </si>
  <si>
    <t>dio 24+dio 29+dio 30 + dio 31</t>
  </si>
  <si>
    <t>065</t>
  </si>
  <si>
    <t>POSLOVNI PRIHODI (AOP 002+003+004+005+006)</t>
  </si>
  <si>
    <t>POSLOVNI RASHODI (AOP 009+013+017+018+019+022+029 )</t>
  </si>
  <si>
    <t xml:space="preserve">                   BILJEŠKE UZ FINANCIJSKE IZVJEŠTAJE - GFI
Naziv izdavatelja:  Valamar Riviera d.d.
OIB:   36201212847
Izvještajno razdoblje: 01.01.2021. do 31.12.2021.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</si>
  <si>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dio 24+dio 29+dio 30 + dio 31+dio 39</t>
  </si>
  <si>
    <t>Dio 24+ dio 30+
dio 31 + dio 39</t>
  </si>
  <si>
    <t>14+15+16+
17+dio 18+
20+dio 21+25+dio 30</t>
  </si>
  <si>
    <t xml:space="preserve">  VII. Obveze s osnove udjela u rezultatu i ostale kratkoročne obveze</t>
  </si>
  <si>
    <t>121 i 123</t>
  </si>
  <si>
    <t>GFI-POD stavka "Neto novčani tokovi od poslovnih aktivnosti" (AOP 020; HRK -37.501 tis.) je u Revidiranom izvještaju iskazana u stavkama "Novčani tok od poslovnih aktivnosti" u usporedivom iznosu HRK -9.566 tis. te stavci "Plaćena kamata" (Novčani tok od financijskih aktivnosti) u iznosu HRK -27.935 tis.</t>
  </si>
  <si>
    <t>GFI-POD stavka "Neto novčani tokovi od investicijskih aktivnosti" (AOP 034; HRK -419.436 tis.) je u Revidiranom izvještaju iskazana u stavci "Novčani tok od ulagačkih aktivnosti" u usporedivom iznosu HRK -419.436 tis.</t>
  </si>
  <si>
    <t>GFI-POD stavka "Materijalna imovina" (AOP 010; HRK 4.292.520 tis.) je u Revidiranom izvještaju iskazana u stavkama "Nekretnine, postrojenja i oprema" (Bilješka 14 u usporedivom iznosu HRK 4.276.132 tis.), "Ulaganja u nekretnine" (Bilješka 15 u usporedivom iznosu HRK 3.942 tis.), te "Imovina s pravom korištenja" (Bilješka 30 u usporedivom iznosu HRK 12.446 tis.).</t>
  </si>
  <si>
    <t>GFI-POD stavka "Financijska imovina" (AOP 020; HRK 774.870. tis.) je u Revidiranom izvještaju iskazana u stavkama "Ulaganja u ovisna društva (Bilješka 17 u usporedivom iznosu HRK 727.328 tis.), "Udjel u pridružene subjekte" (Bilješka 18 u usporedivom iznosu HRK 47.192 tis. (prikazan u bilanci kao zasebna stavka)), "Financijska imovina" (Bilješka 20 u usporedivom iznosu HRK 261 tis.) te u dugoročnom dijelu stavke "Krediti i depoziti" (Bilješka 21 u usporedivom iznosu HRK 89 tis.).</t>
  </si>
  <si>
    <r>
      <t xml:space="preserve">GFI-POD stavka "Potraživanja" (AOP 046; HRK 32.385 tis.) je u Revidiranom izvještaju iskazana unutar stavaka "Kupci i ostala potraživanja" (Bilješka 23; "Potraživanja od kupaca - neto" HRK 23.650 tis., "Potraživanja za više plaćeni PDV" HRK 3.482 tis., "Predujmovi dobavljačima" HRK 1.698 tis., "Potraživanja od zaposlenih" HRK 277 tis., "Potraživanja od državnih institucija" HRK 1.313 tis., te "Ostala kratkoročna potraživanja" HRK 1.967 tis.).
Napomena: Ukupna stavka "Kupci i ostala potraživanja" Revidiranog izvješća (Bilješka </t>
    </r>
    <r>
      <rPr>
        <sz val="9"/>
        <rFont val="Arial"/>
        <family val="2"/>
        <charset val="238"/>
      </rPr>
      <t>23</t>
    </r>
    <r>
      <rPr>
        <sz val="9"/>
        <color theme="1"/>
        <rFont val="Arial"/>
        <family val="2"/>
        <charset val="238"/>
      </rPr>
      <t>) u iznosu 79.088 tis. je iskazana u stavkama "Potraživanja" (AOP 046; HRK 32.385 tis.) te "Plaćeni troškovi budućeg razdoblja i obračunati prihodi" (AOP 064; HRK 46.703 tis.).</t>
    </r>
  </si>
  <si>
    <t>GFI-POD stavka "Financijska imovina" (AOP 053; HRK 578 tis.) je u Revidiranom izvještaju iskazana u stavci "Krediti i depoziti" - kratkoročni dio (Bilješka 21 u usporedivom iznosu HRK 578 tis.).</t>
  </si>
  <si>
    <t>GFI-POD stavka "Novac u banci i blagajni" (AOP 063; HRK 522.974 tis.) je u Revidiranom izvještaju iskazana u stavci "Novac i novčani ekvivalenti" (Bilješka 26 u usporedivom iznosu HRK 522.974 tis.).</t>
  </si>
  <si>
    <t>GFI-POD stavka "Plaćeni troškovi budućeg razdoblja i obračunati prihodi" (AOP 064; HRK 46.703 tis.) je u Revidiranom izvještaju iskazana unutar stavke "Kupci i ostala potraživanja" (Bilješka 23; "Obračunati nefakturirani prihodi" HRK 769 tis., "Potraživanja za kamatu" HRK 43 tis., "Unaprijed plaćeni troškovi" HRK 45.889 tis.).
Napomena: Ukupna stavka "Kupci i ostala potraživanja" Revidiranog izvješća (Bilješka 23) u iznosu 79.088 tis. je iskazana u stavkama "Potraživanja" (AOP 046; HRK 32.385 tis.) te "Plaćeni troškovi budućeg razdoblja i obračunati prihodi" (AOP 064; HRK 46.703 tis.).</t>
  </si>
  <si>
    <t>GFI-POD stavka "Kapital i rezerve" (AOP 067; HRK 2.385.224 tis.) je u Revidiranom izvještaju iskazana u stavci "Dionička glavnica" (Bilješke 27 i 28 u usporedivom iznosu HRK 2.385.224 tis.).</t>
  </si>
  <si>
    <t>GFI-POD stavka "Rezerviranja" (AOP 090; HRK 113.214 tis.) je u Revidiranom izvještaju iskazana u dugoročnim obvezama u stavci "Rezerviranja" (Bilješka 32; dio stavke "Otpremnine i jubilarne nagrade" u iznosu HRK 21.180 tis. te stavka "Pravni sporovi" u usporedivom iznosu HRK 36.379 tis.) te u dugoročnim obvezama stavke "Naknade za koncesije" (Bilješka 31 u usporedivom iznosu HRK 55.656 tis).</t>
  </si>
  <si>
    <r>
      <t>GFI-POD stavka "Obveze prema bankama i drugim financijskim institucijama" (AOP 103; HRK 2.474.586 tis.) je u Revidiranom izvještaju iskazana u dugoročnom dijelu stavke "Posudbe" (Bilješka 29 u usporedivom iznosu HR</t>
    </r>
    <r>
      <rPr>
        <sz val="9"/>
        <rFont val="Arial"/>
        <family val="2"/>
        <charset val="238"/>
      </rPr>
      <t>K 2.474.586 tis</t>
    </r>
    <r>
      <rPr>
        <sz val="9"/>
        <color theme="1"/>
        <rFont val="Arial"/>
        <family val="2"/>
        <charset val="238"/>
      </rPr>
      <t>.).</t>
    </r>
  </si>
  <si>
    <r>
      <t>GFI-POD stavka "Ostale dugoročne obveze" (AOP 107; HRK 36.996 tis.) je u Revidiranom izvještaju iskazana unutar dugoročnog dijela stavke "Derivativni financijski instrumenti" (Bilješka 24 u usporedivom iznosu HRK 11.602 tis.), "Obveze za imovinu s pravom korištenja" (Bilješka 30 u usporedivom iznosu HRK 7.391</t>
    </r>
    <r>
      <rPr>
        <sz val="9"/>
        <color theme="1"/>
        <rFont val="Arial"/>
        <family val="2"/>
        <charset val="238"/>
      </rPr>
      <t xml:space="preserve"> tis.), dio dugoročnih obveza u stavci "Rezerviranja" (Bilješka 32; "Otpremnine i jubilarne nagrade" HRK 439 tis. te "Bonusi" HRK 17.563 tis.).</t>
    </r>
    <r>
      <rPr>
        <sz val="9"/>
        <rFont val="Arial"/>
        <family val="2"/>
        <charset val="238"/>
      </rPr>
      <t xml:space="preserve">
Napomena: Ukupna stavka "Derivativni financijski instrumenti" Revidiranog izvješća (Bilješka 24) u iznosu 16.982 tis. je iskazana u stavkama "Ostale dugoročne obveze" (AOP 107; HRK 11.602 tis.) i "Ostale kratkoročne obveze" (AOP 123; HRK 5.380 tis.).</t>
    </r>
  </si>
  <si>
    <r>
      <t>G</t>
    </r>
    <r>
      <rPr>
        <sz val="9"/>
        <rFont val="Arial"/>
        <family val="2"/>
        <charset val="238"/>
      </rPr>
      <t>FI-POD stavka "Obveze prema bankama i drugim financijskim institucijama" (AOP 115; HRK 693.967 tis.) je u Revidiranom izvještaju iskazana unutar kratkoročnog dijela stavke "Posudbe" (Bilješka 29; "Obveze po kreditima banaka"</t>
    </r>
    <r>
      <rPr>
        <sz val="9"/>
        <color theme="1"/>
        <rFont val="Arial"/>
        <family val="2"/>
        <charset val="238"/>
      </rPr>
      <t xml:space="preserve"> u </t>
    </r>
    <r>
      <rPr>
        <sz val="9"/>
        <rFont val="Arial"/>
        <family val="2"/>
        <charset val="238"/>
      </rPr>
      <t>usporedivom iznosu HRK 693.967 tis.).</t>
    </r>
  </si>
  <si>
    <r>
      <t>GFI-POD stavka "Obveze za predujmove" (AOP 116; HRK 61.768 tis.) je u Revidiranom izvještaju iskazana unutar kratkoročnog dijela stavke "Dobavljači i ostale obveze" (Bilješka</t>
    </r>
    <r>
      <rPr>
        <sz val="9"/>
        <rFont val="Arial"/>
        <family val="2"/>
        <charset val="238"/>
      </rPr>
      <t xml:space="preserve"> 31; "Obveze za predujmove" u usporedivom iznosu </t>
    </r>
    <r>
      <rPr>
        <sz val="9"/>
        <color theme="1"/>
        <rFont val="Arial"/>
        <family val="2"/>
        <charset val="238"/>
      </rPr>
      <t xml:space="preserve">HRK 61.768 tis.). 
Napomena: Ukupan kratkoročni dio stavke "Dobavljači i ostale obveze" Revidiranog izvješća (Bilješka 31) u iznosu HRK 209.237 tis. je iskazan u stavkama "Obveze za predujmove" (AOP 116; HRK 61.768 tis.), "Obveze prema  poduzetnicima unutar grupe i obveze prema dobavljačima" (AOP 110 i 117; HRK 50.129 tis.), "Obveze po vrijednosnim papirima" (AOP 118; HRK 6.625 tis.),  "Obveze prema zaposlenicima" (AOP 119; HRK 15.921 tis.), "Obveze za poreze, doprinose i slična davanja" (AOP 120; HRK 4.665 tis.), "Obveze s osnove udjela u rezultatu i ostale kratkoročne obveze" (dio AOP 121 i AOP 123; HRK 10.320 tis.), te "Odgođeno plaćanje troškova i prihod budućeg razdoblja" (dio AOP 124; HRK 59.809 tis.). </t>
    </r>
  </si>
  <si>
    <t xml:space="preserve">GFI-POD stavke "Obveze prema poduzetnicima unutar grupe" (AOP 110; HRK 136 tis.) i "Obveze prema dobavljačima" (AOP 117; HRK 49.993 tis.) je u Revidiranom izvještaju iskazana unutar kratkoročnog dijela stavke "Dobavljači i ostale obveze" (Bilješka 31; "Obveze prema dobavljačima" HRK 49.910 tis., "Obveze prema dobavljačima - povezana društva" HRK 220 tis.).
Napomena: Ukupan kratkoročni dio stavke "Dobavljači i ostale obveze" Revidiranog izvješća (Bilješka 31) u iznosu HRK 209.237 tis. je iskazan u stavkama "Obveze za predujmove" (AOP 116; HRK 61.768 tis.), "Obveze prema  poduzetnicima unutar grupe i obveze prema dobavljačima" (AOP 110 i 117; HRK 50.129 tis.), "Obveze po vrijednosnim papirima" (AOP 118; HRK 6.625 tis.),  "Obveze prema zaposlenicima" (AOP 119; HRK 15.921 tis.), "Obveze za poreze, doprinose i slična davanja" (AOP 120; HRK 4.665 tis.), "Obveze s osnove udjela u rezultatu i ostale kratkoročne obveze" (dio AOP 121 i AOP 123; HRK 10.320 tis.), te "Odgođeno plaćanje troškova i prihod budućeg razdoblja" (dio AOP 124; HRK 59.809 tis.). </t>
  </si>
  <si>
    <r>
      <t xml:space="preserve">GFI-POD stavka "Obveze po vrijednosnim papirima" (AOP 118; HRK 6.625 tis.) je u Revidiranom izvještaju iskazana unutar kratkoročnog dijela stavke "Dobavljači i ostale obveze" (Bilješka 31; </t>
    </r>
    <r>
      <rPr>
        <sz val="9"/>
        <color theme="1" tint="4.9989318521683403E-2"/>
        <rFont val="Arial"/>
        <family val="2"/>
        <charset val="238"/>
      </rPr>
      <t>"Obveze po mjenicama</t>
    </r>
    <r>
      <rPr>
        <sz val="9"/>
        <color theme="1"/>
        <rFont val="Arial"/>
        <family val="2"/>
        <charset val="238"/>
      </rPr>
      <t xml:space="preserve">" u usporedivom iznosu HRK 6.625 tis.). </t>
    </r>
  </si>
  <si>
    <t xml:space="preserve">GFI-POD stavka "Obveze prema zaposlenicima" (AOP 119; HRK 15.921 tis.) je u Revidiranom izvještaju iskazana unutar kratkoročnog dijela stavke "Dobavljači i ostale obveze" (Bilješka 31; "Obveze prema zaposlenima" u usporedivom iznosu HRK 15.921 tis.).
Napomena: Ukupan kratkoročni dio stavke "Dobavljači i ostale obveze" Revidiranog izvješća (Bilješka 31) u iznosu HRK 209.237 tis. je iskazan u stavkama "Obveze za predujmove" (AOP 116; HRK 61.768 tis.), "Obveze prema  poduzetnicima unutar grupe i obveze prema dobavljačima" (AOP 110 i 117; HRK 50.129 tis.), "Obveze po vrijednosnim papirima" (AOP 118; HRK 6.625 tis.),  "Obveze prema zaposlenicima" (AOP 119; HRK 15.921 tis.), "Obveze za poreze, doprinose i slična davanja" (AOP 120; HRK 4.665 tis.), "Obveze s osnove udjela u rezultatu i ostale kratkoročne obveze" (dio AOP 121 i AOP 123; HRK 10.320 tis.), te "Odgođeno plaćanje troškova i prihod budućeg razdoblja" (dio AOP 124; HRK 59.809 tis.).  </t>
  </si>
  <si>
    <t>GFI-POD stavka "Obveze s osnove udjela u rezultatu" (AOP 121; HRK 10 tis.) i "Ostale kratkoročne obveze" (AOP 123; HRK 32.265 tis.) je u Revidiranom izvještaju iskazana unutar kratkoročnih dijelova stavki "Dobavljači i ostale obveze" (Bilješka 31 "Obveza za dividendu" HRK 10 tis. te "Ostale obveze" HRK 10.310 tis.), "Derivativni financijski instrumenti" (Bilješka 24 u usporedivom iznosu HRK 5.380 tis.),  "Obveze za imovinu s pravom korištenja" (Bilješka 30 u usporedivom iznosu HRK 2.582 tis.), te bilješka 39 u usporedivom iznosu HRK 13.994 tis. 
Napomena: Ukupan kratkoročni dio stavke "Dobavljači i ostale obveze" Revidiranog izvješća (Bilješka 31) u iznosu HRK 209.237 tis. je iskazan u stavkama "Obveze za predujmove" (AOP 116; HRK 61.768 tis.), "Obveze prema  poduzetnicima unutar grupe i obveze prema dobavljačima" (AOP 110 i 117; HRK 50.129 tis.), "Obveze po vrijednosnim papirima" (AOP 118; HRK 6.625 tis.),  "Obveze prema zaposlenicima" (AOP 119; HRK 15.921 tis.), "Obveze za poreze, doprinose i slična davanja" (AOP 120; HRK 4.665 tis.), "Obveze s osnove udjela u rezultatu i ostale kratkoročne obveze" (dio AOP 121 i AOP 123; HRK 10.320 tis.), te "Odgođeno plaćanje troškova i prihod budućeg razdoblja" (dio AOP 124; HRK 59.809 tis.). 
Ukupan iznos stavke "Derivativni financijski instrumenti" Revidiranog izvješća (Bilješka 24) u iznosu HRK 16.982 tis. je iskazan u stavkama "Ostale dugoročne obveze" (AOP 107; HRK 11.603 tis.) i "Ostale kratkoročne obveze" (AOP 123; HRK 5.379 tis.).</t>
  </si>
  <si>
    <r>
      <t>GFI-POD stavke "Prihodi na temelju upotrebe vlastitih proizvoda, roba i usluga" (AOP 004; HRK 208 tis.), "Ostali poslovni prihodi s poduzetnicima unutar grupe" (AOP 005; HRK 270 tis.) i "Ostali poslovni prihodi (izvan grupe)" (AOP 006; HRK 24.379 tis.) su u Revidiranom izvještaju iskazane unutar stavki "Ostali prihodi" (Bilješka 6; "Prihod od donacija i ostalo" HRK 7.506 tis., "Prihod od ukidanja rezervacija" HRK 233 tis., "Prihod od prefakturiranja" HRK 2.140 tis., "Prihod od osiguranja i po sudskim žalbama" HRK 1.829 tis., "Prihod od upotrebe vlastitih proizvoda i usluga" HRK 209 tis., "Ostali prihodi" HRK 7.760 tis.), te "Ostali dobici/(gubici) - neto" (Bilješka 10; "Neto dobici od prodaje nekretnina, postrojenja i opreme"</t>
    </r>
    <r>
      <rPr>
        <sz val="9"/>
        <color rgb="FFFF0000"/>
        <rFont val="Arial"/>
        <family val="2"/>
        <charset val="238"/>
      </rPr>
      <t xml:space="preserve"> </t>
    </r>
    <r>
      <rPr>
        <sz val="9"/>
        <color theme="1"/>
        <rFont val="Arial"/>
        <family val="2"/>
        <charset val="238"/>
      </rPr>
      <t xml:space="preserve">HRK 5.180 tis.).
Napomena: Ukupan iznos stavke "Ostali prihodi" Revidiranog izvješća (Bilješka 6) u iznosu </t>
    </r>
    <r>
      <rPr>
        <sz val="9"/>
        <rFont val="Arial"/>
        <family val="2"/>
        <charset val="238"/>
      </rPr>
      <t>HRK 19.677</t>
    </r>
    <r>
      <rPr>
        <sz val="9"/>
        <color theme="1"/>
        <rFont val="Arial"/>
        <family val="2"/>
        <charset val="238"/>
      </rPr>
      <t xml:space="preserve"> tis. je iskazan u stavci "Prihodi na temelju upotrebe vlastitih proizvoda, roba i usluga, ostali poslovni prihodi s poduzetnicima unutar grupe te ostali poslovni prihodi (izvan grupe)" (AOP 004, 005 i 006; HRK 19.677 tis.). 
Ukupan iznos stavke "Ostali dobici/(gubici) - neto" Revidiranog izvješća (Bilješka 10) u iznosu HRK 5.180 tis. je iskazan u stavci "Prihodi na temelju upotrebe vlastitih proizvoda, roba i usluga, ostali poslovni prihodi s poduzetnicima unutar grupe te ostali poslovni prihodi (izvan grupe)" (AOP 004, 005 i 006, HRK 5.180 tis.).</t>
    </r>
  </si>
  <si>
    <t>Obzirom na drukčiji prikaz, a radi usporedivosti GFI-POD i Revidiranog izvještaja nužno je zbirno promatrati GFI-POD stavke "Troškovi osoblja" (AOP 013; HRK 162.757 tis.), "Ostali troškovi" (AOP 018; HRK 75.373 tis.), "Vrijednosna usklađenja" (AOP 019; HRK 1.394 tis.), "Rezerviranja" (AOP 022; HRK 25.566 tis.) i "Ostali poslovni rashodi" (AOP 029; HRK 9.198 tis.) u odnosu na stavke "Troškovi zaposlenih" (Bilješka 8; HRK 194.267 tis.) te "Ostali poslovni rashodi (Bilješka 9; HRK 80.020 tis.) Revidiranog izvješća.</t>
  </si>
  <si>
    <t>GFI-POD stavka "Materijalni troškovi" (AOP 009; HRK 223.981 tis.) je u Revidiranom izvještaju iskazana u stavci "Nabavna vrijednost materijala i usluga" (Bilješka 7 u usporedivom iznosu HRK 223.981 tis.).</t>
  </si>
  <si>
    <t xml:space="preserve">GFI-POD stavka "Troškovi osoblja" (AOP 013; HRK 162.757 tis.) je u Revidiranom izvještaju iskazana unutar stavke "Troškovi zaposlenih" (Bilješka 8; "Plaće - neto" HRK 103.705 tis., "Troškovi mirovinskog osiguranja" HRK 30.087 tis., "Troškovi zdravstvenog osiguranja" HRK 21.802 tis., "Ostalo (doprinosi i porezi)" HRK 7.163 tis.).
Napomena: Ukupan iznos stavke "Troškovi zaposlenih" Revidiranog izvješća (Bilješka 8) u iznosu HRK 194.267 tis. je iskazan u stavkama "Troškovi osoblja" (AOP 013; HRK 162.757 tis.), "Ostali troškovi" (AOP 018; HRK 20.800 tis.) i "Rezerviranja" (AOP 022; HRK 10.710 tis.). </t>
  </si>
  <si>
    <t>GFI-POD stavka "Ostali troškovi" (AOP 018; HRK 75.372 tis.) je u Revidiranom izvještaju iskazana unutar stavki "Troškovi zaposlenih" (Bilješka 8; "Trošak otpremnina" HRK 329 tis., "Ostali troškovi zaposlenih" HRK 20.471 tis.) te "Ostali poslovni rashodi" (Bilješka 9; "Komunalne naknade, koncesije i dr." HRK 32.959 tis., "Profesionalne usluge" HRK 11.872 tis., "Troškovi reprezentacije" HRK 2.023 tis. HRK, "Premije osiguranja" HRK 6.075 tis., "Bankarske usluge" HRK 574 tis., "Stručni časopisi i dr. administrativni troškovi" HRK 1.069 tis.).
Napomena: Ukupan iznos stavke "Troškovi zaposlenih" Revidiranog izvješća (Bilješka 8) u iznosu HRK 194.267 tis. je iskazan u stavkama "Troškovi osoblja" (AOP 013; HRK 162.757 tis.), "Ostali troškovi" (AOP 018; HRK 20.800 tis.) i "Rezerviranja" (AOP 022; HRK 10.710 tis.). 
Ukupan iznos stavke "Ostali poslovni rashodi" Revidiranog izvješća (Bilješka 9) u iznosu HRK 80.020 tis. je iskazan u stavkama "Ostali troškovi" (AOP 018; HRK 54.572 tis.), "Vrijednosna usklađenja" (AOP 019; HRK 1.394 tis.), "Rezerviranja" (AOP 022; HRK 14.856 tis.) te "Ostali poslovni rashodi" (AOP 029; HRK 9.198 tis.).</t>
  </si>
  <si>
    <t>GFI-POD stavka "Vrijednosna usklađenja" (AOP 019; HRK 1.394 tis.) je u Revidiranom izvještaju iskazana unutar stavke "Ostali poslovni rashodi" (Bilješka 9; "Vrijednosno usklađenje imovine" u usporedivom iznosu HRK 1.394 tis.).
Ukupan iznos stavke "Ostali poslovni rashodi" Revidiranog izvješća (Bilješka 9) u iznosu HRK 80.020 tis. je iskazan u stavkama "Ostali troškovi" (AOP 018; HRK 54.572 tis.), "Vrijednosna usklađenja" (AOP 019; HRK 1.394 tis.), "Rezerviranja" (AOP 022; HRK 14.856 tis.) te "Ostali poslovni rashodi" (AOP 029; HRK 9.198 tis.).</t>
  </si>
  <si>
    <t>GFI-POD stavka "Rezerviranja" (AOP 022; HRK 25.566 tis.) je u Revidiranom izvještaju iskazana unutar stavki "Troškovi zaposlenih" (Bilješka 8; "Rezerviranja za otpremnine i jubilarne nagrade" HRK 10.710 tis.) te "Ostali poslovni rashodi" (Bilješka 9; "Rezerviranja" HRK 9.356 tis. i "Rezerviranja za otpremnine" HRK 5.500 tis.).
Napomena: Ukupan iznos stavke "Troškovi zaposlenih" Revidiranog izvješća (Bilješka 8) u iznosu HRK 194.267 tis. je iskazan u stavkama "Troškovi osoblja" (AOP 013; HRK 162.757 tis.), "Ostali troškovi" (AOP 018; HRK 20.800 tis.) i "Rezerviranja" (AOP 022; HRK 10.710 tis.). 
Ukupan iznos stavke "Ostali poslovni rashodi" Revidiranog izvješća (Bilješka 9) u iznosu HRK 80.020 tis. je iskazan u stavkama "Ostali troškovi" (AOP 018; HRK 54.572 tis.), "Vrijednosna usklađenja" (AOP 019; HRK 1.394 tis.), "Rezerviranja" (AOP 022; HRK 14.856 tis.) te "Ostali poslovni rashodi" (AOP 029; HRK 9.198 tis.).</t>
  </si>
  <si>
    <t>GFI-POD stavka "Ostali poslovni rashodi" (AOP 029; HRK 9.198 tis.) je u Revidiranom izvještaju iskazana unutar stavki "Ostali poslovni rashodi" (Bilješka 9; "Otpisi nekretnina, postrojenja i oprema" HRK 1.202 tis., te "Ostali poslovni rashodi" HRK 7.996 tis.).
Ukupan iznos stavke "Ostali poslovni rashodi" Revidiranog izvješća (Bilješka 9) u iznosu HRK 80.020 tis. je iskazan u stavkama "Ostali troškovi" (AOP 018; HRK 54.572 tis.), "Vrijednosna usklađenja" (AOP 019; HRK 1.394 tis.), "Rezerviranja" (AOP 022; HRK 14.856 tis.) te "Ostali poslovni rashodi" (AOP 029; HRK 9.198 tis.).</t>
  </si>
  <si>
    <t>GFI-POD stavka "Financijski prihodi" (AOP 030; HRK 19.931 tis.) je u Revidiranom izvještaju iskazana unutar stavki "Neto financijski prihodi/(rashodi)" u dijelu financijskih prihoda (Bilješka 11; "Prihodi od kamata" HRK 508 tis., "Neto pozitivne tečajne razlike - ostalo " HRK 825 tis.,"Realizirani neto dobici od promjene vrijednosti valutnih terminskih ugovora i kam. swap-a" HRK 16.759 tis., "Prihodi od cassa sconto" HRK 1.709 tis., te ostali finan. prihodi HRK 130 tis.).
Napomena: Ukupan iznos stavke "Neto financijski rashodi" Revidiranog izvješća (Bilješka 11) u iznosu HRK 95.096 tis. je iskazan u stavkama "Financijski prihodi" (AOP 030; HRK 19.931 tis.) i "Financijski rashodi" (AOP 041; HRK 115.027 tis.).</t>
  </si>
  <si>
    <t>GFI-POD stavka "Financijski rashodi" (AOP 041; HRK 115.027 tis.) je u Revidiranom izvještaju iskazana unutar stavki "Neto financijski prihodi/(rashodi)" u dijelu financijskih rashoda (Bilješka 11; "Rashod od kamata" HRK 59.591 tis., "Neto negativne tečajne razlike od financijskih aktivnosti " HRK 38.603 tis., te "Promjena vrijednosti valutnih terminskih ugovora i kamatnog swap-a" HRK 16.833 tis.).
Napomena: Ukupan iznos stavke "Neto financijski rashodi" Revidiranog izvješća (Bilješka 11) u iznosu HRK 95.096 tis. je iskazan u stavkama "Financijski prihodi" (AOP 030; HRK 19.931 tis.) i "Financijski rashodi" (AOP 041; HRK 115.027 tis.).</t>
  </si>
  <si>
    <t xml:space="preserve">GFI-POD stavka "Obveze za poreze, doprinose i slična davanja" (AOP 120; HRK 4.665 tis.) je u Revidiranom izvještaju iskazana unutar kratkoročnog dijela stavke "Dobavljači i ostale obveze" (Bilješka 31 "Obveze za poreze i doprinose i druge obveze" u usporedivom iznosu HRK 4.665 tis.).
Napomena: Ukupan kratkoročni dio stavke "Dobavljači i ostale obveze" Revidiranog izvješća (Bilješka 31) u iznosu HRK 209.237 tis. je iskazan u stavkama "Obveze za predujmove" (AOP 116; HRK 61.768 tis.), "Obveze prema  poduzetnicima unutar grupe i obveze prema dobavljačima" (AOP 110 i 117; HRK 50.129 tis.), "Obveze po vrijednosnim papirima" (AOP 118; HRK 6.625 tis.),  "Obveze prema zaposlenicima" (AOP 119; HRK 15.921 tis.), "Obveze za poreze, doprinose i slična davanja" (AOP 120; HRK 4.665 tis.), "Obveze s osnove udjela u rezultatu i ostale kratkoročne obveze" (dio AOP 121 i AOP 123; HRK 10.320 tis.), te "Odgođeno plaćanje troškova i prihod budućeg razdoblja" (dio AOP 124; HRK 59.809 tis.). </t>
  </si>
  <si>
    <t>Ernst &amp; Young d.o.o., UHY Rudan d.o.o.</t>
  </si>
  <si>
    <t>Berislav Horvat, Vedrana Miletić</t>
  </si>
  <si>
    <t>052 408 188</t>
  </si>
  <si>
    <t>Informacije o osnovi za sastavljanje financijskih izvještaja i određenim računovodstvenim politikama dostupne su u objavljenom PDF dokumentu „Godišnje izvješće 2021.“ koji je istovremeno s ovim dokumentom objavljen na internetskim stranicama HANFA-e, Zagrebačke burze i Izdavatelja.</t>
  </si>
  <si>
    <t>Društvo Valamar Riviera d.d. u nastavku predstavlja tablice usporedbe stavki GFI POD financijskih izvještaja i revidiranih Bilješki za 2020. i 2021. godinu.</t>
  </si>
  <si>
    <t>GFI-POD stavka "Potraživanja" (AOP 046; HRK 50.219 tis.) je u Revidiranom izvještaju iskazana unutar stavaka "Kupci i ostala potraživanja" (Bilješka 23; "Potraživanja od kupaca - neto" HRK 43.673 tis., "Potraživanja za više plaćeni PDV" HRK 2.235 tis., "Predujmovi dobavljačima" HRK 457 tis., "Potraživanja od zaposlenih" HRK 626 tis., "Potraživanja od državnih institucija" HRK 834 tis. te dio "Ostala kratkoročna potraživanja" HRK 2.392 tis.) te "Potraživanja za preplaćeni porez na dobit" (u usporedivom iznosu HRK 2 tis. - prikazan u Revidiranom izvještaju kao zasebna stavka).
Napomena: Ukupna stavka "Kupci i ostala potraživanja" Revidiranog izvješća (Bilješka 23) u iznosu 71.490 tis. je iskazana u stavkama "Potraživanja" (AOP 046; HRK 50.217 tis.) te "Plaćeni troškovi budućeg razdoblja i obračunati prihodi" (AOP 064; HRK 21.273 tis.).</t>
  </si>
  <si>
    <t>Obzirom na drukčiji prikaz, a radi usporedivosti GFI-POD i Revidiranog izvještaja nužno je zbirno promatrati GFI-POD stavke "Dugoročne obveze" (AOP 097; HRK 2.524.889 tis.) i "Rezerviranja" (AOP 090; HRK 113.214 tis.) u odnosu na stavku "Dugoročne obveze" Revidiranog ozvješća (HRK 2.638.103 tis.).</t>
  </si>
  <si>
    <t>Obzirom na drukčiji prikaz, a radi usporedivosti GFI-POD i Revidiranog izvještaja nužno je zbirno promatrati GFI-POD stavke "Kratkoročne obveze" (AOP 109; HRK 865.351 tis.) i "Odgođeno plaćanje troškova i prihod budućeg razdoblja" (AOP 124; HRK 65.394 tis.) u odnosu na stavke "Kratkoročne obveze" Revidiranog izvješća (HRK 930.745 tis.).</t>
  </si>
  <si>
    <t>GFI-POD stavka "Neto novčani tokovi od financijskih aktivnosti" (AOP 046; HRK 732.061 tis.) je u Revidiranom izvještaju iskazana u stavci "Novčani tok od financijskih aktivnosti" u usporedivom iznosu HRK 704.126 tis. uvećanoj za stavku "Plaćena kamata" u iznosu HRK 27.935 tis.</t>
  </si>
  <si>
    <t>KRATKOROČNE OBVEZE (AOP 110+112+115+116+117+118+119+120+121+123)</t>
  </si>
  <si>
    <t>GFI-POD stavka "Obveze prema bankama i drugim financijskim institucijama" (AOP 103; HRK 2.303.873 tis.) je u Revidiranom izvještaju iskazana u dugoročnom dijelu stavke "Posudbe" (Bilješka 29 u usporedivom iznosu HRK 2.303.873 tis.).</t>
  </si>
  <si>
    <t>GFI-POD stavka "Ostale dugoročne obveze" (AOP 107; HRK 15.575 tis.) je u Revidiranom izvještaju iskazana unutar dugoročnog dijela stavke "Derivativni financijski instrumenti" (Bilješka 24 u usporedivom iznosu HRK 4.362 tis.), "Obveze za imovinu s pravom korištenja" (Bilješka 30 u usporedivom iznosu HRK 11.212 tis.). dio dugoročnih obveza u stavci "Rezerviranja" (Bilješka 32; "Otpremnine i jubilarne nagrade" HRK 1 tis.).
Napomena: Ukupna stavka "Derivativni financijski instrumenti" Revidiranog izvješća (Bilješka 24) u iznosu 7.749 tis. je iskazana u stavkama "Ostale dugoročne obveze" (AOP 107; HRK 4.362 tis.) i dio "Ostale kratkoročne obveze" (AOP 123; HRK 3.387 tis.).</t>
  </si>
  <si>
    <t>GFI-POD stavka "Obveze prema bankama i drugim financijskim institucijama" (AOP 115; HRK 523.631 tis.) je u Revidiranom izvještaju iskazana unutar kratkoročnog dijela stavke "Posudbe" (Bilješka 29; "Obveze po kreditima banaka" u usporedivom iznosu HRK 523.631 tis.).</t>
  </si>
  <si>
    <r>
      <t>GFI-POD stavka "Odgođeno plaćanje troškova i prihod budućeg razdoblja" (AOP 124; HRK 65.394 tis.) je u Revidiranom izvještaju iskazana unutar stavaka  "Dobavljači i ostale obveze" (Bilješka 31; "Obveze po kamatama" HRK 32.895 tis., kratkoročni dio stavke "Naknada za koncesije" HRK 1.919 tis</t>
    </r>
    <r>
      <rPr>
        <b/>
        <sz val="9"/>
        <color theme="3" tint="-0.499984740745262"/>
        <rFont val="Arial"/>
        <family val="2"/>
        <charset val="238"/>
      </rPr>
      <t>.,</t>
    </r>
    <r>
      <rPr>
        <b/>
        <sz val="9"/>
        <rFont val="Arial"/>
        <family val="2"/>
        <charset val="238"/>
      </rPr>
      <t xml:space="preserve"> </t>
    </r>
    <r>
      <rPr>
        <b/>
        <sz val="9"/>
        <color rgb="FF333399"/>
        <rFont val="Arial"/>
        <family val="2"/>
        <charset val="238"/>
      </rPr>
      <t xml:space="preserve">"Obveze za ukalkulirani godišnji odmor i sate preraspodjele" HRK 1.533 tis., "Obračunate obveze za porez na dodanu vrijednost u nerealiziranim prihodima" HRK 121 tis., "Obveze za ukalkulirane troškove" HRK 23.340 tis.) te kratkoročnog dijela stavki "Rezerviranja" (Bilješka 32; kratkoročni dio stavke "Otpremnine i jubilarne nagrade" HRK 5.585 tis.).
Napomena: Ukupan kratkoročni dio stavke "Dobavljači i ostale obveze" Revidiranog izvješća (Bilješka 31) u iznosu HRK 209.237 tis. je iskazan u stavkama "Obveze za predujmove" (AOP 116; HRK 61.768 tis.), "Obveze prema  poduzetnicima unutar grupe i obveze prema dobavljačima" (AOP 110 i 117; HRK 50.129 tis.), "Obveze po vrijednosnim papirima" (AOP 118; HRK 6.625 tis.),  "Obveze prema zaposlenicima" (AOP 119; HRK 15.921 tis.), "Obveze za poreze, doprinose i slična davanja" (AOP 120; HRK 4.665 tis.), "Obveze s osnove udjela u rezultatu i ostale kratkoročne obveze" (dio AOP 121 i AOP 123; HRK 10.320 tis.), te "Odgođeno plaćanje troškova i prihod budućeg razdoblja" (dio AOP 124; HRK 59.809 tis.). 
Ukupan kratkoročni dio stavke "Rezerviranja" Revidiranog izvješća (Bilješka 32) u iznosu 5.585 tis. je iskazan u stavci "Odgođeno plaćanje troškova i prihod budućeg razdoblja" (AOP 122: HRK 5.585 tis.). </t>
    </r>
  </si>
  <si>
    <t>GFI-POD IZVJEŠTAJ O PROMJENAMA KAPITALA
u razdoblju od 1.1.2020. do 31.12.2020.
(u tisućama kuna)</t>
  </si>
  <si>
    <t>GFI-POD stavka "Materijalna imovina" (AOP 010; HRK 3.936.985 tis.) je u Revidiranom izvještaju iskazana u stavkama "Nekretnine, postrojenja i oprema" (Bilješka 14 u usporedivom iznosu HRK 3.916.939  tis.), "Ulaganja u nekretnine" (Bilješka 15 u usporedivom iznosu HRK 3.180 tis.), te "Imovina s pravom korištenja" (Bilješka 30 u usporedivom iznosu HRK 16.866 tis.).</t>
  </si>
  <si>
    <t>GFI-POD stavka "Novac u banci i blagajni" (AOP 063; HRK 582.141 tis.) je u Revidiranom izvještaju iskazana u stavci "Novac i novčani ekvivalenti" (Bilješka 26 u usporedivom iznosu HRK 582.141 tis.).</t>
  </si>
  <si>
    <t>GFI-POD stavka "Rezerviranja" (AOP 090; HRK 134.552 tis.) je u Revidiranom izvještaju iskazana u dugoročnim obvezama u stavci "Rezerviranja" (Bilješka 32; dio stavke "Otpremnine i jubilarne nagrade" u iznosu HRK 24.964 tis., stavka "Pravni sporovi" u usporedivom iznosu HRK 28.843 tis. te "Ostalo" u iznosu HRK 24.828 tis.) te u dugoročnim obvezama stavke "Naknade za koncesije" (Bilješka 31 u usporedivom iznosu HRK 55.917 tis).</t>
  </si>
  <si>
    <t>Obzirom na drukčiji prikaz, a radi usporedivosti GFI-POD i Revidiranog izvještaja nužno je zbirno promatrati GFI-POD stavke "Dugoročne obveze" (AOP 097; HRK 2.331.904 tis.) i "Rezerviranja" (AOP 090; HRK 134.552 tis.) u odnosu na stavku "Dugoročne obveze" Revidiranog ozvješća (HRK 2.466.456 tis.).</t>
  </si>
  <si>
    <t xml:space="preserve">GFI-POD stavka "Obveze za predujmove" (AOP 116; HRK 36.065 tis.) je u Revidiranom izvještaju iskazana unutar kratkoročnog dijela stavke "Dobavljači i ostale obveze" (Bilješka 31; "Obveze za predujmove" u usporedivom iznosu HRK 36.065 tis.). 
Napomena: Ukupan kratkoročni dio stavke "Dobavljači i ostale obveze" Revidiranog izvješća (Bilješka 31) u iznosu HRK 195.893 tis. je iskazan u stavkama "Obveze za predujmove" (AOP 116; HRK 36.065 tis.), "Obveze prema  poduzetnicima unutar grupe, obveze prema društvima povezanim sudjelujućim interesom i obveze prema dobavljačima" (AOP 110, 112 i 117; HRK 51.226 tis.), "Obveze prema zaposlenicima" (AOP 119; HRK 24.805 tis.), "Obveze za poreze, doprinose i slična davanja" (AOP 120; HRK 14.662 tis.), "Ostale kratkoročne obveze" (AOP 123; HRK 8.685 tis.), te "Odgođeno plaćanje troškova i prihod budućeg razdoblja" (dio AOP 124; HRK 60.449 tis.). </t>
  </si>
  <si>
    <r>
      <rPr>
        <sz val="9"/>
        <color theme="1"/>
        <rFont val="Arial"/>
        <family val="2"/>
        <charset val="238"/>
      </rPr>
      <t>GFI-POD stavke "Obveze prema poduzetnicima unutar grupe" (AOP 110; HRK 102 tis.), "Obveze prema društvima povezanim sudjelujućim interesom" (AOP 112; HRK 7 tis.) i  "Obveze prema dobavljačima" (AOP 117; HRK 51.117 tis.) je u Revidiranom izvještaju iskazana unutar kratkoročnog dijela stavke "Dobavljači i ostale obveze" (Bilješka 31; "Obveze prema dobavljačima" HRK 51.095 tis., "Obveze prema dobavljačima - povezana društva" HRK 131 tis.).</t>
    </r>
    <r>
      <rPr>
        <sz val="9"/>
        <color rgb="FFFF0000"/>
        <rFont val="Arial"/>
        <family val="2"/>
        <charset val="238"/>
      </rPr>
      <t xml:space="preserve">
</t>
    </r>
    <r>
      <rPr>
        <sz val="9"/>
        <color theme="1"/>
        <rFont val="Arial"/>
        <family val="2"/>
        <charset val="238"/>
      </rPr>
      <t xml:space="preserve">Napomena: Ukupan kratkoročni dio stavke "Dobavljači i ostale obveze" Revidiranog izvješća (Bilješka 31) u iznosu HRK 195.893 tis. je iskazan u stavkama "Obveze za predujmove" (AOP 116; HRK 36.065 tis.), "Obveze prema  poduzetnicima unutar grupe, obveze prema društvima povezanim sudjelujućim interesom i obveze prema dobavljačima" (AOP 110, 112 i 117; HRK 51.226 tis.), "Obveze prema zaposlenicima" (AOP 119; HRK 24.805 tis.), "Obveze za poreze, doprinose i slična davanja" (AOP 120; HRK 14.662 tis.), "Ostale kratkoročne obveze" (AOP 123; HRK 8.685 tis.), te "Odgođeno plaćanje troškova i prihod budućeg razdoblja" (dio AOP 124; HRK 60.449 tis.). </t>
    </r>
  </si>
  <si>
    <r>
      <rPr>
        <sz val="9"/>
        <color theme="1"/>
        <rFont val="Arial"/>
        <family val="2"/>
        <charset val="238"/>
      </rPr>
      <t>GFI-POD stavka "Obveze za poreze, doprinose i slična davanja" (AOP 120; HRK 14.662 tis.) je u Revidiranom izvještaju iskazana unutar kratkoročnog dijela stavke "Dobavljači i ostale obveze" (Bilješka 31 "Obveze za poreze i doprinose i druge obveze" u usporedivom iznosu HRK 14.662 tis.).</t>
    </r>
    <r>
      <rPr>
        <sz val="9"/>
        <color rgb="FFFF0000"/>
        <rFont val="Arial"/>
        <family val="2"/>
        <charset val="238"/>
      </rPr>
      <t xml:space="preserve">
</t>
    </r>
    <r>
      <rPr>
        <sz val="9"/>
        <color theme="1"/>
        <rFont val="Arial"/>
        <family val="2"/>
        <charset val="238"/>
      </rPr>
      <t xml:space="preserve">Napomena: Ukupan kratkoročni dio stavke "Dobavljači i ostale obveze" Revidiranog izvješća (Bilješka 31) u iznosu HRK 195.893 tis. je iskazan u stavkama "Obveze za predujmove" (AOP 116; HRK 36.065 tis.), "Obveze prema  poduzetnicima unutar grupe, obveze prema društvima povezanim sudjelujućim interesom i obveze prema dobavljačima" (AOP 110, 112 i 117; HRK 51.226 tis.), "Obveze prema zaposlenicima" (AOP 119; HRK 24.805 tis.), "Obveze za poreze, doprinose i slična davanja" (AOP 120; HRK 14.662 tis.), "Ostale kratkoročne obveze" (AOP 123; HRK 8.685 tis.), te "Odgođeno plaćanje troškova i prihod budućeg razdoblja" (dio AOP 124; HRK 60.449 tis.). </t>
    </r>
  </si>
  <si>
    <t xml:space="preserve">GFI-POD stavka "Obveze prema zaposlenicima" (AOP 119; HRK 24.805 tis.) je u Revidiranom izvještaju iskazana unutar kratkoročnog dijela stavke "Dobavljači i ostale obveze" (Bilješka 31; "Obveze prema zaposlenima" u usporedivom iznosu HRK 24.805 tis.).
Napomena: Ukupan kratkoročni dio stavke "Dobavljači i ostale obveze" Revidiranog izvješća (Bilješka 31) u iznosu HRK 195.893 tis. je iskazan u stavkama "Obveze za predujmove" (AOP 116; HRK 36.065 tis.), "Obveze prema  poduzetnicima unutar grupe, obveze prema društvima povezanim sudjelujućim interesom i obveze prema dobavljačima" (AOP 110, 112 i 117; HRK 51.226 tis.), "Obveze prema zaposlenicima" (AOP 119; HRK 24.805 tis.), "Obveze za poreze, doprinose i slična davanja" (AOP 120; HRK 14.662 tis.), "Ostale kratkoročne obveze" (AOP 123; HRK 8.685 tis.), te "Odgođeno plaćanje troškova i prihod budućeg razdoblja" (dio AOP 124; HRK 60.449 tis.). </t>
  </si>
  <si>
    <r>
      <rPr>
        <sz val="9"/>
        <color theme="1"/>
        <rFont val="Arial"/>
        <family val="2"/>
        <charset val="238"/>
      </rPr>
      <t>GFI-POD stavka "Ostale kratkoročne obveze" (AOP 123; HRK 15.041 tis.) je u Revidiranom izvještaju iskazana unutar kratkoročnih dijelova stavki "Dobavljači i ostale obveze" (Bilješka 31 "Ostale obveze" HRK 8.685 tis.), "Derivativni financijski instrumenti" (Bilješka 24 u usporedivom iznosu HRK 3.387 tis.) te "Obveze za imovinu s pravom korištenja" (Bilješka 30 u usporedivom iznosu HRK 2.969 tis.).</t>
    </r>
    <r>
      <rPr>
        <sz val="9"/>
        <color rgb="FFFF0000"/>
        <rFont val="Arial"/>
        <family val="2"/>
        <charset val="238"/>
      </rPr>
      <t xml:space="preserve">
</t>
    </r>
    <r>
      <rPr>
        <sz val="9"/>
        <color theme="1"/>
        <rFont val="Arial"/>
        <family val="2"/>
        <charset val="238"/>
      </rPr>
      <t xml:space="preserve">Napomena: Ukupan kratkoročni dio stavke "Dobavljači i ostale obveze" Revidiranog izvješća (Bilješka 31) u iznosu HRK 195.893 tis. je iskazan u stavkama "Obveze za predujmove" (AOP 116; HRK 36.065 tis.), "Obveze prema  poduzetnicima unutar grupe, obveze prema društvima povezanim sudjelujućim interesom i obveze prema dobavljačima" (AOP 110, 112 i 117; HRK 51.226 tis.), "Obveze prema zaposlenicima" (AOP 119; HRK 24.805 tis.), "Obveze za poreze, doprinose i slična davanja" (AOP 120; HRK 14.662 tis.), "Ostale kratkoročne obveze" (AOP 123; HRK 8.685 tis.), te "Odgođeno plaćanje troškova i prihod budućeg razdoblja" (dio AOP 124; HRK 60.449 tis.). </t>
    </r>
    <r>
      <rPr>
        <sz val="9"/>
        <color rgb="FFFF0000"/>
        <rFont val="Arial"/>
        <family val="2"/>
        <charset val="238"/>
      </rPr>
      <t xml:space="preserve">
</t>
    </r>
    <r>
      <rPr>
        <sz val="9"/>
        <color theme="1"/>
        <rFont val="Arial"/>
        <family val="2"/>
        <charset val="238"/>
      </rPr>
      <t>Ukupan iznos stavke "Derivativni financijski instrumenti" Revidiranog izvješća (Bilješka 24) u iznosu HRK 7.749 tis. je iskazan u stavkama "Ostale dugoročne obveze" (AOP 107; HRK 4.362 tis.) i "Ostale kratkoročne obveze" (AOP 123; HRK 3.387 tis.).</t>
    </r>
  </si>
  <si>
    <t>Obzirom na drukčiji prikaz, a radi usporedivosti GFI-POD i Revidiranog izvještaja nužno je zbirno promatrati GFI-POD stavke "Kratkoročne obveze" (AOP 109; HRK 665.431 tis.) i "Odgođeno plaćanje troškova i prihod budućeg razdoblja" (AOP 124; HRK 78.830 tis.) u odnosu na stavke "Kratkoročne obveze" Revidiranog izvješća (HRK 744.261 tis.).</t>
  </si>
  <si>
    <t>GFI-POD stavka "Kapital i rezerve" (AOP 067; HRK 2.619.280 tis.) je u Revidiranom izvještaju iskazana u stavkama "Dionički kapital" (Bilješka 27 u usporedivom iznosu HRK 1.672.021 tis.), "Vlastite dionice" (Bilješka 27 u usporedivom iznosu HRK -124.418 tis.), "Kapitalne rezerve" (Bilješka 28 u usporedivom iznosu HRK 5.711 tis.), "Rezerve za fer vrijednost" (Bilješka 28 u usporedivom iznosu HRK 81 tis.), "Zakonske rezerve" (Bilješka 28 u usporedivom iznosu HRK 83.601 tis.), "Ostale rezerve" (Bilješka 28 u usporedivom iznosu HRK 105.846 tis.) te "Zadržana dobit" (Bilješka 28 u usporedivom iznosu HRK 876.438 tis.).
Napomena:  Radi potpune usporedivosti, slijedeće stavke treba promatrati kako je navedeno: Stavka Revidiranog izvještaja "Ostale rezerve" (Bilješka 28; HRK 105.846 tis.) odgovara GFI POD stavci "Rezerve za vlastite dionice" (AOP 072; HRK 136.815 tis.), dijelu GFI POD stavke "Preneseni gubitak" (AOP 083; HRK -33.219 tis.) te GFI POD stavke "Ostale rezerve" (AOP 075 HRK 2.250 tis.). Stavka Revidiranog izvještaja „Zadržana dobit“ (Bilješka 28; HRK 876.438 tis.) odgovara zbroju GFI POD stavki "Dobit poslovne godine" (AOP 086; HRK 304.605 tis.) te dijela stavke "Zadržana dobit" (AOP 083; HRK 571.833 tis.).</t>
  </si>
  <si>
    <t>GFI-POD stavka "Kapital i rezerve" (AOP 067; HRK 2.385.224 tis.) je u Revidiranom izvještaju iskazana u stavkama "Dionički kapital" (Bilješka 27 u usporedivom iznosu HRK 1.672.021 tis.), "Vlastite dionice" (Bilješka 27 u usporedivom iznosu HRK -124.418 tis.), "Kapitalne rezerve" (Bilješka 28 u usporedivom iznosu HRK 5.711 tis.), "Rezerve za fer vrijednost" (Bilješka 28 u usporedivom iznosu HRK 1 tis.), "Zakonske rezerve" (Bilješka 28 u usporedivom iznosu HRK 83.601 tis.), "Ostale rezerve" (Bilješka 28 u usporedivom iznosu HRK 176.476 tis.) te "Zadržana dobit" (Bilješka 28 u usporedivom iznosu HRK 571.832 tis.).
Napomena:  Radi potpune usporedivosti, slijedeće stavke treba promatrati kako je navedeno: Stavka Revidiranog izvještaja "Ostale rezerve" (Bilješka 28; HRK 176.476 tis.) odgovara GFI POD stavci "Rezerve za vlastite dionice" (AOP 072; HRK 136.815 tis.) te dijelu GFI POD stavke "Zadržana dobit" (AOP 083; HRK 37.411 tis.) te GFI POD stavke "Ostale rezerve" (AOP 075 HRK 2.250 tis.). Stavka Revidiranog izvještaja „Zadržana dobit“ (Bilješka 28; HRK 571.832 tis.) odgovara zbroju GFI POD stavki "Dobit poslovne godine" (AOP 086; HRK -308.550 tis.) te dijela stavke "Zadržana dobit" (AOP 083; HRK 880.382 tis.).</t>
  </si>
  <si>
    <t>GFI-POD stavka "Financijski rashodi" (AOP 041; HRK 64.980 tis.) je u Revidiranom izvještaju iskazana unutar stavki "Neto financijski prihodi/(rashodi)" u dijelu financijskih rashoda (Bilješka 11; "Rashod od kamata" HRK 64.980 tis.).
Napomena: Ukupan iznos stavke "Neto financijski rashodi" Revidiranog izvješća (Bilješka 11) u iznosu HRK 43.921 tis. je iskazan u stavkama "Financijski prihodi" (AOP 030; HRK 21.059 tis.) i "Financijski rashodi" (AOP 041; HRK 64.980 tis.).</t>
  </si>
  <si>
    <t>17+dio18+20+dio 21</t>
  </si>
  <si>
    <t>Obzirom na drukčiji prikaz, a radi usporedivosti GFI-POD i Revidiranog izvještaja nužno je zbirno promatrati GFI-POD stavke "Troškovi osoblja" (AOP 013; HRK 301.251 tis.), "Ostali troškovi" (AOP 018; HRK 113.161 tis.), "Vrijednosna usklađenja" (AOP 019; HRK 1.646 tis.), "Rezerviranja" (AOP 022; HRK 36.609 tis.) i "Ostali poslovni rashodi" (AOP 029; HRK 8.946 tis.) u odnosu na stavke "Troškovi zaposlenih" (Bilješka 8; HRK 376.046 tis.) te "Ostali poslovni rashodi (Bilješka 9; HRK 85.566 tis.) Revidiranog izvješća.</t>
  </si>
  <si>
    <t>GFI-POD stavka "Ostali troškovi" (AOP 018; HRK 113.161 tis.) je u Revidiranom izvještaju iskazana unutar stavki "Troškovi zaposlenih" (Bilješka 8; "Trošak otpremnina" HRK 277 tis., "Ostali troškovi zaposlenih" HRK 65.225 tis.) te "Ostali poslovni rashodi" (Bilješka 9; "Komunalne naknade, koncesije i dr." HRK 21.697 tis., "Profesionalne usluge" HRK 15.324 tis., "Troškovi reprezentacije" HRK 3.490 tis. HRK, "Premije osiguranja" HRK 5.492 tis., "Bankarske usluge" HRK 778 tis., te "Stručni časopisi i dr. administrativni troškovi" HRK 877 tis.).
Napomena: Ukupan iznos stavke "Troškovi zaposlenih" Revidiranog izvješća (Bilješka 8) u iznosu HRK 376.046 tis. je iskazan u stavkama "Troškovi osoblja" (AOP 013; HRK 301.251 tis.), "Ostali troškovi" (AOP 018; HRK 65.502 tis.) i "Rezerviranja" (AOP 022; HRK 9.293 tis.). 
Ukupan iznos stavke "Ostali poslovni rashodi" Revidiranog izvješća (Bilješka 9) u iznosu HRK 85.566 tis. je iskazan u stavkama "Ostali troškovi" (AOP 018; HRK 47.658 tis.), "Vrijednosna usklađenja" (AOP 019; HRK 1.646 tis.), "Rezerviranja" (AOP 022; HRK 27.316 tis.) te "Ostali poslovni rashodi" (AOP 029; HRK 8.946 tis.).</t>
  </si>
  <si>
    <t xml:space="preserve">GFI-POD stavka "Troškovi osoblja" (AOP 013; HRK 301.251 tis.) je u Revidiranom izvještaju iskazana unutar stavke "Troškovi zaposlenih" (Bilješka 8; "Plaće - neto" HRK 185.544 tis., "Troškovi mirovinskog osiguranja" HRK 53.978 tis., "Troškovi zdravstvenog osiguranja" HRK 39.419 tis., "Ostalo (doprinosi i porezi)" HRK 22.310 tis.).
Napomena: Ukupan iznos stavke "Troškovi zaposlenih" Revidiranog izvješća (Bilješka 8) u iznosu HRK 376.046 tis. je iskazan u stavkama "Troškovi osoblja" (AOP 013; HRK 301.251 tis.), "Ostali troškovi" (AOP 018; HRK 65.502 tis.) i "Rezerviranja" (AOP 022; HRK 9.293 tis.). </t>
  </si>
  <si>
    <r>
      <t>GFI-POD stavka "Rezerviranja" (AOP 022; HRK 36.609 tis.) je u Revidiranom izvještaju iskazana unutar stavki "Troškovi zaposlenih" (Bilješka 8; "Rezerviranja za otpremnine i jubilarne nagrade" HRK 9.293</t>
    </r>
    <r>
      <rPr>
        <sz val="9"/>
        <color rgb="FF00B050"/>
        <rFont val="Arial"/>
        <family val="2"/>
        <charset val="238"/>
      </rPr>
      <t xml:space="preserve"> </t>
    </r>
    <r>
      <rPr>
        <sz val="9"/>
        <color theme="1"/>
        <rFont val="Arial"/>
        <family val="2"/>
        <charset val="238"/>
      </rPr>
      <t>tis.) te "Ostali poslovni rashodi" (Bilješka 9; "Rezerviranja" HRK 2.488 tis. i "Rezerviranja za turističko zemljište" HRK 24.828 tis.).
Napomena: Ukupan iznos stavke "Troškovi zaposlenih" Revidiranog izvješća (Bilješka 8) u iznosu HRK 376.046 tis. je iskazan u stavkama "Troškovi osoblja" (AOP 013; HRK 301.251 tis.), "Ostali troškovi" (AOP 018; HRK 65.502 tis.) i "Rezerviranja" (AOP 022; HRK 9.293 tis.). 
Ukupan iznos stavke "Ostali poslovni rashodi" Revidiranog izvješća (Bilješka 9) u iznosu HRK 85.566 tis. je iskazan u stavkama "Ostali troškovi" (AOP 018; HRK 47.658 tis.), "Vrijednosna usklađenja" (AOP 019; HRK 1.646 tis.), "Rezerviranja" (AOP 022; HRK 27.316 tis.) te "Ostali poslovni rashodi" (AOP 029; HRK 8.946 tis.).</t>
    </r>
  </si>
  <si>
    <r>
      <t>GFI-POD stavke "Prihodi na temelju upotrebe vlastitih proizvoda, roba i usluga" (AOP 004; HRK 234 tis.), "Ostali poslovni prihodi s poduzetnicima unutar grupe" (AOP 005; HRK 281.038 tis.) i "Ostali poslovni prihodi (izvan grupe)" (AOP 006; HRK 28.171 tis.) su u Revidiranom izvještaju iskazane unutar stavki "Ostali prihodi" (Bilješka 6; "Prihod od donacija i ostalo" HRK 2.104 tis., "Prihod od ukidanja rezervacija" HRK 14.004 tis., "Prihod od prefakturiranja" HRK 2.470 tis., "Prihod od osiguranja i po sudskim žalbama" HRK 4.531 tis., "Prihod od upotrebe vlastitih proizvoda i usluga" HRK 234 tis., "Naplata otpisanih potraživanja" HRK 34 tis., "Ostali prihodi" HRK 4.363 tis.), te "Ostali dobici/(gubici) - neto" (Bilješka 10; "Neto dobici od prodaje nekretnina, postrojenja i opreme"</t>
    </r>
    <r>
      <rPr>
        <sz val="9"/>
        <color rgb="FFFF0000"/>
        <rFont val="Arial"/>
        <family val="2"/>
        <charset val="238"/>
      </rPr>
      <t xml:space="preserve"> </t>
    </r>
    <r>
      <rPr>
        <sz val="9"/>
        <color theme="1"/>
        <rFont val="Arial"/>
        <family val="2"/>
        <charset val="238"/>
      </rPr>
      <t xml:space="preserve">HRK 281.702 tis.).
Napomena: Ukupan iznos stavke "Ostali prihodi" Revidiranog izvješća (Bilješka 6) u iznosu </t>
    </r>
    <r>
      <rPr>
        <sz val="9"/>
        <rFont val="Arial"/>
        <family val="2"/>
        <charset val="238"/>
      </rPr>
      <t>HRK 27.740</t>
    </r>
    <r>
      <rPr>
        <sz val="9"/>
        <color theme="1"/>
        <rFont val="Arial"/>
        <family val="2"/>
        <charset val="238"/>
      </rPr>
      <t xml:space="preserve"> tis. je iskazan u stavci "Prihodi na temelju upotrebe vlastitih proizvoda, roba i usluga, ostali poslovni prihodi s poduzetnicima unutar grupe te ostali poslovni prihodi (izvan grupe)" (AOP 004, 005 i 006; HRK 27.740 tis.). 
Ukupan iznos stavke "Ostali dobici/(gubici) - neto" Revidiranog izvješća (Bilješka 10) u iznosu HRK 281.702 tis. je iskazan u stavci "Prihodi na temelju upotrebe vlastitih proizvoda, roba i usluga, ostali poslovni prihodi s poduzetnicima unutar grupe te ostali poslovni prihodi (izvan grupe)" (AOP 004, 005 i 006, HRK 281.702 tis.).</t>
    </r>
  </si>
  <si>
    <t>GFI-POD stavka "Financijski prihodi" (AOP 030; HRK 21.059 tis.) je u Revidiranom izvještaju iskazana unutar stavki "Neto financijski prihodi/(rashodi)" u dijelu financijskih prihoda (Bilješka 11; "Prihodi od kamata" HRK 67 tis., "Neto pozitivne tečajne razlike - ostalo " HRK 3.312 tis.,"Realizirani neto dobici od promjene vrijednosti valutnih terminskih ugovora i kam. swap-a" HRK 4.729 tis., "Prihodi od cassa sconto" HRK 743 tis., "Prihod od dividendi i ostali novčani prinosi" HRK 229 tis., "Neto pozitivne tečajne razlike od financijskih aktivnosti" HRK 7.475 tis. te "Promjena vrijednosti valutnih terminskih ugovora i kamatnog swap-a" HRK 4.504 tis.).
Napomena: Ukupan iznos stavke "Neto financijski rashodi" Revidiranog izvješća (Bilješka 11) u iznosu HRK 43.921 tis. je iskazan u stavkama "Financijski prihodi" (AOP 030; HRK 21.059 tis.) i "Financijski rashodi" (AOP 041; HRK 64.980 tis.).</t>
  </si>
  <si>
    <t>GFI-POD stavka "Financijska imovina" (AOP 020; HRK 1.017.453 tis.) je u Revidiranom izvještaju iskazana u stavkama "Ulaganja u ovisna društva (Bilješka 17 u usporedivom iznosu HRK 941.804 tis.), "Udjel u pridružene subjekte" (Bilješka 18 u usporedivom iznosu HRK 70.112 tis. (prikazan u Revidiranom izvještaju kao zasebna stavka)), "Financijska imovina" (Bilješka 20 u usporedivom iznosu HRK 359 tis.) te u dugoročnom dijelu stavke "Krediti i depoziti" (Bilješka 21 u usporedivom iznosu HRK 5.178 tis.).</t>
  </si>
  <si>
    <t>Obzirom na drukčiji prikaz, a radi usporedivosti GFI-POD i Revidiranog izvještaja nužno je zbirno promatrati GFI-POD stavke "Kratkotrajna imovina" (AOP 037; HRK 656.422 tis.) i "Plaćeni troškovi budućeg razdoblja i obračunati prihodi" (AOP 064; HRK 21.273 tis.) u odnosu na stavku "Kratkotrajna imovina" Revidiranog izvješća (HRK 677.695 tis.).</t>
  </si>
  <si>
    <t>GFI-POD stavka "Plaćeni troškovi budućeg razdoblja i obračunati prihodi" (AOP 064; HRK 21.273 tis.) je u Revidiranom izvještaju iskazana unutar stavke "Kupci i ostala potraživanja" (Bilješka 23; "Obračunati nefakturirani prihodi" HRK 2.398 tis., "Potraživanja za kamatu" HRK 27 tis., "Unaprijed plaćeni troškovi" HRK 18.818 tis. te dio "Ostala kratkoročna potraživanja" HRK 30 tis.).
Napomena: Ukupna stavka "Kupci i ostala potraživanja" Revidiranog izvješća (Bilješka 23) u iznosu 71.490 tis. je iskazana u stavkama "Potraživanja" (AOP 046; HRK 50.217 tis.) te "Plaćeni troškovi budućeg razdoblja i obračunati prihodi" (AOP 064; HRK 21.273 tis.).</t>
  </si>
  <si>
    <t xml:space="preserve">GFI-POD stavka "Odgođeno plaćanje troškova i prihod budućeg razdoblja" (AOP 124; HRK 78.830 tis.) je u Revidiranom izvještaju iskazana unutar stavaka  "Dobavljači i ostale obveze" (Bilješka 31; "Obveze po kamatama" HRK 29.002 tis., kratkoročni dio stavke "Naknada za koncesije" HRK 1.920 tis., "Obveze za ukalkulirani godišnji odmor i sate preraspodjele" HRK 9.379 tis., "Obračunate obveze za porez na dodanu vrijednost u nerealiziranim prihodima" HRK 295 tis., "Obveze za ukalkulirane troškove" HRK 19.853 tis.) te kratkoročnog dijela stavki "Rezerviranja" (Bilješka 32; "Otpremnine i jubilarne nagrade" HRK 818 tis. i "Bonusi" HRK 17.563 tis.).
Napomena: Ukupan kratkoročni dio stavke "Dobavljači i ostale obveze" Revidiranog izvješća (Bilješka 31) u iznosu HRK 195.893 tis. je iskazan u stavkama "Obveze za predujmove" (AOP 116; HRK 36.065 tis.), "Obveze prema  poduzetnicima unutar grupe, obveze prema društvima povezanim sudjelujućim interesom i obveze prema dobavljačima" (AOP 110, 112 i 117; HRK 51.226 tis.), "Obveze prema zaposlenicima" (AOP 119; HRK 24.805 tis.), "Obveze za poreze, doprinose i slična davanja" (AOP 120; HRK 14.662 tis.), "Ostale kratkoročne obveze" (AOP 123; HRK 8.685 tis.), te "Odgođeno plaćanje troškova i prihod budućeg razdoblja" (dio AOP 124; HRK 60.449 tis.). 
Ukupan kratkoročni dio stavke "Rezerviranja" Revidiranog izvješća (Bilješka 32) u iznosu 18.381 tis. je iskazan u stavci "Odgođeno plaćanje troškova i prihod budućeg razdoblja" (AOP 124: HRK 18.381 tis.). </t>
  </si>
  <si>
    <t>Detaljnije informacije o financijskim izvještajima dostupne su u objavljenom PDF dokumentu "Godišnje izvješće 2021." koji je istovremeno s ovim dokumentom objavljen na internetskim stranicama 
HANFA-e, Zagrebačke burze i Izdavatelja.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</si>
</sst>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 _k_n_-;\-* #,##0.00\ _k_n_-;_-* &quot;-&quot;??\ _k_n_-;_-@_-"/>
    <numFmt numFmtId="164" formatCode="000"/>
    <numFmt numFmtId="165" formatCode="00"/>
  </numFmts>
  <fonts count="56"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b/>
      <sz val="9"/>
      <color theme="1"/>
      <name val="Arial"/>
      <family val="2"/>
      <charset val="238"/>
    </font>
    <font>
      <b/>
      <sz val="9"/>
      <color rgb="FF333399"/>
      <name val="Arial"/>
      <family val="2"/>
      <charset val="238"/>
    </font>
    <font>
      <sz val="9"/>
      <color rgb="FF333399"/>
      <name val="Arial"/>
      <family val="2"/>
      <charset val="238"/>
    </font>
    <font>
      <sz val="9"/>
      <color theme="1"/>
      <name val="Arial"/>
      <family val="2"/>
      <charset val="238"/>
    </font>
    <font>
      <b/>
      <sz val="9"/>
      <color theme="3" tint="-0.499984740745262"/>
      <name val="Arial"/>
      <family val="2"/>
      <charset val="238"/>
    </font>
    <font>
      <sz val="9"/>
      <color rgb="FFFF0000"/>
      <name val="Arial"/>
      <family val="2"/>
      <charset val="238"/>
    </font>
    <font>
      <i/>
      <sz val="9"/>
      <color theme="1"/>
      <name val="Arial"/>
      <family val="2"/>
      <charset val="238"/>
    </font>
    <font>
      <b/>
      <i/>
      <sz val="9"/>
      <color theme="1"/>
      <name val="Arial"/>
      <family val="2"/>
      <charset val="238"/>
    </font>
    <font>
      <b/>
      <sz val="9"/>
      <color rgb="FFFF0000"/>
      <name val="Arial"/>
      <family val="2"/>
      <charset val="238"/>
    </font>
    <font>
      <sz val="9"/>
      <color rgb="FF0070C0"/>
      <name val="Arial"/>
      <family val="2"/>
      <charset val="238"/>
    </font>
    <font>
      <sz val="10"/>
      <name val="Arial"/>
      <family val="2"/>
      <charset val="238"/>
    </font>
    <font>
      <sz val="9"/>
      <color theme="1" tint="4.9989318521683403E-2"/>
      <name val="Arial"/>
      <family val="2"/>
      <charset val="238"/>
    </font>
    <font>
      <sz val="10"/>
      <color theme="1"/>
      <name val="Arial"/>
      <family val="2"/>
      <charset val="238"/>
    </font>
    <font>
      <sz val="12"/>
      <name val="Arial"/>
      <family val="2"/>
      <charset val="238"/>
    </font>
    <font>
      <b/>
      <sz val="10"/>
      <color theme="1"/>
      <name val="Arial"/>
      <family val="2"/>
      <charset val="238"/>
    </font>
    <font>
      <sz val="10"/>
      <color rgb="FFFF0000"/>
      <name val="Arial"/>
      <family val="2"/>
      <charset val="238"/>
    </font>
    <font>
      <sz val="9"/>
      <color rgb="FF00B050"/>
      <name val="Arial"/>
      <family val="2"/>
      <charset val="238"/>
    </font>
    <font>
      <sz val="10"/>
      <color rgb="FF333399"/>
      <name val="Arial"/>
      <family val="2"/>
      <charset val="238"/>
    </font>
  </fonts>
  <fills count="18">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0" tint="-0.34998626667073579"/>
        <bgColor indexed="64"/>
      </patternFill>
    </fill>
    <fill>
      <patternFill patternType="solid">
        <fgColor theme="2" tint="-9.9978637043366805E-2"/>
        <bgColor indexed="64"/>
      </patternFill>
    </fill>
    <fill>
      <patternFill patternType="solid">
        <fgColor theme="0" tint="-0.249977111117893"/>
        <bgColor indexed="64"/>
      </patternFill>
    </fill>
  </fills>
  <borders count="8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bottom style="thin">
        <color indexed="22"/>
      </bottom>
      <diagonal/>
    </border>
    <border>
      <left style="medium">
        <color theme="1"/>
      </left>
      <right style="thin">
        <color theme="0" tint="-0.34998626667073579"/>
      </right>
      <top style="medium">
        <color theme="1"/>
      </top>
      <bottom/>
      <diagonal/>
    </border>
    <border>
      <left style="thin">
        <color theme="0" tint="-0.34998626667073579"/>
      </left>
      <right style="thin">
        <color theme="0" tint="-0.34998626667073579"/>
      </right>
      <top style="medium">
        <color theme="1"/>
      </top>
      <bottom/>
      <diagonal/>
    </border>
    <border>
      <left style="thin">
        <color theme="0" tint="-0.34998626667073579"/>
      </left>
      <right style="medium">
        <color theme="1"/>
      </right>
      <top style="medium">
        <color theme="1"/>
      </top>
      <bottom/>
      <diagonal/>
    </border>
    <border>
      <left style="medium">
        <color theme="1"/>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1"/>
      </right>
      <top style="thin">
        <color theme="0" tint="-0.34998626667073579"/>
      </top>
      <bottom style="thin">
        <color theme="0" tint="-0.34998626667073579"/>
      </bottom>
      <diagonal/>
    </border>
    <border>
      <left style="medium">
        <color theme="1"/>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medium">
        <color theme="1"/>
      </right>
      <top style="thin">
        <color theme="0" tint="-0.34998626667073579"/>
      </top>
      <bottom style="thin">
        <color theme="0" tint="-0.34998626667073579"/>
      </bottom>
      <diagonal/>
    </border>
    <border>
      <left style="thin">
        <color theme="0" tint="-0.34998626667073579"/>
      </left>
      <right/>
      <top style="thin">
        <color theme="0" tint="-0.34998626667073579"/>
      </top>
      <bottom style="medium">
        <color theme="1"/>
      </bottom>
      <diagonal/>
    </border>
    <border>
      <left/>
      <right style="thin">
        <color theme="0" tint="-0.34998626667073579"/>
      </right>
      <top style="thin">
        <color theme="0" tint="-0.34998626667073579"/>
      </top>
      <bottom style="medium">
        <color theme="1"/>
      </bottom>
      <diagonal/>
    </border>
    <border>
      <left style="thin">
        <color theme="0" tint="-0.34998626667073579"/>
      </left>
      <right style="thin">
        <color theme="0" tint="-0.34998626667073579"/>
      </right>
      <top style="thin">
        <color theme="0" tint="-0.34998626667073579"/>
      </top>
      <bottom style="medium">
        <color theme="1"/>
      </bottom>
      <diagonal/>
    </border>
    <border>
      <left style="thin">
        <color theme="0" tint="-0.34998626667073579"/>
      </left>
      <right style="medium">
        <color theme="1"/>
      </right>
      <top style="thin">
        <color theme="0" tint="-0.34998626667073579"/>
      </top>
      <bottom style="medium">
        <color theme="1"/>
      </bottom>
      <diagonal/>
    </border>
    <border>
      <left style="thin">
        <color theme="0" tint="-0.34998626667073579"/>
      </left>
      <right style="thin">
        <color theme="0" tint="-0.34998626667073579"/>
      </right>
      <top/>
      <bottom/>
      <diagonal/>
    </border>
    <border>
      <left style="medium">
        <color indexed="64"/>
      </left>
      <right/>
      <top style="medium">
        <color indexed="64"/>
      </top>
      <bottom style="thin">
        <color theme="0" tint="-0.34998626667073579"/>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medium">
        <color indexed="64"/>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top style="thin">
        <color theme="0" tint="-0.34998626667073579"/>
      </top>
      <bottom style="thin">
        <color theme="0" tint="-0.34998626667073579"/>
      </bottom>
      <diagonal/>
    </border>
    <border>
      <left/>
      <right style="medium">
        <color indexed="64"/>
      </right>
      <top/>
      <bottom/>
      <diagonal/>
    </border>
    <border>
      <left style="thin">
        <color theme="0" tint="-0.34998626667073579"/>
      </left>
      <right style="medium">
        <color indexed="64"/>
      </right>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medium">
        <color indexed="64"/>
      </right>
      <top style="thin">
        <color theme="0" tint="-0.34998626667073579"/>
      </top>
      <bottom style="medium">
        <color indexed="64"/>
      </bottom>
      <diagonal/>
    </border>
    <border>
      <left/>
      <right/>
      <top/>
      <bottom style="medium">
        <color theme="1"/>
      </bottom>
      <diagonal/>
    </border>
    <border>
      <left style="medium">
        <color theme="1"/>
      </left>
      <right style="thin">
        <color theme="0" tint="-0.34998626667073579"/>
      </right>
      <top style="medium">
        <color theme="1"/>
      </top>
      <bottom style="medium">
        <color theme="0" tint="-0.34998626667073579"/>
      </bottom>
      <diagonal/>
    </border>
    <border>
      <left style="thin">
        <color theme="0" tint="-0.34998626667073579"/>
      </left>
      <right style="thin">
        <color theme="0" tint="-0.34998626667073579"/>
      </right>
      <top style="medium">
        <color theme="1"/>
      </top>
      <bottom style="medium">
        <color theme="0" tint="-0.34998626667073579"/>
      </bottom>
      <diagonal/>
    </border>
    <border>
      <left style="thin">
        <color theme="0" tint="-0.34998626667073579"/>
      </left>
      <right style="medium">
        <color theme="1"/>
      </right>
      <top style="medium">
        <color theme="1"/>
      </top>
      <bottom style="medium">
        <color theme="0" tint="-0.34998626667073579"/>
      </bottom>
      <diagonal/>
    </border>
    <border>
      <left style="medium">
        <color theme="1"/>
      </left>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1"/>
      </right>
      <top style="medium">
        <color theme="0" tint="-0.34998626667073579"/>
      </top>
      <bottom style="thin">
        <color theme="0" tint="-0.34998626667073579"/>
      </bottom>
      <diagonal/>
    </border>
    <border>
      <left style="medium">
        <color theme="1"/>
      </left>
      <right style="thin">
        <color theme="0" tint="-0.34998626667073579"/>
      </right>
      <top style="thin">
        <color theme="0" tint="-0.34998626667073579"/>
      </top>
      <bottom style="medium">
        <color theme="1"/>
      </bottom>
      <diagonal/>
    </border>
    <border>
      <left style="thin">
        <color theme="0" tint="-0.34998626667073579"/>
      </left>
      <right style="thin">
        <color theme="0" tint="-0.34998626667073579"/>
      </right>
      <top style="medium">
        <color theme="1"/>
      </top>
      <bottom style="thin">
        <color theme="0" tint="-0.34998626667073579"/>
      </bottom>
      <diagonal/>
    </border>
    <border>
      <left style="medium">
        <color indexed="64"/>
      </left>
      <right/>
      <top style="medium">
        <color indexed="64"/>
      </top>
      <bottom/>
      <diagonal/>
    </border>
    <border>
      <left style="thin">
        <color theme="0" tint="-0.34998626667073579"/>
      </left>
      <right style="thin">
        <color theme="0" tint="-0.34998626667073579"/>
      </right>
      <top style="medium">
        <color indexed="64"/>
      </top>
      <bottom/>
      <diagonal/>
    </border>
    <border>
      <left style="thin">
        <color theme="0" tint="-0.34998626667073579"/>
      </left>
      <right style="medium">
        <color indexed="64"/>
      </right>
      <top style="medium">
        <color indexed="64"/>
      </top>
      <bottom/>
      <diagonal/>
    </border>
    <border>
      <left style="medium">
        <color indexed="64"/>
      </left>
      <right/>
      <top/>
      <bottom/>
      <diagonal/>
    </border>
    <border>
      <left style="thin">
        <color theme="0" tint="-0.34998626667073579"/>
      </left>
      <right style="medium">
        <color indexed="64"/>
      </right>
      <top style="medium">
        <color theme="0" tint="-0.34998626667073579"/>
      </top>
      <bottom style="thin">
        <color theme="0" tint="-0.34998626667073579"/>
      </bottom>
      <diagonal/>
    </border>
    <border>
      <left style="medium">
        <color indexed="64"/>
      </left>
      <right/>
      <top style="thin">
        <color indexed="22"/>
      </top>
      <bottom style="medium">
        <color indexed="64"/>
      </bottom>
      <diagonal/>
    </border>
    <border>
      <left style="medium">
        <color indexed="64"/>
      </left>
      <right style="thin">
        <color indexed="64"/>
      </right>
      <top style="thin">
        <color indexed="22"/>
      </top>
      <bottom style="medium">
        <color indexed="64"/>
      </bottom>
      <diagonal/>
    </border>
    <border>
      <left style="thin">
        <color indexed="64"/>
      </left>
      <right style="thin">
        <color indexed="64"/>
      </right>
      <top style="thin">
        <color indexed="22"/>
      </top>
      <bottom style="medium">
        <color indexed="64"/>
      </bottom>
      <diagonal/>
    </border>
    <border>
      <left style="thin">
        <color indexed="64"/>
      </left>
      <right style="medium">
        <color indexed="64"/>
      </right>
      <top style="thin">
        <color indexed="22"/>
      </top>
      <bottom style="medium">
        <color indexed="64"/>
      </bottom>
      <diagonal/>
    </border>
    <border>
      <left style="medium">
        <color indexed="64"/>
      </left>
      <right/>
      <top/>
      <bottom style="thin">
        <color indexed="64"/>
      </bottom>
      <diagonal/>
    </border>
  </borders>
  <cellStyleXfs count="6">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0" fontId="1" fillId="0" borderId="0"/>
    <xf numFmtId="43" fontId="48" fillId="0" borderId="0" applyFont="0" applyFill="0" applyBorder="0" applyAlignment="0" applyProtection="0"/>
  </cellStyleXfs>
  <cellXfs count="418">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23" xfId="0" applyNumberFormat="1" applyFont="1" applyFill="1" applyBorder="1" applyAlignment="1" applyProtection="1">
      <alignment horizontal="center" vertical="center"/>
    </xf>
    <xf numFmtId="165" fontId="17" fillId="9" borderId="23" xfId="0" applyNumberFormat="1" applyFont="1" applyFill="1" applyBorder="1" applyAlignment="1" applyProtection="1">
      <alignment horizontal="center" vertical="center"/>
    </xf>
    <xf numFmtId="165" fontId="17" fillId="9" borderId="24" xfId="0" applyNumberFormat="1" applyFont="1" applyFill="1" applyBorder="1" applyAlignment="1" applyProtection="1">
      <alignment horizontal="center" vertical="center"/>
    </xf>
    <xf numFmtId="0" fontId="10" fillId="0" borderId="0" xfId="3" applyProtection="1"/>
    <xf numFmtId="0" fontId="10" fillId="10" borderId="0" xfId="3" applyFill="1" applyProtection="1"/>
    <xf numFmtId="0" fontId="0" fillId="0" borderId="0" xfId="0" applyProtection="1"/>
    <xf numFmtId="0" fontId="3" fillId="3" borderId="15" xfId="0" applyFont="1" applyFill="1" applyBorder="1" applyAlignment="1" applyProtection="1">
      <alignment horizontal="center" vertical="center" wrapText="1"/>
    </xf>
    <xf numFmtId="0" fontId="17" fillId="3" borderId="14" xfId="0" applyFont="1" applyFill="1" applyBorder="1" applyAlignment="1" applyProtection="1">
      <alignment horizontal="center" vertical="center"/>
    </xf>
    <xf numFmtId="3" fontId="17" fillId="3" borderId="14" xfId="0" applyNumberFormat="1" applyFont="1" applyFill="1" applyBorder="1" applyAlignment="1" applyProtection="1">
      <alignment horizontal="center" vertical="center" wrapText="1"/>
    </xf>
    <xf numFmtId="0" fontId="24" fillId="10" borderId="1" xfId="0" applyFont="1" applyFill="1" applyBorder="1"/>
    <xf numFmtId="0" fontId="0" fillId="10" borderId="18" xfId="0" applyFill="1" applyBorder="1"/>
    <xf numFmtId="0" fontId="4" fillId="10" borderId="28" xfId="0" applyFont="1" applyFill="1" applyBorder="1" applyAlignment="1">
      <alignment vertical="center"/>
    </xf>
    <xf numFmtId="0" fontId="0" fillId="10" borderId="27" xfId="0" applyFill="1" applyBorder="1"/>
    <xf numFmtId="0" fontId="27" fillId="10" borderId="26" xfId="0" applyFont="1" applyFill="1" applyBorder="1"/>
    <xf numFmtId="0" fontId="27" fillId="10" borderId="27" xfId="0" applyFont="1" applyFill="1" applyBorder="1" applyAlignment="1">
      <alignment wrapText="1"/>
    </xf>
    <xf numFmtId="0" fontId="27" fillId="10" borderId="27"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27" xfId="0" applyFont="1" applyFill="1" applyBorder="1" applyAlignment="1">
      <alignment horizontal="center" vertical="center"/>
    </xf>
    <xf numFmtId="0" fontId="27" fillId="10" borderId="26" xfId="0" applyFont="1" applyFill="1" applyBorder="1" applyAlignment="1">
      <alignment vertical="top"/>
    </xf>
    <xf numFmtId="0" fontId="4"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applyProtection="1"/>
    <xf numFmtId="3" fontId="17" fillId="3" borderId="16" xfId="0" applyNumberFormat="1" applyFont="1" applyFill="1" applyBorder="1" applyAlignment="1" applyProtection="1">
      <alignment horizontal="center" vertical="center" wrapText="1"/>
    </xf>
    <xf numFmtId="3" fontId="17" fillId="3" borderId="15" xfId="0" applyNumberFormat="1" applyFont="1" applyFill="1" applyBorder="1" applyAlignment="1" applyProtection="1">
      <alignment horizontal="center" vertical="center" wrapText="1"/>
    </xf>
    <xf numFmtId="3" fontId="0" fillId="0" borderId="0" xfId="0" applyNumberFormat="1" applyProtection="1"/>
    <xf numFmtId="0" fontId="3" fillId="11" borderId="29" xfId="0" applyFont="1" applyFill="1" applyBorder="1" applyAlignment="1" applyProtection="1">
      <alignment horizontal="center" vertical="center"/>
      <protection locked="0"/>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20"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23" xfId="0" applyNumberFormat="1" applyFont="1" applyFill="1" applyBorder="1" applyAlignment="1" applyProtection="1">
      <alignment vertical="center" shrinkToFit="1"/>
      <protection locked="0"/>
    </xf>
    <xf numFmtId="3" fontId="22" fillId="0" borderId="23" xfId="0" applyNumberFormat="1" applyFont="1" applyFill="1" applyBorder="1" applyAlignment="1" applyProtection="1">
      <alignment vertical="center" shrinkToFit="1"/>
    </xf>
    <xf numFmtId="3" fontId="22" fillId="9" borderId="23" xfId="0" applyNumberFormat="1" applyFont="1" applyFill="1" applyBorder="1" applyAlignment="1" applyProtection="1">
      <alignment vertical="center" shrinkToFit="1"/>
    </xf>
    <xf numFmtId="3" fontId="22" fillId="9" borderId="24" xfId="0" applyNumberFormat="1" applyFont="1" applyFill="1" applyBorder="1" applyAlignment="1" applyProtection="1">
      <alignment vertical="center" shrinkToFit="1"/>
    </xf>
    <xf numFmtId="3" fontId="2" fillId="8" borderId="23"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26" xfId="0" applyFont="1" applyFill="1" applyBorder="1" applyAlignment="1">
      <alignment wrapText="1"/>
    </xf>
    <xf numFmtId="0" fontId="27" fillId="10" borderId="0" xfId="0" applyFont="1" applyFill="1" applyBorder="1" applyAlignment="1">
      <alignment wrapText="1"/>
    </xf>
    <xf numFmtId="0" fontId="26" fillId="10" borderId="26"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27" xfId="0" applyFont="1" applyFill="1" applyBorder="1" applyAlignment="1">
      <alignment vertical="center"/>
    </xf>
    <xf numFmtId="0" fontId="4" fillId="10" borderId="0" xfId="0" applyFont="1" applyFill="1" applyBorder="1" applyAlignment="1">
      <alignment horizontal="center" vertical="center"/>
    </xf>
    <xf numFmtId="0" fontId="28" fillId="10" borderId="27"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27"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27" xfId="0" applyFont="1" applyFill="1" applyBorder="1" applyAlignment="1">
      <alignment vertical="center"/>
    </xf>
    <xf numFmtId="0" fontId="30" fillId="10" borderId="27" xfId="0" applyFont="1" applyFill="1" applyBorder="1"/>
    <xf numFmtId="49" fontId="3" fillId="11" borderId="29" xfId="0" applyNumberFormat="1" applyFont="1" applyFill="1" applyBorder="1" applyAlignment="1" applyProtection="1">
      <alignment horizontal="center" vertical="center"/>
      <protection locked="0"/>
    </xf>
    <xf numFmtId="1" fontId="3" fillId="11" borderId="29"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164" fontId="3" fillId="0" borderId="30" xfId="0" applyNumberFormat="1" applyFont="1" applyFill="1" applyBorder="1" applyAlignment="1" applyProtection="1">
      <alignment horizontal="center" vertical="center"/>
    </xf>
    <xf numFmtId="3" fontId="4" fillId="0" borderId="30" xfId="0" applyNumberFormat="1" applyFont="1" applyFill="1" applyBorder="1" applyAlignment="1" applyProtection="1">
      <alignment horizontal="right" vertical="center" shrinkToFit="1"/>
      <protection locked="0"/>
    </xf>
    <xf numFmtId="164" fontId="3" fillId="9" borderId="30" xfId="0" applyNumberFormat="1" applyFont="1" applyFill="1" applyBorder="1" applyAlignment="1" applyProtection="1">
      <alignment horizontal="center" vertical="center"/>
    </xf>
    <xf numFmtId="3" fontId="16" fillId="9" borderId="30" xfId="0" applyNumberFormat="1" applyFont="1" applyFill="1" applyBorder="1" applyAlignment="1" applyProtection="1">
      <alignment horizontal="right" vertical="center" shrinkToFit="1"/>
    </xf>
    <xf numFmtId="3" fontId="2" fillId="0" borderId="30" xfId="0" applyNumberFormat="1" applyFont="1" applyFill="1" applyBorder="1" applyAlignment="1" applyProtection="1">
      <alignment vertical="center"/>
      <protection locked="0"/>
    </xf>
    <xf numFmtId="3" fontId="2" fillId="0" borderId="30" xfId="0" applyNumberFormat="1" applyFont="1" applyFill="1" applyBorder="1" applyAlignment="1" applyProtection="1">
      <alignment vertical="center"/>
      <protection locked="0" hidden="1"/>
    </xf>
    <xf numFmtId="0" fontId="3" fillId="3" borderId="30" xfId="3" applyFont="1" applyFill="1" applyBorder="1" applyAlignment="1" applyProtection="1">
      <alignment horizontal="center" vertical="center" wrapText="1"/>
    </xf>
    <xf numFmtId="3" fontId="17" fillId="3" borderId="30" xfId="3" applyNumberFormat="1" applyFont="1" applyFill="1" applyBorder="1" applyAlignment="1" applyProtection="1">
      <alignment horizontal="center" vertical="center" wrapText="1"/>
    </xf>
    <xf numFmtId="0" fontId="17" fillId="3" borderId="30" xfId="3" applyFont="1" applyFill="1" applyBorder="1" applyAlignment="1" applyProtection="1">
      <alignment horizontal="center" vertical="center"/>
    </xf>
    <xf numFmtId="3" fontId="16" fillId="9" borderId="30" xfId="0" applyNumberFormat="1" applyFont="1" applyFill="1" applyBorder="1" applyAlignment="1" applyProtection="1">
      <alignment horizontal="right" vertical="center" shrinkToFit="1"/>
      <protection locked="0"/>
    </xf>
    <xf numFmtId="164" fontId="3" fillId="10" borderId="30" xfId="0" applyNumberFormat="1" applyFont="1" applyFill="1" applyBorder="1" applyAlignment="1" applyProtection="1">
      <alignment horizontal="center" vertical="center"/>
    </xf>
    <xf numFmtId="3" fontId="16" fillId="10" borderId="30" xfId="0" applyNumberFormat="1" applyFont="1" applyFill="1" applyBorder="1" applyAlignment="1" applyProtection="1">
      <alignment horizontal="right" vertical="center" shrinkToFit="1"/>
      <protection locked="0"/>
    </xf>
    <xf numFmtId="3" fontId="16" fillId="9" borderId="30" xfId="0" applyNumberFormat="1" applyFont="1" applyFill="1" applyBorder="1" applyAlignment="1" applyProtection="1">
      <alignment vertical="center"/>
    </xf>
    <xf numFmtId="3" fontId="4" fillId="0" borderId="30" xfId="0" applyNumberFormat="1" applyFont="1" applyFill="1" applyBorder="1" applyAlignment="1" applyProtection="1">
      <alignment vertical="center"/>
      <protection locked="0"/>
    </xf>
    <xf numFmtId="4" fontId="17" fillId="3" borderId="30" xfId="3" applyNumberFormat="1" applyFont="1" applyFill="1" applyBorder="1" applyAlignment="1" applyProtection="1">
      <alignment horizontal="center" vertical="center" wrapText="1"/>
    </xf>
    <xf numFmtId="3" fontId="4" fillId="0" borderId="30" xfId="0" applyNumberFormat="1" applyFont="1" applyFill="1" applyBorder="1" applyAlignment="1" applyProtection="1">
      <alignment horizontal="right" vertical="center"/>
      <protection locked="0"/>
    </xf>
    <xf numFmtId="3" fontId="16" fillId="9" borderId="30" xfId="0" applyNumberFormat="1" applyFont="1" applyFill="1" applyBorder="1" applyAlignment="1" applyProtection="1">
      <alignment horizontal="right" vertical="center"/>
    </xf>
    <xf numFmtId="3" fontId="4" fillId="9" borderId="30" xfId="0" applyNumberFormat="1" applyFont="1" applyFill="1" applyBorder="1" applyAlignment="1" applyProtection="1">
      <alignment vertical="center"/>
      <protection locked="0"/>
    </xf>
    <xf numFmtId="3" fontId="16" fillId="0" borderId="30" xfId="0" applyNumberFormat="1" applyFont="1" applyFill="1" applyBorder="1" applyAlignment="1" applyProtection="1">
      <alignment vertical="center"/>
    </xf>
    <xf numFmtId="3" fontId="37" fillId="3" borderId="20" xfId="0" applyNumberFormat="1" applyFont="1" applyFill="1" applyBorder="1" applyAlignment="1" applyProtection="1">
      <alignment horizontal="center" vertical="center" wrapText="1"/>
    </xf>
    <xf numFmtId="3" fontId="4" fillId="0" borderId="30" xfId="4" applyNumberFormat="1" applyFont="1" applyFill="1" applyBorder="1" applyAlignment="1" applyProtection="1">
      <alignment vertical="center"/>
      <protection locked="0"/>
    </xf>
    <xf numFmtId="3" fontId="4" fillId="0" borderId="31" xfId="0" applyNumberFormat="1" applyFont="1" applyFill="1" applyBorder="1" applyAlignment="1" applyProtection="1">
      <alignment vertical="center"/>
      <protection locked="0"/>
    </xf>
    <xf numFmtId="3" fontId="4" fillId="0" borderId="32" xfId="0" applyNumberFormat="1" applyFont="1" applyFill="1" applyBorder="1" applyAlignment="1" applyProtection="1">
      <alignment horizontal="right" vertical="center"/>
      <protection locked="0"/>
    </xf>
    <xf numFmtId="3" fontId="4" fillId="0" borderId="32" xfId="0" applyNumberFormat="1" applyFont="1" applyFill="1" applyBorder="1" applyAlignment="1" applyProtection="1">
      <alignment vertical="center"/>
      <protection locked="0"/>
    </xf>
    <xf numFmtId="0" fontId="1" fillId="0" borderId="0" xfId="0" applyFont="1" applyAlignment="1">
      <alignment horizontal="left" vertical="top"/>
    </xf>
    <xf numFmtId="0" fontId="38" fillId="15" borderId="33" xfId="0" applyFont="1" applyFill="1" applyBorder="1" applyAlignment="1">
      <alignment vertical="center" wrapText="1"/>
    </xf>
    <xf numFmtId="49" fontId="38" fillId="15" borderId="34" xfId="0" applyNumberFormat="1" applyFont="1" applyFill="1" applyBorder="1" applyAlignment="1">
      <alignment horizontal="center" vertical="center" wrapText="1"/>
    </xf>
    <xf numFmtId="0" fontId="38" fillId="15" borderId="35" xfId="0" applyFont="1" applyFill="1" applyBorder="1" applyAlignment="1">
      <alignment horizontal="center" vertical="center" wrapText="1"/>
    </xf>
    <xf numFmtId="0" fontId="39" fillId="9" borderId="36" xfId="0" applyFont="1" applyFill="1" applyBorder="1" applyAlignment="1">
      <alignment horizontal="left" vertical="center"/>
    </xf>
    <xf numFmtId="49" fontId="39" fillId="9" borderId="37" xfId="0" applyNumberFormat="1" applyFont="1" applyFill="1" applyBorder="1" applyAlignment="1">
      <alignment horizontal="center" vertical="center"/>
    </xf>
    <xf numFmtId="49" fontId="39" fillId="9" borderId="37" xfId="0" applyNumberFormat="1" applyFont="1" applyFill="1" applyBorder="1" applyAlignment="1">
      <alignment horizontal="center" vertical="center" wrapText="1"/>
    </xf>
    <xf numFmtId="3" fontId="39" fillId="9" borderId="37" xfId="0" applyNumberFormat="1" applyFont="1" applyFill="1" applyBorder="1" applyAlignment="1">
      <alignment horizontal="right" vertical="center"/>
    </xf>
    <xf numFmtId="0" fontId="40" fillId="9" borderId="38" xfId="0" applyFont="1" applyFill="1" applyBorder="1" applyAlignment="1">
      <alignment horizontal="left" vertical="center"/>
    </xf>
    <xf numFmtId="0" fontId="41" fillId="10" borderId="36" xfId="0" applyFont="1" applyFill="1" applyBorder="1" applyAlignment="1">
      <alignment horizontal="left" vertical="center"/>
    </xf>
    <xf numFmtId="49" fontId="41" fillId="10" borderId="37" xfId="0" applyNumberFormat="1" applyFont="1" applyFill="1" applyBorder="1" applyAlignment="1">
      <alignment horizontal="center" vertical="center"/>
    </xf>
    <xf numFmtId="3" fontId="41" fillId="10" borderId="37" xfId="0" applyNumberFormat="1" applyFont="1" applyFill="1" applyBorder="1" applyAlignment="1">
      <alignment horizontal="right" vertical="center"/>
    </xf>
    <xf numFmtId="0" fontId="41" fillId="10" borderId="38" xfId="0" applyFont="1" applyFill="1" applyBorder="1" applyAlignment="1">
      <alignment horizontal="left" vertical="center"/>
    </xf>
    <xf numFmtId="0" fontId="41" fillId="10" borderId="36" xfId="0" applyFont="1" applyFill="1" applyBorder="1" applyAlignment="1">
      <alignment horizontal="left" vertical="center" wrapText="1"/>
    </xf>
    <xf numFmtId="49" fontId="41" fillId="10" borderId="37" xfId="0" applyNumberFormat="1" applyFont="1" applyFill="1" applyBorder="1" applyAlignment="1">
      <alignment horizontal="center" vertical="center" wrapText="1"/>
    </xf>
    <xf numFmtId="0" fontId="41" fillId="10" borderId="38" xfId="0" applyFont="1" applyFill="1" applyBorder="1" applyAlignment="1">
      <alignment horizontal="left" vertical="center" wrapText="1"/>
    </xf>
    <xf numFmtId="3" fontId="4" fillId="0" borderId="37" xfId="0" applyNumberFormat="1" applyFont="1" applyFill="1" applyBorder="1" applyAlignment="1">
      <alignment horizontal="right" vertical="center"/>
    </xf>
    <xf numFmtId="0" fontId="41" fillId="10" borderId="39" xfId="0" applyFont="1" applyFill="1" applyBorder="1" applyAlignment="1">
      <alignment horizontal="left" vertical="center"/>
    </xf>
    <xf numFmtId="49" fontId="38" fillId="10" borderId="40" xfId="0" applyNumberFormat="1" applyFont="1" applyFill="1" applyBorder="1" applyAlignment="1">
      <alignment horizontal="center" vertical="center"/>
    </xf>
    <xf numFmtId="3" fontId="41" fillId="10" borderId="40" xfId="0" applyNumberFormat="1" applyFont="1" applyFill="1" applyBorder="1" applyAlignment="1">
      <alignment horizontal="right" vertical="center"/>
    </xf>
    <xf numFmtId="0" fontId="41" fillId="10" borderId="40" xfId="0" applyFont="1" applyFill="1" applyBorder="1" applyAlignment="1">
      <alignment horizontal="right" vertical="center"/>
    </xf>
    <xf numFmtId="0" fontId="41" fillId="10" borderId="41" xfId="0" applyFont="1" applyFill="1" applyBorder="1" applyAlignment="1">
      <alignment wrapText="1"/>
    </xf>
    <xf numFmtId="0" fontId="39" fillId="9" borderId="38" xfId="0" applyFont="1" applyFill="1" applyBorder="1" applyAlignment="1">
      <alignment vertical="center" wrapText="1"/>
    </xf>
    <xf numFmtId="0" fontId="41" fillId="10" borderId="38" xfId="0" applyFont="1" applyFill="1" applyBorder="1" applyAlignment="1">
      <alignment vertical="center" wrapText="1"/>
    </xf>
    <xf numFmtId="0" fontId="39" fillId="9" borderId="36" xfId="0" applyFont="1" applyFill="1" applyBorder="1" applyAlignment="1">
      <alignment horizontal="left" vertical="center" wrapText="1"/>
    </xf>
    <xf numFmtId="49" fontId="38" fillId="16" borderId="42" xfId="0" applyNumberFormat="1" applyFont="1" applyFill="1" applyBorder="1" applyAlignment="1">
      <alignment vertical="center"/>
    </xf>
    <xf numFmtId="49" fontId="38" fillId="16" borderId="44" xfId="0" applyNumberFormat="1" applyFont="1" applyFill="1" applyBorder="1" applyAlignment="1">
      <alignment horizontal="center" vertical="center"/>
    </xf>
    <xf numFmtId="3" fontId="38" fillId="16" borderId="44" xfId="0" applyNumberFormat="1" applyFont="1" applyFill="1" applyBorder="1" applyAlignment="1">
      <alignment horizontal="right" vertical="center"/>
    </xf>
    <xf numFmtId="3" fontId="38" fillId="16" borderId="45" xfId="0" applyNumberFormat="1" applyFont="1" applyFill="1" applyBorder="1" applyAlignment="1">
      <alignment horizontal="right" vertical="center"/>
    </xf>
    <xf numFmtId="0" fontId="41" fillId="10" borderId="46" xfId="0" applyFont="1" applyFill="1" applyBorder="1" applyAlignment="1">
      <alignment horizontal="left" vertical="center"/>
    </xf>
    <xf numFmtId="49" fontId="38" fillId="10" borderId="46" xfId="0" applyNumberFormat="1" applyFont="1" applyFill="1" applyBorder="1" applyAlignment="1">
      <alignment horizontal="center" vertical="center"/>
    </xf>
    <xf numFmtId="3" fontId="41" fillId="10" borderId="46" xfId="0" applyNumberFormat="1" applyFont="1" applyFill="1" applyBorder="1" applyAlignment="1">
      <alignment horizontal="right" vertical="center"/>
    </xf>
    <xf numFmtId="0" fontId="41" fillId="10" borderId="46" xfId="0" applyFont="1" applyFill="1" applyBorder="1" applyAlignment="1">
      <alignment horizontal="right" vertical="center"/>
    </xf>
    <xf numFmtId="0" fontId="39" fillId="9" borderId="47" xfId="0" applyFont="1" applyFill="1" applyBorder="1" applyAlignment="1">
      <alignment vertical="center"/>
    </xf>
    <xf numFmtId="49" fontId="39" fillId="9" borderId="48" xfId="0" applyNumberFormat="1" applyFont="1" applyFill="1" applyBorder="1" applyAlignment="1">
      <alignment horizontal="center" vertical="center"/>
    </xf>
    <xf numFmtId="3" fontId="39" fillId="9" borderId="48" xfId="0" applyNumberFormat="1" applyFont="1" applyFill="1" applyBorder="1" applyAlignment="1">
      <alignment horizontal="right" vertical="center"/>
    </xf>
    <xf numFmtId="3" fontId="39" fillId="9" borderId="49" xfId="0" applyNumberFormat="1" applyFont="1" applyFill="1" applyBorder="1" applyAlignment="1">
      <alignment horizontal="left" vertical="center" wrapText="1"/>
    </xf>
    <xf numFmtId="0" fontId="41" fillId="10" borderId="50" xfId="0" applyFont="1" applyFill="1" applyBorder="1" applyAlignment="1">
      <alignment horizontal="left" vertical="center"/>
    </xf>
    <xf numFmtId="0" fontId="41" fillId="10" borderId="51" xfId="0" applyFont="1" applyFill="1" applyBorder="1" applyAlignment="1">
      <alignment horizontal="left" vertical="center"/>
    </xf>
    <xf numFmtId="0" fontId="41" fillId="10" borderId="52" xfId="0" applyFont="1" applyFill="1" applyBorder="1" applyAlignment="1">
      <alignment wrapText="1"/>
    </xf>
    <xf numFmtId="0" fontId="39" fillId="9" borderId="50" xfId="0" applyFont="1" applyFill="1" applyBorder="1" applyAlignment="1">
      <alignment horizontal="left" vertical="center" wrapText="1"/>
    </xf>
    <xf numFmtId="3" fontId="39" fillId="9" borderId="53" xfId="0" applyNumberFormat="1" applyFont="1" applyFill="1" applyBorder="1" applyAlignment="1">
      <alignment horizontal="right" vertical="center"/>
    </xf>
    <xf numFmtId="3" fontId="39" fillId="9" borderId="54" xfId="0" applyNumberFormat="1" applyFont="1" applyFill="1" applyBorder="1" applyAlignment="1">
      <alignment horizontal="left" vertical="top" wrapText="1"/>
    </xf>
    <xf numFmtId="0" fontId="41" fillId="10" borderId="55" xfId="0" applyFont="1" applyFill="1" applyBorder="1" applyAlignment="1">
      <alignment horizontal="left" vertical="center"/>
    </xf>
    <xf numFmtId="0" fontId="41" fillId="10" borderId="56" xfId="0" applyFont="1" applyFill="1" applyBorder="1" applyAlignment="1">
      <alignment wrapText="1"/>
    </xf>
    <xf numFmtId="0" fontId="41" fillId="10" borderId="57" xfId="0" applyFont="1" applyFill="1" applyBorder="1" applyAlignment="1">
      <alignment horizontal="left" vertical="center" wrapText="1"/>
    </xf>
    <xf numFmtId="0" fontId="4" fillId="10" borderId="54" xfId="0" applyFont="1" applyFill="1" applyBorder="1" applyAlignment="1">
      <alignment horizontal="left" vertical="center" wrapText="1"/>
    </xf>
    <xf numFmtId="0" fontId="39" fillId="9" borderId="54" xfId="0" applyFont="1" applyFill="1" applyBorder="1" applyAlignment="1">
      <alignment vertical="center" wrapText="1"/>
    </xf>
    <xf numFmtId="0" fontId="41" fillId="10" borderId="54" xfId="0" applyFont="1" applyFill="1" applyBorder="1" applyAlignment="1">
      <alignment horizontal="left" vertical="center" wrapText="1"/>
    </xf>
    <xf numFmtId="0" fontId="41" fillId="10" borderId="50" xfId="0" applyFont="1" applyFill="1" applyBorder="1" applyAlignment="1">
      <alignment horizontal="left" vertical="center" wrapText="1"/>
    </xf>
    <xf numFmtId="3" fontId="41" fillId="0" borderId="37" xfId="0" applyNumberFormat="1" applyFont="1" applyFill="1" applyBorder="1" applyAlignment="1">
      <alignment horizontal="right" vertical="center"/>
    </xf>
    <xf numFmtId="0" fontId="38" fillId="16" borderId="59" xfId="0" applyFont="1" applyFill="1" applyBorder="1" applyAlignment="1">
      <alignment horizontal="left" vertical="center"/>
    </xf>
    <xf numFmtId="49" fontId="38" fillId="16" borderId="60" xfId="0" applyNumberFormat="1" applyFont="1" applyFill="1" applyBorder="1" applyAlignment="1">
      <alignment horizontal="center" vertical="center"/>
    </xf>
    <xf numFmtId="3" fontId="38" fillId="16" borderId="60" xfId="0" applyNumberFormat="1" applyFont="1" applyFill="1" applyBorder="1" applyAlignment="1">
      <alignment horizontal="right" vertical="center"/>
    </xf>
    <xf numFmtId="3" fontId="38" fillId="16" borderId="61" xfId="0" applyNumberFormat="1" applyFont="1" applyFill="1" applyBorder="1" applyAlignment="1">
      <alignment horizontal="right" vertical="center"/>
    </xf>
    <xf numFmtId="0" fontId="38" fillId="10" borderId="0" xfId="0" applyFont="1" applyFill="1" applyBorder="1" applyAlignment="1">
      <alignment horizontal="left" vertical="center"/>
    </xf>
    <xf numFmtId="49" fontId="38" fillId="10" borderId="0" xfId="0" applyNumberFormat="1" applyFont="1" applyFill="1" applyBorder="1" applyAlignment="1">
      <alignment horizontal="center" vertical="center"/>
    </xf>
    <xf numFmtId="3" fontId="38" fillId="10" borderId="0" xfId="0" applyNumberFormat="1" applyFont="1" applyFill="1" applyBorder="1" applyAlignment="1">
      <alignment horizontal="right" vertical="center"/>
    </xf>
    <xf numFmtId="49" fontId="38" fillId="10" borderId="0" xfId="0" applyNumberFormat="1" applyFont="1" applyFill="1" applyAlignment="1">
      <alignment horizontal="center" vertical="center"/>
    </xf>
    <xf numFmtId="49" fontId="38" fillId="10" borderId="0" xfId="0" applyNumberFormat="1" applyFont="1" applyFill="1" applyAlignment="1">
      <alignment horizontal="center" vertical="center" wrapText="1"/>
    </xf>
    <xf numFmtId="0" fontId="41" fillId="10" borderId="0" xfId="0" applyFont="1" applyFill="1"/>
    <xf numFmtId="0" fontId="43" fillId="10" borderId="0" xfId="0" applyFont="1" applyFill="1"/>
    <xf numFmtId="0" fontId="38" fillId="10" borderId="0" xfId="0" applyFont="1" applyFill="1"/>
    <xf numFmtId="0" fontId="44" fillId="10" borderId="62" xfId="0" applyFont="1" applyFill="1" applyBorder="1"/>
    <xf numFmtId="49" fontId="45" fillId="10" borderId="62" xfId="0" applyNumberFormat="1" applyFont="1" applyFill="1" applyBorder="1" applyAlignment="1">
      <alignment horizontal="center" vertical="center"/>
    </xf>
    <xf numFmtId="49" fontId="45" fillId="10" borderId="62" xfId="0" applyNumberFormat="1" applyFont="1" applyFill="1" applyBorder="1" applyAlignment="1">
      <alignment horizontal="center" vertical="center" wrapText="1"/>
    </xf>
    <xf numFmtId="3" fontId="38" fillId="10" borderId="62" xfId="0" applyNumberFormat="1" applyFont="1" applyFill="1" applyBorder="1" applyAlignment="1">
      <alignment horizontal="center"/>
    </xf>
    <xf numFmtId="3" fontId="46" fillId="10" borderId="62" xfId="0" applyNumberFormat="1" applyFont="1" applyFill="1" applyBorder="1" applyAlignment="1">
      <alignment horizontal="center"/>
    </xf>
    <xf numFmtId="0" fontId="46" fillId="10" borderId="62" xfId="0" applyFont="1" applyFill="1" applyBorder="1" applyAlignment="1">
      <alignment vertical="center"/>
    </xf>
    <xf numFmtId="0" fontId="38" fillId="15" borderId="63" xfId="0" applyFont="1" applyFill="1" applyBorder="1" applyAlignment="1">
      <alignment vertical="center" wrapText="1"/>
    </xf>
    <xf numFmtId="49" fontId="38" fillId="15" borderId="64" xfId="0" applyNumberFormat="1" applyFont="1" applyFill="1" applyBorder="1" applyAlignment="1">
      <alignment horizontal="center" vertical="center" wrapText="1"/>
    </xf>
    <xf numFmtId="3" fontId="38" fillId="15" borderId="64" xfId="0" applyNumberFormat="1" applyFont="1" applyFill="1" applyBorder="1" applyAlignment="1">
      <alignment horizontal="center" vertical="center" wrapText="1"/>
    </xf>
    <xf numFmtId="0" fontId="38" fillId="15" borderId="65" xfId="0" applyFont="1" applyFill="1" applyBorder="1" applyAlignment="1">
      <alignment horizontal="center" vertical="center"/>
    </xf>
    <xf numFmtId="0" fontId="39" fillId="9" borderId="66" xfId="0" applyFont="1" applyFill="1" applyBorder="1" applyAlignment="1">
      <alignment vertical="center" wrapText="1"/>
    </xf>
    <xf numFmtId="49" fontId="39" fillId="9" borderId="67" xfId="0" applyNumberFormat="1" applyFont="1" applyFill="1" applyBorder="1" applyAlignment="1">
      <alignment horizontal="center" vertical="center"/>
    </xf>
    <xf numFmtId="49" fontId="39" fillId="9" borderId="67" xfId="0" applyNumberFormat="1" applyFont="1" applyFill="1" applyBorder="1" applyAlignment="1">
      <alignment horizontal="center" vertical="center" wrapText="1"/>
    </xf>
    <xf numFmtId="3" fontId="39" fillId="9" borderId="67" xfId="0" applyNumberFormat="1" applyFont="1" applyFill="1" applyBorder="1" applyAlignment="1">
      <alignment horizontal="right" vertical="center"/>
    </xf>
    <xf numFmtId="0" fontId="40" fillId="9" borderId="68" xfId="0" applyFont="1" applyFill="1" applyBorder="1" applyAlignment="1">
      <alignment horizontal="left" vertical="center"/>
    </xf>
    <xf numFmtId="0" fontId="41" fillId="0" borderId="38" xfId="0" applyFont="1" applyFill="1" applyBorder="1" applyAlignment="1">
      <alignment horizontal="left" vertical="center"/>
    </xf>
    <xf numFmtId="49" fontId="38" fillId="10" borderId="40" xfId="0" applyNumberFormat="1" applyFont="1" applyFill="1" applyBorder="1" applyAlignment="1">
      <alignment horizontal="center" vertical="center" wrapText="1"/>
    </xf>
    <xf numFmtId="0" fontId="41" fillId="10" borderId="41" xfId="0" applyFont="1" applyFill="1" applyBorder="1" applyAlignment="1">
      <alignment horizontal="left" vertical="center"/>
    </xf>
    <xf numFmtId="0" fontId="39" fillId="9" borderId="38" xfId="0" applyFont="1" applyFill="1" applyBorder="1" applyAlignment="1">
      <alignment horizontal="left" vertical="center" wrapText="1"/>
    </xf>
    <xf numFmtId="0" fontId="41" fillId="0" borderId="38" xfId="0" applyFont="1" applyFill="1" applyBorder="1" applyAlignment="1">
      <alignment horizontal="left" vertical="center" wrapText="1"/>
    </xf>
    <xf numFmtId="0" fontId="39" fillId="9" borderId="38" xfId="0" applyFont="1" applyFill="1" applyBorder="1" applyAlignment="1">
      <alignment horizontal="left" vertical="center"/>
    </xf>
    <xf numFmtId="0" fontId="38" fillId="10" borderId="39" xfId="0" applyFont="1" applyFill="1" applyBorder="1" applyAlignment="1">
      <alignment horizontal="left" vertical="center"/>
    </xf>
    <xf numFmtId="3" fontId="38" fillId="10" borderId="40" xfId="0" applyNumberFormat="1" applyFont="1" applyFill="1" applyBorder="1" applyAlignment="1">
      <alignment horizontal="right" vertical="center"/>
    </xf>
    <xf numFmtId="0" fontId="38" fillId="10" borderId="40" xfId="0" applyFont="1" applyFill="1" applyBorder="1" applyAlignment="1">
      <alignment horizontal="right" vertical="center"/>
    </xf>
    <xf numFmtId="0" fontId="38" fillId="10" borderId="41" xfId="0" applyFont="1" applyFill="1" applyBorder="1" applyAlignment="1">
      <alignment horizontal="left" vertical="center"/>
    </xf>
    <xf numFmtId="0" fontId="39" fillId="9" borderId="69" xfId="0" applyFont="1" applyFill="1" applyBorder="1" applyAlignment="1">
      <alignment horizontal="left" vertical="center"/>
    </xf>
    <xf numFmtId="49" fontId="39" fillId="9" borderId="44" xfId="0" applyNumberFormat="1" applyFont="1" applyFill="1" applyBorder="1" applyAlignment="1">
      <alignment horizontal="center" vertical="center"/>
    </xf>
    <xf numFmtId="49" fontId="39" fillId="9" borderId="44" xfId="0" applyNumberFormat="1" applyFont="1" applyFill="1" applyBorder="1" applyAlignment="1">
      <alignment horizontal="center" vertical="center" wrapText="1"/>
    </xf>
    <xf numFmtId="3" fontId="39" fillId="9" borderId="44" xfId="0" applyNumberFormat="1" applyFont="1" applyFill="1" applyBorder="1" applyAlignment="1">
      <alignment horizontal="right" vertical="center"/>
    </xf>
    <xf numFmtId="0" fontId="40" fillId="9" borderId="45" xfId="0" applyFont="1" applyFill="1" applyBorder="1" applyAlignment="1">
      <alignment horizontal="left" vertical="center"/>
    </xf>
    <xf numFmtId="0" fontId="0" fillId="10" borderId="0" xfId="0" applyFill="1"/>
    <xf numFmtId="49" fontId="38" fillId="10" borderId="0" xfId="0" applyNumberFormat="1" applyFont="1" applyFill="1" applyAlignment="1">
      <alignment horizontal="center"/>
    </xf>
    <xf numFmtId="0" fontId="47" fillId="10" borderId="0" xfId="0" applyFont="1" applyFill="1"/>
    <xf numFmtId="0" fontId="38" fillId="10" borderId="0" xfId="0" applyFont="1" applyFill="1" applyAlignment="1">
      <alignment horizontal="center"/>
    </xf>
    <xf numFmtId="3" fontId="39" fillId="9" borderId="70" xfId="0" applyNumberFormat="1" applyFont="1" applyFill="1" applyBorder="1" applyAlignment="1">
      <alignment horizontal="right" vertical="center"/>
    </xf>
    <xf numFmtId="0" fontId="38" fillId="15" borderId="71" xfId="0" applyFont="1" applyFill="1" applyBorder="1" applyAlignment="1">
      <alignment horizontal="left" vertical="center" wrapText="1"/>
    </xf>
    <xf numFmtId="49" fontId="38" fillId="15" borderId="72" xfId="0" applyNumberFormat="1" applyFont="1" applyFill="1" applyBorder="1" applyAlignment="1">
      <alignment horizontal="center" vertical="center" wrapText="1"/>
    </xf>
    <xf numFmtId="0" fontId="38" fillId="15" borderId="73" xfId="0" applyFont="1" applyFill="1" applyBorder="1" applyAlignment="1">
      <alignment horizontal="center" vertical="center" wrapText="1"/>
    </xf>
    <xf numFmtId="0" fontId="11" fillId="9" borderId="74" xfId="0" applyFont="1" applyFill="1" applyBorder="1" applyAlignment="1" applyProtection="1">
      <alignment horizontal="left" vertical="center" wrapText="1"/>
    </xf>
    <xf numFmtId="49" fontId="39" fillId="9" borderId="51" xfId="0" applyNumberFormat="1" applyFont="1" applyFill="1" applyBorder="1" applyAlignment="1">
      <alignment horizontal="center" vertical="center"/>
    </xf>
    <xf numFmtId="0" fontId="39" fillId="9" borderId="75" xfId="0" applyFont="1" applyFill="1" applyBorder="1" applyAlignment="1">
      <alignment horizontal="left" vertical="center" wrapText="1"/>
    </xf>
    <xf numFmtId="0" fontId="0" fillId="0" borderId="74" xfId="0" applyBorder="1"/>
    <xf numFmtId="0" fontId="0" fillId="0" borderId="0" xfId="0" applyBorder="1"/>
    <xf numFmtId="0" fontId="0" fillId="0" borderId="56" xfId="0" applyBorder="1"/>
    <xf numFmtId="0" fontId="39" fillId="9" borderId="54" xfId="0" applyFont="1" applyFill="1" applyBorder="1" applyAlignment="1">
      <alignment horizontal="left" vertical="center" wrapText="1"/>
    </xf>
    <xf numFmtId="0" fontId="40" fillId="9" borderId="54" xfId="0" applyFont="1" applyFill="1" applyBorder="1" applyAlignment="1">
      <alignment horizontal="left" vertical="center"/>
    </xf>
    <xf numFmtId="0" fontId="11" fillId="9" borderId="76" xfId="0" applyFont="1" applyFill="1" applyBorder="1" applyAlignment="1" applyProtection="1">
      <alignment horizontal="left" vertical="center"/>
    </xf>
    <xf numFmtId="49" fontId="39" fillId="9" borderId="60" xfId="0" applyNumberFormat="1" applyFont="1" applyFill="1" applyBorder="1" applyAlignment="1">
      <alignment horizontal="center" vertical="center"/>
    </xf>
    <xf numFmtId="3" fontId="39" fillId="9" borderId="60" xfId="0" applyNumberFormat="1" applyFont="1" applyFill="1" applyBorder="1" applyAlignment="1">
      <alignment horizontal="right" vertical="center"/>
    </xf>
    <xf numFmtId="0" fontId="40" fillId="9" borderId="61" xfId="0" applyFont="1" applyFill="1" applyBorder="1" applyAlignment="1">
      <alignment horizontal="left" vertical="center"/>
    </xf>
    <xf numFmtId="0" fontId="14" fillId="9" borderId="77" xfId="0" applyFont="1" applyFill="1" applyBorder="1" applyAlignment="1" applyProtection="1">
      <alignment vertical="center" wrapText="1"/>
    </xf>
    <xf numFmtId="49" fontId="14" fillId="9" borderId="78" xfId="0" applyNumberFormat="1" applyFont="1" applyFill="1" applyBorder="1" applyAlignment="1" applyProtection="1">
      <alignment horizontal="center" vertical="center" wrapText="1"/>
    </xf>
    <xf numFmtId="0" fontId="14" fillId="9" borderId="78" xfId="0" applyFont="1" applyFill="1" applyBorder="1" applyAlignment="1" applyProtection="1">
      <alignment horizontal="center" vertical="center" wrapText="1"/>
    </xf>
    <xf numFmtId="3" fontId="14" fillId="9" borderId="78" xfId="0" applyNumberFormat="1" applyFont="1" applyFill="1" applyBorder="1" applyAlignment="1" applyProtection="1">
      <alignment vertical="center" wrapText="1"/>
    </xf>
    <xf numFmtId="43" fontId="0" fillId="0" borderId="0" xfId="5" applyFont="1"/>
    <xf numFmtId="0" fontId="0" fillId="0" borderId="0" xfId="5" applyNumberFormat="1" applyFont="1"/>
    <xf numFmtId="43" fontId="1" fillId="0" borderId="0" xfId="5" applyFont="1"/>
    <xf numFmtId="49" fontId="38" fillId="16" borderId="43" xfId="0" applyNumberFormat="1" applyFont="1" applyFill="1" applyBorder="1" applyAlignment="1">
      <alignment horizontal="center" vertical="center"/>
    </xf>
    <xf numFmtId="0" fontId="23" fillId="10" borderId="0" xfId="0" applyFont="1" applyFill="1" applyAlignment="1">
      <alignment horizontal="left" wrapText="1"/>
    </xf>
    <xf numFmtId="0" fontId="5" fillId="10" borderId="0" xfId="0" applyFont="1" applyFill="1"/>
    <xf numFmtId="0" fontId="51" fillId="10" borderId="0" xfId="0" applyFont="1" applyFill="1"/>
    <xf numFmtId="0" fontId="1" fillId="10" borderId="0" xfId="0" applyFont="1" applyFill="1"/>
    <xf numFmtId="0" fontId="52" fillId="10" borderId="0" xfId="0" applyFont="1" applyFill="1" applyAlignment="1"/>
    <xf numFmtId="49" fontId="52" fillId="10" borderId="0" xfId="0" applyNumberFormat="1" applyFont="1" applyFill="1" applyAlignment="1">
      <alignment vertical="center"/>
    </xf>
    <xf numFmtId="49" fontId="52" fillId="10" borderId="0" xfId="0" applyNumberFormat="1" applyFont="1" applyFill="1" applyAlignment="1">
      <alignment vertical="center" wrapText="1"/>
    </xf>
    <xf numFmtId="0" fontId="50" fillId="10" borderId="0" xfId="0" applyFont="1" applyFill="1" applyAlignment="1"/>
    <xf numFmtId="0" fontId="53" fillId="10" borderId="0" xfId="0" applyFont="1" applyFill="1" applyAlignment="1"/>
    <xf numFmtId="0" fontId="11" fillId="9" borderId="80" xfId="0" applyFont="1" applyFill="1" applyBorder="1" applyAlignment="1" applyProtection="1">
      <alignment horizontal="left" vertical="center" wrapText="1"/>
    </xf>
    <xf numFmtId="0" fontId="0" fillId="10" borderId="0" xfId="0" applyFill="1" applyAlignment="1">
      <alignment horizontal="left"/>
    </xf>
    <xf numFmtId="0" fontId="1" fillId="10" borderId="0" xfId="0" applyFont="1" applyFill="1" applyAlignment="1">
      <alignment horizontal="left" vertical="top"/>
    </xf>
    <xf numFmtId="0" fontId="1" fillId="10" borderId="0" xfId="0" applyFont="1" applyFill="1" applyAlignment="1">
      <alignment horizontal="left" vertical="top" wrapText="1"/>
    </xf>
    <xf numFmtId="0" fontId="43" fillId="10" borderId="38" xfId="0" applyFont="1" applyFill="1" applyBorder="1" applyAlignment="1">
      <alignment horizontal="left" vertical="center" wrapText="1"/>
    </xf>
    <xf numFmtId="0" fontId="43" fillId="10" borderId="41" xfId="0" applyFont="1" applyFill="1" applyBorder="1" applyAlignment="1">
      <alignment wrapText="1"/>
    </xf>
    <xf numFmtId="0" fontId="43" fillId="10" borderId="38" xfId="0" applyFont="1" applyFill="1" applyBorder="1" applyAlignment="1">
      <alignment vertical="center" wrapText="1"/>
    </xf>
    <xf numFmtId="3" fontId="46" fillId="16" borderId="45" xfId="0" applyNumberFormat="1" applyFont="1" applyFill="1" applyBorder="1" applyAlignment="1">
      <alignment horizontal="right" vertical="center"/>
    </xf>
    <xf numFmtId="0" fontId="43" fillId="10" borderId="46" xfId="0" applyFont="1" applyFill="1" applyBorder="1" applyAlignment="1">
      <alignment horizontal="left" vertical="center"/>
    </xf>
    <xf numFmtId="0" fontId="43" fillId="10" borderId="52" xfId="0" applyFont="1" applyFill="1" applyBorder="1" applyAlignment="1">
      <alignment wrapText="1"/>
    </xf>
    <xf numFmtId="0" fontId="43" fillId="10" borderId="56" xfId="0" applyFont="1" applyFill="1" applyBorder="1" applyAlignment="1">
      <alignment wrapText="1"/>
    </xf>
    <xf numFmtId="0" fontId="43" fillId="10" borderId="54" xfId="0" applyFont="1" applyFill="1" applyBorder="1" applyAlignment="1">
      <alignment horizontal="left" vertical="center" wrapText="1"/>
    </xf>
    <xf numFmtId="0" fontId="43" fillId="0" borderId="54" xfId="0" applyFont="1" applyFill="1" applyBorder="1" applyAlignment="1">
      <alignment horizontal="left" vertical="center"/>
    </xf>
    <xf numFmtId="0" fontId="43" fillId="10" borderId="58" xfId="0" applyFont="1" applyFill="1" applyBorder="1" applyAlignment="1">
      <alignment wrapText="1"/>
    </xf>
    <xf numFmtId="0" fontId="4" fillId="10" borderId="38" xfId="0" applyFont="1" applyFill="1" applyBorder="1" applyAlignment="1">
      <alignment horizontal="left" vertical="center" wrapText="1"/>
    </xf>
    <xf numFmtId="3" fontId="4" fillId="10" borderId="37" xfId="0" applyNumberFormat="1" applyFont="1" applyFill="1" applyBorder="1" applyAlignment="1">
      <alignment horizontal="right" vertical="center"/>
    </xf>
    <xf numFmtId="0" fontId="55" fillId="0" borderId="0" xfId="0" applyFont="1" applyBorder="1"/>
    <xf numFmtId="0" fontId="39" fillId="9" borderId="79" xfId="0" applyFont="1" applyFill="1" applyBorder="1" applyAlignment="1" applyProtection="1">
      <alignment vertical="center" wrapText="1"/>
    </xf>
    <xf numFmtId="43" fontId="0" fillId="0" borderId="0" xfId="0" applyNumberFormat="1"/>
    <xf numFmtId="0" fontId="27" fillId="10" borderId="0" xfId="0" applyFont="1" applyFill="1" applyBorder="1"/>
    <xf numFmtId="0" fontId="4" fillId="10" borderId="26"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Border="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Border="1" applyAlignment="1">
      <alignment horizontal="center" vertical="center"/>
    </xf>
    <xf numFmtId="0" fontId="4" fillId="10" borderId="27" xfId="0" applyFont="1" applyFill="1" applyBorder="1" applyAlignment="1">
      <alignment horizontal="center" vertical="center"/>
    </xf>
    <xf numFmtId="0" fontId="23" fillId="10" borderId="17" xfId="0" applyFont="1" applyFill="1" applyBorder="1" applyAlignment="1">
      <alignment vertical="center"/>
    </xf>
    <xf numFmtId="0" fontId="23" fillId="10" borderId="1" xfId="0" applyFont="1" applyFill="1" applyBorder="1" applyAlignment="1">
      <alignment vertical="center"/>
    </xf>
    <xf numFmtId="0" fontId="26" fillId="10" borderId="26"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26"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27" fillId="10" borderId="0" xfId="0" applyFont="1" applyFill="1" applyBorder="1" applyAlignment="1">
      <alignment wrapText="1"/>
    </xf>
    <xf numFmtId="0" fontId="27" fillId="10" borderId="0" xfId="0" applyFont="1" applyFill="1" applyBorder="1" applyAlignment="1">
      <alignment vertical="center" wrapText="1"/>
    </xf>
    <xf numFmtId="0" fontId="25" fillId="10" borderId="26"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4" fillId="10" borderId="26" xfId="0" applyFont="1" applyFill="1" applyBorder="1" applyAlignment="1">
      <alignment horizontal="right" vertical="center"/>
    </xf>
    <xf numFmtId="0" fontId="4" fillId="10" borderId="0" xfId="0" applyFont="1" applyFill="1" applyBorder="1" applyAlignment="1">
      <alignment horizontal="righ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 fillId="10" borderId="0" xfId="0" applyFont="1" applyFill="1" applyBorder="1" applyAlignment="1">
      <alignment horizontal="right" vertical="center" wrapText="1"/>
    </xf>
    <xf numFmtId="0" fontId="2" fillId="10" borderId="27" xfId="0" applyFont="1" applyFill="1" applyBorder="1" applyAlignment="1">
      <alignment horizontal="right" vertical="center" wrapText="1"/>
    </xf>
    <xf numFmtId="0" fontId="28" fillId="10" borderId="26" xfId="0" applyFont="1" applyFill="1" applyBorder="1" applyAlignment="1">
      <alignment vertical="center"/>
    </xf>
    <xf numFmtId="0" fontId="28" fillId="10" borderId="0" xfId="0" applyFont="1" applyFill="1" applyBorder="1" applyAlignment="1">
      <alignment vertical="center"/>
    </xf>
    <xf numFmtId="0" fontId="27" fillId="10" borderId="26" xfId="0" applyFont="1" applyFill="1" applyBorder="1" applyAlignment="1">
      <alignment wrapText="1"/>
    </xf>
    <xf numFmtId="0" fontId="4" fillId="10" borderId="27"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26"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27"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27" xfId="0" applyFont="1" applyFill="1" applyBorder="1" applyAlignment="1">
      <alignment vertical="center"/>
    </xf>
    <xf numFmtId="0" fontId="4" fillId="10" borderId="26" xfId="0" applyFont="1" applyFill="1" applyBorder="1" applyAlignment="1">
      <alignment horizontal="center" vertical="center"/>
    </xf>
    <xf numFmtId="0" fontId="33" fillId="10" borderId="0" xfId="0" applyFont="1" applyFill="1" applyBorder="1" applyAlignment="1">
      <alignment vertical="center"/>
    </xf>
    <xf numFmtId="0" fontId="33" fillId="10" borderId="27"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7" fillId="10" borderId="0" xfId="0" applyFont="1" applyFill="1" applyBorder="1" applyProtection="1">
      <protection locked="0"/>
    </xf>
    <xf numFmtId="0" fontId="3" fillId="11" borderId="4" xfId="0" applyFont="1" applyFill="1" applyBorder="1" applyAlignment="1" applyProtection="1">
      <alignment horizontal="right" vertical="center"/>
      <protection locked="0"/>
    </xf>
    <xf numFmtId="0" fontId="27" fillId="10" borderId="0" xfId="0" applyFont="1" applyFill="1" applyBorder="1" applyAlignment="1">
      <alignment vertical="top"/>
    </xf>
    <xf numFmtId="0" fontId="27" fillId="10" borderId="0" xfId="0" applyFont="1" applyFill="1" applyBorder="1" applyAlignment="1">
      <alignment vertical="top" wrapText="1"/>
    </xf>
    <xf numFmtId="0" fontId="4" fillId="10" borderId="26" xfId="0" applyFont="1" applyFill="1" applyBorder="1" applyAlignment="1">
      <alignment horizontal="left" vertical="center"/>
    </xf>
    <xf numFmtId="0" fontId="4" fillId="10" borderId="0" xfId="0" applyFont="1" applyFill="1" applyBorder="1" applyAlignment="1">
      <alignment horizontal="left" vertical="center"/>
    </xf>
    <xf numFmtId="0" fontId="4" fillId="0" borderId="30"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4" fillId="9" borderId="30" xfId="0" applyFont="1" applyFill="1" applyBorder="1" applyAlignment="1" applyProtection="1">
      <alignment horizontal="left" vertical="center" wrapText="1"/>
    </xf>
    <xf numFmtId="0" fontId="16" fillId="0" borderId="30" xfId="0" applyFont="1" applyFill="1" applyBorder="1" applyAlignment="1" applyProtection="1">
      <alignment horizontal="left" vertical="center" wrapText="1"/>
    </xf>
    <xf numFmtId="0" fontId="36" fillId="9" borderId="30" xfId="0" applyFont="1" applyFill="1" applyBorder="1" applyAlignment="1" applyProtection="1">
      <alignment horizontal="left" vertical="center" wrapText="1"/>
    </xf>
    <xf numFmtId="0" fontId="16" fillId="9" borderId="30" xfId="0" applyFont="1" applyFill="1" applyBorder="1" applyAlignment="1" applyProtection="1">
      <alignment horizontal="left" vertical="center" wrapText="1"/>
    </xf>
    <xf numFmtId="0" fontId="11" fillId="4" borderId="30" xfId="0" applyFont="1" applyFill="1" applyBorder="1" applyAlignment="1" applyProtection="1">
      <alignment horizontal="left" vertical="center" wrapText="1"/>
    </xf>
    <xf numFmtId="0" fontId="13" fillId="4" borderId="30" xfId="0" applyFont="1" applyFill="1" applyBorder="1" applyAlignment="1" applyProtection="1">
      <alignment vertical="center"/>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5" fillId="2" borderId="6" xfId="0" applyFont="1" applyFill="1" applyBorder="1" applyAlignment="1" applyProtection="1">
      <alignment vertical="center" wrapText="1"/>
      <protection locked="0"/>
    </xf>
    <xf numFmtId="0" fontId="5" fillId="2" borderId="7" xfId="0" applyFont="1" applyFill="1"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17"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18"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30" xfId="0" applyFont="1" applyFill="1" applyBorder="1" applyAlignment="1" applyProtection="1">
      <alignment horizontal="left" vertical="center" wrapText="1"/>
    </xf>
    <xf numFmtId="0" fontId="11" fillId="4" borderId="30" xfId="0" applyFont="1" applyFill="1" applyBorder="1" applyAlignment="1" applyProtection="1">
      <alignment vertical="center" wrapText="1"/>
    </xf>
    <xf numFmtId="0" fontId="11" fillId="9" borderId="30" xfId="0" applyFont="1" applyFill="1" applyBorder="1" applyAlignment="1" applyProtection="1">
      <alignment horizontal="left" vertical="center" wrapText="1"/>
    </xf>
    <xf numFmtId="0" fontId="11" fillId="0" borderId="30" xfId="0" applyFont="1" applyFill="1" applyBorder="1" applyAlignment="1" applyProtection="1">
      <alignment horizontal="left" vertical="center" wrapText="1" indent="1"/>
    </xf>
    <xf numFmtId="0" fontId="3" fillId="4" borderId="30" xfId="0" applyFont="1" applyFill="1" applyBorder="1" applyAlignment="1" applyProtection="1">
      <alignment horizontal="left" vertical="center" wrapText="1"/>
    </xf>
    <xf numFmtId="0" fontId="3" fillId="4" borderId="30" xfId="0" applyFont="1" applyFill="1" applyBorder="1" applyAlignment="1" applyProtection="1">
      <alignment vertical="center" wrapText="1"/>
    </xf>
    <xf numFmtId="0" fontId="3" fillId="0" borderId="30" xfId="0" applyFont="1" applyFill="1" applyBorder="1" applyAlignment="1" applyProtection="1">
      <alignment horizontal="left" vertical="center" wrapText="1"/>
    </xf>
    <xf numFmtId="0" fontId="4" fillId="0" borderId="30" xfId="0" applyFont="1" applyFill="1" applyBorder="1" applyAlignment="1" applyProtection="1">
      <alignment horizontal="left" vertical="center" wrapText="1" indent="1"/>
    </xf>
    <xf numFmtId="0" fontId="4" fillId="10" borderId="30" xfId="0" applyFont="1" applyFill="1" applyBorder="1" applyAlignment="1" applyProtection="1">
      <alignment horizontal="left" vertical="center" wrapText="1" indent="1"/>
    </xf>
    <xf numFmtId="0" fontId="4" fillId="9" borderId="30" xfId="0" applyFont="1" applyFill="1" applyBorder="1" applyAlignment="1" applyProtection="1">
      <alignment horizontal="left" vertical="center" wrapText="1" indent="1"/>
    </xf>
    <xf numFmtId="0" fontId="20" fillId="0" borderId="30" xfId="0" applyFont="1" applyFill="1" applyBorder="1" applyAlignment="1" applyProtection="1">
      <alignment horizontal="left" vertical="center" wrapText="1"/>
    </xf>
    <xf numFmtId="0" fontId="4" fillId="9" borderId="30" xfId="0" applyFont="1" applyFill="1" applyBorder="1" applyAlignment="1" applyProtection="1">
      <alignment horizontal="left" vertical="center" wrapText="1"/>
    </xf>
    <xf numFmtId="0" fontId="3" fillId="9" borderId="30" xfId="0" applyFont="1" applyFill="1" applyBorder="1" applyAlignment="1" applyProtection="1">
      <alignment horizontal="left" vertical="center" wrapText="1" indent="1"/>
    </xf>
    <xf numFmtId="0" fontId="3" fillId="3" borderId="30"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17" fillId="3" borderId="30" xfId="3" applyFont="1" applyFill="1" applyBorder="1" applyAlignment="1" applyProtection="1">
      <alignment horizontal="center" vertical="center"/>
    </xf>
    <xf numFmtId="0" fontId="0" fillId="0" borderId="30" xfId="0"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11" fillId="7" borderId="30" xfId="0" applyFont="1" applyFill="1" applyBorder="1" applyAlignment="1" applyProtection="1">
      <alignment horizontal="left" vertical="center" shrinkToFit="1"/>
    </xf>
    <xf numFmtId="0" fontId="11" fillId="0" borderId="30" xfId="0" applyFont="1" applyFill="1" applyBorder="1" applyAlignment="1" applyProtection="1">
      <alignment horizontal="left" vertical="center" wrapText="1"/>
    </xf>
    <xf numFmtId="0" fontId="20" fillId="0" borderId="30" xfId="0" applyFont="1" applyFill="1" applyBorder="1" applyAlignment="1" applyProtection="1">
      <alignment horizontal="left" vertical="center" wrapText="1" indent="2"/>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17" fillId="3" borderId="30" xfId="3" applyFont="1" applyFill="1" applyBorder="1" applyAlignment="1" applyProtection="1">
      <alignment horizontal="center" vertical="center" wrapText="1"/>
    </xf>
    <xf numFmtId="0" fontId="4" fillId="7" borderId="30" xfId="0" applyFont="1" applyFill="1" applyBorder="1" applyAlignment="1" applyProtection="1">
      <alignment horizontal="left" vertical="center" shrinkToFit="1"/>
    </xf>
    <xf numFmtId="0" fontId="1" fillId="0" borderId="2" xfId="0" applyFont="1" applyBorder="1" applyAlignment="1" applyProtection="1">
      <alignment horizontal="right"/>
    </xf>
    <xf numFmtId="0" fontId="19" fillId="9" borderId="23" xfId="0" applyFont="1" applyFill="1" applyBorder="1" applyAlignment="1" applyProtection="1">
      <alignment horizontal="left" vertical="center" wrapText="1"/>
    </xf>
    <xf numFmtId="0" fontId="19" fillId="9" borderId="24" xfId="0" applyFont="1" applyFill="1" applyBorder="1" applyAlignment="1" applyProtection="1">
      <alignment horizontal="left" vertical="center" wrapText="1"/>
    </xf>
    <xf numFmtId="0" fontId="2" fillId="0" borderId="23" xfId="0" applyFont="1" applyBorder="1" applyAlignment="1" applyProtection="1">
      <alignment horizontal="left" vertical="center" wrapText="1"/>
    </xf>
    <xf numFmtId="0" fontId="17" fillId="9" borderId="24" xfId="0" applyFont="1" applyFill="1" applyBorder="1" applyAlignment="1" applyProtection="1">
      <alignment horizontal="left" vertical="center" wrapText="1"/>
    </xf>
    <xf numFmtId="0" fontId="19" fillId="6" borderId="25" xfId="0" applyFont="1" applyFill="1" applyBorder="1" applyAlignment="1" applyProtection="1">
      <alignment horizontal="left" vertical="center"/>
    </xf>
    <xf numFmtId="0" fontId="2" fillId="0" borderId="25" xfId="0" applyFont="1" applyBorder="1" applyAlignment="1" applyProtection="1">
      <alignment vertical="center"/>
    </xf>
    <xf numFmtId="0" fontId="2" fillId="0" borderId="25" xfId="0" applyFont="1" applyBorder="1" applyProtection="1"/>
    <xf numFmtId="0" fontId="17" fillId="0" borderId="23" xfId="0" applyFont="1" applyBorder="1" applyAlignment="1" applyProtection="1">
      <alignment horizontal="left" vertical="center" wrapText="1"/>
    </xf>
    <xf numFmtId="0" fontId="17" fillId="9" borderId="23" xfId="0" applyFont="1" applyFill="1" applyBorder="1" applyAlignment="1" applyProtection="1">
      <alignment horizontal="left" vertical="center" wrapText="1"/>
    </xf>
    <xf numFmtId="3" fontId="8" fillId="3" borderId="9" xfId="0" applyNumberFormat="1" applyFont="1" applyFill="1" applyBorder="1" applyAlignment="1" applyProtection="1">
      <alignment horizontal="center" vertical="center" wrapText="1"/>
    </xf>
    <xf numFmtId="3" fontId="2" fillId="0" borderId="20"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21"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22" xfId="0" applyFont="1" applyFill="1" applyBorder="1" applyAlignment="1" applyProtection="1">
      <alignment horizontal="left" vertical="center"/>
    </xf>
    <xf numFmtId="0" fontId="21" fillId="6" borderId="22" xfId="0" applyFont="1" applyFill="1" applyBorder="1" applyAlignment="1" applyProtection="1">
      <alignment vertical="center"/>
    </xf>
    <xf numFmtId="0" fontId="2" fillId="0" borderId="22" xfId="0" applyFont="1" applyBorder="1" applyAlignment="1" applyProtection="1">
      <alignment vertical="center"/>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9"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20" xfId="0" applyFont="1" applyBorder="1" applyProtection="1"/>
    <xf numFmtId="0" fontId="52" fillId="10" borderId="0" xfId="0" applyFont="1" applyFill="1" applyAlignment="1">
      <alignment horizontal="left" wrapText="1"/>
    </xf>
    <xf numFmtId="0" fontId="1" fillId="0" borderId="0" xfId="0" applyFont="1" applyAlignment="1">
      <alignment horizontal="left" vertical="top" wrapText="1"/>
    </xf>
    <xf numFmtId="0" fontId="1" fillId="0" borderId="0" xfId="0" applyFont="1" applyAlignment="1">
      <alignment horizontal="left" vertical="top"/>
    </xf>
    <xf numFmtId="0" fontId="38" fillId="15" borderId="0" xfId="0" applyFont="1" applyFill="1" applyAlignment="1">
      <alignment horizontal="center"/>
    </xf>
    <xf numFmtId="0" fontId="38" fillId="17" borderId="0" xfId="0" applyFont="1" applyFill="1" applyAlignment="1">
      <alignment horizontal="center"/>
    </xf>
    <xf numFmtId="0" fontId="52" fillId="10" borderId="0" xfId="0" applyFont="1" applyFill="1" applyAlignment="1">
      <alignment horizontal="left"/>
    </xf>
    <xf numFmtId="0" fontId="0" fillId="10" borderId="0" xfId="0" applyFill="1" applyAlignment="1">
      <alignment horizontal="left" wrapText="1"/>
    </xf>
    <xf numFmtId="0" fontId="0" fillId="10" borderId="0" xfId="0" applyFill="1" applyAlignment="1">
      <alignment horizontal="left"/>
    </xf>
    <xf numFmtId="0" fontId="5" fillId="10" borderId="0" xfId="0" applyFont="1" applyFill="1" applyAlignment="1">
      <alignment horizontal="left"/>
    </xf>
  </cellXfs>
  <cellStyles count="6">
    <cellStyle name="Comma" xfId="5" builtinId="3"/>
    <cellStyle name="Hyperlink 2" xfId="2" xr:uid="{00000000-0005-0000-0000-000001000000}"/>
    <cellStyle name="Normal" xfId="0" builtinId="0"/>
    <cellStyle name="Normal 2" xfId="3" xr:uid="{00000000-0005-0000-0000-000003000000}"/>
    <cellStyle name="Normal 2 2" xfId="4" xr:uid="{00000000-0005-0000-0000-000004000000}"/>
    <cellStyle name="Style 1" xfId="1" xr:uid="{00000000-0005-0000-0000-000005000000}"/>
  </cellStyles>
  <dxfs count="0"/>
  <tableStyles count="0" defaultTableStyle="TableStyleMedium2" defaultPivotStyle="PivotStyleLight16"/>
  <colors>
    <mruColors>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2837">
            <xs:annotation>
              <xs:documentation>Primo Real Estate d.d.</xs:documentation>
            </xs:annotation>
          </xs:enumeration>
        </xs:restriction>
      </xs:simpleType>
      <xs:simpleType name="EnumList_Konsolidirano___3">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__3" nillable="false" minOccurs="1" maxOccurs="1">
            <xs:annotation>
              <xs:documentation>Konsolidirano</xs:documentation>
            </xs:annotation>
          </xs:element>
        </xs:all>
      </xs:complexType>
      <xs:complexType name="FormType_IFP-GFI-IZD-POD_1000370">
        <xs:annotation>
          <xs:documentation>Izvještaj o financijskom položaju, opći izdavatelji, polugodišnji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GFI-IZD-POD_1000371">
        <xs:annotation>
          <xs:documentation>Izvještaj o sveobuhvatnoj dobiti, opći izdavatelji, polugodišnji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GFI-IZD-POD_1000372">
        <xs:annotation>
          <xs:documentation>Izvještaj o novčanom tijeku, indirektna, opći izdavatelji, polugodišnji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GFI-IZD-POD_1000373">
        <xs:annotation>
          <xs:documentation>Izvještaj o novčanom toku, direktna, opći izdavatelji, polugodišnji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GFI-IZD-POD_1000379">
        <xs:annotation>
          <xs:documentation>Izvještaj o promjenama kapitala, opći izdavatelji, polugodišnji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GFI-IZD-POD_1000370" type="FormType_IFP-GFI-IZD-POD_1000370" minOccurs="0" maxOccurs="1"/>
            <xs:element name="ISD-GFI-IZD-POD_1000371" type="FormType_ISD-GFI-IZD-POD_1000371" minOccurs="0" maxOccurs="1"/>
            <xs:element name="NTI-GFI-IZD-POD_1000372" type="FormType_NTI-GFI-IZD-POD_1000372" minOccurs="0" maxOccurs="1"/>
            <xs:element name="NTD-GFI-IZD-POD_1000373" type="FormType_NTD-GFI-IZD-POD_1000373" minOccurs="0" maxOccurs="1"/>
            <xs:element name="IPK-GFI-IZD-POD_1000379" type="FormType_IPK-GFI-IZD-POD_1000379" minOccurs="0" maxOccurs="1"/>
          </xs:sequence>
        </xs:complexType>
      </xs:element>
    </xs:schema>
  </Schema>
  <Map ID="2"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GFI-IZD-POD/Izvjesce/Godina" xmlDataType="integer"/>
    </xmlCellPr>
  </singleXmlCell>
  <singleXmlCell id="2" xr6:uid="{00000000-000C-0000-FFFF-FFFF01000000}" r="C16" connectionId="0">
    <xmlCellPr id="1" xr6:uid="{00000000-0010-0000-0100-000001000000}" uniqueName="sif_ust">
      <xmlPr mapId="2" xpath="/GFI-IZD-POD/Izvjesce/sif_ust" xmlDataType="string"/>
    </xmlCellPr>
  </singleXmlCell>
  <singleXmlCell id="3" xr6:uid="{00000000-000C-0000-FFFF-FFFF02000000}" r="C30" connectionId="0">
    <xmlCellPr id="1" xr6:uid="{00000000-0010-0000-0200-000001000000}" uniqueName="AtribIzv">
      <xmlPr mapId="2"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2" xpath="/GFI-IZD-POD/IFP-GFI-IZD-POD_1000370/P1074366" xmlDataType="decimal"/>
    </xmlCellPr>
  </singleXmlCell>
  <singleXmlCell id="5" xr6:uid="{00000000-000C-0000-FFFF-FFFF04000000}" r="I8" connectionId="0">
    <xmlCellPr id="1" xr6:uid="{00000000-0010-0000-0400-000001000000}" uniqueName="P1074367">
      <xmlPr mapId="2" xpath="/GFI-IZD-POD/IFP-GFI-IZD-POD_1000370/P1074367" xmlDataType="decimal"/>
    </xmlCellPr>
  </singleXmlCell>
  <singleXmlCell id="6" xr6:uid="{00000000-000C-0000-FFFF-FFFF05000000}" r="H9" connectionId="0">
    <xmlCellPr id="1" xr6:uid="{00000000-0010-0000-0500-000001000000}" uniqueName="P1074368">
      <xmlPr mapId="2" xpath="/GFI-IZD-POD/IFP-GFI-IZD-POD_1000370/P1074368" xmlDataType="decimal"/>
    </xmlCellPr>
  </singleXmlCell>
  <singleXmlCell id="7" xr6:uid="{00000000-000C-0000-FFFF-FFFF06000000}" r="I9" connectionId="0">
    <xmlCellPr id="1" xr6:uid="{00000000-0010-0000-0600-000001000000}" uniqueName="P1074369">
      <xmlPr mapId="2" xpath="/GFI-IZD-POD/IFP-GFI-IZD-POD_1000370/P1074369" xmlDataType="decimal"/>
    </xmlCellPr>
  </singleXmlCell>
  <singleXmlCell id="8" xr6:uid="{00000000-000C-0000-FFFF-FFFF07000000}" r="H10" connectionId="0">
    <xmlCellPr id="1" xr6:uid="{00000000-0010-0000-0700-000001000000}" uniqueName="P1074370">
      <xmlPr mapId="2" xpath="/GFI-IZD-POD/IFP-GFI-IZD-POD_1000370/P1074370" xmlDataType="decimal"/>
    </xmlCellPr>
  </singleXmlCell>
  <singleXmlCell id="9" xr6:uid="{00000000-000C-0000-FFFF-FFFF08000000}" r="I10" connectionId="0">
    <xmlCellPr id="1" xr6:uid="{00000000-0010-0000-0800-000001000000}" uniqueName="P1074371">
      <xmlPr mapId="2" xpath="/GFI-IZD-POD/IFP-GFI-IZD-POD_1000370/P1074371" xmlDataType="decimal"/>
    </xmlCellPr>
  </singleXmlCell>
  <singleXmlCell id="10" xr6:uid="{00000000-000C-0000-FFFF-FFFF09000000}" r="H11" connectionId="0">
    <xmlCellPr id="1" xr6:uid="{00000000-0010-0000-0900-000001000000}" uniqueName="P1074372">
      <xmlPr mapId="2" xpath="/GFI-IZD-POD/IFP-GFI-IZD-POD_1000370/P1074372" xmlDataType="decimal"/>
    </xmlCellPr>
  </singleXmlCell>
  <singleXmlCell id="11" xr6:uid="{00000000-000C-0000-FFFF-FFFF0A000000}" r="I11" connectionId="0">
    <xmlCellPr id="1" xr6:uid="{00000000-0010-0000-0A00-000001000000}" uniqueName="P1074373">
      <xmlPr mapId="2" xpath="/GFI-IZD-POD/IFP-GFI-IZD-POD_1000370/P1074373" xmlDataType="decimal"/>
    </xmlCellPr>
  </singleXmlCell>
  <singleXmlCell id="12" xr6:uid="{00000000-000C-0000-FFFF-FFFF0B000000}" r="H12" connectionId="0">
    <xmlCellPr id="1" xr6:uid="{00000000-0010-0000-0B00-000001000000}" uniqueName="P1074374">
      <xmlPr mapId="2" xpath="/GFI-IZD-POD/IFP-GFI-IZD-POD_1000370/P1074374" xmlDataType="decimal"/>
    </xmlCellPr>
  </singleXmlCell>
  <singleXmlCell id="13" xr6:uid="{00000000-000C-0000-FFFF-FFFF0C000000}" r="I12" connectionId="0">
    <xmlCellPr id="1" xr6:uid="{00000000-0010-0000-0C00-000001000000}" uniqueName="P1074375">
      <xmlPr mapId="2" xpath="/GFI-IZD-POD/IFP-GFI-IZD-POD_1000370/P1074375" xmlDataType="decimal"/>
    </xmlCellPr>
  </singleXmlCell>
  <singleXmlCell id="14" xr6:uid="{00000000-000C-0000-FFFF-FFFF0D000000}" r="H13" connectionId="0">
    <xmlCellPr id="1" xr6:uid="{00000000-0010-0000-0D00-000001000000}" uniqueName="P1074376">
      <xmlPr mapId="2" xpath="/GFI-IZD-POD/IFP-GFI-IZD-POD_1000370/P1074376" xmlDataType="decimal"/>
    </xmlCellPr>
  </singleXmlCell>
  <singleXmlCell id="15" xr6:uid="{00000000-000C-0000-FFFF-FFFF0E000000}" r="I13" connectionId="0">
    <xmlCellPr id="1" xr6:uid="{00000000-0010-0000-0E00-000001000000}" uniqueName="P1074491">
      <xmlPr mapId="2" xpath="/GFI-IZD-POD/IFP-GFI-IZD-POD_1000370/P1074491" xmlDataType="decimal"/>
    </xmlCellPr>
  </singleXmlCell>
  <singleXmlCell id="16" xr6:uid="{00000000-000C-0000-FFFF-FFFF0F000000}" r="H14" connectionId="0">
    <xmlCellPr id="1" xr6:uid="{00000000-0010-0000-0F00-000001000000}" uniqueName="P1074492">
      <xmlPr mapId="2" xpath="/GFI-IZD-POD/IFP-GFI-IZD-POD_1000370/P1074492" xmlDataType="decimal"/>
    </xmlCellPr>
  </singleXmlCell>
  <singleXmlCell id="17" xr6:uid="{00000000-000C-0000-FFFF-FFFF10000000}" r="I14" connectionId="0">
    <xmlCellPr id="1" xr6:uid="{00000000-0010-0000-1000-000001000000}" uniqueName="P1074493">
      <xmlPr mapId="2" xpath="/GFI-IZD-POD/IFP-GFI-IZD-POD_1000370/P1074493" xmlDataType="decimal"/>
    </xmlCellPr>
  </singleXmlCell>
  <singleXmlCell id="18" xr6:uid="{00000000-000C-0000-FFFF-FFFF11000000}" r="H15" connectionId="0">
    <xmlCellPr id="1" xr6:uid="{00000000-0010-0000-1100-000001000000}" uniqueName="P1074494">
      <xmlPr mapId="2" xpath="/GFI-IZD-POD/IFP-GFI-IZD-POD_1000370/P1074494" xmlDataType="decimal"/>
    </xmlCellPr>
  </singleXmlCell>
  <singleXmlCell id="19" xr6:uid="{00000000-000C-0000-FFFF-FFFF12000000}" r="I15" connectionId="0">
    <xmlCellPr id="1" xr6:uid="{00000000-0010-0000-1200-000001000000}" uniqueName="P1074575">
      <xmlPr mapId="2" xpath="/GFI-IZD-POD/IFP-GFI-IZD-POD_1000370/P1074575" xmlDataType="decimal"/>
    </xmlCellPr>
  </singleXmlCell>
  <singleXmlCell id="20" xr6:uid="{00000000-000C-0000-FFFF-FFFF13000000}" r="H16" connectionId="0">
    <xmlCellPr id="1" xr6:uid="{00000000-0010-0000-1300-000001000000}" uniqueName="P1074576">
      <xmlPr mapId="2" xpath="/GFI-IZD-POD/IFP-GFI-IZD-POD_1000370/P1074576" xmlDataType="decimal"/>
    </xmlCellPr>
  </singleXmlCell>
  <singleXmlCell id="21" xr6:uid="{00000000-000C-0000-FFFF-FFFF14000000}" r="I16" connectionId="0">
    <xmlCellPr id="1" xr6:uid="{00000000-0010-0000-1400-000001000000}" uniqueName="P1074577">
      <xmlPr mapId="2" xpath="/GFI-IZD-POD/IFP-GFI-IZD-POD_1000370/P1074577" xmlDataType="decimal"/>
    </xmlCellPr>
  </singleXmlCell>
  <singleXmlCell id="22" xr6:uid="{00000000-000C-0000-FFFF-FFFF15000000}" r="H17" connectionId="0">
    <xmlCellPr id="1" xr6:uid="{00000000-0010-0000-1500-000001000000}" uniqueName="P1074578">
      <xmlPr mapId="2" xpath="/GFI-IZD-POD/IFP-GFI-IZD-POD_1000370/P1074578" xmlDataType="decimal"/>
    </xmlCellPr>
  </singleXmlCell>
  <singleXmlCell id="23" xr6:uid="{00000000-000C-0000-FFFF-FFFF16000000}" r="I17" connectionId="0">
    <xmlCellPr id="1" xr6:uid="{00000000-0010-0000-1600-000001000000}" uniqueName="P1074579">
      <xmlPr mapId="2" xpath="/GFI-IZD-POD/IFP-GFI-IZD-POD_1000370/P1074579" xmlDataType="decimal"/>
    </xmlCellPr>
  </singleXmlCell>
  <singleXmlCell id="24" xr6:uid="{00000000-000C-0000-FFFF-FFFF17000000}" r="H18" connectionId="0">
    <xmlCellPr id="1" xr6:uid="{00000000-0010-0000-1700-000001000000}" uniqueName="P1074656">
      <xmlPr mapId="2" xpath="/GFI-IZD-POD/IFP-GFI-IZD-POD_1000370/P1074656" xmlDataType="decimal"/>
    </xmlCellPr>
  </singleXmlCell>
  <singleXmlCell id="25" xr6:uid="{00000000-000C-0000-FFFF-FFFF18000000}" r="I18" connectionId="0">
    <xmlCellPr id="1" xr6:uid="{00000000-0010-0000-1800-000001000000}" uniqueName="P1074657">
      <xmlPr mapId="2" xpath="/GFI-IZD-POD/IFP-GFI-IZD-POD_1000370/P1074657" xmlDataType="decimal"/>
    </xmlCellPr>
  </singleXmlCell>
  <singleXmlCell id="26" xr6:uid="{00000000-000C-0000-FFFF-FFFF19000000}" r="H19" connectionId="0">
    <xmlCellPr id="1" xr6:uid="{00000000-0010-0000-1900-000001000000}" uniqueName="P1074658">
      <xmlPr mapId="2" xpath="/GFI-IZD-POD/IFP-GFI-IZD-POD_1000370/P1074658" xmlDataType="decimal"/>
    </xmlCellPr>
  </singleXmlCell>
  <singleXmlCell id="27" xr6:uid="{00000000-000C-0000-FFFF-FFFF1A000000}" r="I19" connectionId="0">
    <xmlCellPr id="1" xr6:uid="{00000000-0010-0000-1A00-000001000000}" uniqueName="P1074659">
      <xmlPr mapId="2" xpath="/GFI-IZD-POD/IFP-GFI-IZD-POD_1000370/P1074659" xmlDataType="decimal"/>
    </xmlCellPr>
  </singleXmlCell>
  <singleXmlCell id="28" xr6:uid="{00000000-000C-0000-FFFF-FFFF1B000000}" r="H20" connectionId="0">
    <xmlCellPr id="1" xr6:uid="{00000000-0010-0000-1B00-000001000000}" uniqueName="P1074894">
      <xmlPr mapId="2" xpath="/GFI-IZD-POD/IFP-GFI-IZD-POD_1000370/P1074894" xmlDataType="decimal"/>
    </xmlCellPr>
  </singleXmlCell>
  <singleXmlCell id="29" xr6:uid="{00000000-000C-0000-FFFF-FFFF1C000000}" r="I20" connectionId="0">
    <xmlCellPr id="1" xr6:uid="{00000000-0010-0000-1C00-000001000000}" uniqueName="P1074895">
      <xmlPr mapId="2" xpath="/GFI-IZD-POD/IFP-GFI-IZD-POD_1000370/P1074895" xmlDataType="decimal"/>
    </xmlCellPr>
  </singleXmlCell>
  <singleXmlCell id="30" xr6:uid="{00000000-000C-0000-FFFF-FFFF1D000000}" r="H21" connectionId="0">
    <xmlCellPr id="1" xr6:uid="{00000000-0010-0000-1D00-000001000000}" uniqueName="P1074896">
      <xmlPr mapId="2" xpath="/GFI-IZD-POD/IFP-GFI-IZD-POD_1000370/P1074896" xmlDataType="decimal"/>
    </xmlCellPr>
  </singleXmlCell>
  <singleXmlCell id="31" xr6:uid="{00000000-000C-0000-FFFF-FFFF1E000000}" r="I21" connectionId="0">
    <xmlCellPr id="1" xr6:uid="{00000000-0010-0000-1E00-000001000000}" uniqueName="P1074897">
      <xmlPr mapId="2" xpath="/GFI-IZD-POD/IFP-GFI-IZD-POD_1000370/P1074897" xmlDataType="decimal"/>
    </xmlCellPr>
  </singleXmlCell>
  <singleXmlCell id="32" xr6:uid="{00000000-000C-0000-FFFF-FFFF1F000000}" r="H22" connectionId="0">
    <xmlCellPr id="1" xr6:uid="{00000000-0010-0000-1F00-000001000000}" uniqueName="P1074898">
      <xmlPr mapId="2" xpath="/GFI-IZD-POD/IFP-GFI-IZD-POD_1000370/P1074898" xmlDataType="decimal"/>
    </xmlCellPr>
  </singleXmlCell>
  <singleXmlCell id="33" xr6:uid="{00000000-000C-0000-FFFF-FFFF20000000}" r="I22" connectionId="0">
    <xmlCellPr id="1" xr6:uid="{00000000-0010-0000-2000-000001000000}" uniqueName="P1074899">
      <xmlPr mapId="2" xpath="/GFI-IZD-POD/IFP-GFI-IZD-POD_1000370/P1074899" xmlDataType="decimal"/>
    </xmlCellPr>
  </singleXmlCell>
  <singleXmlCell id="34" xr6:uid="{00000000-000C-0000-FFFF-FFFF21000000}" r="H23" connectionId="0">
    <xmlCellPr id="1" xr6:uid="{00000000-0010-0000-2100-000001000000}" uniqueName="P1074900">
      <xmlPr mapId="2" xpath="/GFI-IZD-POD/IFP-GFI-IZD-POD_1000370/P1074900" xmlDataType="decimal"/>
    </xmlCellPr>
  </singleXmlCell>
  <singleXmlCell id="35" xr6:uid="{00000000-000C-0000-FFFF-FFFF22000000}" r="I23" connectionId="0">
    <xmlCellPr id="1" xr6:uid="{00000000-0010-0000-2200-000001000000}" uniqueName="P1074901">
      <xmlPr mapId="2" xpath="/GFI-IZD-POD/IFP-GFI-IZD-POD_1000370/P1074901" xmlDataType="decimal"/>
    </xmlCellPr>
  </singleXmlCell>
  <singleXmlCell id="36" xr6:uid="{00000000-000C-0000-FFFF-FFFF23000000}" r="H24" connectionId="0">
    <xmlCellPr id="1" xr6:uid="{00000000-0010-0000-2300-000001000000}" uniqueName="P1074902">
      <xmlPr mapId="2" xpath="/GFI-IZD-POD/IFP-GFI-IZD-POD_1000370/P1074902" xmlDataType="decimal"/>
    </xmlCellPr>
  </singleXmlCell>
  <singleXmlCell id="37" xr6:uid="{00000000-000C-0000-FFFF-FFFF24000000}" r="I24" connectionId="0">
    <xmlCellPr id="1" xr6:uid="{00000000-0010-0000-2400-000001000000}" uniqueName="P1074903">
      <xmlPr mapId="2" xpath="/GFI-IZD-POD/IFP-GFI-IZD-POD_1000370/P1074903" xmlDataType="decimal"/>
    </xmlCellPr>
  </singleXmlCell>
  <singleXmlCell id="38" xr6:uid="{00000000-000C-0000-FFFF-FFFF25000000}" r="H25" connectionId="0">
    <xmlCellPr id="1" xr6:uid="{00000000-0010-0000-2500-000001000000}" uniqueName="P1074904">
      <xmlPr mapId="2" xpath="/GFI-IZD-POD/IFP-GFI-IZD-POD_1000370/P1074904" xmlDataType="decimal"/>
    </xmlCellPr>
  </singleXmlCell>
  <singleXmlCell id="39" xr6:uid="{00000000-000C-0000-FFFF-FFFF26000000}" r="I25" connectionId="0">
    <xmlCellPr id="1" xr6:uid="{00000000-0010-0000-2600-000001000000}" uniqueName="P1074905">
      <xmlPr mapId="2" xpath="/GFI-IZD-POD/IFP-GFI-IZD-POD_1000370/P1074905" xmlDataType="decimal"/>
    </xmlCellPr>
  </singleXmlCell>
  <singleXmlCell id="40" xr6:uid="{00000000-000C-0000-FFFF-FFFF27000000}" r="H26" connectionId="0">
    <xmlCellPr id="1" xr6:uid="{00000000-0010-0000-2700-000001000000}" uniqueName="P1074906">
      <xmlPr mapId="2" xpath="/GFI-IZD-POD/IFP-GFI-IZD-POD_1000370/P1074906" xmlDataType="decimal"/>
    </xmlCellPr>
  </singleXmlCell>
  <singleXmlCell id="41" xr6:uid="{00000000-000C-0000-FFFF-FFFF28000000}" r="I26" connectionId="0">
    <xmlCellPr id="1" xr6:uid="{00000000-0010-0000-2800-000001000000}" uniqueName="P1074907">
      <xmlPr mapId="2" xpath="/GFI-IZD-POD/IFP-GFI-IZD-POD_1000370/P1074907" xmlDataType="decimal"/>
    </xmlCellPr>
  </singleXmlCell>
  <singleXmlCell id="42" xr6:uid="{00000000-000C-0000-FFFF-FFFF29000000}" r="H27" connectionId="0">
    <xmlCellPr id="1" xr6:uid="{00000000-0010-0000-2900-000001000000}" uniqueName="P1074908">
      <xmlPr mapId="2" xpath="/GFI-IZD-POD/IFP-GFI-IZD-POD_1000370/P1074908" xmlDataType="decimal"/>
    </xmlCellPr>
  </singleXmlCell>
  <singleXmlCell id="43" xr6:uid="{00000000-000C-0000-FFFF-FFFF2A000000}" r="I27" connectionId="0">
    <xmlCellPr id="1" xr6:uid="{00000000-0010-0000-2A00-000001000000}" uniqueName="P1074909">
      <xmlPr mapId="2" xpath="/GFI-IZD-POD/IFP-GFI-IZD-POD_1000370/P1074909" xmlDataType="decimal"/>
    </xmlCellPr>
  </singleXmlCell>
  <singleXmlCell id="44" xr6:uid="{00000000-000C-0000-FFFF-FFFF2B000000}" r="H28" connectionId="0">
    <xmlCellPr id="1" xr6:uid="{00000000-0010-0000-2B00-000001000000}" uniqueName="P1074910">
      <xmlPr mapId="2" xpath="/GFI-IZD-POD/IFP-GFI-IZD-POD_1000370/P1074910" xmlDataType="decimal"/>
    </xmlCellPr>
  </singleXmlCell>
  <singleXmlCell id="45" xr6:uid="{00000000-000C-0000-FFFF-FFFF2C000000}" r="I28" connectionId="0">
    <xmlCellPr id="1" xr6:uid="{00000000-0010-0000-2C00-000001000000}" uniqueName="P1074912">
      <xmlPr mapId="2" xpath="/GFI-IZD-POD/IFP-GFI-IZD-POD_1000370/P1074912" xmlDataType="decimal"/>
    </xmlCellPr>
  </singleXmlCell>
  <singleXmlCell id="46" xr6:uid="{00000000-000C-0000-FFFF-FFFF2D000000}" r="H29" connectionId="0">
    <xmlCellPr id="1" xr6:uid="{00000000-0010-0000-2D00-000001000000}" uniqueName="P1074914">
      <xmlPr mapId="2" xpath="/GFI-IZD-POD/IFP-GFI-IZD-POD_1000370/P1074914" xmlDataType="decimal"/>
    </xmlCellPr>
  </singleXmlCell>
  <singleXmlCell id="47" xr6:uid="{00000000-000C-0000-FFFF-FFFF2E000000}" r="I29" connectionId="0">
    <xmlCellPr id="1" xr6:uid="{00000000-0010-0000-2E00-000001000000}" uniqueName="P1074916">
      <xmlPr mapId="2" xpath="/GFI-IZD-POD/IFP-GFI-IZD-POD_1000370/P1074916" xmlDataType="decimal"/>
    </xmlCellPr>
  </singleXmlCell>
  <singleXmlCell id="48" xr6:uid="{00000000-000C-0000-FFFF-FFFF2F000000}" r="H30" connectionId="0">
    <xmlCellPr id="1" xr6:uid="{00000000-0010-0000-2F00-000001000000}" uniqueName="P1074923">
      <xmlPr mapId="2" xpath="/GFI-IZD-POD/IFP-GFI-IZD-POD_1000370/P1074923" xmlDataType="decimal"/>
    </xmlCellPr>
  </singleXmlCell>
  <singleXmlCell id="49" xr6:uid="{00000000-000C-0000-FFFF-FFFF30000000}" r="I30" connectionId="0">
    <xmlCellPr id="1" xr6:uid="{00000000-0010-0000-3000-000001000000}" uniqueName="P1074925">
      <xmlPr mapId="2" xpath="/GFI-IZD-POD/IFP-GFI-IZD-POD_1000370/P1074925" xmlDataType="decimal"/>
    </xmlCellPr>
  </singleXmlCell>
  <singleXmlCell id="50" xr6:uid="{00000000-000C-0000-FFFF-FFFF31000000}" r="H31" connectionId="0">
    <xmlCellPr id="1" xr6:uid="{00000000-0010-0000-3100-000001000000}" uniqueName="P1074927">
      <xmlPr mapId="2" xpath="/GFI-IZD-POD/IFP-GFI-IZD-POD_1000370/P1074927" xmlDataType="decimal"/>
    </xmlCellPr>
  </singleXmlCell>
  <singleXmlCell id="51" xr6:uid="{00000000-000C-0000-FFFF-FFFF32000000}" r="I31" connectionId="0">
    <xmlCellPr id="1" xr6:uid="{00000000-0010-0000-3200-000001000000}" uniqueName="P1074947">
      <xmlPr mapId="2" xpath="/GFI-IZD-POD/IFP-GFI-IZD-POD_1000370/P1074947" xmlDataType="decimal"/>
    </xmlCellPr>
  </singleXmlCell>
  <singleXmlCell id="52" xr6:uid="{00000000-000C-0000-FFFF-FFFF33000000}" r="H32" connectionId="0">
    <xmlCellPr id="1" xr6:uid="{00000000-0010-0000-3300-000001000000}" uniqueName="P1074949">
      <xmlPr mapId="2" xpath="/GFI-IZD-POD/IFP-GFI-IZD-POD_1000370/P1074949" xmlDataType="decimal"/>
    </xmlCellPr>
  </singleXmlCell>
  <singleXmlCell id="53" xr6:uid="{00000000-000C-0000-FFFF-FFFF34000000}" r="I32" connectionId="0">
    <xmlCellPr id="1" xr6:uid="{00000000-0010-0000-3400-000001000000}" uniqueName="P1074951">
      <xmlPr mapId="2" xpath="/GFI-IZD-POD/IFP-GFI-IZD-POD_1000370/P1074951" xmlDataType="decimal"/>
    </xmlCellPr>
  </singleXmlCell>
  <singleXmlCell id="54" xr6:uid="{00000000-000C-0000-FFFF-FFFF35000000}" r="H33" connectionId="0">
    <xmlCellPr id="1" xr6:uid="{00000000-0010-0000-3500-000001000000}" uniqueName="P1074954">
      <xmlPr mapId="2" xpath="/GFI-IZD-POD/IFP-GFI-IZD-POD_1000370/P1074954" xmlDataType="decimal"/>
    </xmlCellPr>
  </singleXmlCell>
  <singleXmlCell id="55" xr6:uid="{00000000-000C-0000-FFFF-FFFF36000000}" r="I33" connectionId="0">
    <xmlCellPr id="1" xr6:uid="{00000000-0010-0000-3600-000001000000}" uniqueName="P1074956">
      <xmlPr mapId="2" xpath="/GFI-IZD-POD/IFP-GFI-IZD-POD_1000370/P1074956" xmlDataType="decimal"/>
    </xmlCellPr>
  </singleXmlCell>
  <singleXmlCell id="56" xr6:uid="{00000000-000C-0000-FFFF-FFFF37000000}" r="H34" connectionId="0">
    <xmlCellPr id="1" xr6:uid="{00000000-0010-0000-3700-000001000000}" uniqueName="P1074958">
      <xmlPr mapId="2" xpath="/GFI-IZD-POD/IFP-GFI-IZD-POD_1000370/P1074958" xmlDataType="decimal"/>
    </xmlCellPr>
  </singleXmlCell>
  <singleXmlCell id="57" xr6:uid="{00000000-000C-0000-FFFF-FFFF38000000}" r="I34" connectionId="0">
    <xmlCellPr id="1" xr6:uid="{00000000-0010-0000-3800-000001000000}" uniqueName="P1074960">
      <xmlPr mapId="2" xpath="/GFI-IZD-POD/IFP-GFI-IZD-POD_1000370/P1074960" xmlDataType="decimal"/>
    </xmlCellPr>
  </singleXmlCell>
  <singleXmlCell id="58" xr6:uid="{00000000-000C-0000-FFFF-FFFF39000000}" r="H35" connectionId="0">
    <xmlCellPr id="1" xr6:uid="{00000000-0010-0000-3900-000001000000}" uniqueName="P1074962">
      <xmlPr mapId="2" xpath="/GFI-IZD-POD/IFP-GFI-IZD-POD_1000370/P1074962" xmlDataType="decimal"/>
    </xmlCellPr>
  </singleXmlCell>
  <singleXmlCell id="59" xr6:uid="{00000000-000C-0000-FFFF-FFFF3A000000}" r="I35" connectionId="0">
    <xmlCellPr id="1" xr6:uid="{00000000-0010-0000-3A00-000001000000}" uniqueName="P1074964">
      <xmlPr mapId="2" xpath="/GFI-IZD-POD/IFP-GFI-IZD-POD_1000370/P1074964" xmlDataType="decimal"/>
    </xmlCellPr>
  </singleXmlCell>
  <singleXmlCell id="60" xr6:uid="{00000000-000C-0000-FFFF-FFFF3B000000}" r="H36" connectionId="0">
    <xmlCellPr id="1" xr6:uid="{00000000-0010-0000-3B00-000001000000}" uniqueName="P1074918">
      <xmlPr mapId="2" xpath="/GFI-IZD-POD/IFP-GFI-IZD-POD_1000370/P1074918" xmlDataType="decimal"/>
    </xmlCellPr>
  </singleXmlCell>
  <singleXmlCell id="61" xr6:uid="{00000000-000C-0000-FFFF-FFFF3C000000}" r="I36" connectionId="0">
    <xmlCellPr id="1" xr6:uid="{00000000-0010-0000-3C00-000001000000}" uniqueName="P1074921">
      <xmlPr mapId="2" xpath="/GFI-IZD-POD/IFP-GFI-IZD-POD_1000370/P1074921" xmlDataType="decimal"/>
    </xmlCellPr>
  </singleXmlCell>
  <singleXmlCell id="62" xr6:uid="{00000000-000C-0000-FFFF-FFFF3D000000}" r="H37" connectionId="0">
    <xmlCellPr id="1" xr6:uid="{00000000-0010-0000-3D00-000001000000}" uniqueName="P1084408">
      <xmlPr mapId="2" xpath="/GFI-IZD-POD/IFP-GFI-IZD-POD_1000370/P1084408" xmlDataType="decimal"/>
    </xmlCellPr>
  </singleXmlCell>
  <singleXmlCell id="63" xr6:uid="{00000000-000C-0000-FFFF-FFFF3E000000}" r="I37" connectionId="0">
    <xmlCellPr id="1" xr6:uid="{00000000-0010-0000-3E00-000001000000}" uniqueName="P1084409">
      <xmlPr mapId="2" xpath="/GFI-IZD-POD/IFP-GFI-IZD-POD_1000370/P1084409" xmlDataType="decimal"/>
    </xmlCellPr>
  </singleXmlCell>
  <singleXmlCell id="64" xr6:uid="{00000000-000C-0000-FFFF-FFFF3F000000}" r="H38" connectionId="0">
    <xmlCellPr id="1" xr6:uid="{00000000-0010-0000-3F00-000001000000}" uniqueName="P1074967">
      <xmlPr mapId="2" xpath="/GFI-IZD-POD/IFP-GFI-IZD-POD_1000370/P1074967" xmlDataType="decimal"/>
    </xmlCellPr>
  </singleXmlCell>
  <singleXmlCell id="65" xr6:uid="{00000000-000C-0000-FFFF-FFFF40000000}" r="I38" connectionId="0">
    <xmlCellPr id="1" xr6:uid="{00000000-0010-0000-4000-000001000000}" uniqueName="P1074973">
      <xmlPr mapId="2" xpath="/GFI-IZD-POD/IFP-GFI-IZD-POD_1000370/P1074973" xmlDataType="decimal"/>
    </xmlCellPr>
  </singleXmlCell>
  <singleXmlCell id="66" xr6:uid="{00000000-000C-0000-FFFF-FFFF41000000}" r="H39" connectionId="0">
    <xmlCellPr id="1" xr6:uid="{00000000-0010-0000-4100-000001000000}" uniqueName="P1074975">
      <xmlPr mapId="2" xpath="/GFI-IZD-POD/IFP-GFI-IZD-POD_1000370/P1074975" xmlDataType="decimal"/>
    </xmlCellPr>
  </singleXmlCell>
  <singleXmlCell id="67" xr6:uid="{00000000-000C-0000-FFFF-FFFF42000000}" r="I39" connectionId="0">
    <xmlCellPr id="1" xr6:uid="{00000000-0010-0000-4200-000001000000}" uniqueName="P1074979">
      <xmlPr mapId="2" xpath="/GFI-IZD-POD/IFP-GFI-IZD-POD_1000370/P1074979" xmlDataType="decimal"/>
    </xmlCellPr>
  </singleXmlCell>
  <singleXmlCell id="68" xr6:uid="{00000000-000C-0000-FFFF-FFFF43000000}" r="H40" connectionId="0">
    <xmlCellPr id="1" xr6:uid="{00000000-0010-0000-4300-000001000000}" uniqueName="P1074981">
      <xmlPr mapId="2" xpath="/GFI-IZD-POD/IFP-GFI-IZD-POD_1000370/P1074981" xmlDataType="decimal"/>
    </xmlCellPr>
  </singleXmlCell>
  <singleXmlCell id="69" xr6:uid="{00000000-000C-0000-FFFF-FFFF44000000}" r="I40" connectionId="0">
    <xmlCellPr id="1" xr6:uid="{00000000-0010-0000-4400-000001000000}" uniqueName="P1074983">
      <xmlPr mapId="2" xpath="/GFI-IZD-POD/IFP-GFI-IZD-POD_1000370/P1074983" xmlDataType="decimal"/>
    </xmlCellPr>
  </singleXmlCell>
  <singleXmlCell id="70" xr6:uid="{00000000-000C-0000-FFFF-FFFF45000000}" r="H41" connectionId="0">
    <xmlCellPr id="1" xr6:uid="{00000000-0010-0000-4500-000001000000}" uniqueName="P1074985">
      <xmlPr mapId="2" xpath="/GFI-IZD-POD/IFP-GFI-IZD-POD_1000370/P1074985" xmlDataType="decimal"/>
    </xmlCellPr>
  </singleXmlCell>
  <singleXmlCell id="71" xr6:uid="{00000000-000C-0000-FFFF-FFFF46000000}" r="I41" connectionId="0">
    <xmlCellPr id="1" xr6:uid="{00000000-0010-0000-4600-000001000000}" uniqueName="P1074987">
      <xmlPr mapId="2" xpath="/GFI-IZD-POD/IFP-GFI-IZD-POD_1000370/P1074987" xmlDataType="decimal"/>
    </xmlCellPr>
  </singleXmlCell>
  <singleXmlCell id="72" xr6:uid="{00000000-000C-0000-FFFF-FFFF47000000}" r="H42" connectionId="0">
    <xmlCellPr id="1" xr6:uid="{00000000-0010-0000-4700-000001000000}" uniqueName="P1074989">
      <xmlPr mapId="2" xpath="/GFI-IZD-POD/IFP-GFI-IZD-POD_1000370/P1074989" xmlDataType="decimal"/>
    </xmlCellPr>
  </singleXmlCell>
  <singleXmlCell id="73" xr6:uid="{00000000-000C-0000-FFFF-FFFF48000000}" r="I42" connectionId="0">
    <xmlCellPr id="1" xr6:uid="{00000000-0010-0000-4800-000001000000}" uniqueName="P1074991">
      <xmlPr mapId="2" xpath="/GFI-IZD-POD/IFP-GFI-IZD-POD_1000370/P1074991" xmlDataType="decimal"/>
    </xmlCellPr>
  </singleXmlCell>
  <singleXmlCell id="74" xr6:uid="{00000000-000C-0000-FFFF-FFFF49000000}" r="H43" connectionId="0">
    <xmlCellPr id="1" xr6:uid="{00000000-0010-0000-4900-000001000000}" uniqueName="P1074994">
      <xmlPr mapId="2" xpath="/GFI-IZD-POD/IFP-GFI-IZD-POD_1000370/P1074994" xmlDataType="decimal"/>
    </xmlCellPr>
  </singleXmlCell>
  <singleXmlCell id="75" xr6:uid="{00000000-000C-0000-FFFF-FFFF4A000000}" r="I43" connectionId="0">
    <xmlCellPr id="1" xr6:uid="{00000000-0010-0000-4A00-000001000000}" uniqueName="P1074997">
      <xmlPr mapId="2" xpath="/GFI-IZD-POD/IFP-GFI-IZD-POD_1000370/P1074997" xmlDataType="decimal"/>
    </xmlCellPr>
  </singleXmlCell>
  <singleXmlCell id="76" xr6:uid="{00000000-000C-0000-FFFF-FFFF4B000000}" r="H44" connectionId="0">
    <xmlCellPr id="1" xr6:uid="{00000000-0010-0000-4B00-000001000000}" uniqueName="P1074998">
      <xmlPr mapId="2" xpath="/GFI-IZD-POD/IFP-GFI-IZD-POD_1000370/P1074998" xmlDataType="decimal"/>
    </xmlCellPr>
  </singleXmlCell>
  <singleXmlCell id="77" xr6:uid="{00000000-000C-0000-FFFF-FFFF4C000000}" r="I44" connectionId="0">
    <xmlCellPr id="1" xr6:uid="{00000000-0010-0000-4C00-000001000000}" uniqueName="P1075000">
      <xmlPr mapId="2" xpath="/GFI-IZD-POD/IFP-GFI-IZD-POD_1000370/P1075000" xmlDataType="decimal"/>
    </xmlCellPr>
  </singleXmlCell>
  <singleXmlCell id="78" xr6:uid="{00000000-000C-0000-FFFF-FFFF4D000000}" r="H45" connectionId="0">
    <xmlCellPr id="1" xr6:uid="{00000000-0010-0000-4D00-000001000000}" uniqueName="P1075001">
      <xmlPr mapId="2" xpath="/GFI-IZD-POD/IFP-GFI-IZD-POD_1000370/P1075001" xmlDataType="decimal"/>
    </xmlCellPr>
  </singleXmlCell>
  <singleXmlCell id="79" xr6:uid="{00000000-000C-0000-FFFF-FFFF4E000000}" r="I45" connectionId="0">
    <xmlCellPr id="1" xr6:uid="{00000000-0010-0000-4E00-000001000000}" uniqueName="P1075003">
      <xmlPr mapId="2" xpath="/GFI-IZD-POD/IFP-GFI-IZD-POD_1000370/P1075003" xmlDataType="decimal"/>
    </xmlCellPr>
  </singleXmlCell>
  <singleXmlCell id="80" xr6:uid="{00000000-000C-0000-FFFF-FFFF4F000000}" r="H46" connectionId="0">
    <xmlCellPr id="1" xr6:uid="{00000000-0010-0000-4F00-000001000000}" uniqueName="P1075005">
      <xmlPr mapId="2" xpath="/GFI-IZD-POD/IFP-GFI-IZD-POD_1000370/P1075005" xmlDataType="decimal"/>
    </xmlCellPr>
  </singleXmlCell>
  <singleXmlCell id="81" xr6:uid="{00000000-000C-0000-FFFF-FFFF50000000}" r="I46" connectionId="0">
    <xmlCellPr id="1" xr6:uid="{00000000-0010-0000-5000-000001000000}" uniqueName="P1075007">
      <xmlPr mapId="2" xpath="/GFI-IZD-POD/IFP-GFI-IZD-POD_1000370/P1075007" xmlDataType="decimal"/>
    </xmlCellPr>
  </singleXmlCell>
  <singleXmlCell id="82" xr6:uid="{00000000-000C-0000-FFFF-FFFF51000000}" r="H47" connectionId="0">
    <xmlCellPr id="1" xr6:uid="{00000000-0010-0000-5100-000001000000}" uniqueName="P1075009">
      <xmlPr mapId="2" xpath="/GFI-IZD-POD/IFP-GFI-IZD-POD_1000370/P1075009" xmlDataType="decimal"/>
    </xmlCellPr>
  </singleXmlCell>
  <singleXmlCell id="83" xr6:uid="{00000000-000C-0000-FFFF-FFFF52000000}" r="I47" connectionId="0">
    <xmlCellPr id="1" xr6:uid="{00000000-0010-0000-5200-000001000000}" uniqueName="P1075011">
      <xmlPr mapId="2" xpath="/GFI-IZD-POD/IFP-GFI-IZD-POD_1000370/P1075011" xmlDataType="decimal"/>
    </xmlCellPr>
  </singleXmlCell>
  <singleXmlCell id="84" xr6:uid="{00000000-000C-0000-FFFF-FFFF53000000}" r="H48" connectionId="0">
    <xmlCellPr id="1" xr6:uid="{00000000-0010-0000-5300-000001000000}" uniqueName="P1075012">
      <xmlPr mapId="2" xpath="/GFI-IZD-POD/IFP-GFI-IZD-POD_1000370/P1075012" xmlDataType="decimal"/>
    </xmlCellPr>
  </singleXmlCell>
  <singleXmlCell id="85" xr6:uid="{00000000-000C-0000-FFFF-FFFF54000000}" r="I48" connectionId="0">
    <xmlCellPr id="1" xr6:uid="{00000000-0010-0000-5400-000001000000}" uniqueName="P1075014">
      <xmlPr mapId="2" xpath="/GFI-IZD-POD/IFP-GFI-IZD-POD_1000370/P1075014" xmlDataType="decimal"/>
    </xmlCellPr>
  </singleXmlCell>
  <singleXmlCell id="86" xr6:uid="{00000000-000C-0000-FFFF-FFFF55000000}" r="H49" connectionId="0">
    <xmlCellPr id="1" xr6:uid="{00000000-0010-0000-5500-000001000000}" uniqueName="P1075016">
      <xmlPr mapId="2" xpath="/GFI-IZD-POD/IFP-GFI-IZD-POD_1000370/P1075016" xmlDataType="decimal"/>
    </xmlCellPr>
  </singleXmlCell>
  <singleXmlCell id="87" xr6:uid="{00000000-000C-0000-FFFF-FFFF56000000}" r="I49" connectionId="0">
    <xmlCellPr id="1" xr6:uid="{00000000-0010-0000-5600-000001000000}" uniqueName="P1075018">
      <xmlPr mapId="2" xpath="/GFI-IZD-POD/IFP-GFI-IZD-POD_1000370/P1075018" xmlDataType="decimal"/>
    </xmlCellPr>
  </singleXmlCell>
  <singleXmlCell id="88" xr6:uid="{00000000-000C-0000-FFFF-FFFF57000000}" r="H50" connectionId="0">
    <xmlCellPr id="1" xr6:uid="{00000000-0010-0000-5700-000001000000}" uniqueName="P1075020">
      <xmlPr mapId="2" xpath="/GFI-IZD-POD/IFP-GFI-IZD-POD_1000370/P1075020" xmlDataType="decimal"/>
    </xmlCellPr>
  </singleXmlCell>
  <singleXmlCell id="89" xr6:uid="{00000000-000C-0000-FFFF-FFFF58000000}" r="I50" connectionId="0">
    <xmlCellPr id="1" xr6:uid="{00000000-0010-0000-5800-000001000000}" uniqueName="P1075023">
      <xmlPr mapId="2" xpath="/GFI-IZD-POD/IFP-GFI-IZD-POD_1000370/P1075023" xmlDataType="decimal"/>
    </xmlCellPr>
  </singleXmlCell>
  <singleXmlCell id="90" xr6:uid="{00000000-000C-0000-FFFF-FFFF59000000}" r="H51" connectionId="0">
    <xmlCellPr id="1" xr6:uid="{00000000-0010-0000-5900-000001000000}" uniqueName="P1075026">
      <xmlPr mapId="2" xpath="/GFI-IZD-POD/IFP-GFI-IZD-POD_1000370/P1075026" xmlDataType="decimal"/>
    </xmlCellPr>
  </singleXmlCell>
  <singleXmlCell id="91" xr6:uid="{00000000-000C-0000-FFFF-FFFF5A000000}" r="I51" connectionId="0">
    <xmlCellPr id="1" xr6:uid="{00000000-0010-0000-5A00-000001000000}" uniqueName="P1075028">
      <xmlPr mapId="2" xpath="/GFI-IZD-POD/IFP-GFI-IZD-POD_1000370/P1075028" xmlDataType="decimal"/>
    </xmlCellPr>
  </singleXmlCell>
  <singleXmlCell id="92" xr6:uid="{00000000-000C-0000-FFFF-FFFF5B000000}" r="H52" connectionId="0">
    <xmlCellPr id="1" xr6:uid="{00000000-0010-0000-5B00-000001000000}" uniqueName="P1075031">
      <xmlPr mapId="2" xpath="/GFI-IZD-POD/IFP-GFI-IZD-POD_1000370/P1075031" xmlDataType="decimal"/>
    </xmlCellPr>
  </singleXmlCell>
  <singleXmlCell id="93" xr6:uid="{00000000-000C-0000-FFFF-FFFF5C000000}" r="I52" connectionId="0">
    <xmlCellPr id="1" xr6:uid="{00000000-0010-0000-5C00-000001000000}" uniqueName="P1075033">
      <xmlPr mapId="2" xpath="/GFI-IZD-POD/IFP-GFI-IZD-POD_1000370/P1075033" xmlDataType="decimal"/>
    </xmlCellPr>
  </singleXmlCell>
  <singleXmlCell id="94" xr6:uid="{00000000-000C-0000-FFFF-FFFF5D000000}" r="H53" connectionId="0">
    <xmlCellPr id="1" xr6:uid="{00000000-0010-0000-5D00-000001000000}" uniqueName="P1075035">
      <xmlPr mapId="2" xpath="/GFI-IZD-POD/IFP-GFI-IZD-POD_1000370/P1075035" xmlDataType="decimal"/>
    </xmlCellPr>
  </singleXmlCell>
  <singleXmlCell id="95" xr6:uid="{00000000-000C-0000-FFFF-FFFF5E000000}" r="I53" connectionId="0">
    <xmlCellPr id="1" xr6:uid="{00000000-0010-0000-5E00-000001000000}" uniqueName="P1075037">
      <xmlPr mapId="2" xpath="/GFI-IZD-POD/IFP-GFI-IZD-POD_1000370/P1075037" xmlDataType="decimal"/>
    </xmlCellPr>
  </singleXmlCell>
  <singleXmlCell id="96" xr6:uid="{00000000-000C-0000-FFFF-FFFF5F000000}" r="H54" connectionId="0">
    <xmlCellPr id="1" xr6:uid="{00000000-0010-0000-5F00-000001000000}" uniqueName="P1075039">
      <xmlPr mapId="2" xpath="/GFI-IZD-POD/IFP-GFI-IZD-POD_1000370/P1075039" xmlDataType="decimal"/>
    </xmlCellPr>
  </singleXmlCell>
  <singleXmlCell id="97" xr6:uid="{00000000-000C-0000-FFFF-FFFF60000000}" r="I54" connectionId="0">
    <xmlCellPr id="1" xr6:uid="{00000000-0010-0000-6000-000001000000}" uniqueName="P1075043">
      <xmlPr mapId="2" xpath="/GFI-IZD-POD/IFP-GFI-IZD-POD_1000370/P1075043" xmlDataType="decimal"/>
    </xmlCellPr>
  </singleXmlCell>
  <singleXmlCell id="98" xr6:uid="{00000000-000C-0000-FFFF-FFFF61000000}" r="H55" connectionId="0">
    <xmlCellPr id="1" xr6:uid="{00000000-0010-0000-6100-000001000000}" uniqueName="P1075055">
      <xmlPr mapId="2" xpath="/GFI-IZD-POD/IFP-GFI-IZD-POD_1000370/P1075055" xmlDataType="decimal"/>
    </xmlCellPr>
  </singleXmlCell>
  <singleXmlCell id="99" xr6:uid="{00000000-000C-0000-FFFF-FFFF62000000}" r="I55" connectionId="0">
    <xmlCellPr id="1" xr6:uid="{00000000-0010-0000-6200-000001000000}" uniqueName="P1075057">
      <xmlPr mapId="2" xpath="/GFI-IZD-POD/IFP-GFI-IZD-POD_1000370/P1075057" xmlDataType="decimal"/>
    </xmlCellPr>
  </singleXmlCell>
  <singleXmlCell id="100" xr6:uid="{00000000-000C-0000-FFFF-FFFF63000000}" r="H56" connectionId="0">
    <xmlCellPr id="1" xr6:uid="{00000000-0010-0000-6300-000001000000}" uniqueName="P1075058">
      <xmlPr mapId="2" xpath="/GFI-IZD-POD/IFP-GFI-IZD-POD_1000370/P1075058" xmlDataType="decimal"/>
    </xmlCellPr>
  </singleXmlCell>
  <singleXmlCell id="101" xr6:uid="{00000000-000C-0000-FFFF-FFFF64000000}" r="I56" connectionId="0">
    <xmlCellPr id="1" xr6:uid="{00000000-0010-0000-6400-000001000000}" uniqueName="P1075060">
      <xmlPr mapId="2" xpath="/GFI-IZD-POD/IFP-GFI-IZD-POD_1000370/P1075060" xmlDataType="decimal"/>
    </xmlCellPr>
  </singleXmlCell>
  <singleXmlCell id="102" xr6:uid="{00000000-000C-0000-FFFF-FFFF65000000}" r="H57" connectionId="0">
    <xmlCellPr id="1" xr6:uid="{00000000-0010-0000-6500-000001000000}" uniqueName="P1075063">
      <xmlPr mapId="2" xpath="/GFI-IZD-POD/IFP-GFI-IZD-POD_1000370/P1075063" xmlDataType="decimal"/>
    </xmlCellPr>
  </singleXmlCell>
  <singleXmlCell id="103" xr6:uid="{00000000-000C-0000-FFFF-FFFF66000000}" r="I57" connectionId="0">
    <xmlCellPr id="1" xr6:uid="{00000000-0010-0000-6600-000001000000}" uniqueName="P1075065">
      <xmlPr mapId="2" xpath="/GFI-IZD-POD/IFP-GFI-IZD-POD_1000370/P1075065" xmlDataType="decimal"/>
    </xmlCellPr>
  </singleXmlCell>
  <singleXmlCell id="104" xr6:uid="{00000000-000C-0000-FFFF-FFFF67000000}" r="H58" connectionId="0">
    <xmlCellPr id="1" xr6:uid="{00000000-0010-0000-6700-000001000000}" uniqueName="P1075067">
      <xmlPr mapId="2" xpath="/GFI-IZD-POD/IFP-GFI-IZD-POD_1000370/P1075067" xmlDataType="decimal"/>
    </xmlCellPr>
  </singleXmlCell>
  <singleXmlCell id="105" xr6:uid="{00000000-000C-0000-FFFF-FFFF68000000}" r="I58" connectionId="0">
    <xmlCellPr id="1" xr6:uid="{00000000-0010-0000-6800-000001000000}" uniqueName="P1075071">
      <xmlPr mapId="2" xpath="/GFI-IZD-POD/IFP-GFI-IZD-POD_1000370/P1075071" xmlDataType="decimal"/>
    </xmlCellPr>
  </singleXmlCell>
  <singleXmlCell id="106" xr6:uid="{00000000-000C-0000-FFFF-FFFF69000000}" r="H59" connectionId="0">
    <xmlCellPr id="1" xr6:uid="{00000000-0010-0000-6900-000001000000}" uniqueName="P1075076">
      <xmlPr mapId="2" xpath="/GFI-IZD-POD/IFP-GFI-IZD-POD_1000370/P1075076" xmlDataType="decimal"/>
    </xmlCellPr>
  </singleXmlCell>
  <singleXmlCell id="107" xr6:uid="{00000000-000C-0000-FFFF-FFFF6A000000}" r="I59" connectionId="0">
    <xmlCellPr id="1" xr6:uid="{00000000-0010-0000-6A00-000001000000}" uniqueName="P1075080">
      <xmlPr mapId="2" xpath="/GFI-IZD-POD/IFP-GFI-IZD-POD_1000370/P1075080" xmlDataType="decimal"/>
    </xmlCellPr>
  </singleXmlCell>
  <singleXmlCell id="108" xr6:uid="{00000000-000C-0000-FFFF-FFFF6B000000}" r="H60" connectionId="0">
    <xmlCellPr id="1" xr6:uid="{00000000-0010-0000-6B00-000001000000}" uniqueName="P1075083">
      <xmlPr mapId="2" xpath="/GFI-IZD-POD/IFP-GFI-IZD-POD_1000370/P1075083" xmlDataType="decimal"/>
    </xmlCellPr>
  </singleXmlCell>
  <singleXmlCell id="109" xr6:uid="{00000000-000C-0000-FFFF-FFFF6C000000}" r="I60" connectionId="0">
    <xmlCellPr id="1" xr6:uid="{00000000-0010-0000-6C00-000001000000}" uniqueName="P1075085">
      <xmlPr mapId="2" xpath="/GFI-IZD-POD/IFP-GFI-IZD-POD_1000370/P1075085" xmlDataType="decimal"/>
    </xmlCellPr>
  </singleXmlCell>
  <singleXmlCell id="110" xr6:uid="{00000000-000C-0000-FFFF-FFFF6D000000}" r="H61" connectionId="0">
    <xmlCellPr id="1" xr6:uid="{00000000-0010-0000-6D00-000001000000}" uniqueName="P1075091">
      <xmlPr mapId="2" xpath="/GFI-IZD-POD/IFP-GFI-IZD-POD_1000370/P1075091" xmlDataType="decimal"/>
    </xmlCellPr>
  </singleXmlCell>
  <singleXmlCell id="111" xr6:uid="{00000000-000C-0000-FFFF-FFFF6E000000}" r="I61" connectionId="0">
    <xmlCellPr id="1" xr6:uid="{00000000-0010-0000-6E00-000001000000}" uniqueName="P1075093">
      <xmlPr mapId="2" xpath="/GFI-IZD-POD/IFP-GFI-IZD-POD_1000370/P1075093" xmlDataType="decimal"/>
    </xmlCellPr>
  </singleXmlCell>
  <singleXmlCell id="112" xr6:uid="{00000000-000C-0000-FFFF-FFFF6F000000}" r="H62" connectionId="0">
    <xmlCellPr id="1" xr6:uid="{00000000-0010-0000-6F00-000001000000}" uniqueName="P1075095">
      <xmlPr mapId="2" xpath="/GFI-IZD-POD/IFP-GFI-IZD-POD_1000370/P1075095" xmlDataType="decimal"/>
    </xmlCellPr>
  </singleXmlCell>
  <singleXmlCell id="113" xr6:uid="{00000000-000C-0000-FFFF-FFFF70000000}" r="I62" connectionId="0">
    <xmlCellPr id="1" xr6:uid="{00000000-0010-0000-7000-000001000000}" uniqueName="P1075097">
      <xmlPr mapId="2" xpath="/GFI-IZD-POD/IFP-GFI-IZD-POD_1000370/P1075097" xmlDataType="decimal"/>
    </xmlCellPr>
  </singleXmlCell>
  <singleXmlCell id="114" xr6:uid="{00000000-000C-0000-FFFF-FFFF71000000}" r="H63" connectionId="0">
    <xmlCellPr id="1" xr6:uid="{00000000-0010-0000-7100-000001000000}" uniqueName="P1075099">
      <xmlPr mapId="2" xpath="/GFI-IZD-POD/IFP-GFI-IZD-POD_1000370/P1075099" xmlDataType="decimal"/>
    </xmlCellPr>
  </singleXmlCell>
  <singleXmlCell id="115" xr6:uid="{00000000-000C-0000-FFFF-FFFF72000000}" r="I63" connectionId="0">
    <xmlCellPr id="1" xr6:uid="{00000000-0010-0000-7200-000001000000}" uniqueName="P1075100">
      <xmlPr mapId="2" xpath="/GFI-IZD-POD/IFP-GFI-IZD-POD_1000370/P1075100" xmlDataType="decimal"/>
    </xmlCellPr>
  </singleXmlCell>
  <singleXmlCell id="116" xr6:uid="{00000000-000C-0000-FFFF-FFFF73000000}" r="H64" connectionId="0">
    <xmlCellPr id="1" xr6:uid="{00000000-0010-0000-7300-000001000000}" uniqueName="P1075101">
      <xmlPr mapId="2" xpath="/GFI-IZD-POD/IFP-GFI-IZD-POD_1000370/P1075101" xmlDataType="decimal"/>
    </xmlCellPr>
  </singleXmlCell>
  <singleXmlCell id="117" xr6:uid="{00000000-000C-0000-FFFF-FFFF74000000}" r="I64" connectionId="0">
    <xmlCellPr id="1" xr6:uid="{00000000-0010-0000-7400-000001000000}" uniqueName="P1075102">
      <xmlPr mapId="2" xpath="/GFI-IZD-POD/IFP-GFI-IZD-POD_1000370/P1075102" xmlDataType="decimal"/>
    </xmlCellPr>
  </singleXmlCell>
  <singleXmlCell id="118" xr6:uid="{00000000-000C-0000-FFFF-FFFF75000000}" r="H65" connectionId="0">
    <xmlCellPr id="1" xr6:uid="{00000000-0010-0000-7500-000001000000}" uniqueName="P1075103">
      <xmlPr mapId="2" xpath="/GFI-IZD-POD/IFP-GFI-IZD-POD_1000370/P1075103" xmlDataType="decimal"/>
    </xmlCellPr>
  </singleXmlCell>
  <singleXmlCell id="119" xr6:uid="{00000000-000C-0000-FFFF-FFFF76000000}" r="I65" connectionId="0">
    <xmlCellPr id="1" xr6:uid="{00000000-0010-0000-7600-000001000000}" uniqueName="P1075104">
      <xmlPr mapId="2" xpath="/GFI-IZD-POD/IFP-GFI-IZD-POD_1000370/P1075104" xmlDataType="decimal"/>
    </xmlCellPr>
  </singleXmlCell>
  <singleXmlCell id="120" xr6:uid="{00000000-000C-0000-FFFF-FFFF77000000}" r="H66" connectionId="0">
    <xmlCellPr id="1" xr6:uid="{00000000-0010-0000-7700-000001000000}" uniqueName="P1075105">
      <xmlPr mapId="2" xpath="/GFI-IZD-POD/IFP-GFI-IZD-POD_1000370/P1075105" xmlDataType="decimal"/>
    </xmlCellPr>
  </singleXmlCell>
  <singleXmlCell id="121" xr6:uid="{00000000-000C-0000-FFFF-FFFF78000000}" r="I66" connectionId="0">
    <xmlCellPr id="1" xr6:uid="{00000000-0010-0000-7800-000001000000}" uniqueName="P1075106">
      <xmlPr mapId="2" xpath="/GFI-IZD-POD/IFP-GFI-IZD-POD_1000370/P1075106" xmlDataType="decimal"/>
    </xmlCellPr>
  </singleXmlCell>
  <singleXmlCell id="122" xr6:uid="{00000000-000C-0000-FFFF-FFFF79000000}" r="H67" connectionId="0">
    <xmlCellPr id="1" xr6:uid="{00000000-0010-0000-7900-000001000000}" uniqueName="P1075107">
      <xmlPr mapId="2" xpath="/GFI-IZD-POD/IFP-GFI-IZD-POD_1000370/P1075107" xmlDataType="decimal"/>
    </xmlCellPr>
  </singleXmlCell>
  <singleXmlCell id="123" xr6:uid="{00000000-000C-0000-FFFF-FFFF7A000000}" r="I67" connectionId="0">
    <xmlCellPr id="1" xr6:uid="{00000000-0010-0000-7A00-000001000000}" uniqueName="P1075108">
      <xmlPr mapId="2" xpath="/GFI-IZD-POD/IFP-GFI-IZD-POD_1000370/P1075108" xmlDataType="decimal"/>
    </xmlCellPr>
  </singleXmlCell>
  <singleXmlCell id="124" xr6:uid="{00000000-000C-0000-FFFF-FFFF7B000000}" r="H68" connectionId="0">
    <xmlCellPr id="1" xr6:uid="{00000000-0010-0000-7B00-000001000000}" uniqueName="P1075109">
      <xmlPr mapId="2" xpath="/GFI-IZD-POD/IFP-GFI-IZD-POD_1000370/P1075109" xmlDataType="decimal"/>
    </xmlCellPr>
  </singleXmlCell>
  <singleXmlCell id="125" xr6:uid="{00000000-000C-0000-FFFF-FFFF7C000000}" r="I68" connectionId="0">
    <xmlCellPr id="1" xr6:uid="{00000000-0010-0000-7C00-000001000000}" uniqueName="P1075110">
      <xmlPr mapId="2" xpath="/GFI-IZD-POD/IFP-GFI-IZD-POD_1000370/P1075110" xmlDataType="decimal"/>
    </xmlCellPr>
  </singleXmlCell>
  <singleXmlCell id="126" xr6:uid="{00000000-000C-0000-FFFF-FFFF7D000000}" r="H69" connectionId="0">
    <xmlCellPr id="1" xr6:uid="{00000000-0010-0000-7D00-000001000000}" uniqueName="P1075111">
      <xmlPr mapId="2" xpath="/GFI-IZD-POD/IFP-GFI-IZD-POD_1000370/P1075111" xmlDataType="decimal"/>
    </xmlCellPr>
  </singleXmlCell>
  <singleXmlCell id="127" xr6:uid="{00000000-000C-0000-FFFF-FFFF7E000000}" r="I69" connectionId="0">
    <xmlCellPr id="1" xr6:uid="{00000000-0010-0000-7E00-000001000000}" uniqueName="P1075112">
      <xmlPr mapId="2" xpath="/GFI-IZD-POD/IFP-GFI-IZD-POD_1000370/P1075112" xmlDataType="decimal"/>
    </xmlCellPr>
  </singleXmlCell>
  <singleXmlCell id="128" xr6:uid="{00000000-000C-0000-FFFF-FFFF7F000000}" r="H70" connectionId="0">
    <xmlCellPr id="1" xr6:uid="{00000000-0010-0000-7F00-000001000000}" uniqueName="P1075113">
      <xmlPr mapId="2" xpath="/GFI-IZD-POD/IFP-GFI-IZD-POD_1000370/P1075113" xmlDataType="decimal"/>
    </xmlCellPr>
  </singleXmlCell>
  <singleXmlCell id="129" xr6:uid="{00000000-000C-0000-FFFF-FFFF80000000}" r="I70" connectionId="0">
    <xmlCellPr id="1" xr6:uid="{00000000-0010-0000-8000-000001000000}" uniqueName="P1075114">
      <xmlPr mapId="2" xpath="/GFI-IZD-POD/IFP-GFI-IZD-POD_1000370/P1075114" xmlDataType="decimal"/>
    </xmlCellPr>
  </singleXmlCell>
  <singleXmlCell id="130" xr6:uid="{00000000-000C-0000-FFFF-FFFF81000000}" r="H71" connectionId="0">
    <xmlCellPr id="1" xr6:uid="{00000000-0010-0000-8100-000001000000}" uniqueName="P1075115">
      <xmlPr mapId="2" xpath="/GFI-IZD-POD/IFP-GFI-IZD-POD_1000370/P1075115" xmlDataType="decimal"/>
    </xmlCellPr>
  </singleXmlCell>
  <singleXmlCell id="131" xr6:uid="{00000000-000C-0000-FFFF-FFFF82000000}" r="I71" connectionId="0">
    <xmlCellPr id="1" xr6:uid="{00000000-0010-0000-8200-000001000000}" uniqueName="P1075116">
      <xmlPr mapId="2" xpath="/GFI-IZD-POD/IFP-GFI-IZD-POD_1000370/P1075116" xmlDataType="decimal"/>
    </xmlCellPr>
  </singleXmlCell>
  <singleXmlCell id="132" xr6:uid="{00000000-000C-0000-FFFF-FFFF83000000}" r="H72" connectionId="0">
    <xmlCellPr id="1" xr6:uid="{00000000-0010-0000-8300-000001000000}" uniqueName="P1075117">
      <xmlPr mapId="2" xpath="/GFI-IZD-POD/IFP-GFI-IZD-POD_1000370/P1075117" xmlDataType="decimal"/>
    </xmlCellPr>
  </singleXmlCell>
  <singleXmlCell id="133" xr6:uid="{00000000-000C-0000-FFFF-FFFF84000000}" r="I72" connectionId="0">
    <xmlCellPr id="1" xr6:uid="{00000000-0010-0000-8400-000001000000}" uniqueName="P1075118">
      <xmlPr mapId="2" xpath="/GFI-IZD-POD/IFP-GFI-IZD-POD_1000370/P1075118" xmlDataType="decimal"/>
    </xmlCellPr>
  </singleXmlCell>
  <singleXmlCell id="134" xr6:uid="{00000000-000C-0000-FFFF-FFFF85000000}" r="H73" connectionId="0">
    <xmlCellPr id="1" xr6:uid="{00000000-0010-0000-8500-000001000000}" uniqueName="P1075119">
      <xmlPr mapId="2" xpath="/GFI-IZD-POD/IFP-GFI-IZD-POD_1000370/P1075119" xmlDataType="decimal"/>
    </xmlCellPr>
  </singleXmlCell>
  <singleXmlCell id="135" xr6:uid="{00000000-000C-0000-FFFF-FFFF86000000}" r="I73" connectionId="0">
    <xmlCellPr id="1" xr6:uid="{00000000-0010-0000-8600-000001000000}" uniqueName="P1075120">
      <xmlPr mapId="2" xpath="/GFI-IZD-POD/IFP-GFI-IZD-POD_1000370/P1075120" xmlDataType="decimal"/>
    </xmlCellPr>
  </singleXmlCell>
  <singleXmlCell id="136" xr6:uid="{00000000-000C-0000-FFFF-FFFF87000000}" r="H75" connectionId="0">
    <xmlCellPr id="1" xr6:uid="{00000000-0010-0000-8700-000001000000}" uniqueName="P1075121">
      <xmlPr mapId="2" xpath="/GFI-IZD-POD/IFP-GFI-IZD-POD_1000370/P1075121" xmlDataType="decimal"/>
    </xmlCellPr>
  </singleXmlCell>
  <singleXmlCell id="137" xr6:uid="{00000000-000C-0000-FFFF-FFFF88000000}" r="I75" connectionId="0">
    <xmlCellPr id="1" xr6:uid="{00000000-0010-0000-8800-000001000000}" uniqueName="P1075229">
      <xmlPr mapId="2" xpath="/GFI-IZD-POD/IFP-GFI-IZD-POD_1000370/P1075229" xmlDataType="decimal"/>
    </xmlCellPr>
  </singleXmlCell>
  <singleXmlCell id="138" xr6:uid="{00000000-000C-0000-FFFF-FFFF89000000}" r="H76" connectionId="0">
    <xmlCellPr id="1" xr6:uid="{00000000-0010-0000-8900-000001000000}" uniqueName="P1075230">
      <xmlPr mapId="2" xpath="/GFI-IZD-POD/IFP-GFI-IZD-POD_1000370/P1075230" xmlDataType="decimal"/>
    </xmlCellPr>
  </singleXmlCell>
  <singleXmlCell id="139" xr6:uid="{00000000-000C-0000-FFFF-FFFF8A000000}" r="I76" connectionId="0">
    <xmlCellPr id="1" xr6:uid="{00000000-0010-0000-8A00-000001000000}" uniqueName="P1075231">
      <xmlPr mapId="2" xpath="/GFI-IZD-POD/IFP-GFI-IZD-POD_1000370/P1075231" xmlDataType="decimal"/>
    </xmlCellPr>
  </singleXmlCell>
  <singleXmlCell id="140" xr6:uid="{00000000-000C-0000-FFFF-FFFF8B000000}" r="H77" connectionId="0">
    <xmlCellPr id="1" xr6:uid="{00000000-0010-0000-8B00-000001000000}" uniqueName="P1075232">
      <xmlPr mapId="2" xpath="/GFI-IZD-POD/IFP-GFI-IZD-POD_1000370/P1075232" xmlDataType="decimal"/>
    </xmlCellPr>
  </singleXmlCell>
  <singleXmlCell id="141" xr6:uid="{00000000-000C-0000-FFFF-FFFF8C000000}" r="I77" connectionId="0">
    <xmlCellPr id="1" xr6:uid="{00000000-0010-0000-8C00-000001000000}" uniqueName="P1075233">
      <xmlPr mapId="2" xpath="/GFI-IZD-POD/IFP-GFI-IZD-POD_1000370/P1075233" xmlDataType="decimal"/>
    </xmlCellPr>
  </singleXmlCell>
  <singleXmlCell id="142" xr6:uid="{00000000-000C-0000-FFFF-FFFF8D000000}" r="H78" connectionId="0">
    <xmlCellPr id="1" xr6:uid="{00000000-0010-0000-8D00-000001000000}" uniqueName="P1075234">
      <xmlPr mapId="2" xpath="/GFI-IZD-POD/IFP-GFI-IZD-POD_1000370/P1075234" xmlDataType="decimal"/>
    </xmlCellPr>
  </singleXmlCell>
  <singleXmlCell id="143" xr6:uid="{00000000-000C-0000-FFFF-FFFF8E000000}" r="I78" connectionId="0">
    <xmlCellPr id="1" xr6:uid="{00000000-0010-0000-8E00-000001000000}" uniqueName="P1075235">
      <xmlPr mapId="2" xpath="/GFI-IZD-POD/IFP-GFI-IZD-POD_1000370/P1075235" xmlDataType="decimal"/>
    </xmlCellPr>
  </singleXmlCell>
  <singleXmlCell id="144" xr6:uid="{00000000-000C-0000-FFFF-FFFF8F000000}" r="H79" connectionId="0">
    <xmlCellPr id="1" xr6:uid="{00000000-0010-0000-8F00-000001000000}" uniqueName="P1075236">
      <xmlPr mapId="2" xpath="/GFI-IZD-POD/IFP-GFI-IZD-POD_1000370/P1075236" xmlDataType="decimal"/>
    </xmlCellPr>
  </singleXmlCell>
  <singleXmlCell id="145" xr6:uid="{00000000-000C-0000-FFFF-FFFF90000000}" r="I79" connectionId="0">
    <xmlCellPr id="1" xr6:uid="{00000000-0010-0000-9000-000001000000}" uniqueName="P1075237">
      <xmlPr mapId="2" xpath="/GFI-IZD-POD/IFP-GFI-IZD-POD_1000370/P1075237" xmlDataType="decimal"/>
    </xmlCellPr>
  </singleXmlCell>
  <singleXmlCell id="146" xr6:uid="{00000000-000C-0000-FFFF-FFFF91000000}" r="H80" connectionId="0">
    <xmlCellPr id="1" xr6:uid="{00000000-0010-0000-9100-000001000000}" uniqueName="P1075238">
      <xmlPr mapId="2" xpath="/GFI-IZD-POD/IFP-GFI-IZD-POD_1000370/P1075238" xmlDataType="decimal"/>
    </xmlCellPr>
  </singleXmlCell>
  <singleXmlCell id="147" xr6:uid="{00000000-000C-0000-FFFF-FFFF92000000}" r="I80" connectionId="0">
    <xmlCellPr id="1" xr6:uid="{00000000-0010-0000-9200-000001000000}" uniqueName="P1075239">
      <xmlPr mapId="2" xpath="/GFI-IZD-POD/IFP-GFI-IZD-POD_1000370/P1075239" xmlDataType="decimal"/>
    </xmlCellPr>
  </singleXmlCell>
  <singleXmlCell id="148" xr6:uid="{00000000-000C-0000-FFFF-FFFF93000000}" r="H81" connectionId="0">
    <xmlCellPr id="1" xr6:uid="{00000000-0010-0000-9300-000001000000}" uniqueName="P1075240">
      <xmlPr mapId="2" xpath="/GFI-IZD-POD/IFP-GFI-IZD-POD_1000370/P1075240" xmlDataType="decimal"/>
    </xmlCellPr>
  </singleXmlCell>
  <singleXmlCell id="149" xr6:uid="{00000000-000C-0000-FFFF-FFFF94000000}" r="I81" connectionId="0">
    <xmlCellPr id="1" xr6:uid="{00000000-0010-0000-9400-000001000000}" uniqueName="P1075241">
      <xmlPr mapId="2" xpath="/GFI-IZD-POD/IFP-GFI-IZD-POD_1000370/P1075241" xmlDataType="decimal"/>
    </xmlCellPr>
  </singleXmlCell>
  <singleXmlCell id="150" xr6:uid="{00000000-000C-0000-FFFF-FFFF95000000}" r="H82" connectionId="0">
    <xmlCellPr id="1" xr6:uid="{00000000-0010-0000-9500-000001000000}" uniqueName="P1075242">
      <xmlPr mapId="2" xpath="/GFI-IZD-POD/IFP-GFI-IZD-POD_1000370/P1075242" xmlDataType="decimal"/>
    </xmlCellPr>
  </singleXmlCell>
  <singleXmlCell id="151" xr6:uid="{00000000-000C-0000-FFFF-FFFF96000000}" r="I82" connectionId="0">
    <xmlCellPr id="1" xr6:uid="{00000000-0010-0000-9600-000001000000}" uniqueName="P1075243">
      <xmlPr mapId="2" xpath="/GFI-IZD-POD/IFP-GFI-IZD-POD_1000370/P1075243" xmlDataType="decimal"/>
    </xmlCellPr>
  </singleXmlCell>
  <singleXmlCell id="152" xr6:uid="{00000000-000C-0000-FFFF-FFFF97000000}" r="H83" connectionId="0">
    <xmlCellPr id="1" xr6:uid="{00000000-0010-0000-9700-000001000000}" uniqueName="P1075244">
      <xmlPr mapId="2" xpath="/GFI-IZD-POD/IFP-GFI-IZD-POD_1000370/P1075244" xmlDataType="decimal"/>
    </xmlCellPr>
  </singleXmlCell>
  <singleXmlCell id="153" xr6:uid="{00000000-000C-0000-FFFF-FFFF98000000}" r="I83" connectionId="0">
    <xmlCellPr id="1" xr6:uid="{00000000-0010-0000-9800-000001000000}" uniqueName="P1075245">
      <xmlPr mapId="2" xpath="/GFI-IZD-POD/IFP-GFI-IZD-POD_1000370/P1075245" xmlDataType="decimal"/>
    </xmlCellPr>
  </singleXmlCell>
  <singleXmlCell id="154" xr6:uid="{00000000-000C-0000-FFFF-FFFF99000000}" r="H84" connectionId="0">
    <xmlCellPr id="1" xr6:uid="{00000000-0010-0000-9900-000001000000}" uniqueName="P1075246">
      <xmlPr mapId="2" xpath="/GFI-IZD-POD/IFP-GFI-IZD-POD_1000370/P1075246" xmlDataType="decimal"/>
    </xmlCellPr>
  </singleXmlCell>
  <singleXmlCell id="155" xr6:uid="{00000000-000C-0000-FFFF-FFFF9A000000}" r="I84" connectionId="0">
    <xmlCellPr id="1" xr6:uid="{00000000-0010-0000-9A00-000001000000}" uniqueName="P1075247">
      <xmlPr mapId="2" xpath="/GFI-IZD-POD/IFP-GFI-IZD-POD_1000370/P1075247" xmlDataType="decimal"/>
    </xmlCellPr>
  </singleXmlCell>
  <singleXmlCell id="156" xr6:uid="{00000000-000C-0000-FFFF-FFFF9B000000}" r="H85" connectionId="0">
    <xmlCellPr id="1" xr6:uid="{00000000-0010-0000-9B00-000001000000}" uniqueName="P1075248">
      <xmlPr mapId="2" xpath="/GFI-IZD-POD/IFP-GFI-IZD-POD_1000370/P1075248" xmlDataType="decimal"/>
    </xmlCellPr>
  </singleXmlCell>
  <singleXmlCell id="157" xr6:uid="{00000000-000C-0000-FFFF-FFFF9C000000}" r="I85" connectionId="0">
    <xmlCellPr id="1" xr6:uid="{00000000-0010-0000-9C00-000001000000}" uniqueName="P1075249">
      <xmlPr mapId="2" xpath="/GFI-IZD-POD/IFP-GFI-IZD-POD_1000370/P1075249" xmlDataType="decimal"/>
    </xmlCellPr>
  </singleXmlCell>
  <singleXmlCell id="158" xr6:uid="{00000000-000C-0000-FFFF-FFFF9D000000}" r="H86" connectionId="0">
    <xmlCellPr id="1" xr6:uid="{00000000-0010-0000-9D00-000001000000}" uniqueName="P1075250">
      <xmlPr mapId="2" xpath="/GFI-IZD-POD/IFP-GFI-IZD-POD_1000370/P1075250" xmlDataType="decimal"/>
    </xmlCellPr>
  </singleXmlCell>
  <singleXmlCell id="159" xr6:uid="{00000000-000C-0000-FFFF-FFFF9E000000}" r="I86" connectionId="0">
    <xmlCellPr id="1" xr6:uid="{00000000-0010-0000-9E00-000001000000}" uniqueName="P1075251">
      <xmlPr mapId="2" xpath="/GFI-IZD-POD/IFP-GFI-IZD-POD_1000370/P1075251" xmlDataType="decimal"/>
    </xmlCellPr>
  </singleXmlCell>
  <singleXmlCell id="160" xr6:uid="{00000000-000C-0000-FFFF-FFFF9F000000}" r="H87" connectionId="0">
    <xmlCellPr id="1" xr6:uid="{00000000-0010-0000-9F00-000001000000}" uniqueName="P1075252">
      <xmlPr mapId="2" xpath="/GFI-IZD-POD/IFP-GFI-IZD-POD_1000370/P1075252" xmlDataType="decimal"/>
    </xmlCellPr>
  </singleXmlCell>
  <singleXmlCell id="161" xr6:uid="{00000000-000C-0000-FFFF-FFFFA0000000}" r="I87" connectionId="0">
    <xmlCellPr id="1" xr6:uid="{00000000-0010-0000-A000-000001000000}" uniqueName="P1075253">
      <xmlPr mapId="2" xpath="/GFI-IZD-POD/IFP-GFI-IZD-POD_1000370/P1075253" xmlDataType="decimal"/>
    </xmlCellPr>
  </singleXmlCell>
  <singleXmlCell id="162" xr6:uid="{00000000-000C-0000-FFFF-FFFFA1000000}" r="H88" connectionId="0">
    <xmlCellPr id="1" xr6:uid="{00000000-0010-0000-A100-000001000000}" uniqueName="P1075254">
      <xmlPr mapId="2" xpath="/GFI-IZD-POD/IFP-GFI-IZD-POD_1000370/P1075254" xmlDataType="decimal"/>
    </xmlCellPr>
  </singleXmlCell>
  <singleXmlCell id="163" xr6:uid="{00000000-000C-0000-FFFF-FFFFA2000000}" r="I88" connectionId="0">
    <xmlCellPr id="1" xr6:uid="{00000000-0010-0000-A200-000001000000}" uniqueName="P1075255">
      <xmlPr mapId="2" xpath="/GFI-IZD-POD/IFP-GFI-IZD-POD_1000370/P1075255" xmlDataType="decimal"/>
    </xmlCellPr>
  </singleXmlCell>
  <singleXmlCell id="164" xr6:uid="{00000000-000C-0000-FFFF-FFFFA3000000}" r="H89" connectionId="0">
    <xmlCellPr id="1" xr6:uid="{00000000-0010-0000-A300-000001000000}" uniqueName="P1121862">
      <xmlPr mapId="2" xpath="/GFI-IZD-POD/IFP-GFI-IZD-POD_1000370/P1121862" xmlDataType="decimal"/>
    </xmlCellPr>
  </singleXmlCell>
  <singleXmlCell id="165" xr6:uid="{00000000-000C-0000-FFFF-FFFFA4000000}" r="I89" connectionId="0">
    <xmlCellPr id="1" xr6:uid="{00000000-0010-0000-A400-000001000000}" uniqueName="P1121863">
      <xmlPr mapId="2" xpath="/GFI-IZD-POD/IFP-GFI-IZD-POD_1000370/P1121863" xmlDataType="decimal"/>
    </xmlCellPr>
  </singleXmlCell>
  <singleXmlCell id="166" xr6:uid="{00000000-000C-0000-FFFF-FFFFA5000000}" r="H90" connectionId="0">
    <xmlCellPr id="1" xr6:uid="{00000000-0010-0000-A500-000001000000}" uniqueName="P1121864">
      <xmlPr mapId="2" xpath="/GFI-IZD-POD/IFP-GFI-IZD-POD_1000370/P1121864" xmlDataType="decimal"/>
    </xmlCellPr>
  </singleXmlCell>
  <singleXmlCell id="167" xr6:uid="{00000000-000C-0000-FFFF-FFFFA6000000}" r="I90" connectionId="0">
    <xmlCellPr id="1" xr6:uid="{00000000-0010-0000-A600-000001000000}" uniqueName="P1121865">
      <xmlPr mapId="2" xpath="/GFI-IZD-POD/IFP-GFI-IZD-POD_1000370/P1121865" xmlDataType="decimal"/>
    </xmlCellPr>
  </singleXmlCell>
  <singleXmlCell id="168" xr6:uid="{00000000-000C-0000-FFFF-FFFFA7000000}" r="H91" connectionId="0">
    <xmlCellPr id="1" xr6:uid="{00000000-0010-0000-A700-000001000000}" uniqueName="P1075256">
      <xmlPr mapId="2" xpath="/GFI-IZD-POD/IFP-GFI-IZD-POD_1000370/P1075256" xmlDataType="decimal"/>
    </xmlCellPr>
  </singleXmlCell>
  <singleXmlCell id="169" xr6:uid="{00000000-000C-0000-FFFF-FFFFA8000000}" r="I91" connectionId="0">
    <xmlCellPr id="1" xr6:uid="{00000000-0010-0000-A800-000001000000}" uniqueName="P1075257">
      <xmlPr mapId="2" xpath="/GFI-IZD-POD/IFP-GFI-IZD-POD_1000370/P1075257" xmlDataType="decimal"/>
    </xmlCellPr>
  </singleXmlCell>
  <singleXmlCell id="170" xr6:uid="{00000000-000C-0000-FFFF-FFFFA9000000}" r="H92" connectionId="0">
    <xmlCellPr id="1" xr6:uid="{00000000-0010-0000-A900-000001000000}" uniqueName="P1075258">
      <xmlPr mapId="2" xpath="/GFI-IZD-POD/IFP-GFI-IZD-POD_1000370/P1075258" xmlDataType="decimal"/>
    </xmlCellPr>
  </singleXmlCell>
  <singleXmlCell id="172" xr6:uid="{00000000-000C-0000-FFFF-FFFFAA000000}" r="I92" connectionId="0">
    <xmlCellPr id="1" xr6:uid="{00000000-0010-0000-AA00-000001000000}" uniqueName="P1075259">
      <xmlPr mapId="2" xpath="/GFI-IZD-POD/IFP-GFI-IZD-POD_1000370/P1075259" xmlDataType="decimal"/>
    </xmlCellPr>
  </singleXmlCell>
  <singleXmlCell id="173" xr6:uid="{00000000-000C-0000-FFFF-FFFFAB000000}" r="H93" connectionId="0">
    <xmlCellPr id="1" xr6:uid="{00000000-0010-0000-AB00-000001000000}" uniqueName="P1075260">
      <xmlPr mapId="2" xpath="/GFI-IZD-POD/IFP-GFI-IZD-POD_1000370/P1075260" xmlDataType="decimal"/>
    </xmlCellPr>
  </singleXmlCell>
  <singleXmlCell id="174" xr6:uid="{00000000-000C-0000-FFFF-FFFFAC000000}" r="I93" connectionId="0">
    <xmlCellPr id="1" xr6:uid="{00000000-0010-0000-AC00-000001000000}" uniqueName="P1075261">
      <xmlPr mapId="2" xpath="/GFI-IZD-POD/IFP-GFI-IZD-POD_1000370/P1075261" xmlDataType="decimal"/>
    </xmlCellPr>
  </singleXmlCell>
  <singleXmlCell id="175" xr6:uid="{00000000-000C-0000-FFFF-FFFFAD000000}" r="H94" connectionId="0">
    <xmlCellPr id="1" xr6:uid="{00000000-0010-0000-AD00-000001000000}" uniqueName="P1075262">
      <xmlPr mapId="2" xpath="/GFI-IZD-POD/IFP-GFI-IZD-POD_1000370/P1075262" xmlDataType="decimal"/>
    </xmlCellPr>
  </singleXmlCell>
  <singleXmlCell id="176" xr6:uid="{00000000-000C-0000-FFFF-FFFFAE000000}" r="I94" connectionId="0">
    <xmlCellPr id="1" xr6:uid="{00000000-0010-0000-AE00-000001000000}" uniqueName="P1075263">
      <xmlPr mapId="2" xpath="/GFI-IZD-POD/IFP-GFI-IZD-POD_1000370/P1075263" xmlDataType="decimal"/>
    </xmlCellPr>
  </singleXmlCell>
  <singleXmlCell id="177" xr6:uid="{00000000-000C-0000-FFFF-FFFFAF000000}" r="H95" connectionId="0">
    <xmlCellPr id="1" xr6:uid="{00000000-0010-0000-AF00-000001000000}" uniqueName="P1075264">
      <xmlPr mapId="2" xpath="/GFI-IZD-POD/IFP-GFI-IZD-POD_1000370/P1075264" xmlDataType="decimal"/>
    </xmlCellPr>
  </singleXmlCell>
  <singleXmlCell id="178" xr6:uid="{00000000-000C-0000-FFFF-FFFFB0000000}" r="I95" connectionId="0">
    <xmlCellPr id="1" xr6:uid="{00000000-0010-0000-B000-000001000000}" uniqueName="P1075265">
      <xmlPr mapId="2" xpath="/GFI-IZD-POD/IFP-GFI-IZD-POD_1000370/P1075265" xmlDataType="decimal"/>
    </xmlCellPr>
  </singleXmlCell>
  <singleXmlCell id="179" xr6:uid="{00000000-000C-0000-FFFF-FFFFB1000000}" r="H96" connectionId="0">
    <xmlCellPr id="1" xr6:uid="{00000000-0010-0000-B100-000001000000}" uniqueName="P1075266">
      <xmlPr mapId="2" xpath="/GFI-IZD-POD/IFP-GFI-IZD-POD_1000370/P1075266" xmlDataType="decimal"/>
    </xmlCellPr>
  </singleXmlCell>
  <singleXmlCell id="180" xr6:uid="{00000000-000C-0000-FFFF-FFFFB2000000}" r="I96" connectionId="0">
    <xmlCellPr id="1" xr6:uid="{00000000-0010-0000-B200-000001000000}" uniqueName="P1075267">
      <xmlPr mapId="2" xpath="/GFI-IZD-POD/IFP-GFI-IZD-POD_1000370/P1075267" xmlDataType="decimal"/>
    </xmlCellPr>
  </singleXmlCell>
  <singleXmlCell id="181" xr6:uid="{00000000-000C-0000-FFFF-FFFFB3000000}" r="H97" connectionId="0">
    <xmlCellPr id="1" xr6:uid="{00000000-0010-0000-B300-000001000000}" uniqueName="P1075268">
      <xmlPr mapId="2" xpath="/GFI-IZD-POD/IFP-GFI-IZD-POD_1000370/P1075268" xmlDataType="decimal"/>
    </xmlCellPr>
  </singleXmlCell>
  <singleXmlCell id="182" xr6:uid="{00000000-000C-0000-FFFF-FFFFB4000000}" r="I97" connectionId="0">
    <xmlCellPr id="1" xr6:uid="{00000000-0010-0000-B400-000001000000}" uniqueName="P1075269">
      <xmlPr mapId="2" xpath="/GFI-IZD-POD/IFP-GFI-IZD-POD_1000370/P1075269" xmlDataType="decimal"/>
    </xmlCellPr>
  </singleXmlCell>
  <singleXmlCell id="183" xr6:uid="{00000000-000C-0000-FFFF-FFFFB5000000}" r="H98" connectionId="0">
    <xmlCellPr id="1" xr6:uid="{00000000-0010-0000-B500-000001000000}" uniqueName="P1075270">
      <xmlPr mapId="2" xpath="/GFI-IZD-POD/IFP-GFI-IZD-POD_1000370/P1075270" xmlDataType="decimal"/>
    </xmlCellPr>
  </singleXmlCell>
  <singleXmlCell id="184" xr6:uid="{00000000-000C-0000-FFFF-FFFFB6000000}" r="I98" connectionId="0">
    <xmlCellPr id="1" xr6:uid="{00000000-0010-0000-B600-000001000000}" uniqueName="P1075271">
      <xmlPr mapId="2" xpath="/GFI-IZD-POD/IFP-GFI-IZD-POD_1000370/P1075271" xmlDataType="decimal"/>
    </xmlCellPr>
  </singleXmlCell>
  <singleXmlCell id="185" xr6:uid="{00000000-000C-0000-FFFF-FFFFB7000000}" r="H99" connectionId="0">
    <xmlCellPr id="1" xr6:uid="{00000000-0010-0000-B700-000001000000}" uniqueName="P1075272">
      <xmlPr mapId="2" xpath="/GFI-IZD-POD/IFP-GFI-IZD-POD_1000370/P1075272" xmlDataType="decimal"/>
    </xmlCellPr>
  </singleXmlCell>
  <singleXmlCell id="186" xr6:uid="{00000000-000C-0000-FFFF-FFFFB8000000}" r="I99" connectionId="0">
    <xmlCellPr id="1" xr6:uid="{00000000-0010-0000-B800-000001000000}" uniqueName="P1075273">
      <xmlPr mapId="2" xpath="/GFI-IZD-POD/IFP-GFI-IZD-POD_1000370/P1075273" xmlDataType="decimal"/>
    </xmlCellPr>
  </singleXmlCell>
  <singleXmlCell id="187" xr6:uid="{00000000-000C-0000-FFFF-FFFFB9000000}" r="H100" connectionId="0">
    <xmlCellPr id="1" xr6:uid="{00000000-0010-0000-B900-000001000000}" uniqueName="P1075274">
      <xmlPr mapId="2" xpath="/GFI-IZD-POD/IFP-GFI-IZD-POD_1000370/P1075274" xmlDataType="decimal"/>
    </xmlCellPr>
  </singleXmlCell>
  <singleXmlCell id="188" xr6:uid="{00000000-000C-0000-FFFF-FFFFBA000000}" r="I100" connectionId="0">
    <xmlCellPr id="1" xr6:uid="{00000000-0010-0000-BA00-000001000000}" uniqueName="P1075275">
      <xmlPr mapId="2" xpath="/GFI-IZD-POD/IFP-GFI-IZD-POD_1000370/P1075275" xmlDataType="decimal"/>
    </xmlCellPr>
  </singleXmlCell>
  <singleXmlCell id="189" xr6:uid="{00000000-000C-0000-FFFF-FFFFBB000000}" r="H101" connectionId="0">
    <xmlCellPr id="1" xr6:uid="{00000000-0010-0000-BB00-000001000000}" uniqueName="P1075276">
      <xmlPr mapId="2" xpath="/GFI-IZD-POD/IFP-GFI-IZD-POD_1000370/P1075276" xmlDataType="decimal"/>
    </xmlCellPr>
  </singleXmlCell>
  <singleXmlCell id="190" xr6:uid="{00000000-000C-0000-FFFF-FFFFBC000000}" r="I101" connectionId="0">
    <xmlCellPr id="1" xr6:uid="{00000000-0010-0000-BC00-000001000000}" uniqueName="P1075277">
      <xmlPr mapId="2" xpath="/GFI-IZD-POD/IFP-GFI-IZD-POD_1000370/P1075277" xmlDataType="decimal"/>
    </xmlCellPr>
  </singleXmlCell>
  <singleXmlCell id="191" xr6:uid="{00000000-000C-0000-FFFF-FFFFBD000000}" r="H102" connectionId="0">
    <xmlCellPr id="1" xr6:uid="{00000000-0010-0000-BD00-000001000000}" uniqueName="P1075278">
      <xmlPr mapId="2" xpath="/GFI-IZD-POD/IFP-GFI-IZD-POD_1000370/P1075278" xmlDataType="decimal"/>
    </xmlCellPr>
  </singleXmlCell>
  <singleXmlCell id="192" xr6:uid="{00000000-000C-0000-FFFF-FFFFBE000000}" r="I102" connectionId="0">
    <xmlCellPr id="1" xr6:uid="{00000000-0010-0000-BE00-000001000000}" uniqueName="P1075279">
      <xmlPr mapId="2" xpath="/GFI-IZD-POD/IFP-GFI-IZD-POD_1000370/P1075279" xmlDataType="decimal"/>
    </xmlCellPr>
  </singleXmlCell>
  <singleXmlCell id="193" xr6:uid="{00000000-000C-0000-FFFF-FFFFBF000000}" r="H103" connectionId="0">
    <xmlCellPr id="1" xr6:uid="{00000000-0010-0000-BF00-000001000000}" uniqueName="P1075280">
      <xmlPr mapId="2" xpath="/GFI-IZD-POD/IFP-GFI-IZD-POD_1000370/P1075280" xmlDataType="decimal"/>
    </xmlCellPr>
  </singleXmlCell>
  <singleXmlCell id="194" xr6:uid="{00000000-000C-0000-FFFF-FFFFC0000000}" r="I103" connectionId="0">
    <xmlCellPr id="1" xr6:uid="{00000000-0010-0000-C000-000001000000}" uniqueName="P1075281">
      <xmlPr mapId="2" xpath="/GFI-IZD-POD/IFP-GFI-IZD-POD_1000370/P1075281" xmlDataType="decimal"/>
    </xmlCellPr>
  </singleXmlCell>
  <singleXmlCell id="195" xr6:uid="{00000000-000C-0000-FFFF-FFFFC1000000}" r="H104" connectionId="0">
    <xmlCellPr id="1" xr6:uid="{00000000-0010-0000-C100-000001000000}" uniqueName="P1075282">
      <xmlPr mapId="2" xpath="/GFI-IZD-POD/IFP-GFI-IZD-POD_1000370/P1075282" xmlDataType="decimal"/>
    </xmlCellPr>
  </singleXmlCell>
  <singleXmlCell id="196" xr6:uid="{00000000-000C-0000-FFFF-FFFFC2000000}" r="I104" connectionId="0">
    <xmlCellPr id="1" xr6:uid="{00000000-0010-0000-C200-000001000000}" uniqueName="P1075283">
      <xmlPr mapId="2" xpath="/GFI-IZD-POD/IFP-GFI-IZD-POD_1000370/P1075283" xmlDataType="decimal"/>
    </xmlCellPr>
  </singleXmlCell>
  <singleXmlCell id="197" xr6:uid="{00000000-000C-0000-FFFF-FFFFC3000000}" r="H105" connectionId="0">
    <xmlCellPr id="1" xr6:uid="{00000000-0010-0000-C300-000001000000}" uniqueName="P1075284">
      <xmlPr mapId="2" xpath="/GFI-IZD-POD/IFP-GFI-IZD-POD_1000370/P1075284" xmlDataType="decimal"/>
    </xmlCellPr>
  </singleXmlCell>
  <singleXmlCell id="198" xr6:uid="{00000000-000C-0000-FFFF-FFFFC4000000}" r="I105" connectionId="0">
    <xmlCellPr id="1" xr6:uid="{00000000-0010-0000-C400-000001000000}" uniqueName="P1075285">
      <xmlPr mapId="2" xpath="/GFI-IZD-POD/IFP-GFI-IZD-POD_1000370/P1075285" xmlDataType="decimal"/>
    </xmlCellPr>
  </singleXmlCell>
  <singleXmlCell id="199" xr6:uid="{00000000-000C-0000-FFFF-FFFFC5000000}" r="H106" connectionId="0">
    <xmlCellPr id="1" xr6:uid="{00000000-0010-0000-C500-000001000000}" uniqueName="P1075286">
      <xmlPr mapId="2" xpath="/GFI-IZD-POD/IFP-GFI-IZD-POD_1000370/P1075286" xmlDataType="decimal"/>
    </xmlCellPr>
  </singleXmlCell>
  <singleXmlCell id="200" xr6:uid="{00000000-000C-0000-FFFF-FFFFC6000000}" r="I106" connectionId="0">
    <xmlCellPr id="1" xr6:uid="{00000000-0010-0000-C600-000001000000}" uniqueName="P1075287">
      <xmlPr mapId="2" xpath="/GFI-IZD-POD/IFP-GFI-IZD-POD_1000370/P1075287" xmlDataType="decimal"/>
    </xmlCellPr>
  </singleXmlCell>
  <singleXmlCell id="201" xr6:uid="{00000000-000C-0000-FFFF-FFFFC7000000}" r="H107" connectionId="0">
    <xmlCellPr id="1" xr6:uid="{00000000-0010-0000-C700-000001000000}" uniqueName="P1075288">
      <xmlPr mapId="2" xpath="/GFI-IZD-POD/IFP-GFI-IZD-POD_1000370/P1075288" xmlDataType="decimal"/>
    </xmlCellPr>
  </singleXmlCell>
  <singleXmlCell id="202" xr6:uid="{00000000-000C-0000-FFFF-FFFFC8000000}" r="I107" connectionId="0">
    <xmlCellPr id="1" xr6:uid="{00000000-0010-0000-C800-000001000000}" uniqueName="P1075289">
      <xmlPr mapId="2" xpath="/GFI-IZD-POD/IFP-GFI-IZD-POD_1000370/P1075289" xmlDataType="decimal"/>
    </xmlCellPr>
  </singleXmlCell>
  <singleXmlCell id="203" xr6:uid="{00000000-000C-0000-FFFF-FFFFC9000000}" r="H108" connectionId="0">
    <xmlCellPr id="1" xr6:uid="{00000000-0010-0000-C900-000001000000}" uniqueName="P1075290">
      <xmlPr mapId="2" xpath="/GFI-IZD-POD/IFP-GFI-IZD-POD_1000370/P1075290" xmlDataType="decimal"/>
    </xmlCellPr>
  </singleXmlCell>
  <singleXmlCell id="204" xr6:uid="{00000000-000C-0000-FFFF-FFFFCA000000}" r="I108" connectionId="0">
    <xmlCellPr id="1" xr6:uid="{00000000-0010-0000-CA00-000001000000}" uniqueName="P1075291">
      <xmlPr mapId="2" xpath="/GFI-IZD-POD/IFP-GFI-IZD-POD_1000370/P1075291" xmlDataType="decimal"/>
    </xmlCellPr>
  </singleXmlCell>
  <singleXmlCell id="205" xr6:uid="{00000000-000C-0000-FFFF-FFFFCB000000}" r="H109" connectionId="0">
    <xmlCellPr id="1" xr6:uid="{00000000-0010-0000-CB00-000001000000}" uniqueName="P1075292">
      <xmlPr mapId="2" xpath="/GFI-IZD-POD/IFP-GFI-IZD-POD_1000370/P1075292" xmlDataType="decimal"/>
    </xmlCellPr>
  </singleXmlCell>
  <singleXmlCell id="206" xr6:uid="{00000000-000C-0000-FFFF-FFFFCC000000}" r="I109" connectionId="0">
    <xmlCellPr id="1" xr6:uid="{00000000-0010-0000-CC00-000001000000}" uniqueName="P1075293">
      <xmlPr mapId="2" xpath="/GFI-IZD-POD/IFP-GFI-IZD-POD_1000370/P1075293" xmlDataType="decimal"/>
    </xmlCellPr>
  </singleXmlCell>
  <singleXmlCell id="207" xr6:uid="{00000000-000C-0000-FFFF-FFFFCD000000}" r="H110" connectionId="0">
    <xmlCellPr id="1" xr6:uid="{00000000-0010-0000-CD00-000001000000}" uniqueName="P1075294">
      <xmlPr mapId="2" xpath="/GFI-IZD-POD/IFP-GFI-IZD-POD_1000370/P1075294" xmlDataType="decimal"/>
    </xmlCellPr>
  </singleXmlCell>
  <singleXmlCell id="208" xr6:uid="{00000000-000C-0000-FFFF-FFFFCE000000}" r="I110" connectionId="0">
    <xmlCellPr id="1" xr6:uid="{00000000-0010-0000-CE00-000001000000}" uniqueName="P1075295">
      <xmlPr mapId="2" xpath="/GFI-IZD-POD/IFP-GFI-IZD-POD_1000370/P1075295" xmlDataType="decimal"/>
    </xmlCellPr>
  </singleXmlCell>
  <singleXmlCell id="209" xr6:uid="{00000000-000C-0000-FFFF-FFFFCF000000}" r="H111" connectionId="0">
    <xmlCellPr id="1" xr6:uid="{00000000-0010-0000-CF00-000001000000}" uniqueName="P1075296">
      <xmlPr mapId="2" xpath="/GFI-IZD-POD/IFP-GFI-IZD-POD_1000370/P1075296" xmlDataType="decimal"/>
    </xmlCellPr>
  </singleXmlCell>
  <singleXmlCell id="210" xr6:uid="{00000000-000C-0000-FFFF-FFFFD0000000}" r="I111" connectionId="0">
    <xmlCellPr id="1" xr6:uid="{00000000-0010-0000-D000-000001000000}" uniqueName="P1075297">
      <xmlPr mapId="2" xpath="/GFI-IZD-POD/IFP-GFI-IZD-POD_1000370/P1075297" xmlDataType="decimal"/>
    </xmlCellPr>
  </singleXmlCell>
  <singleXmlCell id="211" xr6:uid="{00000000-000C-0000-FFFF-FFFFD1000000}" r="H112" connectionId="0">
    <xmlCellPr id="1" xr6:uid="{00000000-0010-0000-D100-000001000000}" uniqueName="P1075298">
      <xmlPr mapId="2" xpath="/GFI-IZD-POD/IFP-GFI-IZD-POD_1000370/P1075298" xmlDataType="decimal"/>
    </xmlCellPr>
  </singleXmlCell>
  <singleXmlCell id="212" xr6:uid="{00000000-000C-0000-FFFF-FFFFD2000000}" r="I112" connectionId="0">
    <xmlCellPr id="1" xr6:uid="{00000000-0010-0000-D200-000001000000}" uniqueName="P1075299">
      <xmlPr mapId="2" xpath="/GFI-IZD-POD/IFP-GFI-IZD-POD_1000370/P1075299" xmlDataType="decimal"/>
    </xmlCellPr>
  </singleXmlCell>
  <singleXmlCell id="213" xr6:uid="{00000000-000C-0000-FFFF-FFFFD3000000}" r="H113" connectionId="0">
    <xmlCellPr id="1" xr6:uid="{00000000-0010-0000-D300-000001000000}" uniqueName="P1075300">
      <xmlPr mapId="2" xpath="/GFI-IZD-POD/IFP-GFI-IZD-POD_1000370/P1075300" xmlDataType="decimal"/>
    </xmlCellPr>
  </singleXmlCell>
  <singleXmlCell id="214" xr6:uid="{00000000-000C-0000-FFFF-FFFFD4000000}" r="I113" connectionId="0">
    <xmlCellPr id="1" xr6:uid="{00000000-0010-0000-D400-000001000000}" uniqueName="P1075301">
      <xmlPr mapId="2" xpath="/GFI-IZD-POD/IFP-GFI-IZD-POD_1000370/P1075301" xmlDataType="decimal"/>
    </xmlCellPr>
  </singleXmlCell>
  <singleXmlCell id="215" xr6:uid="{00000000-000C-0000-FFFF-FFFFD5000000}" r="H114" connectionId="0">
    <xmlCellPr id="1" xr6:uid="{00000000-0010-0000-D500-000001000000}" uniqueName="P1075302">
      <xmlPr mapId="2" xpath="/GFI-IZD-POD/IFP-GFI-IZD-POD_1000370/P1075302" xmlDataType="decimal"/>
    </xmlCellPr>
  </singleXmlCell>
  <singleXmlCell id="216" xr6:uid="{00000000-000C-0000-FFFF-FFFFD6000000}" r="I114" connectionId="0">
    <xmlCellPr id="1" xr6:uid="{00000000-0010-0000-D600-000001000000}" uniqueName="P1075303">
      <xmlPr mapId="2" xpath="/GFI-IZD-POD/IFP-GFI-IZD-POD_1000370/P1075303" xmlDataType="decimal"/>
    </xmlCellPr>
  </singleXmlCell>
  <singleXmlCell id="217" xr6:uid="{00000000-000C-0000-FFFF-FFFFD7000000}" r="H115" connectionId="0">
    <xmlCellPr id="1" xr6:uid="{00000000-0010-0000-D700-000001000000}" uniqueName="P1075304">
      <xmlPr mapId="2" xpath="/GFI-IZD-POD/IFP-GFI-IZD-POD_1000370/P1075304" xmlDataType="decimal"/>
    </xmlCellPr>
  </singleXmlCell>
  <singleXmlCell id="218" xr6:uid="{00000000-000C-0000-FFFF-FFFFD8000000}" r="I115" connectionId="0">
    <xmlCellPr id="1" xr6:uid="{00000000-0010-0000-D800-000001000000}" uniqueName="P1075305">
      <xmlPr mapId="2" xpath="/GFI-IZD-POD/IFP-GFI-IZD-POD_1000370/P1075305" xmlDataType="decimal"/>
    </xmlCellPr>
  </singleXmlCell>
  <singleXmlCell id="219" xr6:uid="{00000000-000C-0000-FFFF-FFFFD9000000}" r="H116" connectionId="0">
    <xmlCellPr id="1" xr6:uid="{00000000-0010-0000-D900-000001000000}" uniqueName="P1075306">
      <xmlPr mapId="2" xpath="/GFI-IZD-POD/IFP-GFI-IZD-POD_1000370/P1075306" xmlDataType="decimal"/>
    </xmlCellPr>
  </singleXmlCell>
  <singleXmlCell id="220" xr6:uid="{00000000-000C-0000-FFFF-FFFFDA000000}" r="I116" connectionId="0">
    <xmlCellPr id="1" xr6:uid="{00000000-0010-0000-DA00-000001000000}" uniqueName="P1075307">
      <xmlPr mapId="2" xpath="/GFI-IZD-POD/IFP-GFI-IZD-POD_1000370/P1075307" xmlDataType="decimal"/>
    </xmlCellPr>
  </singleXmlCell>
  <singleXmlCell id="221" xr6:uid="{00000000-000C-0000-FFFF-FFFFDB000000}" r="H117" connectionId="0">
    <xmlCellPr id="1" xr6:uid="{00000000-0010-0000-DB00-000001000000}" uniqueName="P1075308">
      <xmlPr mapId="2" xpath="/GFI-IZD-POD/IFP-GFI-IZD-POD_1000370/P1075308" xmlDataType="decimal"/>
    </xmlCellPr>
  </singleXmlCell>
  <singleXmlCell id="222" xr6:uid="{00000000-000C-0000-FFFF-FFFFDC000000}" r="I117" connectionId="0">
    <xmlCellPr id="1" xr6:uid="{00000000-0010-0000-DC00-000001000000}" uniqueName="P1075309">
      <xmlPr mapId="2" xpath="/GFI-IZD-POD/IFP-GFI-IZD-POD_1000370/P1075309" xmlDataType="decimal"/>
    </xmlCellPr>
  </singleXmlCell>
  <singleXmlCell id="223" xr6:uid="{00000000-000C-0000-FFFF-FFFFDD000000}" r="H118" connectionId="0">
    <xmlCellPr id="1" xr6:uid="{00000000-0010-0000-DD00-000001000000}" uniqueName="P1075310">
      <xmlPr mapId="2" xpath="/GFI-IZD-POD/IFP-GFI-IZD-POD_1000370/P1075310" xmlDataType="decimal"/>
    </xmlCellPr>
  </singleXmlCell>
  <singleXmlCell id="224" xr6:uid="{00000000-000C-0000-FFFF-FFFFDE000000}" r="I118" connectionId="0">
    <xmlCellPr id="1" xr6:uid="{00000000-0010-0000-DE00-000001000000}" uniqueName="P1075311">
      <xmlPr mapId="2" xpath="/GFI-IZD-POD/IFP-GFI-IZD-POD_1000370/P1075311" xmlDataType="decimal"/>
    </xmlCellPr>
  </singleXmlCell>
  <singleXmlCell id="225" xr6:uid="{00000000-000C-0000-FFFF-FFFFDF000000}" r="H119" connectionId="0">
    <xmlCellPr id="1" xr6:uid="{00000000-0010-0000-DF00-000001000000}" uniqueName="P1075312">
      <xmlPr mapId="2" xpath="/GFI-IZD-POD/IFP-GFI-IZD-POD_1000370/P1075312" xmlDataType="decimal"/>
    </xmlCellPr>
  </singleXmlCell>
  <singleXmlCell id="226" xr6:uid="{00000000-000C-0000-FFFF-FFFFE0000000}" r="I119" connectionId="0">
    <xmlCellPr id="1" xr6:uid="{00000000-0010-0000-E000-000001000000}" uniqueName="P1075313">
      <xmlPr mapId="2" xpath="/GFI-IZD-POD/IFP-GFI-IZD-POD_1000370/P1075313" xmlDataType="decimal"/>
    </xmlCellPr>
  </singleXmlCell>
  <singleXmlCell id="227" xr6:uid="{00000000-000C-0000-FFFF-FFFFE1000000}" r="H120" connectionId="0">
    <xmlCellPr id="1" xr6:uid="{00000000-0010-0000-E100-000001000000}" uniqueName="P1075314">
      <xmlPr mapId="2" xpath="/GFI-IZD-POD/IFP-GFI-IZD-POD_1000370/P1075314" xmlDataType="decimal"/>
    </xmlCellPr>
  </singleXmlCell>
  <singleXmlCell id="228" xr6:uid="{00000000-000C-0000-FFFF-FFFFE2000000}" r="I120" connectionId="0">
    <xmlCellPr id="1" xr6:uid="{00000000-0010-0000-E200-000001000000}" uniqueName="P1075315">
      <xmlPr mapId="2" xpath="/GFI-IZD-POD/IFP-GFI-IZD-POD_1000370/P1075315" xmlDataType="decimal"/>
    </xmlCellPr>
  </singleXmlCell>
  <singleXmlCell id="229" xr6:uid="{00000000-000C-0000-FFFF-FFFFE3000000}" r="H121" connectionId="0">
    <xmlCellPr id="1" xr6:uid="{00000000-0010-0000-E300-000001000000}" uniqueName="P1075316">
      <xmlPr mapId="2" xpath="/GFI-IZD-POD/IFP-GFI-IZD-POD_1000370/P1075316" xmlDataType="decimal"/>
    </xmlCellPr>
  </singleXmlCell>
  <singleXmlCell id="230" xr6:uid="{00000000-000C-0000-FFFF-FFFFE4000000}" r="I121" connectionId="0">
    <xmlCellPr id="1" xr6:uid="{00000000-0010-0000-E400-000001000000}" uniqueName="P1075317">
      <xmlPr mapId="2" xpath="/GFI-IZD-POD/IFP-GFI-IZD-POD_1000370/P1075317" xmlDataType="decimal"/>
    </xmlCellPr>
  </singleXmlCell>
  <singleXmlCell id="231" xr6:uid="{00000000-000C-0000-FFFF-FFFFE5000000}" r="H122" connectionId="0">
    <xmlCellPr id="1" xr6:uid="{00000000-0010-0000-E500-000001000000}" uniqueName="P1075318">
      <xmlPr mapId="2" xpath="/GFI-IZD-POD/IFP-GFI-IZD-POD_1000370/P1075318" xmlDataType="decimal"/>
    </xmlCellPr>
  </singleXmlCell>
  <singleXmlCell id="232" xr6:uid="{00000000-000C-0000-FFFF-FFFFE6000000}" r="I122" connectionId="0">
    <xmlCellPr id="1" xr6:uid="{00000000-0010-0000-E600-000001000000}" uniqueName="P1075319">
      <xmlPr mapId="2" xpath="/GFI-IZD-POD/IFP-GFI-IZD-POD_1000370/P1075319" xmlDataType="decimal"/>
    </xmlCellPr>
  </singleXmlCell>
  <singleXmlCell id="233" xr6:uid="{00000000-000C-0000-FFFF-FFFFE7000000}" r="H123" connectionId="0">
    <xmlCellPr id="1" xr6:uid="{00000000-0010-0000-E700-000001000000}" uniqueName="P1075320">
      <xmlPr mapId="2" xpath="/GFI-IZD-POD/IFP-GFI-IZD-POD_1000370/P1075320" xmlDataType="decimal"/>
    </xmlCellPr>
  </singleXmlCell>
  <singleXmlCell id="234" xr6:uid="{00000000-000C-0000-FFFF-FFFFE8000000}" r="I123" connectionId="0">
    <xmlCellPr id="1" xr6:uid="{00000000-0010-0000-E800-000001000000}" uniqueName="P1075321">
      <xmlPr mapId="2" xpath="/GFI-IZD-POD/IFP-GFI-IZD-POD_1000370/P1075321" xmlDataType="decimal"/>
    </xmlCellPr>
  </singleXmlCell>
  <singleXmlCell id="235" xr6:uid="{00000000-000C-0000-FFFF-FFFFE9000000}" r="H124" connectionId="0">
    <xmlCellPr id="1" xr6:uid="{00000000-0010-0000-E900-000001000000}" uniqueName="P1075322">
      <xmlPr mapId="2" xpath="/GFI-IZD-POD/IFP-GFI-IZD-POD_1000370/P1075322" xmlDataType="decimal"/>
    </xmlCellPr>
  </singleXmlCell>
  <singleXmlCell id="236" xr6:uid="{00000000-000C-0000-FFFF-FFFFEA000000}" r="I124" connectionId="0">
    <xmlCellPr id="1" xr6:uid="{00000000-0010-0000-EA00-000001000000}" uniqueName="P1075323">
      <xmlPr mapId="2" xpath="/GFI-IZD-POD/IFP-GFI-IZD-POD_1000370/P1075323" xmlDataType="decimal"/>
    </xmlCellPr>
  </singleXmlCell>
  <singleXmlCell id="237" xr6:uid="{00000000-000C-0000-FFFF-FFFFEB000000}" r="H125" connectionId="0">
    <xmlCellPr id="1" xr6:uid="{00000000-0010-0000-EB00-000001000000}" uniqueName="P1075324">
      <xmlPr mapId="2" xpath="/GFI-IZD-POD/IFP-GFI-IZD-POD_1000370/P1075324" xmlDataType="decimal"/>
    </xmlCellPr>
  </singleXmlCell>
  <singleXmlCell id="238" xr6:uid="{00000000-000C-0000-FFFF-FFFFEC000000}" r="I125" connectionId="0">
    <xmlCellPr id="1" xr6:uid="{00000000-0010-0000-EC00-000001000000}" uniqueName="P1075325">
      <xmlPr mapId="2" xpath="/GFI-IZD-POD/IFP-GFI-IZD-POD_1000370/P1075325" xmlDataType="decimal"/>
    </xmlCellPr>
  </singleXmlCell>
  <singleXmlCell id="239" xr6:uid="{00000000-000C-0000-FFFF-FFFFED000000}" r="H126" connectionId="0">
    <xmlCellPr id="1" xr6:uid="{00000000-0010-0000-ED00-000001000000}" uniqueName="P1075326">
      <xmlPr mapId="2" xpath="/GFI-IZD-POD/IFP-GFI-IZD-POD_1000370/P1075326" xmlDataType="decimal"/>
    </xmlCellPr>
  </singleXmlCell>
  <singleXmlCell id="240" xr6:uid="{00000000-000C-0000-FFFF-FFFFEE000000}" r="I126" connectionId="0">
    <xmlCellPr id="1" xr6:uid="{00000000-0010-0000-EE00-000001000000}" uniqueName="P1075327">
      <xmlPr mapId="2" xpath="/GFI-IZD-POD/IFP-GFI-IZD-POD_1000370/P1075327" xmlDataType="decimal"/>
    </xmlCellPr>
  </singleXmlCell>
  <singleXmlCell id="241" xr6:uid="{00000000-000C-0000-FFFF-FFFFEF000000}" r="H127" connectionId="0">
    <xmlCellPr id="1" xr6:uid="{00000000-0010-0000-EF00-000001000000}" uniqueName="P1075328">
      <xmlPr mapId="2" xpath="/GFI-IZD-POD/IFP-GFI-IZD-POD_1000370/P1075328" xmlDataType="decimal"/>
    </xmlCellPr>
  </singleXmlCell>
  <singleXmlCell id="242" xr6:uid="{00000000-000C-0000-FFFF-FFFFF0000000}" r="I127" connectionId="0">
    <xmlCellPr id="1" xr6:uid="{00000000-0010-0000-F000-000001000000}" uniqueName="P1075329">
      <xmlPr mapId="2" xpath="/GFI-IZD-POD/IFP-GFI-IZD-POD_1000370/P1075329" xmlDataType="decimal"/>
    </xmlCellPr>
  </singleXmlCell>
  <singleXmlCell id="243" xr6:uid="{00000000-000C-0000-FFFF-FFFFF1000000}" r="H128" connectionId="0">
    <xmlCellPr id="1" xr6:uid="{00000000-0010-0000-F100-000001000000}" uniqueName="P1075330">
      <xmlPr mapId="2" xpath="/GFI-IZD-POD/IFP-GFI-IZD-POD_1000370/P1075330" xmlDataType="decimal"/>
    </xmlCellPr>
  </singleXmlCell>
  <singleXmlCell id="244" xr6:uid="{00000000-000C-0000-FFFF-FFFFF2000000}" r="I128" connectionId="0">
    <xmlCellPr id="1" xr6:uid="{00000000-0010-0000-F200-000001000000}" uniqueName="P1075331">
      <xmlPr mapId="2" xpath="/GFI-IZD-POD/IFP-GFI-IZD-POD_1000370/P1075331" xmlDataType="decimal"/>
    </xmlCellPr>
  </singleXmlCell>
  <singleXmlCell id="245" xr6:uid="{00000000-000C-0000-FFFF-FFFFF3000000}" r="H129" connectionId="0">
    <xmlCellPr id="1" xr6:uid="{00000000-0010-0000-F300-000001000000}" uniqueName="P1075332">
      <xmlPr mapId="2" xpath="/GFI-IZD-POD/IFP-GFI-IZD-POD_1000370/P1075332" xmlDataType="decimal"/>
    </xmlCellPr>
  </singleXmlCell>
  <singleXmlCell id="246" xr6:uid="{00000000-000C-0000-FFFF-FFFFF4000000}" r="I129" connectionId="0">
    <xmlCellPr id="1" xr6:uid="{00000000-0010-0000-F400-000001000000}" uniqueName="P1075333">
      <xmlPr mapId="2" xpath="/GFI-IZD-POD/IFP-GFI-IZD-POD_1000370/P1075333" xmlDataType="decimal"/>
    </xmlCellPr>
  </singleXmlCell>
  <singleXmlCell id="247" xr6:uid="{00000000-000C-0000-FFFF-FFFFF5000000}" r="H130" connectionId="0">
    <xmlCellPr id="1" xr6:uid="{00000000-0010-0000-F500-000001000000}" uniqueName="P1075334">
      <xmlPr mapId="2" xpath="/GFI-IZD-POD/IFP-GFI-IZD-POD_1000370/P1075334" xmlDataType="decimal"/>
    </xmlCellPr>
  </singleXmlCell>
  <singleXmlCell id="248" xr6:uid="{00000000-000C-0000-FFFF-FFFFF6000000}" r="I130" connectionId="0">
    <xmlCellPr id="1" xr6:uid="{00000000-0010-0000-F600-000001000000}" uniqueName="P1075335">
      <xmlPr mapId="2" xpath="/GFI-IZD-POD/IFP-GFI-IZD-POD_1000370/P1075335" xmlDataType="decimal"/>
    </xmlCellPr>
  </singleXmlCell>
  <singleXmlCell id="249" xr6:uid="{00000000-000C-0000-FFFF-FFFFF7000000}" r="H131" connectionId="0">
    <xmlCellPr id="1" xr6:uid="{00000000-0010-0000-F700-000001000000}" uniqueName="P1075336">
      <xmlPr mapId="2" xpath="/GFI-IZD-POD/IFP-GFI-IZD-POD_1000370/P1075336" xmlDataType="decimal"/>
    </xmlCellPr>
  </singleXmlCell>
  <singleXmlCell id="250" xr6:uid="{00000000-000C-0000-FFFF-FFFFF8000000}" r="I131" connectionId="0">
    <xmlCellPr id="1" xr6:uid="{00000000-0010-0000-F800-000001000000}" uniqueName="P1075337">
      <xmlPr mapId="2" xpath="/GFI-IZD-POD/IFP-GFI-IZD-POD_1000370/P1075337" xmlDataType="decimal"/>
    </xmlCellPr>
  </singleXmlCell>
  <singleXmlCell id="251" xr6:uid="{00000000-000C-0000-FFFF-FFFFF9000000}" r="H132" connectionId="0">
    <xmlCellPr id="1" xr6:uid="{00000000-0010-0000-F900-000001000000}" uniqueName="P1075338">
      <xmlPr mapId="2" xpath="/GFI-IZD-POD/IFP-GFI-IZD-POD_1000370/P1075338" xmlDataType="decimal"/>
    </xmlCellPr>
  </singleXmlCell>
  <singleXmlCell id="252" xr6:uid="{00000000-000C-0000-FFFF-FFFFFA000000}" r="I132" connectionId="0">
    <xmlCellPr id="1" xr6:uid="{00000000-0010-0000-FA00-000001000000}" uniqueName="P1075339">
      <xmlPr mapId="2" xpath="/GFI-IZD-POD/IFP-GFI-IZD-POD_1000370/P1075339" xmlDataType="decimal"/>
    </xmlCellPr>
  </singleXmlCell>
  <singleXmlCell id="253" xr6:uid="{00000000-000C-0000-FFFF-FFFFFB000000}" r="H133" connectionId="0">
    <xmlCellPr id="1" xr6:uid="{00000000-0010-0000-FB00-000001000000}" uniqueName="P1075340">
      <xmlPr mapId="2" xpath="/GFI-IZD-POD/IFP-GFI-IZD-POD_1000370/P1075340" xmlDataType="decimal"/>
    </xmlCellPr>
  </singleXmlCell>
  <singleXmlCell id="254" xr6:uid="{00000000-000C-0000-FFFF-FFFFFC000000}" r="I133" connectionId="0">
    <xmlCellPr id="1" xr6:uid="{00000000-0010-0000-FC00-000001000000}" uniqueName="P1075341">
      <xmlPr mapId="2" xpath="/GFI-IZD-POD/IFP-GFI-IZD-POD_1000370/P1075341" xmlDataType="decimal"/>
    </xmlCellPr>
  </singleXmlCell>
  <singleXmlCell id="255" xr6:uid="{00000000-000C-0000-FFFF-FFFFFD000000}" r="H134" connectionId="0">
    <xmlCellPr id="1" xr6:uid="{00000000-0010-0000-FD00-000001000000}" uniqueName="P1075342">
      <xmlPr mapId="2" xpath="/GFI-IZD-POD/IFP-GFI-IZD-POD_1000370/P1075342" xmlDataType="decimal"/>
    </xmlCellPr>
  </singleXmlCell>
  <singleXmlCell id="256" xr6:uid="{00000000-000C-0000-FFFF-FFFFFE000000}" r="I134" connectionId="0">
    <xmlCellPr id="1" xr6:uid="{00000000-0010-0000-FE00-000001000000}" uniqueName="P1075343">
      <xmlPr mapId="2" xpath="/GFI-IZD-POD/IFP-GFI-IZD-POD_100037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F000000}" r="H7" connectionId="0">
    <xmlCellPr id="1" xr6:uid="{00000000-0010-0000-FF00-000001000000}" uniqueName="P1076024">
      <xmlPr mapId="2" xpath="/GFI-IZD-POD/ISD-GFI-IZD-POD_1000371/P1076024" xmlDataType="decimal"/>
    </xmlCellPr>
  </singleXmlCell>
  <singleXmlCell id="258" xr6:uid="{00000000-000C-0000-FFFF-FFFF00010000}" r="I7" connectionId="0">
    <xmlCellPr id="1" xr6:uid="{00000000-0010-0000-0001-000001000000}" uniqueName="P1076032">
      <xmlPr mapId="2" xpath="/GFI-IZD-POD/ISD-GFI-IZD-POD_1000371/P1076032" xmlDataType="decimal"/>
    </xmlCellPr>
  </singleXmlCell>
  <singleXmlCell id="259" xr6:uid="{00000000-000C-0000-FFFF-FFFF01010000}" r="H8" connectionId="0">
    <xmlCellPr id="1" xr6:uid="{00000000-0010-0000-0101-000001000000}" uniqueName="P1076039">
      <xmlPr mapId="2" xpath="/GFI-IZD-POD/ISD-GFI-IZD-POD_1000371/P1076039" xmlDataType="decimal"/>
    </xmlCellPr>
  </singleXmlCell>
  <singleXmlCell id="260" xr6:uid="{00000000-000C-0000-FFFF-FFFF02010000}" r="I8" connectionId="0">
    <xmlCellPr id="1" xr6:uid="{00000000-0010-0000-0201-000001000000}" uniqueName="P1076041">
      <xmlPr mapId="2" xpath="/GFI-IZD-POD/ISD-GFI-IZD-POD_1000371/P1076041" xmlDataType="decimal"/>
    </xmlCellPr>
  </singleXmlCell>
  <singleXmlCell id="261" xr6:uid="{00000000-000C-0000-FFFF-FFFF03010000}" r="H9" connectionId="0">
    <xmlCellPr id="1" xr6:uid="{00000000-0010-0000-0301-000001000000}" uniqueName="P1076043">
      <xmlPr mapId="2" xpath="/GFI-IZD-POD/ISD-GFI-IZD-POD_1000371/P1076043" xmlDataType="decimal"/>
    </xmlCellPr>
  </singleXmlCell>
  <singleXmlCell id="262" xr6:uid="{00000000-000C-0000-FFFF-FFFF04010000}" r="I9" connectionId="0">
    <xmlCellPr id="1" xr6:uid="{00000000-0010-0000-0401-000001000000}" uniqueName="P1076046">
      <xmlPr mapId="2" xpath="/GFI-IZD-POD/ISD-GFI-IZD-POD_1000371/P1076046" xmlDataType="decimal"/>
    </xmlCellPr>
  </singleXmlCell>
  <singleXmlCell id="263" xr6:uid="{00000000-000C-0000-FFFF-FFFF05010000}" r="H10" connectionId="0">
    <xmlCellPr id="1" xr6:uid="{00000000-0010-0000-0501-000001000000}" uniqueName="P1076048">
      <xmlPr mapId="2" xpath="/GFI-IZD-POD/ISD-GFI-IZD-POD_1000371/P1076048" xmlDataType="decimal"/>
    </xmlCellPr>
  </singleXmlCell>
  <singleXmlCell id="264" xr6:uid="{00000000-000C-0000-FFFF-FFFF06010000}" r="I10" connectionId="0">
    <xmlCellPr id="1" xr6:uid="{00000000-0010-0000-0601-000001000000}" uniqueName="P1076052">
      <xmlPr mapId="2" xpath="/GFI-IZD-POD/ISD-GFI-IZD-POD_1000371/P1076052" xmlDataType="decimal"/>
    </xmlCellPr>
  </singleXmlCell>
  <singleXmlCell id="265" xr6:uid="{00000000-000C-0000-FFFF-FFFF07010000}" r="H11" connectionId="0">
    <xmlCellPr id="1" xr6:uid="{00000000-0010-0000-0701-000001000000}" uniqueName="P1076056">
      <xmlPr mapId="2" xpath="/GFI-IZD-POD/ISD-GFI-IZD-POD_1000371/P1076056" xmlDataType="decimal"/>
    </xmlCellPr>
  </singleXmlCell>
  <singleXmlCell id="266" xr6:uid="{00000000-000C-0000-FFFF-FFFF08010000}" r="I11" connectionId="0">
    <xmlCellPr id="1" xr6:uid="{00000000-0010-0000-0801-000001000000}" uniqueName="P1076058">
      <xmlPr mapId="2" xpath="/GFI-IZD-POD/ISD-GFI-IZD-POD_1000371/P1076058" xmlDataType="decimal"/>
    </xmlCellPr>
  </singleXmlCell>
  <singleXmlCell id="267" xr6:uid="{00000000-000C-0000-FFFF-FFFF09010000}" r="H12" connectionId="0">
    <xmlCellPr id="1" xr6:uid="{00000000-0010-0000-0901-000001000000}" uniqueName="P1076060">
      <xmlPr mapId="2" xpath="/GFI-IZD-POD/ISD-GFI-IZD-POD_1000371/P1076060" xmlDataType="decimal"/>
    </xmlCellPr>
  </singleXmlCell>
  <singleXmlCell id="268" xr6:uid="{00000000-000C-0000-FFFF-FFFF0A010000}" r="I12" connectionId="0">
    <xmlCellPr id="1" xr6:uid="{00000000-0010-0000-0A01-000001000000}" uniqueName="P1076062">
      <xmlPr mapId="2" xpath="/GFI-IZD-POD/ISD-GFI-IZD-POD_1000371/P1076062" xmlDataType="decimal"/>
    </xmlCellPr>
  </singleXmlCell>
  <singleXmlCell id="269" xr6:uid="{00000000-000C-0000-FFFF-FFFF0B010000}" r="H13" connectionId="0">
    <xmlCellPr id="1" xr6:uid="{00000000-0010-0000-0B01-000001000000}" uniqueName="P1076064">
      <xmlPr mapId="2" xpath="/GFI-IZD-POD/ISD-GFI-IZD-POD_1000371/P1076064" xmlDataType="decimal"/>
    </xmlCellPr>
  </singleXmlCell>
  <singleXmlCell id="270" xr6:uid="{00000000-000C-0000-FFFF-FFFF0C010000}" r="I13" connectionId="0">
    <xmlCellPr id="1" xr6:uid="{00000000-0010-0000-0C01-000001000000}" uniqueName="P1076066">
      <xmlPr mapId="2" xpath="/GFI-IZD-POD/ISD-GFI-IZD-POD_1000371/P1076066" xmlDataType="decimal"/>
    </xmlCellPr>
  </singleXmlCell>
  <singleXmlCell id="271" xr6:uid="{00000000-000C-0000-FFFF-FFFF0D010000}" r="H14" connectionId="0">
    <xmlCellPr id="1" xr6:uid="{00000000-0010-0000-0D01-000001000000}" uniqueName="P1076069">
      <xmlPr mapId="2" xpath="/GFI-IZD-POD/ISD-GFI-IZD-POD_1000371/P1076069" xmlDataType="decimal"/>
    </xmlCellPr>
  </singleXmlCell>
  <singleXmlCell id="272" xr6:uid="{00000000-000C-0000-FFFF-FFFF0E010000}" r="I14" connectionId="0">
    <xmlCellPr id="1" xr6:uid="{00000000-0010-0000-0E01-000001000000}" uniqueName="P1076071">
      <xmlPr mapId="2" xpath="/GFI-IZD-POD/ISD-GFI-IZD-POD_1000371/P1076071" xmlDataType="decimal"/>
    </xmlCellPr>
  </singleXmlCell>
  <singleXmlCell id="273" xr6:uid="{00000000-000C-0000-FFFF-FFFF0F010000}" r="H15" connectionId="0">
    <xmlCellPr id="1" xr6:uid="{00000000-0010-0000-0F01-000001000000}" uniqueName="P1076073">
      <xmlPr mapId="2" xpath="/GFI-IZD-POD/ISD-GFI-IZD-POD_1000371/P1076073" xmlDataType="decimal"/>
    </xmlCellPr>
  </singleXmlCell>
  <singleXmlCell id="274" xr6:uid="{00000000-000C-0000-FFFF-FFFF10010000}" r="I15" connectionId="0">
    <xmlCellPr id="1" xr6:uid="{00000000-0010-0000-1001-000001000000}" uniqueName="P1076076">
      <xmlPr mapId="2" xpath="/GFI-IZD-POD/ISD-GFI-IZD-POD_1000371/P1076076" xmlDataType="decimal"/>
    </xmlCellPr>
  </singleXmlCell>
  <singleXmlCell id="275" xr6:uid="{00000000-000C-0000-FFFF-FFFF11010000}" r="H16" connectionId="0">
    <xmlCellPr id="1" xr6:uid="{00000000-0010-0000-1101-000001000000}" uniqueName="P1076078">
      <xmlPr mapId="2" xpath="/GFI-IZD-POD/ISD-GFI-IZD-POD_1000371/P1076078" xmlDataType="decimal"/>
    </xmlCellPr>
  </singleXmlCell>
  <singleXmlCell id="276" xr6:uid="{00000000-000C-0000-FFFF-FFFF12010000}" r="I16" connectionId="0">
    <xmlCellPr id="1" xr6:uid="{00000000-0010-0000-1201-000001000000}" uniqueName="P1076080">
      <xmlPr mapId="2" xpath="/GFI-IZD-POD/ISD-GFI-IZD-POD_1000371/P1076080" xmlDataType="decimal"/>
    </xmlCellPr>
  </singleXmlCell>
  <singleXmlCell id="277" xr6:uid="{00000000-000C-0000-FFFF-FFFF13010000}" r="H17" connectionId="0">
    <xmlCellPr id="1" xr6:uid="{00000000-0010-0000-1301-000001000000}" uniqueName="P1076082">
      <xmlPr mapId="2" xpath="/GFI-IZD-POD/ISD-GFI-IZD-POD_1000371/P1076082" xmlDataType="decimal"/>
    </xmlCellPr>
  </singleXmlCell>
  <singleXmlCell id="278" xr6:uid="{00000000-000C-0000-FFFF-FFFF14010000}" r="I17" connectionId="0">
    <xmlCellPr id="1" xr6:uid="{00000000-0010-0000-1401-000001000000}" uniqueName="P1076084">
      <xmlPr mapId="2" xpath="/GFI-IZD-POD/ISD-GFI-IZD-POD_1000371/P1076084" xmlDataType="decimal"/>
    </xmlCellPr>
  </singleXmlCell>
  <singleXmlCell id="279" xr6:uid="{00000000-000C-0000-FFFF-FFFF15010000}" r="H18" connectionId="0">
    <xmlCellPr id="1" xr6:uid="{00000000-0010-0000-1501-000001000000}" uniqueName="P1076087">
      <xmlPr mapId="2" xpath="/GFI-IZD-POD/ISD-GFI-IZD-POD_1000371/P1076087" xmlDataType="decimal"/>
    </xmlCellPr>
  </singleXmlCell>
  <singleXmlCell id="280" xr6:uid="{00000000-000C-0000-FFFF-FFFF16010000}" r="I18" connectionId="0">
    <xmlCellPr id="1" xr6:uid="{00000000-0010-0000-1601-000001000000}" uniqueName="P1076090">
      <xmlPr mapId="2" xpath="/GFI-IZD-POD/ISD-GFI-IZD-POD_1000371/P1076090" xmlDataType="decimal"/>
    </xmlCellPr>
  </singleXmlCell>
  <singleXmlCell id="281" xr6:uid="{00000000-000C-0000-FFFF-FFFF17010000}" r="H19" connectionId="0">
    <xmlCellPr id="1" xr6:uid="{00000000-0010-0000-1701-000001000000}" uniqueName="P1076092">
      <xmlPr mapId="2" xpath="/GFI-IZD-POD/ISD-GFI-IZD-POD_1000371/P1076092" xmlDataType="decimal"/>
    </xmlCellPr>
  </singleXmlCell>
  <singleXmlCell id="282" xr6:uid="{00000000-000C-0000-FFFF-FFFF18010000}" r="I19" connectionId="0">
    <xmlCellPr id="1" xr6:uid="{00000000-0010-0000-1801-000001000000}" uniqueName="P1076094">
      <xmlPr mapId="2" xpath="/GFI-IZD-POD/ISD-GFI-IZD-POD_1000371/P1076094" xmlDataType="decimal"/>
    </xmlCellPr>
  </singleXmlCell>
  <singleXmlCell id="283" xr6:uid="{00000000-000C-0000-FFFF-FFFF19010000}" r="H20" connectionId="0">
    <xmlCellPr id="1" xr6:uid="{00000000-0010-0000-1901-000001000000}" uniqueName="P1076095">
      <xmlPr mapId="2" xpath="/GFI-IZD-POD/ISD-GFI-IZD-POD_1000371/P1076095" xmlDataType="decimal"/>
    </xmlCellPr>
  </singleXmlCell>
  <singleXmlCell id="284" xr6:uid="{00000000-000C-0000-FFFF-FFFF1A010000}" r="I20" connectionId="0">
    <xmlCellPr id="1" xr6:uid="{00000000-0010-0000-1A01-000001000000}" uniqueName="P1076098">
      <xmlPr mapId="2" xpath="/GFI-IZD-POD/ISD-GFI-IZD-POD_1000371/P1076098" xmlDataType="decimal"/>
    </xmlCellPr>
  </singleXmlCell>
  <singleXmlCell id="285" xr6:uid="{00000000-000C-0000-FFFF-FFFF1B010000}" r="H21" connectionId="0">
    <xmlCellPr id="1" xr6:uid="{00000000-0010-0000-1B01-000001000000}" uniqueName="P1076101">
      <xmlPr mapId="2" xpath="/GFI-IZD-POD/ISD-GFI-IZD-POD_1000371/P1076101" xmlDataType="decimal"/>
    </xmlCellPr>
  </singleXmlCell>
  <singleXmlCell id="286" xr6:uid="{00000000-000C-0000-FFFF-FFFF1C010000}" r="I21" connectionId="0">
    <xmlCellPr id="1" xr6:uid="{00000000-0010-0000-1C01-000001000000}" uniqueName="P1076103">
      <xmlPr mapId="2" xpath="/GFI-IZD-POD/ISD-GFI-IZD-POD_1000371/P1076103" xmlDataType="decimal"/>
    </xmlCellPr>
  </singleXmlCell>
  <singleXmlCell id="287" xr6:uid="{00000000-000C-0000-FFFF-FFFF1D010000}" r="H22" connectionId="0">
    <xmlCellPr id="1" xr6:uid="{00000000-0010-0000-1D01-000001000000}" uniqueName="P1076105">
      <xmlPr mapId="2" xpath="/GFI-IZD-POD/ISD-GFI-IZD-POD_1000371/P1076105" xmlDataType="decimal"/>
    </xmlCellPr>
  </singleXmlCell>
  <singleXmlCell id="288" xr6:uid="{00000000-000C-0000-FFFF-FFFF1E010000}" r="I22" connectionId="0">
    <xmlCellPr id="1" xr6:uid="{00000000-0010-0000-1E01-000001000000}" uniqueName="P1076107">
      <xmlPr mapId="2" xpath="/GFI-IZD-POD/ISD-GFI-IZD-POD_1000371/P1076107" xmlDataType="decimal"/>
    </xmlCellPr>
  </singleXmlCell>
  <singleXmlCell id="289" xr6:uid="{00000000-000C-0000-FFFF-FFFF1F010000}" r="H23" connectionId="0">
    <xmlCellPr id="1" xr6:uid="{00000000-0010-0000-1F01-000001000000}" uniqueName="P1076109">
      <xmlPr mapId="2" xpath="/GFI-IZD-POD/ISD-GFI-IZD-POD_1000371/P1076109" xmlDataType="decimal"/>
    </xmlCellPr>
  </singleXmlCell>
  <singleXmlCell id="290" xr6:uid="{00000000-000C-0000-FFFF-FFFF20010000}" r="I23" connectionId="0">
    <xmlCellPr id="1" xr6:uid="{00000000-0010-0000-2001-000001000000}" uniqueName="P1076111">
      <xmlPr mapId="2" xpath="/GFI-IZD-POD/ISD-GFI-IZD-POD_1000371/P1076111" xmlDataType="decimal"/>
    </xmlCellPr>
  </singleXmlCell>
  <singleXmlCell id="291" xr6:uid="{00000000-000C-0000-FFFF-FFFF21010000}" r="H24" connectionId="0">
    <xmlCellPr id="1" xr6:uid="{00000000-0010-0000-2101-000001000000}" uniqueName="P1076113">
      <xmlPr mapId="2" xpath="/GFI-IZD-POD/ISD-GFI-IZD-POD_1000371/P1076113" xmlDataType="decimal"/>
    </xmlCellPr>
  </singleXmlCell>
  <singleXmlCell id="292" xr6:uid="{00000000-000C-0000-FFFF-FFFF22010000}" r="I24" connectionId="0">
    <xmlCellPr id="1" xr6:uid="{00000000-0010-0000-2201-000001000000}" uniqueName="P1076115">
      <xmlPr mapId="2" xpath="/GFI-IZD-POD/ISD-GFI-IZD-POD_1000371/P1076115" xmlDataType="decimal"/>
    </xmlCellPr>
  </singleXmlCell>
  <singleXmlCell id="293" xr6:uid="{00000000-000C-0000-FFFF-FFFF23010000}" r="H25" connectionId="0">
    <xmlCellPr id="1" xr6:uid="{00000000-0010-0000-2301-000001000000}" uniqueName="P1076117">
      <xmlPr mapId="2" xpath="/GFI-IZD-POD/ISD-GFI-IZD-POD_1000371/P1076117" xmlDataType="decimal"/>
    </xmlCellPr>
  </singleXmlCell>
  <singleXmlCell id="294" xr6:uid="{00000000-000C-0000-FFFF-FFFF24010000}" r="I25" connectionId="0">
    <xmlCellPr id="1" xr6:uid="{00000000-0010-0000-2401-000001000000}" uniqueName="P1076122">
      <xmlPr mapId="2" xpath="/GFI-IZD-POD/ISD-GFI-IZD-POD_1000371/P1076122" xmlDataType="decimal"/>
    </xmlCellPr>
  </singleXmlCell>
  <singleXmlCell id="295" xr6:uid="{00000000-000C-0000-FFFF-FFFF25010000}" r="H26" connectionId="0">
    <xmlCellPr id="1" xr6:uid="{00000000-0010-0000-2501-000001000000}" uniqueName="P1076126">
      <xmlPr mapId="2" xpath="/GFI-IZD-POD/ISD-GFI-IZD-POD_1000371/P1076126" xmlDataType="decimal"/>
    </xmlCellPr>
  </singleXmlCell>
  <singleXmlCell id="296" xr6:uid="{00000000-000C-0000-FFFF-FFFF26010000}" r="I26" connectionId="0">
    <xmlCellPr id="1" xr6:uid="{00000000-0010-0000-2601-000001000000}" uniqueName="P1076128">
      <xmlPr mapId="2" xpath="/GFI-IZD-POD/ISD-GFI-IZD-POD_1000371/P1076128" xmlDataType="decimal"/>
    </xmlCellPr>
  </singleXmlCell>
  <singleXmlCell id="297" xr6:uid="{00000000-000C-0000-FFFF-FFFF27010000}" r="H27" connectionId="0">
    <xmlCellPr id="1" xr6:uid="{00000000-0010-0000-2701-000001000000}" uniqueName="P1076130">
      <xmlPr mapId="2" xpath="/GFI-IZD-POD/ISD-GFI-IZD-POD_1000371/P1076130" xmlDataType="decimal"/>
    </xmlCellPr>
  </singleXmlCell>
  <singleXmlCell id="298" xr6:uid="{00000000-000C-0000-FFFF-FFFF28010000}" r="I27" connectionId="0">
    <xmlCellPr id="1" xr6:uid="{00000000-0010-0000-2801-000001000000}" uniqueName="P1076132">
      <xmlPr mapId="2" xpath="/GFI-IZD-POD/ISD-GFI-IZD-POD_1000371/P1076132" xmlDataType="decimal"/>
    </xmlCellPr>
  </singleXmlCell>
  <singleXmlCell id="299" xr6:uid="{00000000-000C-0000-FFFF-FFFF29010000}" r="H28" connectionId="0">
    <xmlCellPr id="1" xr6:uid="{00000000-0010-0000-2901-000001000000}" uniqueName="P1076134">
      <xmlPr mapId="2" xpath="/GFI-IZD-POD/ISD-GFI-IZD-POD_1000371/P1076134" xmlDataType="decimal"/>
    </xmlCellPr>
  </singleXmlCell>
  <singleXmlCell id="300" xr6:uid="{00000000-000C-0000-FFFF-FFFF2A010000}" r="I28" connectionId="0">
    <xmlCellPr id="1" xr6:uid="{00000000-0010-0000-2A01-000001000000}" uniqueName="P1076136">
      <xmlPr mapId="2" xpath="/GFI-IZD-POD/ISD-GFI-IZD-POD_1000371/P1076136" xmlDataType="decimal"/>
    </xmlCellPr>
  </singleXmlCell>
  <singleXmlCell id="301" xr6:uid="{00000000-000C-0000-FFFF-FFFF2B010000}" r="H29" connectionId="0">
    <xmlCellPr id="1" xr6:uid="{00000000-0010-0000-2B01-000001000000}" uniqueName="P1076138">
      <xmlPr mapId="2" xpath="/GFI-IZD-POD/ISD-GFI-IZD-POD_1000371/P1076138" xmlDataType="decimal"/>
    </xmlCellPr>
  </singleXmlCell>
  <singleXmlCell id="302" xr6:uid="{00000000-000C-0000-FFFF-FFFF2C010000}" r="I29" connectionId="0">
    <xmlCellPr id="1" xr6:uid="{00000000-0010-0000-2C01-000001000000}" uniqueName="P1076140">
      <xmlPr mapId="2" xpath="/GFI-IZD-POD/ISD-GFI-IZD-POD_1000371/P1076140" xmlDataType="decimal"/>
    </xmlCellPr>
  </singleXmlCell>
  <singleXmlCell id="303" xr6:uid="{00000000-000C-0000-FFFF-FFFF2D010000}" r="H30" connectionId="0">
    <xmlCellPr id="1" xr6:uid="{00000000-0010-0000-2D01-000001000000}" uniqueName="P1076142">
      <xmlPr mapId="2" xpath="/GFI-IZD-POD/ISD-GFI-IZD-POD_1000371/P1076142" xmlDataType="decimal"/>
    </xmlCellPr>
  </singleXmlCell>
  <singleXmlCell id="304" xr6:uid="{00000000-000C-0000-FFFF-FFFF2E010000}" r="I30" connectionId="0">
    <xmlCellPr id="1" xr6:uid="{00000000-0010-0000-2E01-000001000000}" uniqueName="P1076144">
      <xmlPr mapId="2" xpath="/GFI-IZD-POD/ISD-GFI-IZD-POD_1000371/P1076144" xmlDataType="decimal"/>
    </xmlCellPr>
  </singleXmlCell>
  <singleXmlCell id="305" xr6:uid="{00000000-000C-0000-FFFF-FFFF2F010000}" r="H31" connectionId="0">
    <xmlCellPr id="1" xr6:uid="{00000000-0010-0000-2F01-000001000000}" uniqueName="P1076147">
      <xmlPr mapId="2" xpath="/GFI-IZD-POD/ISD-GFI-IZD-POD_1000371/P1076147" xmlDataType="decimal"/>
    </xmlCellPr>
  </singleXmlCell>
  <singleXmlCell id="306" xr6:uid="{00000000-000C-0000-FFFF-FFFF30010000}" r="I31" connectionId="0">
    <xmlCellPr id="1" xr6:uid="{00000000-0010-0000-3001-000001000000}" uniqueName="P1076150">
      <xmlPr mapId="2" xpath="/GFI-IZD-POD/ISD-GFI-IZD-POD_1000371/P1076150" xmlDataType="decimal"/>
    </xmlCellPr>
  </singleXmlCell>
  <singleXmlCell id="307" xr6:uid="{00000000-000C-0000-FFFF-FFFF31010000}" r="H32" connectionId="0">
    <xmlCellPr id="1" xr6:uid="{00000000-0010-0000-3101-000001000000}" uniqueName="P1076152">
      <xmlPr mapId="2" xpath="/GFI-IZD-POD/ISD-GFI-IZD-POD_1000371/P1076152" xmlDataType="decimal"/>
    </xmlCellPr>
  </singleXmlCell>
  <singleXmlCell id="308" xr6:uid="{00000000-000C-0000-FFFF-FFFF32010000}" r="I32" connectionId="0">
    <xmlCellPr id="1" xr6:uid="{00000000-0010-0000-3201-000001000000}" uniqueName="P1076154">
      <xmlPr mapId="2" xpath="/GFI-IZD-POD/ISD-GFI-IZD-POD_1000371/P1076154" xmlDataType="decimal"/>
    </xmlCellPr>
  </singleXmlCell>
  <singleXmlCell id="309" xr6:uid="{00000000-000C-0000-FFFF-FFFF33010000}" r="H33" connectionId="0">
    <xmlCellPr id="1" xr6:uid="{00000000-0010-0000-3301-000001000000}" uniqueName="P1076156">
      <xmlPr mapId="2" xpath="/GFI-IZD-POD/ISD-GFI-IZD-POD_1000371/P1076156" xmlDataType="decimal"/>
    </xmlCellPr>
  </singleXmlCell>
  <singleXmlCell id="310" xr6:uid="{00000000-000C-0000-FFFF-FFFF34010000}" r="I33" connectionId="0">
    <xmlCellPr id="1" xr6:uid="{00000000-0010-0000-3401-000001000000}" uniqueName="P1076158">
      <xmlPr mapId="2" xpath="/GFI-IZD-POD/ISD-GFI-IZD-POD_1000371/P1076158" xmlDataType="decimal"/>
    </xmlCellPr>
  </singleXmlCell>
  <singleXmlCell id="311" xr6:uid="{00000000-000C-0000-FFFF-FFFF35010000}" r="H34" connectionId="0">
    <xmlCellPr id="1" xr6:uid="{00000000-0010-0000-3501-000001000000}" uniqueName="P1076162">
      <xmlPr mapId="2" xpath="/GFI-IZD-POD/ISD-GFI-IZD-POD_1000371/P1076162" xmlDataType="decimal"/>
    </xmlCellPr>
  </singleXmlCell>
  <singleXmlCell id="312" xr6:uid="{00000000-000C-0000-FFFF-FFFF36010000}" r="I34" connectionId="0">
    <xmlCellPr id="1" xr6:uid="{00000000-0010-0000-3601-000001000000}" uniqueName="P1076164">
      <xmlPr mapId="2" xpath="/GFI-IZD-POD/ISD-GFI-IZD-POD_1000371/P1076164" xmlDataType="decimal"/>
    </xmlCellPr>
  </singleXmlCell>
  <singleXmlCell id="313" xr6:uid="{00000000-000C-0000-FFFF-FFFF37010000}" r="H35" connectionId="0">
    <xmlCellPr id="1" xr6:uid="{00000000-0010-0000-3701-000001000000}" uniqueName="P1076166">
      <xmlPr mapId="2" xpath="/GFI-IZD-POD/ISD-GFI-IZD-POD_1000371/P1076166" xmlDataType="decimal"/>
    </xmlCellPr>
  </singleXmlCell>
  <singleXmlCell id="314" xr6:uid="{00000000-000C-0000-FFFF-FFFF38010000}" r="I35" connectionId="0">
    <xmlCellPr id="1" xr6:uid="{00000000-0010-0000-3801-000001000000}" uniqueName="P1076168">
      <xmlPr mapId="2" xpath="/GFI-IZD-POD/ISD-GFI-IZD-POD_1000371/P1076168" xmlDataType="decimal"/>
    </xmlCellPr>
  </singleXmlCell>
  <singleXmlCell id="315" xr6:uid="{00000000-000C-0000-FFFF-FFFF39010000}" r="H36" connectionId="0">
    <xmlCellPr id="1" xr6:uid="{00000000-0010-0000-3901-000001000000}" uniqueName="P1076170">
      <xmlPr mapId="2" xpath="/GFI-IZD-POD/ISD-GFI-IZD-POD_1000371/P1076170" xmlDataType="decimal"/>
    </xmlCellPr>
  </singleXmlCell>
  <singleXmlCell id="316" xr6:uid="{00000000-000C-0000-FFFF-FFFF3A010000}" r="I36" connectionId="0">
    <xmlCellPr id="1" xr6:uid="{00000000-0010-0000-3A01-000001000000}" uniqueName="P1076173">
      <xmlPr mapId="2" xpath="/GFI-IZD-POD/ISD-GFI-IZD-POD_1000371/P1076173" xmlDataType="decimal"/>
    </xmlCellPr>
  </singleXmlCell>
  <singleXmlCell id="317" xr6:uid="{00000000-000C-0000-FFFF-FFFF3B010000}" r="H37" connectionId="0">
    <xmlCellPr id="1" xr6:uid="{00000000-0010-0000-3B01-000001000000}" uniqueName="P1076175">
      <xmlPr mapId="2" xpath="/GFI-IZD-POD/ISD-GFI-IZD-POD_1000371/P1076175" xmlDataType="decimal"/>
    </xmlCellPr>
  </singleXmlCell>
  <singleXmlCell id="318" xr6:uid="{00000000-000C-0000-FFFF-FFFF3C010000}" r="I37" connectionId="0">
    <xmlCellPr id="1" xr6:uid="{00000000-0010-0000-3C01-000001000000}" uniqueName="P1076178">
      <xmlPr mapId="2" xpath="/GFI-IZD-POD/ISD-GFI-IZD-POD_1000371/P1076178" xmlDataType="decimal"/>
    </xmlCellPr>
  </singleXmlCell>
  <singleXmlCell id="319" xr6:uid="{00000000-000C-0000-FFFF-FFFF3D010000}" r="H38" connectionId="0">
    <xmlCellPr id="1" xr6:uid="{00000000-0010-0000-3D01-000001000000}" uniqueName="P1076180">
      <xmlPr mapId="2" xpath="/GFI-IZD-POD/ISD-GFI-IZD-POD_1000371/P1076180" xmlDataType="decimal"/>
    </xmlCellPr>
  </singleXmlCell>
  <singleXmlCell id="320" xr6:uid="{00000000-000C-0000-FFFF-FFFF3E010000}" r="I38" connectionId="0">
    <xmlCellPr id="1" xr6:uid="{00000000-0010-0000-3E01-000001000000}" uniqueName="P1076182">
      <xmlPr mapId="2" xpath="/GFI-IZD-POD/ISD-GFI-IZD-POD_1000371/P1076182" xmlDataType="decimal"/>
    </xmlCellPr>
  </singleXmlCell>
  <singleXmlCell id="321" xr6:uid="{00000000-000C-0000-FFFF-FFFF3F010000}" r="H39" connectionId="0">
    <xmlCellPr id="1" xr6:uid="{00000000-0010-0000-3F01-000001000000}" uniqueName="P1076234">
      <xmlPr mapId="2" xpath="/GFI-IZD-POD/ISD-GFI-IZD-POD_1000371/P1076234" xmlDataType="decimal"/>
    </xmlCellPr>
  </singleXmlCell>
  <singleXmlCell id="322" xr6:uid="{00000000-000C-0000-FFFF-FFFF40010000}" r="I39" connectionId="0">
    <xmlCellPr id="1" xr6:uid="{00000000-0010-0000-4001-000001000000}" uniqueName="P1076236">
      <xmlPr mapId="2" xpath="/GFI-IZD-POD/ISD-GFI-IZD-POD_1000371/P1076236" xmlDataType="decimal"/>
    </xmlCellPr>
  </singleXmlCell>
  <singleXmlCell id="323" xr6:uid="{00000000-000C-0000-FFFF-FFFF41010000}" r="H40" connectionId="0">
    <xmlCellPr id="1" xr6:uid="{00000000-0010-0000-4101-000001000000}" uniqueName="P1076240">
      <xmlPr mapId="2" xpath="/GFI-IZD-POD/ISD-GFI-IZD-POD_1000371/P1076240" xmlDataType="decimal"/>
    </xmlCellPr>
  </singleXmlCell>
  <singleXmlCell id="324" xr6:uid="{00000000-000C-0000-FFFF-FFFF42010000}" r="I40" connectionId="0">
    <xmlCellPr id="1" xr6:uid="{00000000-0010-0000-4201-000001000000}" uniqueName="P1076243">
      <xmlPr mapId="2" xpath="/GFI-IZD-POD/ISD-GFI-IZD-POD_1000371/P1076243" xmlDataType="decimal"/>
    </xmlCellPr>
  </singleXmlCell>
  <singleXmlCell id="325" xr6:uid="{00000000-000C-0000-FFFF-FFFF43010000}" r="H41" connectionId="0">
    <xmlCellPr id="1" xr6:uid="{00000000-0010-0000-4301-000001000000}" uniqueName="P1076245">
      <xmlPr mapId="2" xpath="/GFI-IZD-POD/ISD-GFI-IZD-POD_1000371/P1076245" xmlDataType="decimal"/>
    </xmlCellPr>
  </singleXmlCell>
  <singleXmlCell id="326" xr6:uid="{00000000-000C-0000-FFFF-FFFF44010000}" r="I41" connectionId="0">
    <xmlCellPr id="1" xr6:uid="{00000000-0010-0000-4401-000001000000}" uniqueName="P1076247">
      <xmlPr mapId="2" xpath="/GFI-IZD-POD/ISD-GFI-IZD-POD_1000371/P1076247" xmlDataType="decimal"/>
    </xmlCellPr>
  </singleXmlCell>
  <singleXmlCell id="327" xr6:uid="{00000000-000C-0000-FFFF-FFFF45010000}" r="H42" connectionId="0">
    <xmlCellPr id="1" xr6:uid="{00000000-0010-0000-4501-000001000000}" uniqueName="P1076249">
      <xmlPr mapId="2" xpath="/GFI-IZD-POD/ISD-GFI-IZD-POD_1000371/P1076249" xmlDataType="decimal"/>
    </xmlCellPr>
  </singleXmlCell>
  <singleXmlCell id="328" xr6:uid="{00000000-000C-0000-FFFF-FFFF46010000}" r="I42" connectionId="0">
    <xmlCellPr id="1" xr6:uid="{00000000-0010-0000-4601-000001000000}" uniqueName="P1076251">
      <xmlPr mapId="2" xpath="/GFI-IZD-POD/ISD-GFI-IZD-POD_1000371/P1076251" xmlDataType="decimal"/>
    </xmlCellPr>
  </singleXmlCell>
  <singleXmlCell id="329" xr6:uid="{00000000-000C-0000-FFFF-FFFF47010000}" r="H43" connectionId="0">
    <xmlCellPr id="1" xr6:uid="{00000000-0010-0000-4701-000001000000}" uniqueName="P1076253">
      <xmlPr mapId="2" xpath="/GFI-IZD-POD/ISD-GFI-IZD-POD_1000371/P1076253" xmlDataType="decimal"/>
    </xmlCellPr>
  </singleXmlCell>
  <singleXmlCell id="330" xr6:uid="{00000000-000C-0000-FFFF-FFFF48010000}" r="I43" connectionId="0">
    <xmlCellPr id="1" xr6:uid="{00000000-0010-0000-4801-000001000000}" uniqueName="P1076255">
      <xmlPr mapId="2" xpath="/GFI-IZD-POD/ISD-GFI-IZD-POD_1000371/P1076255" xmlDataType="decimal"/>
    </xmlCellPr>
  </singleXmlCell>
  <singleXmlCell id="331" xr6:uid="{00000000-000C-0000-FFFF-FFFF49010000}" r="H44" connectionId="0">
    <xmlCellPr id="1" xr6:uid="{00000000-0010-0000-4901-000001000000}" uniqueName="P1076257">
      <xmlPr mapId="2" xpath="/GFI-IZD-POD/ISD-GFI-IZD-POD_1000371/P1076257" xmlDataType="decimal"/>
    </xmlCellPr>
  </singleXmlCell>
  <singleXmlCell id="332" xr6:uid="{00000000-000C-0000-FFFF-FFFF4A010000}" r="I44" connectionId="0">
    <xmlCellPr id="1" xr6:uid="{00000000-0010-0000-4A01-000001000000}" uniqueName="P1076259">
      <xmlPr mapId="2" xpath="/GFI-IZD-POD/ISD-GFI-IZD-POD_1000371/P1076259" xmlDataType="decimal"/>
    </xmlCellPr>
  </singleXmlCell>
  <singleXmlCell id="333" xr6:uid="{00000000-000C-0000-FFFF-FFFF4B010000}" r="H45" connectionId="0">
    <xmlCellPr id="1" xr6:uid="{00000000-0010-0000-4B01-000001000000}" uniqueName="P1076262">
      <xmlPr mapId="2" xpath="/GFI-IZD-POD/ISD-GFI-IZD-POD_1000371/P1076262" xmlDataType="decimal"/>
    </xmlCellPr>
  </singleXmlCell>
  <singleXmlCell id="334" xr6:uid="{00000000-000C-0000-FFFF-FFFF4C010000}" r="I45" connectionId="0">
    <xmlCellPr id="1" xr6:uid="{00000000-0010-0000-4C01-000001000000}" uniqueName="P1076264">
      <xmlPr mapId="2" xpath="/GFI-IZD-POD/ISD-GFI-IZD-POD_1000371/P1076264" xmlDataType="decimal"/>
    </xmlCellPr>
  </singleXmlCell>
  <singleXmlCell id="335" xr6:uid="{00000000-000C-0000-FFFF-FFFF4D010000}" r="H46" connectionId="0">
    <xmlCellPr id="1" xr6:uid="{00000000-0010-0000-4D01-000001000000}" uniqueName="P1076274">
      <xmlPr mapId="2" xpath="/GFI-IZD-POD/ISD-GFI-IZD-POD_1000371/P1076274" xmlDataType="decimal"/>
    </xmlCellPr>
  </singleXmlCell>
  <singleXmlCell id="336" xr6:uid="{00000000-000C-0000-FFFF-FFFF4E010000}" r="I46" connectionId="0">
    <xmlCellPr id="1" xr6:uid="{00000000-0010-0000-4E01-000001000000}" uniqueName="P1076276">
      <xmlPr mapId="2" xpath="/GFI-IZD-POD/ISD-GFI-IZD-POD_1000371/P1076276" xmlDataType="decimal"/>
    </xmlCellPr>
  </singleXmlCell>
  <singleXmlCell id="337" xr6:uid="{00000000-000C-0000-FFFF-FFFF4F010000}" r="H47" connectionId="0">
    <xmlCellPr id="1" xr6:uid="{00000000-0010-0000-4F01-000001000000}" uniqueName="P1076278">
      <xmlPr mapId="2" xpath="/GFI-IZD-POD/ISD-GFI-IZD-POD_1000371/P1076278" xmlDataType="decimal"/>
    </xmlCellPr>
  </singleXmlCell>
  <singleXmlCell id="338" xr6:uid="{00000000-000C-0000-FFFF-FFFF50010000}" r="I47" connectionId="0">
    <xmlCellPr id="1" xr6:uid="{00000000-0010-0000-5001-000001000000}" uniqueName="P1076280">
      <xmlPr mapId="2" xpath="/GFI-IZD-POD/ISD-GFI-IZD-POD_1000371/P1076280" xmlDataType="decimal"/>
    </xmlCellPr>
  </singleXmlCell>
  <singleXmlCell id="339" xr6:uid="{00000000-000C-0000-FFFF-FFFF51010000}" r="H48" connectionId="0">
    <xmlCellPr id="1" xr6:uid="{00000000-0010-0000-5101-000001000000}" uniqueName="P1076281">
      <xmlPr mapId="2" xpath="/GFI-IZD-POD/ISD-GFI-IZD-POD_1000371/P1076281" xmlDataType="decimal"/>
    </xmlCellPr>
  </singleXmlCell>
  <singleXmlCell id="340" xr6:uid="{00000000-000C-0000-FFFF-FFFF52010000}" r="I48" connectionId="0">
    <xmlCellPr id="1" xr6:uid="{00000000-0010-0000-5201-000001000000}" uniqueName="P1076282">
      <xmlPr mapId="2" xpath="/GFI-IZD-POD/ISD-GFI-IZD-POD_1000371/P1076282" xmlDataType="decimal"/>
    </xmlCellPr>
  </singleXmlCell>
  <singleXmlCell id="341" xr6:uid="{00000000-000C-0000-FFFF-FFFF53010000}" r="H49" connectionId="0">
    <xmlCellPr id="1" xr6:uid="{00000000-0010-0000-5301-000001000000}" uniqueName="P1076283">
      <xmlPr mapId="2" xpath="/GFI-IZD-POD/ISD-GFI-IZD-POD_1000371/P1076283" xmlDataType="decimal"/>
    </xmlCellPr>
  </singleXmlCell>
  <singleXmlCell id="342" xr6:uid="{00000000-000C-0000-FFFF-FFFF54010000}" r="I49" connectionId="0">
    <xmlCellPr id="1" xr6:uid="{00000000-0010-0000-5401-000001000000}" uniqueName="P1076284">
      <xmlPr mapId="2" xpath="/GFI-IZD-POD/ISD-GFI-IZD-POD_1000371/P1076284" xmlDataType="decimal"/>
    </xmlCellPr>
  </singleXmlCell>
  <singleXmlCell id="343" xr6:uid="{00000000-000C-0000-FFFF-FFFF55010000}" r="H50" connectionId="0">
    <xmlCellPr id="1" xr6:uid="{00000000-0010-0000-5501-000001000000}" uniqueName="P1076285">
      <xmlPr mapId="2" xpath="/GFI-IZD-POD/ISD-GFI-IZD-POD_1000371/P1076285" xmlDataType="decimal"/>
    </xmlCellPr>
  </singleXmlCell>
  <singleXmlCell id="344" xr6:uid="{00000000-000C-0000-FFFF-FFFF56010000}" r="I50" connectionId="0">
    <xmlCellPr id="1" xr6:uid="{00000000-0010-0000-5601-000001000000}" uniqueName="P1076286">
      <xmlPr mapId="2" xpath="/GFI-IZD-POD/ISD-GFI-IZD-POD_1000371/P1076286" xmlDataType="decimal"/>
    </xmlCellPr>
  </singleXmlCell>
  <singleXmlCell id="345" xr6:uid="{00000000-000C-0000-FFFF-FFFF57010000}" r="H51" connectionId="0">
    <xmlCellPr id="1" xr6:uid="{00000000-0010-0000-5701-000001000000}" uniqueName="P1076287">
      <xmlPr mapId="2" xpath="/GFI-IZD-POD/ISD-GFI-IZD-POD_1000371/P1076287" xmlDataType="decimal"/>
    </xmlCellPr>
  </singleXmlCell>
  <singleXmlCell id="346" xr6:uid="{00000000-000C-0000-FFFF-FFFF58010000}" r="I51" connectionId="0">
    <xmlCellPr id="1" xr6:uid="{00000000-0010-0000-5801-000001000000}" uniqueName="P1076288">
      <xmlPr mapId="2" xpath="/GFI-IZD-POD/ISD-GFI-IZD-POD_1000371/P1076288" xmlDataType="decimal"/>
    </xmlCellPr>
  </singleXmlCell>
  <singleXmlCell id="347" xr6:uid="{00000000-000C-0000-FFFF-FFFF59010000}" r="H52" connectionId="0">
    <xmlCellPr id="1" xr6:uid="{00000000-0010-0000-5901-000001000000}" uniqueName="P1076289">
      <xmlPr mapId="2" xpath="/GFI-IZD-POD/ISD-GFI-IZD-POD_1000371/P1076289" xmlDataType="decimal"/>
    </xmlCellPr>
  </singleXmlCell>
  <singleXmlCell id="348" xr6:uid="{00000000-000C-0000-FFFF-FFFF5A010000}" r="I52" connectionId="0">
    <xmlCellPr id="1" xr6:uid="{00000000-0010-0000-5A01-000001000000}" uniqueName="P1076291">
      <xmlPr mapId="2" xpath="/GFI-IZD-POD/ISD-GFI-IZD-POD_1000371/P1076291" xmlDataType="decimal"/>
    </xmlCellPr>
  </singleXmlCell>
  <singleXmlCell id="349" xr6:uid="{00000000-000C-0000-FFFF-FFFF5B010000}" r="H53" connectionId="0">
    <xmlCellPr id="1" xr6:uid="{00000000-0010-0000-5B01-000001000000}" uniqueName="P1076293">
      <xmlPr mapId="2" xpath="/GFI-IZD-POD/ISD-GFI-IZD-POD_1000371/P1076293" xmlDataType="decimal"/>
    </xmlCellPr>
  </singleXmlCell>
  <singleXmlCell id="350" xr6:uid="{00000000-000C-0000-FFFF-FFFF5C010000}" r="I53" connectionId="0">
    <xmlCellPr id="1" xr6:uid="{00000000-0010-0000-5C01-000001000000}" uniqueName="P1076295">
      <xmlPr mapId="2" xpath="/GFI-IZD-POD/ISD-GFI-IZD-POD_1000371/P1076295" xmlDataType="decimal"/>
    </xmlCellPr>
  </singleXmlCell>
  <singleXmlCell id="351" xr6:uid="{00000000-000C-0000-FFFF-FFFF5D010000}" r="H54" connectionId="0">
    <xmlCellPr id="1" xr6:uid="{00000000-0010-0000-5D01-000001000000}" uniqueName="P1076297">
      <xmlPr mapId="2" xpath="/GFI-IZD-POD/ISD-GFI-IZD-POD_1000371/P1076297" xmlDataType="decimal"/>
    </xmlCellPr>
  </singleXmlCell>
  <singleXmlCell id="352" xr6:uid="{00000000-000C-0000-FFFF-FFFF5E010000}" r="I54" connectionId="0">
    <xmlCellPr id="1" xr6:uid="{00000000-0010-0000-5E01-000001000000}" uniqueName="P1076299">
      <xmlPr mapId="2" xpath="/GFI-IZD-POD/ISD-GFI-IZD-POD_1000371/P1076299" xmlDataType="decimal"/>
    </xmlCellPr>
  </singleXmlCell>
  <singleXmlCell id="353" xr6:uid="{00000000-000C-0000-FFFF-FFFF5F010000}" r="H55" connectionId="0">
    <xmlCellPr id="1" xr6:uid="{00000000-0010-0000-5F01-000001000000}" uniqueName="P1076301">
      <xmlPr mapId="2" xpath="/GFI-IZD-POD/ISD-GFI-IZD-POD_1000371/P1076301" xmlDataType="decimal"/>
    </xmlCellPr>
  </singleXmlCell>
  <singleXmlCell id="354" xr6:uid="{00000000-000C-0000-FFFF-FFFF60010000}" r="I55" connectionId="0">
    <xmlCellPr id="1" xr6:uid="{00000000-0010-0000-6001-000001000000}" uniqueName="P1076303">
      <xmlPr mapId="2" xpath="/GFI-IZD-POD/ISD-GFI-IZD-POD_1000371/P1076303" xmlDataType="decimal"/>
    </xmlCellPr>
  </singleXmlCell>
  <singleXmlCell id="355" xr6:uid="{00000000-000C-0000-FFFF-FFFF61010000}" r="H56" connectionId="0">
    <xmlCellPr id="1" xr6:uid="{00000000-0010-0000-6101-000001000000}" uniqueName="P1076315">
      <xmlPr mapId="2" xpath="/GFI-IZD-POD/ISD-GFI-IZD-POD_1000371/P1076315" xmlDataType="decimal"/>
    </xmlCellPr>
  </singleXmlCell>
  <singleXmlCell id="356" xr6:uid="{00000000-000C-0000-FFFF-FFFF62010000}" r="I56" connectionId="0">
    <xmlCellPr id="1" xr6:uid="{00000000-0010-0000-6201-000001000000}" uniqueName="P1076317">
      <xmlPr mapId="2" xpath="/GFI-IZD-POD/ISD-GFI-IZD-POD_1000371/P1076317" xmlDataType="decimal"/>
    </xmlCellPr>
  </singleXmlCell>
  <singleXmlCell id="357" xr6:uid="{00000000-000C-0000-FFFF-FFFF63010000}" r="H57" connectionId="0">
    <xmlCellPr id="1" xr6:uid="{00000000-0010-0000-6301-000001000000}" uniqueName="P1076322">
      <xmlPr mapId="2" xpath="/GFI-IZD-POD/ISD-GFI-IZD-POD_1000371/P1076322" xmlDataType="decimal"/>
    </xmlCellPr>
  </singleXmlCell>
  <singleXmlCell id="358" xr6:uid="{00000000-000C-0000-FFFF-FFFF64010000}" r="I57" connectionId="0">
    <xmlCellPr id="1" xr6:uid="{00000000-0010-0000-6401-000001000000}" uniqueName="P1076324">
      <xmlPr mapId="2" xpath="/GFI-IZD-POD/ISD-GFI-IZD-POD_1000371/P1076324" xmlDataType="decimal"/>
    </xmlCellPr>
  </singleXmlCell>
  <singleXmlCell id="359" xr6:uid="{00000000-000C-0000-FFFF-FFFF65010000}" r="H58" connectionId="0">
    <xmlCellPr id="1" xr6:uid="{00000000-0010-0000-6501-000001000000}" uniqueName="P1076326">
      <xmlPr mapId="2" xpath="/GFI-IZD-POD/ISD-GFI-IZD-POD_1000371/P1076326" xmlDataType="decimal"/>
    </xmlCellPr>
  </singleXmlCell>
  <singleXmlCell id="360" xr6:uid="{00000000-000C-0000-FFFF-FFFF66010000}" r="I58" connectionId="0">
    <xmlCellPr id="1" xr6:uid="{00000000-0010-0000-6601-000001000000}" uniqueName="P1076330">
      <xmlPr mapId="2" xpath="/GFI-IZD-POD/ISD-GFI-IZD-POD_1000371/P1076330" xmlDataType="decimal"/>
    </xmlCellPr>
  </singleXmlCell>
  <singleXmlCell id="361" xr6:uid="{00000000-000C-0000-FFFF-FFFF67010000}" r="H59" connectionId="0">
    <xmlCellPr id="1" xr6:uid="{00000000-0010-0000-6701-000001000000}" uniqueName="P1076331">
      <xmlPr mapId="2" xpath="/GFI-IZD-POD/ISD-GFI-IZD-POD_1000371/P1076331" xmlDataType="decimal"/>
    </xmlCellPr>
  </singleXmlCell>
  <singleXmlCell id="362" xr6:uid="{00000000-000C-0000-FFFF-FFFF68010000}" r="I59" connectionId="0">
    <xmlCellPr id="1" xr6:uid="{00000000-0010-0000-6801-000001000000}" uniqueName="P1076332">
      <xmlPr mapId="2" xpath="/GFI-IZD-POD/ISD-GFI-IZD-POD_1000371/P1076332" xmlDataType="decimal"/>
    </xmlCellPr>
  </singleXmlCell>
  <singleXmlCell id="363" xr6:uid="{00000000-000C-0000-FFFF-FFFF69010000}" r="H60" connectionId="0">
    <xmlCellPr id="1" xr6:uid="{00000000-0010-0000-6901-000001000000}" uniqueName="P1076333">
      <xmlPr mapId="2" xpath="/GFI-IZD-POD/ISD-GFI-IZD-POD_1000371/P1076333" xmlDataType="decimal"/>
    </xmlCellPr>
  </singleXmlCell>
  <singleXmlCell id="364" xr6:uid="{00000000-000C-0000-FFFF-FFFF6A010000}" r="I60" connectionId="0">
    <xmlCellPr id="1" xr6:uid="{00000000-0010-0000-6A01-000001000000}" uniqueName="P1076334">
      <xmlPr mapId="2" xpath="/GFI-IZD-POD/ISD-GFI-IZD-POD_1000371/P1076334" xmlDataType="decimal"/>
    </xmlCellPr>
  </singleXmlCell>
  <singleXmlCell id="365" xr6:uid="{00000000-000C-0000-FFFF-FFFF6B010000}" r="H61" connectionId="0">
    <xmlCellPr id="1" xr6:uid="{00000000-0010-0000-6B01-000001000000}" uniqueName="P1076335">
      <xmlPr mapId="2" xpath="/GFI-IZD-POD/ISD-GFI-IZD-POD_1000371/P1076335" xmlDataType="decimal"/>
    </xmlCellPr>
  </singleXmlCell>
  <singleXmlCell id="366" xr6:uid="{00000000-000C-0000-FFFF-FFFF6C010000}" r="I61" connectionId="0">
    <xmlCellPr id="1" xr6:uid="{00000000-0010-0000-6C01-000001000000}" uniqueName="P1076336">
      <xmlPr mapId="2" xpath="/GFI-IZD-POD/ISD-GFI-IZD-POD_1000371/P1076336" xmlDataType="decimal"/>
    </xmlCellPr>
  </singleXmlCell>
  <singleXmlCell id="367" xr6:uid="{00000000-000C-0000-FFFF-FFFF6D010000}" r="H62" connectionId="0">
    <xmlCellPr id="1" xr6:uid="{00000000-0010-0000-6D01-000001000000}" uniqueName="P1076337">
      <xmlPr mapId="2" xpath="/GFI-IZD-POD/ISD-GFI-IZD-POD_1000371/P1076337" xmlDataType="decimal"/>
    </xmlCellPr>
  </singleXmlCell>
  <singleXmlCell id="368" xr6:uid="{00000000-000C-0000-FFFF-FFFF6E010000}" r="I62" connectionId="0">
    <xmlCellPr id="1" xr6:uid="{00000000-0010-0000-6E01-000001000000}" uniqueName="P1076338">
      <xmlPr mapId="2" xpath="/GFI-IZD-POD/ISD-GFI-IZD-POD_1000371/P1076338" xmlDataType="decimal"/>
    </xmlCellPr>
  </singleXmlCell>
  <singleXmlCell id="369" xr6:uid="{00000000-000C-0000-FFFF-FFFF6F010000}" r="H63" connectionId="0">
    <xmlCellPr id="1" xr6:uid="{00000000-0010-0000-6F01-000001000000}" uniqueName="P1076339">
      <xmlPr mapId="2" xpath="/GFI-IZD-POD/ISD-GFI-IZD-POD_1000371/P1076339" xmlDataType="decimal"/>
    </xmlCellPr>
  </singleXmlCell>
  <singleXmlCell id="370" xr6:uid="{00000000-000C-0000-FFFF-FFFF70010000}" r="I63" connectionId="0">
    <xmlCellPr id="1" xr6:uid="{00000000-0010-0000-7001-000001000000}" uniqueName="P1076340">
      <xmlPr mapId="2" xpath="/GFI-IZD-POD/ISD-GFI-IZD-POD_1000371/P1076340" xmlDataType="decimal"/>
    </xmlCellPr>
  </singleXmlCell>
  <singleXmlCell id="371" xr6:uid="{00000000-000C-0000-FFFF-FFFF71010000}" r="H64" connectionId="0">
    <xmlCellPr id="1" xr6:uid="{00000000-0010-0000-7101-000001000000}" uniqueName="P1076341">
      <xmlPr mapId="2" xpath="/GFI-IZD-POD/ISD-GFI-IZD-POD_1000371/P1076341" xmlDataType="decimal"/>
    </xmlCellPr>
  </singleXmlCell>
  <singleXmlCell id="372" xr6:uid="{00000000-000C-0000-FFFF-FFFF72010000}" r="I64" connectionId="0">
    <xmlCellPr id="1" xr6:uid="{00000000-0010-0000-7201-000001000000}" uniqueName="P1076342">
      <xmlPr mapId="2" xpath="/GFI-IZD-POD/ISD-GFI-IZD-POD_1000371/P1076342" xmlDataType="decimal"/>
    </xmlCellPr>
  </singleXmlCell>
  <singleXmlCell id="373" xr6:uid="{00000000-000C-0000-FFFF-FFFF73010000}" r="H65" connectionId="0">
    <xmlCellPr id="1" xr6:uid="{00000000-0010-0000-7301-000001000000}" uniqueName="P1076343">
      <xmlPr mapId="2" xpath="/GFI-IZD-POD/ISD-GFI-IZD-POD_1000371/P1076343" xmlDataType="decimal"/>
    </xmlCellPr>
  </singleXmlCell>
  <singleXmlCell id="374" xr6:uid="{00000000-000C-0000-FFFF-FFFF74010000}" r="I65" connectionId="0">
    <xmlCellPr id="1" xr6:uid="{00000000-0010-0000-7401-000001000000}" uniqueName="P1076344">
      <xmlPr mapId="2" xpath="/GFI-IZD-POD/ISD-GFI-IZD-POD_1000371/P1076344" xmlDataType="decimal"/>
    </xmlCellPr>
  </singleXmlCell>
  <singleXmlCell id="375" xr6:uid="{00000000-000C-0000-FFFF-FFFF75010000}" r="H66" connectionId="0">
    <xmlCellPr id="1" xr6:uid="{00000000-0010-0000-7501-000001000000}" uniqueName="P1076345">
      <xmlPr mapId="2" xpath="/GFI-IZD-POD/ISD-GFI-IZD-POD_1000371/P1076345" xmlDataType="decimal"/>
    </xmlCellPr>
  </singleXmlCell>
  <singleXmlCell id="376" xr6:uid="{00000000-000C-0000-FFFF-FFFF76010000}" r="I66" connectionId="0">
    <xmlCellPr id="1" xr6:uid="{00000000-0010-0000-7601-000001000000}" uniqueName="P1076346">
      <xmlPr mapId="2" xpath="/GFI-IZD-POD/ISD-GFI-IZD-POD_1000371/P1076346" xmlDataType="decimal"/>
    </xmlCellPr>
  </singleXmlCell>
  <singleXmlCell id="377" xr6:uid="{00000000-000C-0000-FFFF-FFFF77010000}" r="H67" connectionId="0">
    <xmlCellPr id="1" xr6:uid="{00000000-0010-0000-7701-000001000000}" uniqueName="P1076347">
      <xmlPr mapId="2" xpath="/GFI-IZD-POD/ISD-GFI-IZD-POD_1000371/P1076347" xmlDataType="decimal"/>
    </xmlCellPr>
  </singleXmlCell>
  <singleXmlCell id="378" xr6:uid="{00000000-000C-0000-FFFF-FFFF78010000}" r="I67" connectionId="0">
    <xmlCellPr id="1" xr6:uid="{00000000-0010-0000-7801-000001000000}" uniqueName="P1076348">
      <xmlPr mapId="2" xpath="/GFI-IZD-POD/ISD-GFI-IZD-POD_1000371/P1076348" xmlDataType="decimal"/>
    </xmlCellPr>
  </singleXmlCell>
  <singleXmlCell id="379" xr6:uid="{00000000-000C-0000-FFFF-FFFF79010000}" r="H69" connectionId="0">
    <xmlCellPr id="1" xr6:uid="{00000000-0010-0000-7901-000001000000}" uniqueName="P1076349">
      <xmlPr mapId="2" xpath="/GFI-IZD-POD/ISD-GFI-IZD-POD_1000371/P1076349" xmlDataType="decimal"/>
    </xmlCellPr>
  </singleXmlCell>
  <singleXmlCell id="380" xr6:uid="{00000000-000C-0000-FFFF-FFFF7A010000}" r="I69" connectionId="0">
    <xmlCellPr id="1" xr6:uid="{00000000-0010-0000-7A01-000001000000}" uniqueName="P1076350">
      <xmlPr mapId="2" xpath="/GFI-IZD-POD/ISD-GFI-IZD-POD_1000371/P1076350" xmlDataType="decimal"/>
    </xmlCellPr>
  </singleXmlCell>
  <singleXmlCell id="381" xr6:uid="{00000000-000C-0000-FFFF-FFFF7B010000}" r="H70" connectionId="0">
    <xmlCellPr id="1" xr6:uid="{00000000-0010-0000-7B01-000001000000}" uniqueName="P1076351">
      <xmlPr mapId="2" xpath="/GFI-IZD-POD/ISD-GFI-IZD-POD_1000371/P1076351" xmlDataType="decimal"/>
    </xmlCellPr>
  </singleXmlCell>
  <singleXmlCell id="382" xr6:uid="{00000000-000C-0000-FFFF-FFFF7C010000}" r="I70" connectionId="0">
    <xmlCellPr id="1" xr6:uid="{00000000-0010-0000-7C01-000001000000}" uniqueName="P1076352">
      <xmlPr mapId="2" xpath="/GFI-IZD-POD/ISD-GFI-IZD-POD_1000371/P1076352" xmlDataType="decimal"/>
    </xmlCellPr>
  </singleXmlCell>
  <singleXmlCell id="383" xr6:uid="{00000000-000C-0000-FFFF-FFFF7D010000}" r="H71" connectionId="0">
    <xmlCellPr id="1" xr6:uid="{00000000-0010-0000-7D01-000001000000}" uniqueName="P1076353">
      <xmlPr mapId="2" xpath="/GFI-IZD-POD/ISD-GFI-IZD-POD_1000371/P1076353" xmlDataType="decimal"/>
    </xmlCellPr>
  </singleXmlCell>
  <singleXmlCell id="384" xr6:uid="{00000000-000C-0000-FFFF-FFFF7E010000}" r="I71" connectionId="0">
    <xmlCellPr id="1" xr6:uid="{00000000-0010-0000-7E01-000001000000}" uniqueName="P1076354">
      <xmlPr mapId="2" xpath="/GFI-IZD-POD/ISD-GFI-IZD-POD_1000371/P1076354" xmlDataType="decimal"/>
    </xmlCellPr>
  </singleXmlCell>
  <singleXmlCell id="385" xr6:uid="{00000000-000C-0000-FFFF-FFFF7F010000}" r="H72" connectionId="0">
    <xmlCellPr id="1" xr6:uid="{00000000-0010-0000-7F01-000001000000}" uniqueName="P1076355">
      <xmlPr mapId="2" xpath="/GFI-IZD-POD/ISD-GFI-IZD-POD_1000371/P1076355" xmlDataType="decimal"/>
    </xmlCellPr>
  </singleXmlCell>
  <singleXmlCell id="386" xr6:uid="{00000000-000C-0000-FFFF-FFFF80010000}" r="I72" connectionId="0">
    <xmlCellPr id="1" xr6:uid="{00000000-0010-0000-8001-000001000000}" uniqueName="P1076356">
      <xmlPr mapId="2" xpath="/GFI-IZD-POD/ISD-GFI-IZD-POD_1000371/P1076356" xmlDataType="decimal"/>
    </xmlCellPr>
  </singleXmlCell>
  <singleXmlCell id="387" xr6:uid="{00000000-000C-0000-FFFF-FFFF81010000}" r="H73" connectionId="0">
    <xmlCellPr id="1" xr6:uid="{00000000-0010-0000-8101-000001000000}" uniqueName="P1076357">
      <xmlPr mapId="2" xpath="/GFI-IZD-POD/ISD-GFI-IZD-POD_1000371/P1076357" xmlDataType="decimal"/>
    </xmlCellPr>
  </singleXmlCell>
  <singleXmlCell id="388" xr6:uid="{00000000-000C-0000-FFFF-FFFF82010000}" r="I73" connectionId="0">
    <xmlCellPr id="1" xr6:uid="{00000000-0010-0000-8201-000001000000}" uniqueName="P1076358">
      <xmlPr mapId="2" xpath="/GFI-IZD-POD/ISD-GFI-IZD-POD_1000371/P1076358" xmlDataType="decimal"/>
    </xmlCellPr>
  </singleXmlCell>
  <singleXmlCell id="389" xr6:uid="{00000000-000C-0000-FFFF-FFFF83010000}" r="H74" connectionId="0">
    <xmlCellPr id="1" xr6:uid="{00000000-0010-0000-8301-000001000000}" uniqueName="P1076359">
      <xmlPr mapId="2" xpath="/GFI-IZD-POD/ISD-GFI-IZD-POD_1000371/P1076359" xmlDataType="decimal"/>
    </xmlCellPr>
  </singleXmlCell>
  <singleXmlCell id="390" xr6:uid="{00000000-000C-0000-FFFF-FFFF84010000}" r="I74" connectionId="0">
    <xmlCellPr id="1" xr6:uid="{00000000-0010-0000-8401-000001000000}" uniqueName="P1076360">
      <xmlPr mapId="2" xpath="/GFI-IZD-POD/ISD-GFI-IZD-POD_1000371/P1076360" xmlDataType="decimal"/>
    </xmlCellPr>
  </singleXmlCell>
  <singleXmlCell id="391" xr6:uid="{00000000-000C-0000-FFFF-FFFF85010000}" r="H76" connectionId="0">
    <xmlCellPr id="1" xr6:uid="{00000000-0010-0000-8501-000001000000}" uniqueName="P1076361">
      <xmlPr mapId="2" xpath="/GFI-IZD-POD/ISD-GFI-IZD-POD_1000371/P1076361" xmlDataType="decimal"/>
    </xmlCellPr>
  </singleXmlCell>
  <singleXmlCell id="392" xr6:uid="{00000000-000C-0000-FFFF-FFFF86010000}" r="I76" connectionId="0">
    <xmlCellPr id="1" xr6:uid="{00000000-0010-0000-8601-000001000000}" uniqueName="P1076362">
      <xmlPr mapId="2" xpath="/GFI-IZD-POD/ISD-GFI-IZD-POD_1000371/P1076362" xmlDataType="decimal"/>
    </xmlCellPr>
  </singleXmlCell>
  <singleXmlCell id="393" xr6:uid="{00000000-000C-0000-FFFF-FFFF87010000}" r="H77" connectionId="0">
    <xmlCellPr id="1" xr6:uid="{00000000-0010-0000-8701-000001000000}" uniqueName="P1076363">
      <xmlPr mapId="2" xpath="/GFI-IZD-POD/ISD-GFI-IZD-POD_1000371/P1076363" xmlDataType="decimal"/>
    </xmlCellPr>
  </singleXmlCell>
  <singleXmlCell id="394" xr6:uid="{00000000-000C-0000-FFFF-FFFF88010000}" r="I77" connectionId="0">
    <xmlCellPr id="1" xr6:uid="{00000000-0010-0000-8801-000001000000}" uniqueName="P1076364">
      <xmlPr mapId="2" xpath="/GFI-IZD-POD/ISD-GFI-IZD-POD_1000371/P1076364" xmlDataType="decimal"/>
    </xmlCellPr>
  </singleXmlCell>
  <singleXmlCell id="395" xr6:uid="{00000000-000C-0000-FFFF-FFFF89010000}" r="H78" connectionId="0">
    <xmlCellPr id="1" xr6:uid="{00000000-0010-0000-8901-000001000000}" uniqueName="P1076365">
      <xmlPr mapId="2" xpath="/GFI-IZD-POD/ISD-GFI-IZD-POD_1000371/P1076365" xmlDataType="decimal"/>
    </xmlCellPr>
  </singleXmlCell>
  <singleXmlCell id="396" xr6:uid="{00000000-000C-0000-FFFF-FFFF8A010000}" r="I78" connectionId="0">
    <xmlCellPr id="1" xr6:uid="{00000000-0010-0000-8A01-000001000000}" uniqueName="P1076366">
      <xmlPr mapId="2" xpath="/GFI-IZD-POD/ISD-GFI-IZD-POD_1000371/P1076366" xmlDataType="decimal"/>
    </xmlCellPr>
  </singleXmlCell>
  <singleXmlCell id="397" xr6:uid="{00000000-000C-0000-FFFF-FFFF8B010000}" r="H79" connectionId="0">
    <xmlCellPr id="1" xr6:uid="{00000000-0010-0000-8B01-000001000000}" uniqueName="P1076367">
      <xmlPr mapId="2" xpath="/GFI-IZD-POD/ISD-GFI-IZD-POD_1000371/P1076367" xmlDataType="decimal"/>
    </xmlCellPr>
  </singleXmlCell>
  <singleXmlCell id="398" xr6:uid="{00000000-000C-0000-FFFF-FFFF8C010000}" r="I79" connectionId="0">
    <xmlCellPr id="1" xr6:uid="{00000000-0010-0000-8C01-000001000000}" uniqueName="P1076368">
      <xmlPr mapId="2" xpath="/GFI-IZD-POD/ISD-GFI-IZD-POD_1000371/P1076368" xmlDataType="decimal"/>
    </xmlCellPr>
  </singleXmlCell>
  <singleXmlCell id="399" xr6:uid="{00000000-000C-0000-FFFF-FFFF8D010000}" r="H80" connectionId="0">
    <xmlCellPr id="1" xr6:uid="{00000000-0010-0000-8D01-000001000000}" uniqueName="P1076369">
      <xmlPr mapId="2" xpath="/GFI-IZD-POD/ISD-GFI-IZD-POD_1000371/P1076369" xmlDataType="decimal"/>
    </xmlCellPr>
  </singleXmlCell>
  <singleXmlCell id="400" xr6:uid="{00000000-000C-0000-FFFF-FFFF8E010000}" r="I80" connectionId="0">
    <xmlCellPr id="1" xr6:uid="{00000000-0010-0000-8E01-000001000000}" uniqueName="P1076370">
      <xmlPr mapId="2" xpath="/GFI-IZD-POD/ISD-GFI-IZD-POD_1000371/P1076370" xmlDataType="decimal"/>
    </xmlCellPr>
  </singleXmlCell>
  <singleXmlCell id="401" xr6:uid="{00000000-000C-0000-FFFF-FFFF8F010000}" r="H81" connectionId="0">
    <xmlCellPr id="1" xr6:uid="{00000000-0010-0000-8F01-000001000000}" uniqueName="P1076371">
      <xmlPr mapId="2" xpath="/GFI-IZD-POD/ISD-GFI-IZD-POD_1000371/P1076371" xmlDataType="decimal"/>
    </xmlCellPr>
  </singleXmlCell>
  <singleXmlCell id="402" xr6:uid="{00000000-000C-0000-FFFF-FFFF90010000}" r="I81" connectionId="0">
    <xmlCellPr id="1" xr6:uid="{00000000-0010-0000-9001-000001000000}" uniqueName="P1076372">
      <xmlPr mapId="2" xpath="/GFI-IZD-POD/ISD-GFI-IZD-POD_1000371/P1076372" xmlDataType="decimal"/>
    </xmlCellPr>
  </singleXmlCell>
  <singleXmlCell id="403" xr6:uid="{00000000-000C-0000-FFFF-FFFF91010000}" r="H82" connectionId="0">
    <xmlCellPr id="1" xr6:uid="{00000000-0010-0000-9101-000001000000}" uniqueName="P1076373">
      <xmlPr mapId="2" xpath="/GFI-IZD-POD/ISD-GFI-IZD-POD_1000371/P1076373" xmlDataType="decimal"/>
    </xmlCellPr>
  </singleXmlCell>
  <singleXmlCell id="404" xr6:uid="{00000000-000C-0000-FFFF-FFFF92010000}" r="I82" connectionId="0">
    <xmlCellPr id="1" xr6:uid="{00000000-0010-0000-9201-000001000000}" uniqueName="P1076374">
      <xmlPr mapId="2" xpath="/GFI-IZD-POD/ISD-GFI-IZD-POD_1000371/P1076374" xmlDataType="decimal"/>
    </xmlCellPr>
  </singleXmlCell>
  <singleXmlCell id="405" xr6:uid="{00000000-000C-0000-FFFF-FFFF93010000}" r="H84" connectionId="0">
    <xmlCellPr id="1" xr6:uid="{00000000-0010-0000-9301-000001000000}" uniqueName="P1076375">
      <xmlPr mapId="2" xpath="/GFI-IZD-POD/ISD-GFI-IZD-POD_1000371/P1076375" xmlDataType="decimal"/>
    </xmlCellPr>
  </singleXmlCell>
  <singleXmlCell id="406" xr6:uid="{00000000-000C-0000-FFFF-FFFF94010000}" r="I84" connectionId="0">
    <xmlCellPr id="1" xr6:uid="{00000000-0010-0000-9401-000001000000}" uniqueName="P1076376">
      <xmlPr mapId="2" xpath="/GFI-IZD-POD/ISD-GFI-IZD-POD_1000371/P1076376" xmlDataType="decimal"/>
    </xmlCellPr>
  </singleXmlCell>
  <singleXmlCell id="407" xr6:uid="{00000000-000C-0000-FFFF-FFFF95010000}" r="H85" connectionId="0">
    <xmlCellPr id="1" xr6:uid="{00000000-0010-0000-9501-000001000000}" uniqueName="P1076377">
      <xmlPr mapId="2" xpath="/GFI-IZD-POD/ISD-GFI-IZD-POD_1000371/P1076377" xmlDataType="decimal"/>
    </xmlCellPr>
  </singleXmlCell>
  <singleXmlCell id="408" xr6:uid="{00000000-000C-0000-FFFF-FFFF96010000}" r="I85" connectionId="0">
    <xmlCellPr id="1" xr6:uid="{00000000-0010-0000-9601-000001000000}" uniqueName="P1076378">
      <xmlPr mapId="2" xpath="/GFI-IZD-POD/ISD-GFI-IZD-POD_1000371/P1076378" xmlDataType="decimal"/>
    </xmlCellPr>
  </singleXmlCell>
  <singleXmlCell id="409" xr6:uid="{00000000-000C-0000-FFFF-FFFF97010000}" r="H86" connectionId="0">
    <xmlCellPr id="1" xr6:uid="{00000000-0010-0000-9701-000001000000}" uniqueName="P1076379">
      <xmlPr mapId="2" xpath="/GFI-IZD-POD/ISD-GFI-IZD-POD_1000371/P1076379" xmlDataType="decimal"/>
    </xmlCellPr>
  </singleXmlCell>
  <singleXmlCell id="410" xr6:uid="{00000000-000C-0000-FFFF-FFFF98010000}" r="I86" connectionId="0">
    <xmlCellPr id="1" xr6:uid="{00000000-0010-0000-9801-000001000000}" uniqueName="P1076380">
      <xmlPr mapId="2" xpath="/GFI-IZD-POD/ISD-GFI-IZD-POD_1000371/P1076380" xmlDataType="decimal"/>
    </xmlCellPr>
  </singleXmlCell>
  <singleXmlCell id="411" xr6:uid="{00000000-000C-0000-FFFF-FFFF99010000}" r="H88" connectionId="0">
    <xmlCellPr id="1" xr6:uid="{00000000-0010-0000-9901-000001000000}" uniqueName="P1076381">
      <xmlPr mapId="2" xpath="/GFI-IZD-POD/ISD-GFI-IZD-POD_1000371/P1076381" xmlDataType="decimal"/>
    </xmlCellPr>
  </singleXmlCell>
  <singleXmlCell id="413" xr6:uid="{00000000-000C-0000-FFFF-FFFF9A010000}" r="I88" connectionId="0">
    <xmlCellPr id="1" xr6:uid="{00000000-0010-0000-9A01-000001000000}" uniqueName="P1076382">
      <xmlPr mapId="2" xpath="/GFI-IZD-POD/ISD-GFI-IZD-POD_1000371/P1076382" xmlDataType="decimal"/>
    </xmlCellPr>
  </singleXmlCell>
  <singleXmlCell id="414" xr6:uid="{00000000-000C-0000-FFFF-FFFF9B010000}" r="H89" connectionId="0">
    <xmlCellPr id="1" xr6:uid="{00000000-0010-0000-9B01-000001000000}" uniqueName="P1076383">
      <xmlPr mapId="2" xpath="/GFI-IZD-POD/ISD-GFI-IZD-POD_1000371/P1076383" xmlDataType="decimal"/>
    </xmlCellPr>
  </singleXmlCell>
  <singleXmlCell id="415" xr6:uid="{00000000-000C-0000-FFFF-FFFF9C010000}" r="I89" connectionId="0">
    <xmlCellPr id="1" xr6:uid="{00000000-0010-0000-9C01-000001000000}" uniqueName="P1076384">
      <xmlPr mapId="2" xpath="/GFI-IZD-POD/ISD-GFI-IZD-POD_1000371/P1076384" xmlDataType="decimal"/>
    </xmlCellPr>
  </singleXmlCell>
  <singleXmlCell id="416" xr6:uid="{00000000-000C-0000-FFFF-FFFF9D010000}" r="H90" connectionId="0">
    <xmlCellPr id="1" xr6:uid="{00000000-0010-0000-9D01-000001000000}" uniqueName="P1122052">
      <xmlPr mapId="2" xpath="/GFI-IZD-POD/ISD-GFI-IZD-POD_1000371/P1122052" xmlDataType="decimal"/>
    </xmlCellPr>
  </singleXmlCell>
  <singleXmlCell id="417" xr6:uid="{00000000-000C-0000-FFFF-FFFF9E010000}" r="I90" connectionId="0">
    <xmlCellPr id="1" xr6:uid="{00000000-0010-0000-9E01-000001000000}" uniqueName="P1122053">
      <xmlPr mapId="2" xpath="/GFI-IZD-POD/ISD-GFI-IZD-POD_1000371/P1122053" xmlDataType="decimal"/>
    </xmlCellPr>
  </singleXmlCell>
  <singleXmlCell id="418" xr6:uid="{00000000-000C-0000-FFFF-FFFF9F010000}" r="H91" connectionId="0">
    <xmlCellPr id="1" xr6:uid="{00000000-0010-0000-9F01-000001000000}" uniqueName="P1122054">
      <xmlPr mapId="2" xpath="/GFI-IZD-POD/ISD-GFI-IZD-POD_1000371/P1122054" xmlDataType="decimal"/>
    </xmlCellPr>
  </singleXmlCell>
  <singleXmlCell id="419" xr6:uid="{00000000-000C-0000-FFFF-FFFFA0010000}" r="I91" connectionId="0">
    <xmlCellPr id="1" xr6:uid="{00000000-0010-0000-A001-000001000000}" uniqueName="P1122055">
      <xmlPr mapId="2" xpath="/GFI-IZD-POD/ISD-GFI-IZD-POD_1000371/P1122055" xmlDataType="decimal"/>
    </xmlCellPr>
  </singleXmlCell>
  <singleXmlCell id="420" xr6:uid="{00000000-000C-0000-FFFF-FFFFA1010000}" r="H92" connectionId="0">
    <xmlCellPr id="1" xr6:uid="{00000000-0010-0000-A101-000001000000}" uniqueName="P1122056">
      <xmlPr mapId="2" xpath="/GFI-IZD-POD/ISD-GFI-IZD-POD_1000371/P1122056" xmlDataType="decimal"/>
    </xmlCellPr>
  </singleXmlCell>
  <singleXmlCell id="421" xr6:uid="{00000000-000C-0000-FFFF-FFFFA2010000}" r="I92" connectionId="0">
    <xmlCellPr id="1" xr6:uid="{00000000-0010-0000-A201-000001000000}" uniqueName="P1122057">
      <xmlPr mapId="2" xpath="/GFI-IZD-POD/ISD-GFI-IZD-POD_1000371/P1122057" xmlDataType="decimal"/>
    </xmlCellPr>
  </singleXmlCell>
  <singleXmlCell id="422" xr6:uid="{00000000-000C-0000-FFFF-FFFFA3010000}" r="H93" connectionId="0">
    <xmlCellPr id="1" xr6:uid="{00000000-0010-0000-A301-000001000000}" uniqueName="P1122058">
      <xmlPr mapId="2" xpath="/GFI-IZD-POD/ISD-GFI-IZD-POD_1000371/P1122058" xmlDataType="decimal"/>
    </xmlCellPr>
  </singleXmlCell>
  <singleXmlCell id="423" xr6:uid="{00000000-000C-0000-FFFF-FFFFA4010000}" r="I93" connectionId="0">
    <xmlCellPr id="1" xr6:uid="{00000000-0010-0000-A401-000001000000}" uniqueName="P1122059">
      <xmlPr mapId="2" xpath="/GFI-IZD-POD/ISD-GFI-IZD-POD_1000371/P1122059" xmlDataType="decimal"/>
    </xmlCellPr>
  </singleXmlCell>
  <singleXmlCell id="424" xr6:uid="{00000000-000C-0000-FFFF-FFFFA5010000}" r="H94" connectionId="0">
    <xmlCellPr id="1" xr6:uid="{00000000-0010-0000-A501-000001000000}" uniqueName="P1122060">
      <xmlPr mapId="2" xpath="/GFI-IZD-POD/ISD-GFI-IZD-POD_1000371/P1122060" xmlDataType="decimal"/>
    </xmlCellPr>
  </singleXmlCell>
  <singleXmlCell id="425" xr6:uid="{00000000-000C-0000-FFFF-FFFFA6010000}" r="I94" connectionId="0">
    <xmlCellPr id="1" xr6:uid="{00000000-0010-0000-A601-000001000000}" uniqueName="P1122061">
      <xmlPr mapId="2" xpath="/GFI-IZD-POD/ISD-GFI-IZD-POD_1000371/P1122061" xmlDataType="decimal"/>
    </xmlCellPr>
  </singleXmlCell>
  <singleXmlCell id="426" xr6:uid="{00000000-000C-0000-FFFF-FFFFA7010000}" r="H95" connectionId="0">
    <xmlCellPr id="1" xr6:uid="{00000000-0010-0000-A701-000001000000}" uniqueName="P1122062">
      <xmlPr mapId="2" xpath="/GFI-IZD-POD/ISD-GFI-IZD-POD_1000371/P1122062" xmlDataType="decimal"/>
    </xmlCellPr>
  </singleXmlCell>
  <singleXmlCell id="427" xr6:uid="{00000000-000C-0000-FFFF-FFFFA8010000}" r="I95" connectionId="0">
    <xmlCellPr id="1" xr6:uid="{00000000-0010-0000-A801-000001000000}" uniqueName="P1122063">
      <xmlPr mapId="2" xpath="/GFI-IZD-POD/ISD-GFI-IZD-POD_1000371/P1122063" xmlDataType="decimal"/>
    </xmlCellPr>
  </singleXmlCell>
  <singleXmlCell id="428" xr6:uid="{00000000-000C-0000-FFFF-FFFFA9010000}" r="H96" connectionId="0">
    <xmlCellPr id="1" xr6:uid="{00000000-0010-0000-A901-000001000000}" uniqueName="P1122064">
      <xmlPr mapId="2" xpath="/GFI-IZD-POD/ISD-GFI-IZD-POD_1000371/P1122064" xmlDataType="decimal"/>
    </xmlCellPr>
  </singleXmlCell>
  <singleXmlCell id="429" xr6:uid="{00000000-000C-0000-FFFF-FFFFAA010000}" r="I96" connectionId="0">
    <xmlCellPr id="1" xr6:uid="{00000000-0010-0000-AA01-000001000000}" uniqueName="P1122065">
      <xmlPr mapId="2" xpath="/GFI-IZD-POD/ISD-GFI-IZD-POD_1000371/P1122065" xmlDataType="decimal"/>
    </xmlCellPr>
  </singleXmlCell>
  <singleXmlCell id="430" xr6:uid="{00000000-000C-0000-FFFF-FFFFAB010000}" r="H97" connectionId="0">
    <xmlCellPr id="1" xr6:uid="{00000000-0010-0000-AB01-000001000000}" uniqueName="P1122066">
      <xmlPr mapId="2" xpath="/GFI-IZD-POD/ISD-GFI-IZD-POD_1000371/P1122066" xmlDataType="decimal"/>
    </xmlCellPr>
  </singleXmlCell>
  <singleXmlCell id="431" xr6:uid="{00000000-000C-0000-FFFF-FFFFAC010000}" r="I97" connectionId="0">
    <xmlCellPr id="1" xr6:uid="{00000000-0010-0000-AC01-000001000000}" uniqueName="P1122067">
      <xmlPr mapId="2" xpath="/GFI-IZD-POD/ISD-GFI-IZD-POD_1000371/P1122067" xmlDataType="decimal"/>
    </xmlCellPr>
  </singleXmlCell>
  <singleXmlCell id="432" xr6:uid="{00000000-000C-0000-FFFF-FFFFAD010000}" r="H98" connectionId="0">
    <xmlCellPr id="1" xr6:uid="{00000000-0010-0000-AD01-000001000000}" uniqueName="P1076385">
      <xmlPr mapId="2" xpath="/GFI-IZD-POD/ISD-GFI-IZD-POD_1000371/P1076385" xmlDataType="decimal"/>
    </xmlCellPr>
  </singleXmlCell>
  <singleXmlCell id="433" xr6:uid="{00000000-000C-0000-FFFF-FFFFAE010000}" r="I98" connectionId="0">
    <xmlCellPr id="1" xr6:uid="{00000000-0010-0000-AE01-000001000000}" uniqueName="P1076386">
      <xmlPr mapId="2" xpath="/GFI-IZD-POD/ISD-GFI-IZD-POD_1000371/P1076386" xmlDataType="decimal"/>
    </xmlCellPr>
  </singleXmlCell>
  <singleXmlCell id="434" xr6:uid="{00000000-000C-0000-FFFF-FFFFAF010000}" r="H99" connectionId="0">
    <xmlCellPr id="1" xr6:uid="{00000000-0010-0000-AF01-000001000000}" uniqueName="P1122068">
      <xmlPr mapId="2" xpath="/GFI-IZD-POD/ISD-GFI-IZD-POD_1000371/P1122068" xmlDataType="decimal"/>
    </xmlCellPr>
  </singleXmlCell>
  <singleXmlCell id="435" xr6:uid="{00000000-000C-0000-FFFF-FFFFB0010000}" r="I99" connectionId="0">
    <xmlCellPr id="1" xr6:uid="{00000000-0010-0000-B001-000001000000}" uniqueName="P1122069">
      <xmlPr mapId="2" xpath="/GFI-IZD-POD/ISD-GFI-IZD-POD_1000371/P1122069" xmlDataType="decimal"/>
    </xmlCellPr>
  </singleXmlCell>
  <singleXmlCell id="436" xr6:uid="{00000000-000C-0000-FFFF-FFFFB1010000}" r="H100" connectionId="0">
    <xmlCellPr id="1" xr6:uid="{00000000-0010-0000-B101-000001000000}" uniqueName="P1076391">
      <xmlPr mapId="2" xpath="/GFI-IZD-POD/ISD-GFI-IZD-POD_1000371/P1076391" xmlDataType="decimal"/>
    </xmlCellPr>
  </singleXmlCell>
  <singleXmlCell id="437" xr6:uid="{00000000-000C-0000-FFFF-FFFFB2010000}" r="I100" connectionId="0">
    <xmlCellPr id="1" xr6:uid="{00000000-0010-0000-B201-000001000000}" uniqueName="P1076392">
      <xmlPr mapId="2" xpath="/GFI-IZD-POD/ISD-GFI-IZD-POD_1000371/P1076392" xmlDataType="decimal"/>
    </xmlCellPr>
  </singleXmlCell>
  <singleXmlCell id="438" xr6:uid="{00000000-000C-0000-FFFF-FFFFB3010000}" r="H101" connectionId="0">
    <xmlCellPr id="1" xr6:uid="{00000000-0010-0000-B301-000001000000}" uniqueName="P1076393">
      <xmlPr mapId="2" xpath="/GFI-IZD-POD/ISD-GFI-IZD-POD_1000371/P1076393" xmlDataType="decimal"/>
    </xmlCellPr>
  </singleXmlCell>
  <singleXmlCell id="439" xr6:uid="{00000000-000C-0000-FFFF-FFFFB4010000}" r="I101" connectionId="0">
    <xmlCellPr id="1" xr6:uid="{00000000-0010-0000-B401-000001000000}" uniqueName="P1076394">
      <xmlPr mapId="2" xpath="/GFI-IZD-POD/ISD-GFI-IZD-POD_1000371/P1076394" xmlDataType="decimal"/>
    </xmlCellPr>
  </singleXmlCell>
  <singleXmlCell id="440" xr6:uid="{00000000-000C-0000-FFFF-FFFFB5010000}" r="H102" connectionId="0">
    <xmlCellPr id="1" xr6:uid="{00000000-0010-0000-B501-000001000000}" uniqueName="P1076395">
      <xmlPr mapId="2" xpath="/GFI-IZD-POD/ISD-GFI-IZD-POD_1000371/P1076395" xmlDataType="decimal"/>
    </xmlCellPr>
  </singleXmlCell>
  <singleXmlCell id="441" xr6:uid="{00000000-000C-0000-FFFF-FFFFB6010000}" r="I102" connectionId="0">
    <xmlCellPr id="1" xr6:uid="{00000000-0010-0000-B601-000001000000}" uniqueName="P1076396">
      <xmlPr mapId="2" xpath="/GFI-IZD-POD/ISD-GFI-IZD-POD_1000371/P1076396" xmlDataType="decimal"/>
    </xmlCellPr>
  </singleXmlCell>
  <singleXmlCell id="442" xr6:uid="{00000000-000C-0000-FFFF-FFFFB7010000}" r="H103" connectionId="0">
    <xmlCellPr id="1" xr6:uid="{00000000-0010-0000-B701-000001000000}" uniqueName="P1122070">
      <xmlPr mapId="2" xpath="/GFI-IZD-POD/ISD-GFI-IZD-POD_1000371/P1122070" xmlDataType="decimal"/>
    </xmlCellPr>
  </singleXmlCell>
  <singleXmlCell id="443" xr6:uid="{00000000-000C-0000-FFFF-FFFFB8010000}" r="I103" connectionId="0">
    <xmlCellPr id="1" xr6:uid="{00000000-0010-0000-B801-000001000000}" uniqueName="P1122071">
      <xmlPr mapId="2" xpath="/GFI-IZD-POD/ISD-GFI-IZD-POD_1000371/P1122071" xmlDataType="decimal"/>
    </xmlCellPr>
  </singleXmlCell>
  <singleXmlCell id="444" xr6:uid="{00000000-000C-0000-FFFF-FFFFB9010000}" r="H104" connectionId="0">
    <xmlCellPr id="1" xr6:uid="{00000000-0010-0000-B901-000001000000}" uniqueName="P1122072">
      <xmlPr mapId="2" xpath="/GFI-IZD-POD/ISD-GFI-IZD-POD_1000371/P1122072" xmlDataType="decimal"/>
    </xmlCellPr>
  </singleXmlCell>
  <singleXmlCell id="445" xr6:uid="{00000000-000C-0000-FFFF-FFFFBA010000}" r="I104" connectionId="0">
    <xmlCellPr id="1" xr6:uid="{00000000-0010-0000-BA01-000001000000}" uniqueName="P1122073">
      <xmlPr mapId="2" xpath="/GFI-IZD-POD/ISD-GFI-IZD-POD_1000371/P1122073" xmlDataType="decimal"/>
    </xmlCellPr>
  </singleXmlCell>
  <singleXmlCell id="446" xr6:uid="{00000000-000C-0000-FFFF-FFFFBB010000}" r="H105" connectionId="0">
    <xmlCellPr id="1" xr6:uid="{00000000-0010-0000-BB01-000001000000}" uniqueName="P1122074">
      <xmlPr mapId="2" xpath="/GFI-IZD-POD/ISD-GFI-IZD-POD_1000371/P1122074" xmlDataType="decimal"/>
    </xmlCellPr>
  </singleXmlCell>
  <singleXmlCell id="447" xr6:uid="{00000000-000C-0000-FFFF-FFFFBC010000}" r="I105" connectionId="0">
    <xmlCellPr id="1" xr6:uid="{00000000-0010-0000-BC01-000001000000}" uniqueName="P1122075">
      <xmlPr mapId="2" xpath="/GFI-IZD-POD/ISD-GFI-IZD-POD_1000371/P1122075" xmlDataType="decimal"/>
    </xmlCellPr>
  </singleXmlCell>
  <singleXmlCell id="448" xr6:uid="{00000000-000C-0000-FFFF-FFFFBD010000}" r="H106" connectionId="0">
    <xmlCellPr id="1" xr6:uid="{00000000-0010-0000-BD01-000001000000}" uniqueName="P1122076">
      <xmlPr mapId="2" xpath="/GFI-IZD-POD/ISD-GFI-IZD-POD_1000371/P1122076" xmlDataType="decimal"/>
    </xmlCellPr>
  </singleXmlCell>
  <singleXmlCell id="449" xr6:uid="{00000000-000C-0000-FFFF-FFFFBE010000}" r="I106" connectionId="0">
    <xmlCellPr id="1" xr6:uid="{00000000-0010-0000-BE01-000001000000}" uniqueName="P1122077">
      <xmlPr mapId="2" xpath="/GFI-IZD-POD/ISD-GFI-IZD-POD_1000371/P1122077" xmlDataType="decimal"/>
    </xmlCellPr>
  </singleXmlCell>
  <singleXmlCell id="450" xr6:uid="{00000000-000C-0000-FFFF-FFFFBF010000}" r="H107" connectionId="0">
    <xmlCellPr id="1" xr6:uid="{00000000-0010-0000-BF01-000001000000}" uniqueName="P1076403">
      <xmlPr mapId="2" xpath="/GFI-IZD-POD/ISD-GFI-IZD-POD_1000371/P1076403" xmlDataType="decimal"/>
    </xmlCellPr>
  </singleXmlCell>
  <singleXmlCell id="451" xr6:uid="{00000000-000C-0000-FFFF-FFFFC0010000}" r="I107" connectionId="0">
    <xmlCellPr id="1" xr6:uid="{00000000-0010-0000-C001-000001000000}" uniqueName="P1076404">
      <xmlPr mapId="2" xpath="/GFI-IZD-POD/ISD-GFI-IZD-POD_1000371/P1076404" xmlDataType="decimal"/>
    </xmlCellPr>
  </singleXmlCell>
  <singleXmlCell id="452" xr6:uid="{00000000-000C-0000-FFFF-FFFFC1010000}" r="H108" connectionId="0">
    <xmlCellPr id="1" xr6:uid="{00000000-0010-0000-C101-000001000000}" uniqueName="P1076405">
      <xmlPr mapId="2" xpath="/GFI-IZD-POD/ISD-GFI-IZD-POD_1000371/P1076405" xmlDataType="decimal"/>
    </xmlCellPr>
  </singleXmlCell>
  <singleXmlCell id="453" xr6:uid="{00000000-000C-0000-FFFF-FFFFC2010000}" r="I108" connectionId="0">
    <xmlCellPr id="1" xr6:uid="{00000000-0010-0000-C201-000001000000}" uniqueName="P1076406">
      <xmlPr mapId="2" xpath="/GFI-IZD-POD/ISD-GFI-IZD-POD_1000371/P1076406" xmlDataType="decimal"/>
    </xmlCellPr>
  </singleXmlCell>
  <singleXmlCell id="454" xr6:uid="{00000000-000C-0000-FFFF-FFFFC3010000}" r="H110" connectionId="0">
    <xmlCellPr id="1" xr6:uid="{00000000-0010-0000-C301-000001000000}" uniqueName="P1076407">
      <xmlPr mapId="2" xpath="/GFI-IZD-POD/ISD-GFI-IZD-POD_1000371/P1076407" xmlDataType="decimal"/>
    </xmlCellPr>
  </singleXmlCell>
  <singleXmlCell id="455" xr6:uid="{00000000-000C-0000-FFFF-FFFFC4010000}" r="I110" connectionId="0">
    <xmlCellPr id="1" xr6:uid="{00000000-0010-0000-C401-000001000000}" uniqueName="P1076408">
      <xmlPr mapId="2" xpath="/GFI-IZD-POD/ISD-GFI-IZD-POD_1000371/P1076408" xmlDataType="decimal"/>
    </xmlCellPr>
  </singleXmlCell>
  <singleXmlCell id="456" xr6:uid="{00000000-000C-0000-FFFF-FFFFC5010000}" r="H111" connectionId="0">
    <xmlCellPr id="1" xr6:uid="{00000000-0010-0000-C501-000001000000}" uniqueName="P1076409">
      <xmlPr mapId="2" xpath="/GFI-IZD-POD/ISD-GFI-IZD-POD_1000371/P1076409" xmlDataType="decimal"/>
    </xmlCellPr>
  </singleXmlCell>
  <singleXmlCell id="457" xr6:uid="{00000000-000C-0000-FFFF-FFFFC6010000}" r="I111" connectionId="0">
    <xmlCellPr id="1" xr6:uid="{00000000-0010-0000-C601-000001000000}" uniqueName="P1076410">
      <xmlPr mapId="2" xpath="/GFI-IZD-POD/ISD-GFI-IZD-POD_1000371/P1076410" xmlDataType="decimal"/>
    </xmlCellPr>
  </singleXmlCell>
  <singleXmlCell id="458" xr6:uid="{00000000-000C-0000-FFFF-FFFFC7010000}" r="H112" connectionId="0">
    <xmlCellPr id="1" xr6:uid="{00000000-0010-0000-C701-000001000000}" uniqueName="P1076411">
      <xmlPr mapId="2" xpath="/GFI-IZD-POD/ISD-GFI-IZD-POD_1000371/P1076411" xmlDataType="decimal"/>
    </xmlCellPr>
  </singleXmlCell>
  <singleXmlCell id="459" xr6:uid="{00000000-000C-0000-FFFF-FFFFC8010000}" r="I112" connectionId="0">
    <xmlCellPr id="1" xr6:uid="{00000000-0010-0000-C801-000001000000}" uniqueName="P1076412">
      <xmlPr mapId="2" xpath="/GFI-IZD-POD/ISD-GFI-IZD-POD_100037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0" xr6:uid="{00000000-000C-0000-FFFF-FFFFC9010000}" r="H8" connectionId="0">
    <xmlCellPr id="1" xr6:uid="{00000000-0010-0000-C901-000001000000}" uniqueName="P1076413">
      <xmlPr mapId="2" xpath="/GFI-IZD-POD/NTI-GFI-IZD-POD_1000372/P1076413" xmlDataType="decimal"/>
    </xmlCellPr>
  </singleXmlCell>
  <singleXmlCell id="461" xr6:uid="{00000000-000C-0000-FFFF-FFFFCA010000}" r="I8" connectionId="0">
    <xmlCellPr id="1" xr6:uid="{00000000-0010-0000-CA01-000001000000}" uniqueName="P1076414">
      <xmlPr mapId="2" xpath="/GFI-IZD-POD/NTI-GFI-IZD-POD_1000372/P1076414" xmlDataType="decimal"/>
    </xmlCellPr>
  </singleXmlCell>
  <singleXmlCell id="462" xr6:uid="{00000000-000C-0000-FFFF-FFFFCB010000}" r="H9" connectionId="0">
    <xmlCellPr id="1" xr6:uid="{00000000-0010-0000-CB01-000001000000}" uniqueName="P1076415">
      <xmlPr mapId="2" xpath="/GFI-IZD-POD/NTI-GFI-IZD-POD_1000372/P1076415" xmlDataType="decimal"/>
    </xmlCellPr>
  </singleXmlCell>
  <singleXmlCell id="463" xr6:uid="{00000000-000C-0000-FFFF-FFFFCC010000}" r="I9" connectionId="0">
    <xmlCellPr id="1" xr6:uid="{00000000-0010-0000-CC01-000001000000}" uniqueName="P1076416">
      <xmlPr mapId="2" xpath="/GFI-IZD-POD/NTI-GFI-IZD-POD_1000372/P1076416" xmlDataType="decimal"/>
    </xmlCellPr>
  </singleXmlCell>
  <singleXmlCell id="464" xr6:uid="{00000000-000C-0000-FFFF-FFFFCD010000}" r="H10" connectionId="0">
    <xmlCellPr id="1" xr6:uid="{00000000-0010-0000-CD01-000001000000}" uniqueName="P1076417">
      <xmlPr mapId="2" xpath="/GFI-IZD-POD/NTI-GFI-IZD-POD_1000372/P1076417" xmlDataType="decimal"/>
    </xmlCellPr>
  </singleXmlCell>
  <singleXmlCell id="465" xr6:uid="{00000000-000C-0000-FFFF-FFFFCE010000}" r="I10" connectionId="0">
    <xmlCellPr id="1" xr6:uid="{00000000-0010-0000-CE01-000001000000}" uniqueName="P1076418">
      <xmlPr mapId="2" xpath="/GFI-IZD-POD/NTI-GFI-IZD-POD_1000372/P1076418" xmlDataType="decimal"/>
    </xmlCellPr>
  </singleXmlCell>
  <singleXmlCell id="466" xr6:uid="{00000000-000C-0000-FFFF-FFFFCF010000}" r="H11" connectionId="0">
    <xmlCellPr id="1" xr6:uid="{00000000-0010-0000-CF01-000001000000}" uniqueName="P1076419">
      <xmlPr mapId="2" xpath="/GFI-IZD-POD/NTI-GFI-IZD-POD_1000372/P1076419" xmlDataType="decimal"/>
    </xmlCellPr>
  </singleXmlCell>
  <singleXmlCell id="467" xr6:uid="{00000000-000C-0000-FFFF-FFFFD0010000}" r="I11" connectionId="0">
    <xmlCellPr id="1" xr6:uid="{00000000-0010-0000-D001-000001000000}" uniqueName="P1076420">
      <xmlPr mapId="2" xpath="/GFI-IZD-POD/NTI-GFI-IZD-POD_1000372/P1076420" xmlDataType="decimal"/>
    </xmlCellPr>
  </singleXmlCell>
  <singleXmlCell id="468" xr6:uid="{00000000-000C-0000-FFFF-FFFFD1010000}" r="H12" connectionId="0">
    <xmlCellPr id="1" xr6:uid="{00000000-0010-0000-D101-000001000000}" uniqueName="P1076421">
      <xmlPr mapId="2" xpath="/GFI-IZD-POD/NTI-GFI-IZD-POD_1000372/P1076421" xmlDataType="decimal"/>
    </xmlCellPr>
  </singleXmlCell>
  <singleXmlCell id="469" xr6:uid="{00000000-000C-0000-FFFF-FFFFD2010000}" r="I12" connectionId="0">
    <xmlCellPr id="1" xr6:uid="{00000000-0010-0000-D201-000001000000}" uniqueName="P1076422">
      <xmlPr mapId="2" xpath="/GFI-IZD-POD/NTI-GFI-IZD-POD_1000372/P1076422" xmlDataType="decimal"/>
    </xmlCellPr>
  </singleXmlCell>
  <singleXmlCell id="470" xr6:uid="{00000000-000C-0000-FFFF-FFFFD3010000}" r="H13" connectionId="0">
    <xmlCellPr id="1" xr6:uid="{00000000-0010-0000-D301-000001000000}" uniqueName="P1076423">
      <xmlPr mapId="2" xpath="/GFI-IZD-POD/NTI-GFI-IZD-POD_1000372/P1076423" xmlDataType="decimal"/>
    </xmlCellPr>
  </singleXmlCell>
  <singleXmlCell id="471" xr6:uid="{00000000-000C-0000-FFFF-FFFFD4010000}" r="I13" connectionId="0">
    <xmlCellPr id="1" xr6:uid="{00000000-0010-0000-D401-000001000000}" uniqueName="P1076424">
      <xmlPr mapId="2" xpath="/GFI-IZD-POD/NTI-GFI-IZD-POD_1000372/P1076424" xmlDataType="decimal"/>
    </xmlCellPr>
  </singleXmlCell>
  <singleXmlCell id="472" xr6:uid="{00000000-000C-0000-FFFF-FFFFD5010000}" r="H14" connectionId="0">
    <xmlCellPr id="1" xr6:uid="{00000000-0010-0000-D501-000001000000}" uniqueName="P1076425">
      <xmlPr mapId="2" xpath="/GFI-IZD-POD/NTI-GFI-IZD-POD_1000372/P1076425" xmlDataType="decimal"/>
    </xmlCellPr>
  </singleXmlCell>
  <singleXmlCell id="473" xr6:uid="{00000000-000C-0000-FFFF-FFFFD6010000}" r="I14" connectionId="0">
    <xmlCellPr id="1" xr6:uid="{00000000-0010-0000-D601-000001000000}" uniqueName="P1076426">
      <xmlPr mapId="2" xpath="/GFI-IZD-POD/NTI-GFI-IZD-POD_1000372/P1076426" xmlDataType="decimal"/>
    </xmlCellPr>
  </singleXmlCell>
  <singleXmlCell id="474" xr6:uid="{00000000-000C-0000-FFFF-FFFFD7010000}" r="H15" connectionId="0">
    <xmlCellPr id="1" xr6:uid="{00000000-0010-0000-D701-000001000000}" uniqueName="P1076427">
      <xmlPr mapId="2" xpath="/GFI-IZD-POD/NTI-GFI-IZD-POD_1000372/P1076427" xmlDataType="decimal"/>
    </xmlCellPr>
  </singleXmlCell>
  <singleXmlCell id="475" xr6:uid="{00000000-000C-0000-FFFF-FFFFD8010000}" r="I15" connectionId="0">
    <xmlCellPr id="1" xr6:uid="{00000000-0010-0000-D801-000001000000}" uniqueName="P1076428">
      <xmlPr mapId="2" xpath="/GFI-IZD-POD/NTI-GFI-IZD-POD_1000372/P1076428" xmlDataType="decimal"/>
    </xmlCellPr>
  </singleXmlCell>
  <singleXmlCell id="476" xr6:uid="{00000000-000C-0000-FFFF-FFFFD9010000}" r="H16" connectionId="0">
    <xmlCellPr id="1" xr6:uid="{00000000-0010-0000-D901-000001000000}" uniqueName="P1076429">
      <xmlPr mapId="2" xpath="/GFI-IZD-POD/NTI-GFI-IZD-POD_1000372/P1076429" xmlDataType="decimal"/>
    </xmlCellPr>
  </singleXmlCell>
  <singleXmlCell id="477" xr6:uid="{00000000-000C-0000-FFFF-FFFFDA010000}" r="I16" connectionId="0">
    <xmlCellPr id="1" xr6:uid="{00000000-0010-0000-DA01-000001000000}" uniqueName="P1076430">
      <xmlPr mapId="2" xpath="/GFI-IZD-POD/NTI-GFI-IZD-POD_1000372/P1076430" xmlDataType="decimal"/>
    </xmlCellPr>
  </singleXmlCell>
  <singleXmlCell id="478" xr6:uid="{00000000-000C-0000-FFFF-FFFFDB010000}" r="H17" connectionId="0">
    <xmlCellPr id="1" xr6:uid="{00000000-0010-0000-DB01-000001000000}" uniqueName="P1076431">
      <xmlPr mapId="2" xpath="/GFI-IZD-POD/NTI-GFI-IZD-POD_1000372/P1076431" xmlDataType="decimal"/>
    </xmlCellPr>
  </singleXmlCell>
  <singleXmlCell id="479" xr6:uid="{00000000-000C-0000-FFFF-FFFFDC010000}" r="I17" connectionId="0">
    <xmlCellPr id="1" xr6:uid="{00000000-0010-0000-DC01-000001000000}" uniqueName="P1076432">
      <xmlPr mapId="2" xpath="/GFI-IZD-POD/NTI-GFI-IZD-POD_1000372/P1076432" xmlDataType="decimal"/>
    </xmlCellPr>
  </singleXmlCell>
  <singleXmlCell id="480" xr6:uid="{00000000-000C-0000-FFFF-FFFFDD010000}" r="H18" connectionId="0">
    <xmlCellPr id="1" xr6:uid="{00000000-0010-0000-DD01-000001000000}" uniqueName="P1076433">
      <xmlPr mapId="2" xpath="/GFI-IZD-POD/NTI-GFI-IZD-POD_1000372/P1076433" xmlDataType="decimal"/>
    </xmlCellPr>
  </singleXmlCell>
  <singleXmlCell id="481" xr6:uid="{00000000-000C-0000-FFFF-FFFFDE010000}" r="I18" connectionId="0">
    <xmlCellPr id="1" xr6:uid="{00000000-0010-0000-DE01-000001000000}" uniqueName="P1076434">
      <xmlPr mapId="2" xpath="/GFI-IZD-POD/NTI-GFI-IZD-POD_1000372/P1076434" xmlDataType="decimal"/>
    </xmlCellPr>
  </singleXmlCell>
  <singleXmlCell id="482" xr6:uid="{00000000-000C-0000-FFFF-FFFFDF010000}" r="H19" connectionId="0">
    <xmlCellPr id="1" xr6:uid="{00000000-0010-0000-DF01-000001000000}" uniqueName="P1076435">
      <xmlPr mapId="2" xpath="/GFI-IZD-POD/NTI-GFI-IZD-POD_1000372/P1076435" xmlDataType="decimal"/>
    </xmlCellPr>
  </singleXmlCell>
  <singleXmlCell id="483" xr6:uid="{00000000-000C-0000-FFFF-FFFFE0010000}" r="I19" connectionId="0">
    <xmlCellPr id="1" xr6:uid="{00000000-0010-0000-E001-000001000000}" uniqueName="P1076436">
      <xmlPr mapId="2" xpath="/GFI-IZD-POD/NTI-GFI-IZD-POD_1000372/P1076436" xmlDataType="decimal"/>
    </xmlCellPr>
  </singleXmlCell>
  <singleXmlCell id="484" xr6:uid="{00000000-000C-0000-FFFF-FFFFE1010000}" r="H20" connectionId="0">
    <xmlCellPr id="1" xr6:uid="{00000000-0010-0000-E101-000001000000}" uniqueName="P1076437">
      <xmlPr mapId="2" xpath="/GFI-IZD-POD/NTI-GFI-IZD-POD_1000372/P1076437" xmlDataType="decimal"/>
    </xmlCellPr>
  </singleXmlCell>
  <singleXmlCell id="485" xr6:uid="{00000000-000C-0000-FFFF-FFFFE2010000}" r="I20" connectionId="0">
    <xmlCellPr id="1" xr6:uid="{00000000-0010-0000-E201-000001000000}" uniqueName="P1076438">
      <xmlPr mapId="2" xpath="/GFI-IZD-POD/NTI-GFI-IZD-POD_1000372/P1076438" xmlDataType="decimal"/>
    </xmlCellPr>
  </singleXmlCell>
  <singleXmlCell id="486" xr6:uid="{00000000-000C-0000-FFFF-FFFFE3010000}" r="H21" connectionId="0">
    <xmlCellPr id="1" xr6:uid="{00000000-0010-0000-E301-000001000000}" uniqueName="P1076439">
      <xmlPr mapId="2" xpath="/GFI-IZD-POD/NTI-GFI-IZD-POD_1000372/P1076439" xmlDataType="decimal"/>
    </xmlCellPr>
  </singleXmlCell>
  <singleXmlCell id="487" xr6:uid="{00000000-000C-0000-FFFF-FFFFE4010000}" r="I21" connectionId="0">
    <xmlCellPr id="1" xr6:uid="{00000000-0010-0000-E401-000001000000}" uniqueName="P1076440">
      <xmlPr mapId="2" xpath="/GFI-IZD-POD/NTI-GFI-IZD-POD_1000372/P1076440" xmlDataType="decimal"/>
    </xmlCellPr>
  </singleXmlCell>
  <singleXmlCell id="488" xr6:uid="{00000000-000C-0000-FFFF-FFFFE5010000}" r="H22" connectionId="0">
    <xmlCellPr id="1" xr6:uid="{00000000-0010-0000-E501-000001000000}" uniqueName="P1076441">
      <xmlPr mapId="2" xpath="/GFI-IZD-POD/NTI-GFI-IZD-POD_1000372/P1076441" xmlDataType="decimal"/>
    </xmlCellPr>
  </singleXmlCell>
  <singleXmlCell id="489" xr6:uid="{00000000-000C-0000-FFFF-FFFFE6010000}" r="I22" connectionId="0">
    <xmlCellPr id="1" xr6:uid="{00000000-0010-0000-E601-000001000000}" uniqueName="P1076442">
      <xmlPr mapId="2" xpath="/GFI-IZD-POD/NTI-GFI-IZD-POD_1000372/P1076442" xmlDataType="decimal"/>
    </xmlCellPr>
  </singleXmlCell>
  <singleXmlCell id="490" xr6:uid="{00000000-000C-0000-FFFF-FFFFE7010000}" r="H23" connectionId="0">
    <xmlCellPr id="1" xr6:uid="{00000000-0010-0000-E701-000001000000}" uniqueName="P1076443">
      <xmlPr mapId="2" xpath="/GFI-IZD-POD/NTI-GFI-IZD-POD_1000372/P1076443" xmlDataType="decimal"/>
    </xmlCellPr>
  </singleXmlCell>
  <singleXmlCell id="491" xr6:uid="{00000000-000C-0000-FFFF-FFFFE8010000}" r="I23" connectionId="0">
    <xmlCellPr id="1" xr6:uid="{00000000-0010-0000-E801-000001000000}" uniqueName="P1076444">
      <xmlPr mapId="2" xpath="/GFI-IZD-POD/NTI-GFI-IZD-POD_1000372/P1076444" xmlDataType="decimal"/>
    </xmlCellPr>
  </singleXmlCell>
  <singleXmlCell id="492" xr6:uid="{00000000-000C-0000-FFFF-FFFFE9010000}" r="H24" connectionId="0">
    <xmlCellPr id="1" xr6:uid="{00000000-0010-0000-E901-000001000000}" uniqueName="P1076445">
      <xmlPr mapId="2" xpath="/GFI-IZD-POD/NTI-GFI-IZD-POD_1000372/P1076445" xmlDataType="decimal"/>
    </xmlCellPr>
  </singleXmlCell>
  <singleXmlCell id="493" xr6:uid="{00000000-000C-0000-FFFF-FFFFEA010000}" r="I24" connectionId="0">
    <xmlCellPr id="1" xr6:uid="{00000000-0010-0000-EA01-000001000000}" uniqueName="P1076446">
      <xmlPr mapId="2" xpath="/GFI-IZD-POD/NTI-GFI-IZD-POD_1000372/P1076446" xmlDataType="decimal"/>
    </xmlCellPr>
  </singleXmlCell>
  <singleXmlCell id="494" xr6:uid="{00000000-000C-0000-FFFF-FFFFEB010000}" r="H25" connectionId="0">
    <xmlCellPr id="1" xr6:uid="{00000000-0010-0000-EB01-000001000000}" uniqueName="P1076447">
      <xmlPr mapId="2" xpath="/GFI-IZD-POD/NTI-GFI-IZD-POD_1000372/P1076447" xmlDataType="decimal"/>
    </xmlCellPr>
  </singleXmlCell>
  <singleXmlCell id="495" xr6:uid="{00000000-000C-0000-FFFF-FFFFEC010000}" r="I25" connectionId="0">
    <xmlCellPr id="1" xr6:uid="{00000000-0010-0000-EC01-000001000000}" uniqueName="P1076448">
      <xmlPr mapId="2" xpath="/GFI-IZD-POD/NTI-GFI-IZD-POD_1000372/P1076448" xmlDataType="decimal"/>
    </xmlCellPr>
  </singleXmlCell>
  <singleXmlCell id="496" xr6:uid="{00000000-000C-0000-FFFF-FFFFED010000}" r="H26" connectionId="0">
    <xmlCellPr id="1" xr6:uid="{00000000-0010-0000-ED01-000001000000}" uniqueName="P1076449">
      <xmlPr mapId="2" xpath="/GFI-IZD-POD/NTI-GFI-IZD-POD_1000372/P1076449" xmlDataType="decimal"/>
    </xmlCellPr>
  </singleXmlCell>
  <singleXmlCell id="497" xr6:uid="{00000000-000C-0000-FFFF-FFFFEE010000}" r="I26" connectionId="0">
    <xmlCellPr id="1" xr6:uid="{00000000-0010-0000-EE01-000001000000}" uniqueName="P1076450">
      <xmlPr mapId="2" xpath="/GFI-IZD-POD/NTI-GFI-IZD-POD_1000372/P1076450" xmlDataType="decimal"/>
    </xmlCellPr>
  </singleXmlCell>
  <singleXmlCell id="498" xr6:uid="{00000000-000C-0000-FFFF-FFFFEF010000}" r="H27" connectionId="0">
    <xmlCellPr id="1" xr6:uid="{00000000-0010-0000-EF01-000001000000}" uniqueName="P1076451">
      <xmlPr mapId="2" xpath="/GFI-IZD-POD/NTI-GFI-IZD-POD_1000372/P1076451" xmlDataType="decimal"/>
    </xmlCellPr>
  </singleXmlCell>
  <singleXmlCell id="499" xr6:uid="{00000000-000C-0000-FFFF-FFFFF0010000}" r="I27" connectionId="0">
    <xmlCellPr id="1" xr6:uid="{00000000-0010-0000-F001-000001000000}" uniqueName="P1076452">
      <xmlPr mapId="2" xpath="/GFI-IZD-POD/NTI-GFI-IZD-POD_1000372/P1076452" xmlDataType="decimal"/>
    </xmlCellPr>
  </singleXmlCell>
  <singleXmlCell id="500" xr6:uid="{00000000-000C-0000-FFFF-FFFFF1010000}" r="H29" connectionId="0">
    <xmlCellPr id="1" xr6:uid="{00000000-0010-0000-F101-000001000000}" uniqueName="P1076453">
      <xmlPr mapId="2" xpath="/GFI-IZD-POD/NTI-GFI-IZD-POD_1000372/P1076453" xmlDataType="decimal"/>
    </xmlCellPr>
  </singleXmlCell>
  <singleXmlCell id="501" xr6:uid="{00000000-000C-0000-FFFF-FFFFF2010000}" r="I29" connectionId="0">
    <xmlCellPr id="1" xr6:uid="{00000000-0010-0000-F201-000001000000}" uniqueName="P1076454">
      <xmlPr mapId="2" xpath="/GFI-IZD-POD/NTI-GFI-IZD-POD_1000372/P1076454" xmlDataType="decimal"/>
    </xmlCellPr>
  </singleXmlCell>
  <singleXmlCell id="502" xr6:uid="{00000000-000C-0000-FFFF-FFFFF3010000}" r="H30" connectionId="0">
    <xmlCellPr id="1" xr6:uid="{00000000-0010-0000-F301-000001000000}" uniqueName="P1076455">
      <xmlPr mapId="2" xpath="/GFI-IZD-POD/NTI-GFI-IZD-POD_1000372/P1076455" xmlDataType="decimal"/>
    </xmlCellPr>
  </singleXmlCell>
  <singleXmlCell id="503" xr6:uid="{00000000-000C-0000-FFFF-FFFFF4010000}" r="I30" connectionId="0">
    <xmlCellPr id="1" xr6:uid="{00000000-0010-0000-F401-000001000000}" uniqueName="P1076456">
      <xmlPr mapId="2" xpath="/GFI-IZD-POD/NTI-GFI-IZD-POD_1000372/P1076456" xmlDataType="decimal"/>
    </xmlCellPr>
  </singleXmlCell>
  <singleXmlCell id="504" xr6:uid="{00000000-000C-0000-FFFF-FFFFF5010000}" r="H31" connectionId="0">
    <xmlCellPr id="1" xr6:uid="{00000000-0010-0000-F501-000001000000}" uniqueName="P1076457">
      <xmlPr mapId="2" xpath="/GFI-IZD-POD/NTI-GFI-IZD-POD_1000372/P1076457" xmlDataType="decimal"/>
    </xmlCellPr>
  </singleXmlCell>
  <singleXmlCell id="505" xr6:uid="{00000000-000C-0000-FFFF-FFFFF6010000}" r="I31" connectionId="0">
    <xmlCellPr id="1" xr6:uid="{00000000-0010-0000-F601-000001000000}" uniqueName="P1076458">
      <xmlPr mapId="2" xpath="/GFI-IZD-POD/NTI-GFI-IZD-POD_1000372/P1076458" xmlDataType="decimal"/>
    </xmlCellPr>
  </singleXmlCell>
  <singleXmlCell id="506" xr6:uid="{00000000-000C-0000-FFFF-FFFFF7010000}" r="H32" connectionId="0">
    <xmlCellPr id="1" xr6:uid="{00000000-0010-0000-F701-000001000000}" uniqueName="P1076459">
      <xmlPr mapId="2" xpath="/GFI-IZD-POD/NTI-GFI-IZD-POD_1000372/P1076459" xmlDataType="decimal"/>
    </xmlCellPr>
  </singleXmlCell>
  <singleXmlCell id="507" xr6:uid="{00000000-000C-0000-FFFF-FFFFF8010000}" r="I32" connectionId="0">
    <xmlCellPr id="1" xr6:uid="{00000000-0010-0000-F801-000001000000}" uniqueName="P1076460">
      <xmlPr mapId="2" xpath="/GFI-IZD-POD/NTI-GFI-IZD-POD_1000372/P1076460" xmlDataType="decimal"/>
    </xmlCellPr>
  </singleXmlCell>
  <singleXmlCell id="508" xr6:uid="{00000000-000C-0000-FFFF-FFFFF9010000}" r="H33" connectionId="0">
    <xmlCellPr id="1" xr6:uid="{00000000-0010-0000-F901-000001000000}" uniqueName="P1076461">
      <xmlPr mapId="2" xpath="/GFI-IZD-POD/NTI-GFI-IZD-POD_1000372/P1076461" xmlDataType="decimal"/>
    </xmlCellPr>
  </singleXmlCell>
  <singleXmlCell id="509" xr6:uid="{00000000-000C-0000-FFFF-FFFFFA010000}" r="I33" connectionId="0">
    <xmlCellPr id="1" xr6:uid="{00000000-0010-0000-FA01-000001000000}" uniqueName="P1076462">
      <xmlPr mapId="2" xpath="/GFI-IZD-POD/NTI-GFI-IZD-POD_1000372/P1076462" xmlDataType="decimal"/>
    </xmlCellPr>
  </singleXmlCell>
  <singleXmlCell id="510" xr6:uid="{00000000-000C-0000-FFFF-FFFFFB010000}" r="H34" connectionId="0">
    <xmlCellPr id="1" xr6:uid="{00000000-0010-0000-FB01-000001000000}" uniqueName="P1076463">
      <xmlPr mapId="2" xpath="/GFI-IZD-POD/NTI-GFI-IZD-POD_1000372/P1076463" xmlDataType="decimal"/>
    </xmlCellPr>
  </singleXmlCell>
  <singleXmlCell id="511" xr6:uid="{00000000-000C-0000-FFFF-FFFFFC010000}" r="I34" connectionId="0">
    <xmlCellPr id="1" xr6:uid="{00000000-0010-0000-FC01-000001000000}" uniqueName="P1076464">
      <xmlPr mapId="2" xpath="/GFI-IZD-POD/NTI-GFI-IZD-POD_1000372/P1076464" xmlDataType="decimal"/>
    </xmlCellPr>
  </singleXmlCell>
  <singleXmlCell id="512" xr6:uid="{00000000-000C-0000-FFFF-FFFFFD010000}" r="H35" connectionId="0">
    <xmlCellPr id="1" xr6:uid="{00000000-0010-0000-FD01-000001000000}" uniqueName="P1076465">
      <xmlPr mapId="2" xpath="/GFI-IZD-POD/NTI-GFI-IZD-POD_1000372/P1076465" xmlDataType="decimal"/>
    </xmlCellPr>
  </singleXmlCell>
  <singleXmlCell id="513" xr6:uid="{00000000-000C-0000-FFFF-FFFFFE010000}" r="I35" connectionId="0">
    <xmlCellPr id="1" xr6:uid="{00000000-0010-0000-FE01-000001000000}" uniqueName="P1076466">
      <xmlPr mapId="2" xpath="/GFI-IZD-POD/NTI-GFI-IZD-POD_1000372/P1076466" xmlDataType="decimal"/>
    </xmlCellPr>
  </singleXmlCell>
  <singleXmlCell id="514" xr6:uid="{00000000-000C-0000-FFFF-FFFFFF010000}" r="H36" connectionId="0">
    <xmlCellPr id="1" xr6:uid="{00000000-0010-0000-FF01-000001000000}" uniqueName="P1076467">
      <xmlPr mapId="2" xpath="/GFI-IZD-POD/NTI-GFI-IZD-POD_1000372/P1076467" xmlDataType="decimal"/>
    </xmlCellPr>
  </singleXmlCell>
  <singleXmlCell id="515" xr6:uid="{00000000-000C-0000-FFFF-FFFF00020000}" r="I36" connectionId="0">
    <xmlCellPr id="1" xr6:uid="{00000000-0010-0000-0002-000001000000}" uniqueName="P1076468">
      <xmlPr mapId="2" xpath="/GFI-IZD-POD/NTI-GFI-IZD-POD_1000372/P1076468" xmlDataType="decimal"/>
    </xmlCellPr>
  </singleXmlCell>
  <singleXmlCell id="516" xr6:uid="{00000000-000C-0000-FFFF-FFFF01020000}" r="H37" connectionId="0">
    <xmlCellPr id="1" xr6:uid="{00000000-0010-0000-0102-000001000000}" uniqueName="P1076469">
      <xmlPr mapId="2" xpath="/GFI-IZD-POD/NTI-GFI-IZD-POD_1000372/P1076469" xmlDataType="decimal"/>
    </xmlCellPr>
  </singleXmlCell>
  <singleXmlCell id="517" xr6:uid="{00000000-000C-0000-FFFF-FFFF02020000}" r="I37" connectionId="0">
    <xmlCellPr id="1" xr6:uid="{00000000-0010-0000-0202-000001000000}" uniqueName="P1076470">
      <xmlPr mapId="2" xpath="/GFI-IZD-POD/NTI-GFI-IZD-POD_1000372/P1076470" xmlDataType="decimal"/>
    </xmlCellPr>
  </singleXmlCell>
  <singleXmlCell id="518" xr6:uid="{00000000-000C-0000-FFFF-FFFF03020000}" r="H38" connectionId="0">
    <xmlCellPr id="1" xr6:uid="{00000000-0010-0000-0302-000001000000}" uniqueName="P1076471">
      <xmlPr mapId="2" xpath="/GFI-IZD-POD/NTI-GFI-IZD-POD_1000372/P1076471" xmlDataType="decimal"/>
    </xmlCellPr>
  </singleXmlCell>
  <singleXmlCell id="519" xr6:uid="{00000000-000C-0000-FFFF-FFFF04020000}" r="I38" connectionId="0">
    <xmlCellPr id="1" xr6:uid="{00000000-0010-0000-0402-000001000000}" uniqueName="P1076472">
      <xmlPr mapId="2" xpath="/GFI-IZD-POD/NTI-GFI-IZD-POD_1000372/P1076472" xmlDataType="decimal"/>
    </xmlCellPr>
  </singleXmlCell>
  <singleXmlCell id="520" xr6:uid="{00000000-000C-0000-FFFF-FFFF05020000}" r="H39" connectionId="0">
    <xmlCellPr id="1" xr6:uid="{00000000-0010-0000-0502-000001000000}" uniqueName="P1076473">
      <xmlPr mapId="2" xpath="/GFI-IZD-POD/NTI-GFI-IZD-POD_1000372/P1076473" xmlDataType="decimal"/>
    </xmlCellPr>
  </singleXmlCell>
  <singleXmlCell id="521" xr6:uid="{00000000-000C-0000-FFFF-FFFF06020000}" r="I39" connectionId="0">
    <xmlCellPr id="1" xr6:uid="{00000000-0010-0000-0602-000001000000}" uniqueName="P1076474">
      <xmlPr mapId="2" xpath="/GFI-IZD-POD/NTI-GFI-IZD-POD_1000372/P1076474" xmlDataType="decimal"/>
    </xmlCellPr>
  </singleXmlCell>
  <singleXmlCell id="522" xr6:uid="{00000000-000C-0000-FFFF-FFFF07020000}" r="H40" connectionId="0">
    <xmlCellPr id="1" xr6:uid="{00000000-0010-0000-0702-000001000000}" uniqueName="P1076475">
      <xmlPr mapId="2" xpath="/GFI-IZD-POD/NTI-GFI-IZD-POD_1000372/P1076475" xmlDataType="decimal"/>
    </xmlCellPr>
  </singleXmlCell>
  <singleXmlCell id="523" xr6:uid="{00000000-000C-0000-FFFF-FFFF08020000}" r="I40" connectionId="0">
    <xmlCellPr id="1" xr6:uid="{00000000-0010-0000-0802-000001000000}" uniqueName="P1076476">
      <xmlPr mapId="2" xpath="/GFI-IZD-POD/NTI-GFI-IZD-POD_1000372/P1076476" xmlDataType="decimal"/>
    </xmlCellPr>
  </singleXmlCell>
  <singleXmlCell id="524" xr6:uid="{00000000-000C-0000-FFFF-FFFF09020000}" r="H41" connectionId="0">
    <xmlCellPr id="1" xr6:uid="{00000000-0010-0000-0902-000001000000}" uniqueName="P1076477">
      <xmlPr mapId="2" xpath="/GFI-IZD-POD/NTI-GFI-IZD-POD_1000372/P1076477" xmlDataType="decimal"/>
    </xmlCellPr>
  </singleXmlCell>
  <singleXmlCell id="525" xr6:uid="{00000000-000C-0000-FFFF-FFFF0A020000}" r="I41" connectionId="0">
    <xmlCellPr id="1" xr6:uid="{00000000-0010-0000-0A02-000001000000}" uniqueName="P1076478">
      <xmlPr mapId="2" xpath="/GFI-IZD-POD/NTI-GFI-IZD-POD_1000372/P1076478" xmlDataType="decimal"/>
    </xmlCellPr>
  </singleXmlCell>
  <singleXmlCell id="526" xr6:uid="{00000000-000C-0000-FFFF-FFFF0B020000}" r="H42" connectionId="0">
    <xmlCellPr id="1" xr6:uid="{00000000-0010-0000-0B02-000001000000}" uniqueName="P1076479">
      <xmlPr mapId="2" xpath="/GFI-IZD-POD/NTI-GFI-IZD-POD_1000372/P1076479" xmlDataType="decimal"/>
    </xmlCellPr>
  </singleXmlCell>
  <singleXmlCell id="527" xr6:uid="{00000000-000C-0000-FFFF-FFFF0C020000}" r="I42" connectionId="0">
    <xmlCellPr id="1" xr6:uid="{00000000-0010-0000-0C02-000001000000}" uniqueName="P1076480">
      <xmlPr mapId="2" xpath="/GFI-IZD-POD/NTI-GFI-IZD-POD_1000372/P1076480" xmlDataType="decimal"/>
    </xmlCellPr>
  </singleXmlCell>
  <singleXmlCell id="528" xr6:uid="{00000000-000C-0000-FFFF-FFFF0D020000}" r="H44" connectionId="0">
    <xmlCellPr id="1" xr6:uid="{00000000-0010-0000-0D02-000001000000}" uniqueName="P1076481">
      <xmlPr mapId="2" xpath="/GFI-IZD-POD/NTI-GFI-IZD-POD_1000372/P1076481" xmlDataType="decimal"/>
    </xmlCellPr>
  </singleXmlCell>
  <singleXmlCell id="529" xr6:uid="{00000000-000C-0000-FFFF-FFFF0E020000}" r="I44" connectionId="0">
    <xmlCellPr id="1" xr6:uid="{00000000-0010-0000-0E02-000001000000}" uniqueName="P1076482">
      <xmlPr mapId="2" xpath="/GFI-IZD-POD/NTI-GFI-IZD-POD_1000372/P1076482" xmlDataType="decimal"/>
    </xmlCellPr>
  </singleXmlCell>
  <singleXmlCell id="530" xr6:uid="{00000000-000C-0000-FFFF-FFFF0F020000}" r="H45" connectionId="0">
    <xmlCellPr id="1" xr6:uid="{00000000-0010-0000-0F02-000001000000}" uniqueName="P1076483">
      <xmlPr mapId="2" xpath="/GFI-IZD-POD/NTI-GFI-IZD-POD_1000372/P1076483" xmlDataType="decimal"/>
    </xmlCellPr>
  </singleXmlCell>
  <singleXmlCell id="531" xr6:uid="{00000000-000C-0000-FFFF-FFFF10020000}" r="I45" connectionId="0">
    <xmlCellPr id="1" xr6:uid="{00000000-0010-0000-1002-000001000000}" uniqueName="P1076484">
      <xmlPr mapId="2" xpath="/GFI-IZD-POD/NTI-GFI-IZD-POD_1000372/P1076484" xmlDataType="decimal"/>
    </xmlCellPr>
  </singleXmlCell>
  <singleXmlCell id="532" xr6:uid="{00000000-000C-0000-FFFF-FFFF11020000}" r="H46" connectionId="0">
    <xmlCellPr id="1" xr6:uid="{00000000-0010-0000-1102-000001000000}" uniqueName="P1076485">
      <xmlPr mapId="2" xpath="/GFI-IZD-POD/NTI-GFI-IZD-POD_1000372/P1076485" xmlDataType="decimal"/>
    </xmlCellPr>
  </singleXmlCell>
  <singleXmlCell id="533" xr6:uid="{00000000-000C-0000-FFFF-FFFF12020000}" r="I46" connectionId="0">
    <xmlCellPr id="1" xr6:uid="{00000000-0010-0000-1202-000001000000}" uniqueName="P1076486">
      <xmlPr mapId="2" xpath="/GFI-IZD-POD/NTI-GFI-IZD-POD_1000372/P1076486" xmlDataType="decimal"/>
    </xmlCellPr>
  </singleXmlCell>
  <singleXmlCell id="534" xr6:uid="{00000000-000C-0000-FFFF-FFFF13020000}" r="H47" connectionId="0">
    <xmlCellPr id="1" xr6:uid="{00000000-0010-0000-1302-000001000000}" uniqueName="P1076487">
      <xmlPr mapId="2" xpath="/GFI-IZD-POD/NTI-GFI-IZD-POD_1000372/P1076487" xmlDataType="decimal"/>
    </xmlCellPr>
  </singleXmlCell>
  <singleXmlCell id="535" xr6:uid="{00000000-000C-0000-FFFF-FFFF14020000}" r="I47" connectionId="0">
    <xmlCellPr id="1" xr6:uid="{00000000-0010-0000-1402-000001000000}" uniqueName="P1076488">
      <xmlPr mapId="2" xpath="/GFI-IZD-POD/NTI-GFI-IZD-POD_1000372/P1076488" xmlDataType="decimal"/>
    </xmlCellPr>
  </singleXmlCell>
  <singleXmlCell id="536" xr6:uid="{00000000-000C-0000-FFFF-FFFF15020000}" r="H48" connectionId="0">
    <xmlCellPr id="1" xr6:uid="{00000000-0010-0000-1502-000001000000}" uniqueName="P1076489">
      <xmlPr mapId="2" xpath="/GFI-IZD-POD/NTI-GFI-IZD-POD_1000372/P1076489" xmlDataType="decimal"/>
    </xmlCellPr>
  </singleXmlCell>
  <singleXmlCell id="537" xr6:uid="{00000000-000C-0000-FFFF-FFFF16020000}" r="I48" connectionId="0">
    <xmlCellPr id="1" xr6:uid="{00000000-0010-0000-1602-000001000000}" uniqueName="P1076490">
      <xmlPr mapId="2" xpath="/GFI-IZD-POD/NTI-GFI-IZD-POD_1000372/P1076490" xmlDataType="decimal"/>
    </xmlCellPr>
  </singleXmlCell>
  <singleXmlCell id="538" xr6:uid="{00000000-000C-0000-FFFF-FFFF17020000}" r="H49" connectionId="0">
    <xmlCellPr id="1" xr6:uid="{00000000-0010-0000-1702-000001000000}" uniqueName="P1076491">
      <xmlPr mapId="2" xpath="/GFI-IZD-POD/NTI-GFI-IZD-POD_1000372/P1076491" xmlDataType="decimal"/>
    </xmlCellPr>
  </singleXmlCell>
  <singleXmlCell id="539" xr6:uid="{00000000-000C-0000-FFFF-FFFF18020000}" r="I49" connectionId="0">
    <xmlCellPr id="1" xr6:uid="{00000000-0010-0000-1802-000001000000}" uniqueName="P1076492">
      <xmlPr mapId="2" xpath="/GFI-IZD-POD/NTI-GFI-IZD-POD_1000372/P1076492" xmlDataType="decimal"/>
    </xmlCellPr>
  </singleXmlCell>
  <singleXmlCell id="540" xr6:uid="{00000000-000C-0000-FFFF-FFFF19020000}" r="H50" connectionId="0">
    <xmlCellPr id="1" xr6:uid="{00000000-0010-0000-1902-000001000000}" uniqueName="P1076493">
      <xmlPr mapId="2" xpath="/GFI-IZD-POD/NTI-GFI-IZD-POD_1000372/P1076493" xmlDataType="decimal"/>
    </xmlCellPr>
  </singleXmlCell>
  <singleXmlCell id="541" xr6:uid="{00000000-000C-0000-FFFF-FFFF1A020000}" r="I50" connectionId="0">
    <xmlCellPr id="1" xr6:uid="{00000000-0010-0000-1A02-000001000000}" uniqueName="P1076494">
      <xmlPr mapId="2" xpath="/GFI-IZD-POD/NTI-GFI-IZD-POD_1000372/P1076494" xmlDataType="decimal"/>
    </xmlCellPr>
  </singleXmlCell>
  <singleXmlCell id="542" xr6:uid="{00000000-000C-0000-FFFF-FFFF1B020000}" r="H51" connectionId="0">
    <xmlCellPr id="1" xr6:uid="{00000000-0010-0000-1B02-000001000000}" uniqueName="P1076495">
      <xmlPr mapId="2" xpath="/GFI-IZD-POD/NTI-GFI-IZD-POD_1000372/P1076495" xmlDataType="decimal"/>
    </xmlCellPr>
  </singleXmlCell>
  <singleXmlCell id="543" xr6:uid="{00000000-000C-0000-FFFF-FFFF1C020000}" r="I51" connectionId="0">
    <xmlCellPr id="1" xr6:uid="{00000000-0010-0000-1C02-000001000000}" uniqueName="P1076496">
      <xmlPr mapId="2" xpath="/GFI-IZD-POD/NTI-GFI-IZD-POD_1000372/P1076496" xmlDataType="decimal"/>
    </xmlCellPr>
  </singleXmlCell>
  <singleXmlCell id="544" xr6:uid="{00000000-000C-0000-FFFF-FFFF1D020000}" r="H52" connectionId="0">
    <xmlCellPr id="1" xr6:uid="{00000000-0010-0000-1D02-000001000000}" uniqueName="P1078211">
      <xmlPr mapId="2" xpath="/GFI-IZD-POD/NTI-GFI-IZD-POD_1000372/P1078211" xmlDataType="decimal"/>
    </xmlCellPr>
  </singleXmlCell>
  <singleXmlCell id="545" xr6:uid="{00000000-000C-0000-FFFF-FFFF1E020000}" r="I52" connectionId="0">
    <xmlCellPr id="1" xr6:uid="{00000000-0010-0000-1E02-000001000000}" uniqueName="P1078212">
      <xmlPr mapId="2" xpath="/GFI-IZD-POD/NTI-GFI-IZD-POD_1000372/P1078212" xmlDataType="decimal"/>
    </xmlCellPr>
  </singleXmlCell>
  <singleXmlCell id="546" xr6:uid="{00000000-000C-0000-FFFF-FFFF1F020000}" r="H53" connectionId="0">
    <xmlCellPr id="1" xr6:uid="{00000000-0010-0000-1F02-000001000000}" uniqueName="P1078213">
      <xmlPr mapId="2" xpath="/GFI-IZD-POD/NTI-GFI-IZD-POD_1000372/P1078213" xmlDataType="decimal"/>
    </xmlCellPr>
  </singleXmlCell>
  <singleXmlCell id="547" xr6:uid="{00000000-000C-0000-FFFF-FFFF20020000}" r="I53" connectionId="0">
    <xmlCellPr id="1" xr6:uid="{00000000-0010-0000-2002-000001000000}" uniqueName="P1078214">
      <xmlPr mapId="2" xpath="/GFI-IZD-POD/NTI-GFI-IZD-POD_1000372/P1078214" xmlDataType="decimal"/>
    </xmlCellPr>
  </singleXmlCell>
  <singleXmlCell id="548" xr6:uid="{00000000-000C-0000-FFFF-FFFF21020000}" r="H54" connectionId="0">
    <xmlCellPr id="1" xr6:uid="{00000000-0010-0000-2102-000001000000}" uniqueName="P1078216">
      <xmlPr mapId="2" xpath="/GFI-IZD-POD/NTI-GFI-IZD-POD_1000372/P1078216" xmlDataType="decimal"/>
    </xmlCellPr>
  </singleXmlCell>
  <singleXmlCell id="549" xr6:uid="{00000000-000C-0000-FFFF-FFFF22020000}" r="I54" connectionId="0">
    <xmlCellPr id="1" xr6:uid="{00000000-0010-0000-2202-000001000000}" uniqueName="P1078218">
      <xmlPr mapId="2" xpath="/GFI-IZD-POD/NTI-GFI-IZD-POD_1000372/P1078218" xmlDataType="decimal"/>
    </xmlCellPr>
  </singleXmlCell>
  <singleXmlCell id="550" xr6:uid="{00000000-000C-0000-FFFF-FFFF23020000}" r="H55" connectionId="0">
    <xmlCellPr id="1" xr6:uid="{00000000-0010-0000-2302-000001000000}" uniqueName="P1078219">
      <xmlPr mapId="2" xpath="/GFI-IZD-POD/NTI-GFI-IZD-POD_1000372/P1078219" xmlDataType="decimal"/>
    </xmlCellPr>
  </singleXmlCell>
  <singleXmlCell id="551" xr6:uid="{00000000-000C-0000-FFFF-FFFF24020000}" r="I55" connectionId="0">
    <xmlCellPr id="1" xr6:uid="{00000000-0010-0000-2402-000001000000}" uniqueName="P1078221">
      <xmlPr mapId="2" xpath="/GFI-IZD-POD/NTI-GFI-IZD-POD_1000372/P1078221" xmlDataType="decimal"/>
    </xmlCellPr>
  </singleXmlCell>
  <singleXmlCell id="552" xr6:uid="{00000000-000C-0000-FFFF-FFFF25020000}" r="H56" connectionId="0">
    <xmlCellPr id="1" xr6:uid="{00000000-0010-0000-2502-000001000000}" uniqueName="P1078223">
      <xmlPr mapId="2" xpath="/GFI-IZD-POD/NTI-GFI-IZD-POD_1000372/P1078223" xmlDataType="decimal"/>
    </xmlCellPr>
  </singleXmlCell>
  <singleXmlCell id="553" xr6:uid="{00000000-000C-0000-FFFF-FFFF26020000}" r="I56" connectionId="0">
    <xmlCellPr id="1" xr6:uid="{00000000-0010-0000-2602-000001000000}" uniqueName="P1078225">
      <xmlPr mapId="2" xpath="/GFI-IZD-POD/NTI-GFI-IZD-POD_1000372/P1078225" xmlDataType="decimal"/>
    </xmlCellPr>
  </singleXmlCell>
  <singleXmlCell id="554" xr6:uid="{00000000-000C-0000-FFFF-FFFF27020000}" r="H57" connectionId="0">
    <xmlCellPr id="1" xr6:uid="{00000000-0010-0000-2702-000001000000}" uniqueName="P1078227">
      <xmlPr mapId="2" xpath="/GFI-IZD-POD/NTI-GFI-IZD-POD_1000372/P1078227" xmlDataType="decimal"/>
    </xmlCellPr>
  </singleXmlCell>
  <singleXmlCell id="555" xr6:uid="{00000000-000C-0000-FFFF-FFFF28020000}" r="I57" connectionId="0">
    <xmlCellPr id="1" xr6:uid="{00000000-0010-0000-2802-000001000000}" uniqueName="P1078228">
      <xmlPr mapId="2" xpath="/GFI-IZD-POD/NTI-GFI-IZD-POD_1000372/P1078228" xmlDataType="decimal"/>
    </xmlCellPr>
  </singleXmlCell>
  <singleXmlCell id="556" xr6:uid="{00000000-000C-0000-FFFF-FFFF29020000}" r="H58" connectionId="0">
    <xmlCellPr id="1" xr6:uid="{00000000-0010-0000-2902-000001000000}" uniqueName="P1078230">
      <xmlPr mapId="2" xpath="/GFI-IZD-POD/NTI-GFI-IZD-POD_1000372/P1078230" xmlDataType="decimal"/>
    </xmlCellPr>
  </singleXmlCell>
  <singleXmlCell id="557" xr6:uid="{00000000-000C-0000-FFFF-FFFF2A020000}" r="I58" connectionId="0">
    <xmlCellPr id="1" xr6:uid="{00000000-0010-0000-2A02-000001000000}" uniqueName="P1078232">
      <xmlPr mapId="2" xpath="/GFI-IZD-POD/NTI-GFI-IZD-POD_1000372/P1078232" xmlDataType="decimal"/>
    </xmlCellPr>
  </singleXmlCell>
  <singleXmlCell id="558" xr6:uid="{00000000-000C-0000-FFFF-FFFF2B020000}" r="H59" connectionId="0">
    <xmlCellPr id="1" xr6:uid="{00000000-0010-0000-2B02-000001000000}" uniqueName="P1078234">
      <xmlPr mapId="2" xpath="/GFI-IZD-POD/NTI-GFI-IZD-POD_1000372/P1078234" xmlDataType="decimal"/>
    </xmlCellPr>
  </singleXmlCell>
  <singleXmlCell id="559" xr6:uid="{00000000-000C-0000-FFFF-FFFF2C020000}" r="I59" connectionId="0">
    <xmlCellPr id="1" xr6:uid="{00000000-0010-0000-2C02-000001000000}" uniqueName="P1078235">
      <xmlPr mapId="2" xpath="/GFI-IZD-POD/NTI-GFI-IZD-POD_100037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0" xr6:uid="{00000000-000C-0000-FFFF-FFFF2D020000}" r="H8" connectionId="0">
    <xmlCellPr id="1" xr6:uid="{00000000-0010-0000-2D02-000001000000}" uniqueName="P1078099">
      <xmlPr mapId="2" xpath="/GFI-IZD-POD/NTD-GFI-IZD-POD_1000373/P1078099" xmlDataType="decimal"/>
    </xmlCellPr>
  </singleXmlCell>
  <singleXmlCell id="561" xr6:uid="{00000000-000C-0000-FFFF-FFFF2E020000}" r="I8" connectionId="0">
    <xmlCellPr id="1" xr6:uid="{00000000-0010-0000-2E02-000001000000}" uniqueName="P1078100">
      <xmlPr mapId="2" xpath="/GFI-IZD-POD/NTD-GFI-IZD-POD_1000373/P1078100" xmlDataType="decimal"/>
    </xmlCellPr>
  </singleXmlCell>
  <singleXmlCell id="562" xr6:uid="{00000000-000C-0000-FFFF-FFFF2F020000}" r="H9" connectionId="0">
    <xmlCellPr id="1" xr6:uid="{00000000-0010-0000-2F02-000001000000}" uniqueName="P1078101">
      <xmlPr mapId="2" xpath="/GFI-IZD-POD/NTD-GFI-IZD-POD_1000373/P1078101" xmlDataType="decimal"/>
    </xmlCellPr>
  </singleXmlCell>
  <singleXmlCell id="563" xr6:uid="{00000000-000C-0000-FFFF-FFFF30020000}" r="I9" connectionId="0">
    <xmlCellPr id="1" xr6:uid="{00000000-0010-0000-3002-000001000000}" uniqueName="P1078102">
      <xmlPr mapId="2" xpath="/GFI-IZD-POD/NTD-GFI-IZD-POD_1000373/P1078102" xmlDataType="decimal"/>
    </xmlCellPr>
  </singleXmlCell>
  <singleXmlCell id="564" xr6:uid="{00000000-000C-0000-FFFF-FFFF31020000}" r="H10" connectionId="0">
    <xmlCellPr id="1" xr6:uid="{00000000-0010-0000-3102-000001000000}" uniqueName="P1078103">
      <xmlPr mapId="2" xpath="/GFI-IZD-POD/NTD-GFI-IZD-POD_1000373/P1078103" xmlDataType="decimal"/>
    </xmlCellPr>
  </singleXmlCell>
  <singleXmlCell id="565" xr6:uid="{00000000-000C-0000-FFFF-FFFF32020000}" r="I10" connectionId="0">
    <xmlCellPr id="1" xr6:uid="{00000000-0010-0000-3202-000001000000}" uniqueName="P1078104">
      <xmlPr mapId="2" xpath="/GFI-IZD-POD/NTD-GFI-IZD-POD_1000373/P1078104" xmlDataType="decimal"/>
    </xmlCellPr>
  </singleXmlCell>
  <singleXmlCell id="566" xr6:uid="{00000000-000C-0000-FFFF-FFFF33020000}" r="H11" connectionId="0">
    <xmlCellPr id="1" xr6:uid="{00000000-0010-0000-3302-000001000000}" uniqueName="P1078105">
      <xmlPr mapId="2" xpath="/GFI-IZD-POD/NTD-GFI-IZD-POD_1000373/P1078105" xmlDataType="decimal"/>
    </xmlCellPr>
  </singleXmlCell>
  <singleXmlCell id="567" xr6:uid="{00000000-000C-0000-FFFF-FFFF34020000}" r="I11" connectionId="0">
    <xmlCellPr id="1" xr6:uid="{00000000-0010-0000-3402-000001000000}" uniqueName="P1078106">
      <xmlPr mapId="2" xpath="/GFI-IZD-POD/NTD-GFI-IZD-POD_1000373/P1078106" xmlDataType="decimal"/>
    </xmlCellPr>
  </singleXmlCell>
  <singleXmlCell id="568" xr6:uid="{00000000-000C-0000-FFFF-FFFF35020000}" r="H12" connectionId="0">
    <xmlCellPr id="1" xr6:uid="{00000000-0010-0000-3502-000001000000}" uniqueName="P1122162">
      <xmlPr mapId="2" xpath="/GFI-IZD-POD/NTD-GFI-IZD-POD_1000373/P1122162" xmlDataType="decimal"/>
    </xmlCellPr>
  </singleXmlCell>
  <singleXmlCell id="569" xr6:uid="{00000000-000C-0000-FFFF-FFFF36020000}" r="I12" connectionId="0">
    <xmlCellPr id="1" xr6:uid="{00000000-0010-0000-3602-000001000000}" uniqueName="P1122163">
      <xmlPr mapId="2" xpath="/GFI-IZD-POD/NTD-GFI-IZD-POD_1000373/P1122163" xmlDataType="decimal"/>
    </xmlCellPr>
  </singleXmlCell>
  <singleXmlCell id="570" xr6:uid="{00000000-000C-0000-FFFF-FFFF37020000}" r="H13" connectionId="0">
    <xmlCellPr id="1" xr6:uid="{00000000-0010-0000-3702-000001000000}" uniqueName="P1122164">
      <xmlPr mapId="2" xpath="/GFI-IZD-POD/NTD-GFI-IZD-POD_1000373/P1122164" xmlDataType="decimal"/>
    </xmlCellPr>
  </singleXmlCell>
  <singleXmlCell id="571" xr6:uid="{00000000-000C-0000-FFFF-FFFF38020000}" r="I13" connectionId="0">
    <xmlCellPr id="1" xr6:uid="{00000000-0010-0000-3802-000001000000}" uniqueName="P1122165">
      <xmlPr mapId="2" xpath="/GFI-IZD-POD/NTD-GFI-IZD-POD_1000373/P1122165" xmlDataType="decimal"/>
    </xmlCellPr>
  </singleXmlCell>
  <singleXmlCell id="572" xr6:uid="{00000000-000C-0000-FFFF-FFFF39020000}" r="H14" connectionId="0">
    <xmlCellPr id="1" xr6:uid="{00000000-0010-0000-3902-000001000000}" uniqueName="P1078107">
      <xmlPr mapId="2" xpath="/GFI-IZD-POD/NTD-GFI-IZD-POD_1000373/P1078107" xmlDataType="decimal"/>
    </xmlCellPr>
  </singleXmlCell>
  <singleXmlCell id="573" xr6:uid="{00000000-000C-0000-FFFF-FFFF3A020000}" r="I14" connectionId="0">
    <xmlCellPr id="1" xr6:uid="{00000000-0010-0000-3A02-000001000000}" uniqueName="P1078108">
      <xmlPr mapId="2" xpath="/GFI-IZD-POD/NTD-GFI-IZD-POD_1000373/P1078108" xmlDataType="decimal"/>
    </xmlCellPr>
  </singleXmlCell>
  <singleXmlCell id="574" xr6:uid="{00000000-000C-0000-FFFF-FFFF3B020000}" r="H15" connectionId="0">
    <xmlCellPr id="1" xr6:uid="{00000000-0010-0000-3B02-000001000000}" uniqueName="P1078109">
      <xmlPr mapId="2" xpath="/GFI-IZD-POD/NTD-GFI-IZD-POD_1000373/P1078109" xmlDataType="decimal"/>
    </xmlCellPr>
  </singleXmlCell>
  <singleXmlCell id="575" xr6:uid="{00000000-000C-0000-FFFF-FFFF3C020000}" r="I15" connectionId="0">
    <xmlCellPr id="1" xr6:uid="{00000000-0010-0000-3C02-000001000000}" uniqueName="P1078110">
      <xmlPr mapId="2" xpath="/GFI-IZD-POD/NTD-GFI-IZD-POD_1000373/P1078110" xmlDataType="decimal"/>
    </xmlCellPr>
  </singleXmlCell>
  <singleXmlCell id="576" xr6:uid="{00000000-000C-0000-FFFF-FFFF3D020000}" r="H16" connectionId="0">
    <xmlCellPr id="1" xr6:uid="{00000000-0010-0000-3D02-000001000000}" uniqueName="P1078111">
      <xmlPr mapId="2" xpath="/GFI-IZD-POD/NTD-GFI-IZD-POD_1000373/P1078111" xmlDataType="decimal"/>
    </xmlCellPr>
  </singleXmlCell>
  <singleXmlCell id="577" xr6:uid="{00000000-000C-0000-FFFF-FFFF3E020000}" r="I16" connectionId="0">
    <xmlCellPr id="1" xr6:uid="{00000000-0010-0000-3E02-000001000000}" uniqueName="P1078112">
      <xmlPr mapId="2" xpath="/GFI-IZD-POD/NTD-GFI-IZD-POD_1000373/P1078112" xmlDataType="decimal"/>
    </xmlCellPr>
  </singleXmlCell>
  <singleXmlCell id="578" xr6:uid="{00000000-000C-0000-FFFF-FFFF3F020000}" r="H17" connectionId="0">
    <xmlCellPr id="1" xr6:uid="{00000000-0010-0000-3F02-000001000000}" uniqueName="P1078117">
      <xmlPr mapId="2" xpath="/GFI-IZD-POD/NTD-GFI-IZD-POD_1000373/P1078117" xmlDataType="decimal"/>
    </xmlCellPr>
  </singleXmlCell>
  <singleXmlCell id="579" xr6:uid="{00000000-000C-0000-FFFF-FFFF40020000}" r="I17" connectionId="0">
    <xmlCellPr id="1" xr6:uid="{00000000-0010-0000-4002-000001000000}" uniqueName="P1078118">
      <xmlPr mapId="2" xpath="/GFI-IZD-POD/NTD-GFI-IZD-POD_1000373/P1078118" xmlDataType="decimal"/>
    </xmlCellPr>
  </singleXmlCell>
  <singleXmlCell id="580" xr6:uid="{00000000-000C-0000-FFFF-FFFF41020000}" r="H18" connectionId="0">
    <xmlCellPr id="1" xr6:uid="{00000000-0010-0000-4102-000001000000}" uniqueName="P1078119">
      <xmlPr mapId="2" xpath="/GFI-IZD-POD/NTD-GFI-IZD-POD_1000373/P1078119" xmlDataType="decimal"/>
    </xmlCellPr>
  </singleXmlCell>
  <singleXmlCell id="581" xr6:uid="{00000000-000C-0000-FFFF-FFFF42020000}" r="I18" connectionId="0">
    <xmlCellPr id="1" xr6:uid="{00000000-0010-0000-4202-000001000000}" uniqueName="P1078120">
      <xmlPr mapId="2" xpath="/GFI-IZD-POD/NTD-GFI-IZD-POD_1000373/P1078120" xmlDataType="decimal"/>
    </xmlCellPr>
  </singleXmlCell>
  <singleXmlCell id="582" xr6:uid="{00000000-000C-0000-FFFF-FFFF43020000}" r="H19" connectionId="0">
    <xmlCellPr id="1" xr6:uid="{00000000-0010-0000-4302-000001000000}" uniqueName="P1122166">
      <xmlPr mapId="2" xpath="/GFI-IZD-POD/NTD-GFI-IZD-POD_1000373/P1122166" xmlDataType="decimal"/>
    </xmlCellPr>
  </singleXmlCell>
  <singleXmlCell id="583" xr6:uid="{00000000-000C-0000-FFFF-FFFF44020000}" r="I19" connectionId="0">
    <xmlCellPr id="1" xr6:uid="{00000000-0010-0000-4402-000001000000}" uniqueName="P1122167">
      <xmlPr mapId="2" xpath="/GFI-IZD-POD/NTD-GFI-IZD-POD_1000373/P1122167" xmlDataType="decimal"/>
    </xmlCellPr>
  </singleXmlCell>
  <singleXmlCell id="584" xr6:uid="{00000000-000C-0000-FFFF-FFFF45020000}" r="H20" connectionId="0">
    <xmlCellPr id="1" xr6:uid="{00000000-0010-0000-4502-000001000000}" uniqueName="P1122168">
      <xmlPr mapId="2" xpath="/GFI-IZD-POD/NTD-GFI-IZD-POD_1000373/P1122168" xmlDataType="decimal"/>
    </xmlCellPr>
  </singleXmlCell>
  <singleXmlCell id="585" xr6:uid="{00000000-000C-0000-FFFF-FFFF46020000}" r="I20" connectionId="0">
    <xmlCellPr id="1" xr6:uid="{00000000-0010-0000-4602-000001000000}" uniqueName="P1122169">
      <xmlPr mapId="2" xpath="/GFI-IZD-POD/NTD-GFI-IZD-POD_1000373/P1122169" xmlDataType="decimal"/>
    </xmlCellPr>
  </singleXmlCell>
  <singleXmlCell id="586" xr6:uid="{00000000-000C-0000-FFFF-FFFF47020000}" r="H21" connectionId="0">
    <xmlCellPr id="1" xr6:uid="{00000000-0010-0000-4702-000001000000}" uniqueName="P1078121">
      <xmlPr mapId="2" xpath="/GFI-IZD-POD/NTD-GFI-IZD-POD_1000373/P1078121" xmlDataType="decimal"/>
    </xmlCellPr>
  </singleXmlCell>
  <singleXmlCell id="587" xr6:uid="{00000000-000C-0000-FFFF-FFFF48020000}" r="I21" connectionId="0">
    <xmlCellPr id="1" xr6:uid="{00000000-0010-0000-4802-000001000000}" uniqueName="P1078122">
      <xmlPr mapId="2" xpath="/GFI-IZD-POD/NTD-GFI-IZD-POD_1000373/P1078122" xmlDataType="decimal"/>
    </xmlCellPr>
  </singleXmlCell>
  <singleXmlCell id="588" xr6:uid="{00000000-000C-0000-FFFF-FFFF49020000}" r="H23" connectionId="0">
    <xmlCellPr id="1" xr6:uid="{00000000-0010-0000-4902-000001000000}" uniqueName="P1078123">
      <xmlPr mapId="2" xpath="/GFI-IZD-POD/NTD-GFI-IZD-POD_1000373/P1078123" xmlDataType="decimal"/>
    </xmlCellPr>
  </singleXmlCell>
  <singleXmlCell id="589" xr6:uid="{00000000-000C-0000-FFFF-FFFF4A020000}" r="I23" connectionId="0">
    <xmlCellPr id="1" xr6:uid="{00000000-0010-0000-4A02-000001000000}" uniqueName="P1078124">
      <xmlPr mapId="2" xpath="/GFI-IZD-POD/NTD-GFI-IZD-POD_1000373/P1078124" xmlDataType="decimal"/>
    </xmlCellPr>
  </singleXmlCell>
  <singleXmlCell id="590" xr6:uid="{00000000-000C-0000-FFFF-FFFF4B020000}" r="H24" connectionId="0">
    <xmlCellPr id="1" xr6:uid="{00000000-0010-0000-4B02-000001000000}" uniqueName="P1078125">
      <xmlPr mapId="2" xpath="/GFI-IZD-POD/NTD-GFI-IZD-POD_1000373/P1078125" xmlDataType="decimal"/>
    </xmlCellPr>
  </singleXmlCell>
  <singleXmlCell id="591" xr6:uid="{00000000-000C-0000-FFFF-FFFF4C020000}" r="I24" connectionId="0">
    <xmlCellPr id="1" xr6:uid="{00000000-0010-0000-4C02-000001000000}" uniqueName="P1078126">
      <xmlPr mapId="2" xpath="/GFI-IZD-POD/NTD-GFI-IZD-POD_1000373/P1078126" xmlDataType="decimal"/>
    </xmlCellPr>
  </singleXmlCell>
  <singleXmlCell id="592" xr6:uid="{00000000-000C-0000-FFFF-FFFF4D020000}" r="H25" connectionId="0">
    <xmlCellPr id="1" xr6:uid="{00000000-0010-0000-4D02-000001000000}" uniqueName="P1078127">
      <xmlPr mapId="2" xpath="/GFI-IZD-POD/NTD-GFI-IZD-POD_1000373/P1078127" xmlDataType="decimal"/>
    </xmlCellPr>
  </singleXmlCell>
  <singleXmlCell id="593" xr6:uid="{00000000-000C-0000-FFFF-FFFF4E020000}" r="I25" connectionId="0">
    <xmlCellPr id="1" xr6:uid="{00000000-0010-0000-4E02-000001000000}" uniqueName="P1078128">
      <xmlPr mapId="2" xpath="/GFI-IZD-POD/NTD-GFI-IZD-POD_1000373/P1078128" xmlDataType="decimal"/>
    </xmlCellPr>
  </singleXmlCell>
  <singleXmlCell id="594" xr6:uid="{00000000-000C-0000-FFFF-FFFF4F020000}" r="H26" connectionId="0">
    <xmlCellPr id="1" xr6:uid="{00000000-0010-0000-4F02-000001000000}" uniqueName="P1078129">
      <xmlPr mapId="2" xpath="/GFI-IZD-POD/NTD-GFI-IZD-POD_1000373/P1078129" xmlDataType="decimal"/>
    </xmlCellPr>
  </singleXmlCell>
  <singleXmlCell id="595" xr6:uid="{00000000-000C-0000-FFFF-FFFF50020000}" r="I26" connectionId="0">
    <xmlCellPr id="1" xr6:uid="{00000000-0010-0000-5002-000001000000}" uniqueName="P1078130">
      <xmlPr mapId="2" xpath="/GFI-IZD-POD/NTD-GFI-IZD-POD_1000373/P1078130" xmlDataType="decimal"/>
    </xmlCellPr>
  </singleXmlCell>
  <singleXmlCell id="596" xr6:uid="{00000000-000C-0000-FFFF-FFFF51020000}" r="H27" connectionId="0">
    <xmlCellPr id="1" xr6:uid="{00000000-0010-0000-5102-000001000000}" uniqueName="P1078131">
      <xmlPr mapId="2" xpath="/GFI-IZD-POD/NTD-GFI-IZD-POD_1000373/P1078131" xmlDataType="decimal"/>
    </xmlCellPr>
  </singleXmlCell>
  <singleXmlCell id="597" xr6:uid="{00000000-000C-0000-FFFF-FFFF52020000}" r="I27" connectionId="0">
    <xmlCellPr id="1" xr6:uid="{00000000-0010-0000-5202-000001000000}" uniqueName="P1078132">
      <xmlPr mapId="2" xpath="/GFI-IZD-POD/NTD-GFI-IZD-POD_1000373/P1078132" xmlDataType="decimal"/>
    </xmlCellPr>
  </singleXmlCell>
  <singleXmlCell id="598" xr6:uid="{00000000-000C-0000-FFFF-FFFF53020000}" r="H28" connectionId="0">
    <xmlCellPr id="1" xr6:uid="{00000000-0010-0000-5302-000001000000}" uniqueName="P1078133">
      <xmlPr mapId="2" xpath="/GFI-IZD-POD/NTD-GFI-IZD-POD_1000373/P1078133" xmlDataType="decimal"/>
    </xmlCellPr>
  </singleXmlCell>
  <singleXmlCell id="599" xr6:uid="{00000000-000C-0000-FFFF-FFFF54020000}" r="I28" connectionId="0">
    <xmlCellPr id="1" xr6:uid="{00000000-0010-0000-5402-000001000000}" uniqueName="P1078134">
      <xmlPr mapId="2" xpath="/GFI-IZD-POD/NTD-GFI-IZD-POD_1000373/P1078134" xmlDataType="decimal"/>
    </xmlCellPr>
  </singleXmlCell>
  <singleXmlCell id="600" xr6:uid="{00000000-000C-0000-FFFF-FFFF55020000}" r="H29" connectionId="0">
    <xmlCellPr id="1" xr6:uid="{00000000-0010-0000-5502-000001000000}" uniqueName="P1078135">
      <xmlPr mapId="2" xpath="/GFI-IZD-POD/NTD-GFI-IZD-POD_1000373/P1078135" xmlDataType="decimal"/>
    </xmlCellPr>
  </singleXmlCell>
  <singleXmlCell id="601" xr6:uid="{00000000-000C-0000-FFFF-FFFF56020000}" r="I29" connectionId="0">
    <xmlCellPr id="1" xr6:uid="{00000000-0010-0000-5602-000001000000}" uniqueName="P1078136">
      <xmlPr mapId="2" xpath="/GFI-IZD-POD/NTD-GFI-IZD-POD_1000373/P1078136" xmlDataType="decimal"/>
    </xmlCellPr>
  </singleXmlCell>
  <singleXmlCell id="602" xr6:uid="{00000000-000C-0000-FFFF-FFFF57020000}" r="H30" connectionId="0">
    <xmlCellPr id="1" xr6:uid="{00000000-0010-0000-5702-000001000000}" uniqueName="P1078137">
      <xmlPr mapId="2" xpath="/GFI-IZD-POD/NTD-GFI-IZD-POD_1000373/P1078137" xmlDataType="decimal"/>
    </xmlCellPr>
  </singleXmlCell>
  <singleXmlCell id="603" xr6:uid="{00000000-000C-0000-FFFF-FFFF58020000}" r="I30" connectionId="0">
    <xmlCellPr id="1" xr6:uid="{00000000-0010-0000-5802-000001000000}" uniqueName="P1078138">
      <xmlPr mapId="2" xpath="/GFI-IZD-POD/NTD-GFI-IZD-POD_1000373/P1078138" xmlDataType="decimal"/>
    </xmlCellPr>
  </singleXmlCell>
  <singleXmlCell id="604" xr6:uid="{00000000-000C-0000-FFFF-FFFF59020000}" r="H31" connectionId="0">
    <xmlCellPr id="1" xr6:uid="{00000000-0010-0000-5902-000001000000}" uniqueName="P1078139">
      <xmlPr mapId="2" xpath="/GFI-IZD-POD/NTD-GFI-IZD-POD_1000373/P1078139" xmlDataType="decimal"/>
    </xmlCellPr>
  </singleXmlCell>
  <singleXmlCell id="605" xr6:uid="{00000000-000C-0000-FFFF-FFFF5A020000}" r="I31" connectionId="0">
    <xmlCellPr id="1" xr6:uid="{00000000-0010-0000-5A02-000001000000}" uniqueName="P1078140">
      <xmlPr mapId="2" xpath="/GFI-IZD-POD/NTD-GFI-IZD-POD_1000373/P1078140" xmlDataType="decimal"/>
    </xmlCellPr>
  </singleXmlCell>
  <singleXmlCell id="606" xr6:uid="{00000000-000C-0000-FFFF-FFFF5B020000}" r="H32" connectionId="0">
    <xmlCellPr id="1" xr6:uid="{00000000-0010-0000-5B02-000001000000}" uniqueName="P1078141">
      <xmlPr mapId="2" xpath="/GFI-IZD-POD/NTD-GFI-IZD-POD_1000373/P1078141" xmlDataType="decimal"/>
    </xmlCellPr>
  </singleXmlCell>
  <singleXmlCell id="607" xr6:uid="{00000000-000C-0000-FFFF-FFFF5C020000}" r="I32" connectionId="0">
    <xmlCellPr id="1" xr6:uid="{00000000-0010-0000-5C02-000001000000}" uniqueName="P1078142">
      <xmlPr mapId="2" xpath="/GFI-IZD-POD/NTD-GFI-IZD-POD_1000373/P1078142" xmlDataType="decimal"/>
    </xmlCellPr>
  </singleXmlCell>
  <singleXmlCell id="608" xr6:uid="{00000000-000C-0000-FFFF-FFFF5D020000}" r="H33" connectionId="0">
    <xmlCellPr id="1" xr6:uid="{00000000-0010-0000-5D02-000001000000}" uniqueName="P1078143">
      <xmlPr mapId="2" xpath="/GFI-IZD-POD/NTD-GFI-IZD-POD_1000373/P1078143" xmlDataType="decimal"/>
    </xmlCellPr>
  </singleXmlCell>
  <singleXmlCell id="609" xr6:uid="{00000000-000C-0000-FFFF-FFFF5E020000}" r="I33" connectionId="0">
    <xmlCellPr id="1" xr6:uid="{00000000-0010-0000-5E02-000001000000}" uniqueName="P1078144">
      <xmlPr mapId="2" xpath="/GFI-IZD-POD/NTD-GFI-IZD-POD_1000373/P1078144" xmlDataType="decimal"/>
    </xmlCellPr>
  </singleXmlCell>
  <singleXmlCell id="610" xr6:uid="{00000000-000C-0000-FFFF-FFFF5F020000}" r="H34" connectionId="0">
    <xmlCellPr id="1" xr6:uid="{00000000-0010-0000-5F02-000001000000}" uniqueName="P1078145">
      <xmlPr mapId="2" xpath="/GFI-IZD-POD/NTD-GFI-IZD-POD_1000373/P1078145" xmlDataType="decimal"/>
    </xmlCellPr>
  </singleXmlCell>
  <singleXmlCell id="611" xr6:uid="{00000000-000C-0000-FFFF-FFFF60020000}" r="I34" connectionId="0">
    <xmlCellPr id="1" xr6:uid="{00000000-0010-0000-6002-000001000000}" uniqueName="P1078146">
      <xmlPr mapId="2" xpath="/GFI-IZD-POD/NTD-GFI-IZD-POD_1000373/P1078146" xmlDataType="decimal"/>
    </xmlCellPr>
  </singleXmlCell>
  <singleXmlCell id="612" xr6:uid="{00000000-000C-0000-FFFF-FFFF61020000}" r="H35" connectionId="0">
    <xmlCellPr id="1" xr6:uid="{00000000-0010-0000-6102-000001000000}" uniqueName="P1078147">
      <xmlPr mapId="2" xpath="/GFI-IZD-POD/NTD-GFI-IZD-POD_1000373/P1078147" xmlDataType="decimal"/>
    </xmlCellPr>
  </singleXmlCell>
  <singleXmlCell id="613" xr6:uid="{00000000-000C-0000-FFFF-FFFF62020000}" r="I35" connectionId="0">
    <xmlCellPr id="1" xr6:uid="{00000000-0010-0000-6202-000001000000}" uniqueName="P1078148">
      <xmlPr mapId="2" xpath="/GFI-IZD-POD/NTD-GFI-IZD-POD_1000373/P1078148" xmlDataType="decimal"/>
    </xmlCellPr>
  </singleXmlCell>
  <singleXmlCell id="614" xr6:uid="{00000000-000C-0000-FFFF-FFFF63020000}" r="H36" connectionId="0">
    <xmlCellPr id="1" xr6:uid="{00000000-0010-0000-6302-000001000000}" uniqueName="P1078149">
      <xmlPr mapId="2" xpath="/GFI-IZD-POD/NTD-GFI-IZD-POD_1000373/P1078149" xmlDataType="decimal"/>
    </xmlCellPr>
  </singleXmlCell>
  <singleXmlCell id="615" xr6:uid="{00000000-000C-0000-FFFF-FFFF64020000}" r="I36" connectionId="0">
    <xmlCellPr id="1" xr6:uid="{00000000-0010-0000-6402-000001000000}" uniqueName="P1078150">
      <xmlPr mapId="2" xpath="/GFI-IZD-POD/NTD-GFI-IZD-POD_1000373/P1078150" xmlDataType="decimal"/>
    </xmlCellPr>
  </singleXmlCell>
  <singleXmlCell id="616" xr6:uid="{00000000-000C-0000-FFFF-FFFF65020000}" r="H38" connectionId="0">
    <xmlCellPr id="1" xr6:uid="{00000000-0010-0000-6502-000001000000}" uniqueName="P1078151">
      <xmlPr mapId="2" xpath="/GFI-IZD-POD/NTD-GFI-IZD-POD_1000373/P1078151" xmlDataType="decimal"/>
    </xmlCellPr>
  </singleXmlCell>
  <singleXmlCell id="617" xr6:uid="{00000000-000C-0000-FFFF-FFFF66020000}" r="I38" connectionId="0">
    <xmlCellPr id="1" xr6:uid="{00000000-0010-0000-6602-000001000000}" uniqueName="P1078152">
      <xmlPr mapId="2" xpath="/GFI-IZD-POD/NTD-GFI-IZD-POD_1000373/P1078152" xmlDataType="decimal"/>
    </xmlCellPr>
  </singleXmlCell>
  <singleXmlCell id="618" xr6:uid="{00000000-000C-0000-FFFF-FFFF67020000}" r="H39" connectionId="0">
    <xmlCellPr id="1" xr6:uid="{00000000-0010-0000-6702-000001000000}" uniqueName="P1078153">
      <xmlPr mapId="2" xpath="/GFI-IZD-POD/NTD-GFI-IZD-POD_1000373/P1078153" xmlDataType="decimal"/>
    </xmlCellPr>
  </singleXmlCell>
  <singleXmlCell id="619" xr6:uid="{00000000-000C-0000-FFFF-FFFF68020000}" r="I39" connectionId="0">
    <xmlCellPr id="1" xr6:uid="{00000000-0010-0000-6802-000001000000}" uniqueName="P1078154">
      <xmlPr mapId="2" xpath="/GFI-IZD-POD/NTD-GFI-IZD-POD_1000373/P1078154" xmlDataType="decimal"/>
    </xmlCellPr>
  </singleXmlCell>
  <singleXmlCell id="620" xr6:uid="{00000000-000C-0000-FFFF-FFFF69020000}" r="H40" connectionId="0">
    <xmlCellPr id="1" xr6:uid="{00000000-0010-0000-6902-000001000000}" uniqueName="P1078155">
      <xmlPr mapId="2" xpath="/GFI-IZD-POD/NTD-GFI-IZD-POD_1000373/P1078155" xmlDataType="decimal"/>
    </xmlCellPr>
  </singleXmlCell>
  <singleXmlCell id="621" xr6:uid="{00000000-000C-0000-FFFF-FFFF6A020000}" r="I40" connectionId="0">
    <xmlCellPr id="1" xr6:uid="{00000000-0010-0000-6A02-000001000000}" uniqueName="P1078156">
      <xmlPr mapId="2" xpath="/GFI-IZD-POD/NTD-GFI-IZD-POD_1000373/P1078156" xmlDataType="decimal"/>
    </xmlCellPr>
  </singleXmlCell>
  <singleXmlCell id="622" xr6:uid="{00000000-000C-0000-FFFF-FFFF6B020000}" r="H41" connectionId="0">
    <xmlCellPr id="1" xr6:uid="{00000000-0010-0000-6B02-000001000000}" uniqueName="P1078157">
      <xmlPr mapId="2" xpath="/GFI-IZD-POD/NTD-GFI-IZD-POD_1000373/P1078157" xmlDataType="decimal"/>
    </xmlCellPr>
  </singleXmlCell>
  <singleXmlCell id="623" xr6:uid="{00000000-000C-0000-FFFF-FFFF6C020000}" r="I41" connectionId="0">
    <xmlCellPr id="1" xr6:uid="{00000000-0010-0000-6C02-000001000000}" uniqueName="P1078158">
      <xmlPr mapId="2" xpath="/GFI-IZD-POD/NTD-GFI-IZD-POD_1000373/P1078158" xmlDataType="decimal"/>
    </xmlCellPr>
  </singleXmlCell>
  <singleXmlCell id="624" xr6:uid="{00000000-000C-0000-FFFF-FFFF6D020000}" r="H42" connectionId="0">
    <xmlCellPr id="1" xr6:uid="{00000000-0010-0000-6D02-000001000000}" uniqueName="P1078159">
      <xmlPr mapId="2" xpath="/GFI-IZD-POD/NTD-GFI-IZD-POD_1000373/P1078159" xmlDataType="decimal"/>
    </xmlCellPr>
  </singleXmlCell>
  <singleXmlCell id="625" xr6:uid="{00000000-000C-0000-FFFF-FFFF6E020000}" r="I42" connectionId="0">
    <xmlCellPr id="1" xr6:uid="{00000000-0010-0000-6E02-000001000000}" uniqueName="P1078160">
      <xmlPr mapId="2" xpath="/GFI-IZD-POD/NTD-GFI-IZD-POD_1000373/P1078160" xmlDataType="decimal"/>
    </xmlCellPr>
  </singleXmlCell>
  <singleXmlCell id="626" xr6:uid="{00000000-000C-0000-FFFF-FFFF6F020000}" r="H43" connectionId="0">
    <xmlCellPr id="1" xr6:uid="{00000000-0010-0000-6F02-000001000000}" uniqueName="P1078161">
      <xmlPr mapId="2" xpath="/GFI-IZD-POD/NTD-GFI-IZD-POD_1000373/P1078161" xmlDataType="decimal"/>
    </xmlCellPr>
  </singleXmlCell>
  <singleXmlCell id="627" xr6:uid="{00000000-000C-0000-FFFF-FFFF70020000}" r="I43" connectionId="0">
    <xmlCellPr id="1" xr6:uid="{00000000-0010-0000-7002-000001000000}" uniqueName="P1078162">
      <xmlPr mapId="2" xpath="/GFI-IZD-POD/NTD-GFI-IZD-POD_1000373/P1078162" xmlDataType="decimal"/>
    </xmlCellPr>
  </singleXmlCell>
  <singleXmlCell id="628" xr6:uid="{00000000-000C-0000-FFFF-FFFF71020000}" r="H44" connectionId="0">
    <xmlCellPr id="1" xr6:uid="{00000000-0010-0000-7102-000001000000}" uniqueName="P1078163">
      <xmlPr mapId="2" xpath="/GFI-IZD-POD/NTD-GFI-IZD-POD_1000373/P1078163" xmlDataType="decimal"/>
    </xmlCellPr>
  </singleXmlCell>
  <singleXmlCell id="629" xr6:uid="{00000000-000C-0000-FFFF-FFFF72020000}" r="I44" connectionId="0">
    <xmlCellPr id="1" xr6:uid="{00000000-0010-0000-7202-000001000000}" uniqueName="P1078164">
      <xmlPr mapId="2" xpath="/GFI-IZD-POD/NTD-GFI-IZD-POD_1000373/P1078164" xmlDataType="decimal"/>
    </xmlCellPr>
  </singleXmlCell>
  <singleXmlCell id="630" xr6:uid="{00000000-000C-0000-FFFF-FFFF73020000}" r="H45" connectionId="0">
    <xmlCellPr id="1" xr6:uid="{00000000-0010-0000-7302-000001000000}" uniqueName="P1078165">
      <xmlPr mapId="2" xpath="/GFI-IZD-POD/NTD-GFI-IZD-POD_1000373/P1078165" xmlDataType="decimal"/>
    </xmlCellPr>
  </singleXmlCell>
  <singleXmlCell id="631" xr6:uid="{00000000-000C-0000-FFFF-FFFF74020000}" r="I45" connectionId="0">
    <xmlCellPr id="1" xr6:uid="{00000000-0010-0000-7402-000001000000}" uniqueName="P1078166">
      <xmlPr mapId="2" xpath="/GFI-IZD-POD/NTD-GFI-IZD-POD_1000373/P1078166" xmlDataType="decimal"/>
    </xmlCellPr>
  </singleXmlCell>
  <singleXmlCell id="632" xr6:uid="{00000000-000C-0000-FFFF-FFFF75020000}" r="H46" connectionId="0">
    <xmlCellPr id="1" xr6:uid="{00000000-0010-0000-7502-000001000000}" uniqueName="P1078167">
      <xmlPr mapId="2" xpath="/GFI-IZD-POD/NTD-GFI-IZD-POD_1000373/P1078167" xmlDataType="decimal"/>
    </xmlCellPr>
  </singleXmlCell>
  <singleXmlCell id="633" xr6:uid="{00000000-000C-0000-FFFF-FFFF76020000}" r="I46" connectionId="0">
    <xmlCellPr id="1" xr6:uid="{00000000-0010-0000-7602-000001000000}" uniqueName="P1078168">
      <xmlPr mapId="2" xpath="/GFI-IZD-POD/NTD-GFI-IZD-POD_1000373/P1078168" xmlDataType="decimal"/>
    </xmlCellPr>
  </singleXmlCell>
  <singleXmlCell id="634" xr6:uid="{00000000-000C-0000-FFFF-FFFF77020000}" r="H47" connectionId="0">
    <xmlCellPr id="1" xr6:uid="{00000000-0010-0000-7702-000001000000}" uniqueName="P1078169">
      <xmlPr mapId="2" xpath="/GFI-IZD-POD/NTD-GFI-IZD-POD_1000373/P1078169" xmlDataType="decimal"/>
    </xmlCellPr>
  </singleXmlCell>
  <singleXmlCell id="636" xr6:uid="{00000000-000C-0000-FFFF-FFFF78020000}" r="H48" connectionId="0">
    <xmlCellPr id="1" xr6:uid="{00000000-0010-0000-7802-000001000000}" uniqueName="P1078171">
      <xmlPr mapId="2" xpath="/GFI-IZD-POD/NTD-GFI-IZD-POD_1000373/P1078171" xmlDataType="decimal"/>
    </xmlCellPr>
  </singleXmlCell>
  <singleXmlCell id="637" xr6:uid="{00000000-000C-0000-FFFF-FFFF79020000}" r="I48" connectionId="0">
    <xmlCellPr id="1" xr6:uid="{00000000-0010-0000-7902-000001000000}" uniqueName="P1078172">
      <xmlPr mapId="2" xpath="/GFI-IZD-POD/NTD-GFI-IZD-POD_1000373/P1078172" xmlDataType="decimal"/>
    </xmlCellPr>
  </singleXmlCell>
  <singleXmlCell id="638" xr6:uid="{00000000-000C-0000-FFFF-FFFF7A020000}" r="H49" connectionId="0">
    <xmlCellPr id="1" xr6:uid="{00000000-0010-0000-7A02-000001000000}" uniqueName="P1078173">
      <xmlPr mapId="2" xpath="/GFI-IZD-POD/NTD-GFI-IZD-POD_1000373/P1078173" xmlDataType="decimal"/>
    </xmlCellPr>
  </singleXmlCell>
  <singleXmlCell id="639" xr6:uid="{00000000-000C-0000-FFFF-FFFF7B020000}" r="I49" connectionId="0">
    <xmlCellPr id="1" xr6:uid="{00000000-0010-0000-7B02-000001000000}" uniqueName="P1078174">
      <xmlPr mapId="2" xpath="/GFI-IZD-POD/NTD-GFI-IZD-POD_1000373/P1078174" xmlDataType="decimal"/>
    </xmlCellPr>
  </singleXmlCell>
  <singleXmlCell id="640" xr6:uid="{00000000-000C-0000-FFFF-FFFF7C020000}" r="H50" connectionId="0">
    <xmlCellPr id="1" xr6:uid="{00000000-0010-0000-7C02-000001000000}" uniqueName="P1078175">
      <xmlPr mapId="2" xpath="/GFI-IZD-POD/NTD-GFI-IZD-POD_1000373/P1078175" xmlDataType="decimal"/>
    </xmlCellPr>
  </singleXmlCell>
  <singleXmlCell id="641" xr6:uid="{00000000-000C-0000-FFFF-FFFF7D020000}" r="I50" connectionId="0">
    <xmlCellPr id="1" xr6:uid="{00000000-0010-0000-7D02-000001000000}" uniqueName="P1078176">
      <xmlPr mapId="2" xpath="/GFI-IZD-POD/NTD-GFI-IZD-POD_1000373/P1078176" xmlDataType="decimal"/>
    </xmlCellPr>
  </singleXmlCell>
  <singleXmlCell id="642" xr6:uid="{00000000-000C-0000-FFFF-FFFF7E020000}" r="H51" connectionId="0">
    <xmlCellPr id="1" xr6:uid="{00000000-0010-0000-7E02-000001000000}" uniqueName="P1078177">
      <xmlPr mapId="2" xpath="/GFI-IZD-POD/NTD-GFI-IZD-POD_1000373/P1078177" xmlDataType="decimal"/>
    </xmlCellPr>
  </singleXmlCell>
  <singleXmlCell id="643" xr6:uid="{00000000-000C-0000-FFFF-FFFF7F020000}" r="I51" connectionId="0">
    <xmlCellPr id="1" xr6:uid="{00000000-0010-0000-7F02-000001000000}" uniqueName="P1078178">
      <xmlPr mapId="2" xpath="/GFI-IZD-POD/NTD-GFI-IZD-POD_1000373/P1078178" xmlDataType="decimal"/>
    </xmlCellPr>
  </singleXmlCell>
  <singleXmlCell id="644" xr6:uid="{00000000-000C-0000-FFFF-FFFF80020000}" r="H52" connectionId="0">
    <xmlCellPr id="1" xr6:uid="{00000000-0010-0000-8002-000001000000}" uniqueName="P1078179">
      <xmlPr mapId="2" xpath="/GFI-IZD-POD/NTD-GFI-IZD-POD_1000373/P1078179" xmlDataType="decimal"/>
    </xmlCellPr>
  </singleXmlCell>
  <singleXmlCell id="645" xr6:uid="{00000000-000C-0000-FFFF-FFFF81020000}" r="I52" connectionId="0">
    <xmlCellPr id="1" xr6:uid="{00000000-0010-0000-8102-000001000000}" uniqueName="P1078180">
      <xmlPr mapId="2" xpath="/GFI-IZD-POD/NTD-GFI-IZD-POD_1000373/P1078180" xmlDataType="decimal"/>
    </xmlCellPr>
  </singleXmlCell>
  <singleXmlCell id="646" xr6:uid="{00000000-000C-0000-FFFF-FFFF82020000}" r="H53" connectionId="0">
    <xmlCellPr id="1" xr6:uid="{00000000-0010-0000-8202-000001000000}" uniqueName="P1078181">
      <xmlPr mapId="2" xpath="/GFI-IZD-POD/NTD-GFI-IZD-POD_1000373/P1078181" xmlDataType="decimal"/>
    </xmlCellPr>
  </singleXmlCell>
  <singleXmlCell id="647" xr6:uid="{00000000-000C-0000-FFFF-FFFF83020000}" r="I53" connectionId="0">
    <xmlCellPr id="1" xr6:uid="{00000000-0010-0000-8302-000001000000}" uniqueName="P1078182">
      <xmlPr mapId="2" xpath="/GFI-IZD-POD/NTD-GFI-IZD-POD_1000373/P1078182" xmlDataType="decimal"/>
    </xmlCellPr>
  </singleXmlCell>
  <singleXmlCell id="635" xr6:uid="{00000000-000C-0000-FFFF-FFFF84020000}" r="I47" connectionId="0">
    <xmlCellPr id="1" xr6:uid="{00000000-0010-0000-8402-000001000000}" uniqueName="P1078170">
      <xmlPr mapId="2" xpath="/GFI-IZD-POD/NTD-GFI-IZD-POD_1000373/P1078170"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8" xr6:uid="{00000000-000C-0000-FFFF-FFFF85020000}" r="H7" connectionId="0">
    <xmlCellPr id="1" xr6:uid="{00000000-0010-0000-8502-000001000000}" uniqueName="P1073415">
      <xmlPr mapId="2" xpath="/GFI-IZD-POD/IPK-GFI-IZD-POD_1000379/P1073415" xmlDataType="decimal"/>
    </xmlCellPr>
  </singleXmlCell>
  <singleXmlCell id="649" xr6:uid="{00000000-000C-0000-FFFF-FFFF86020000}" r="I7" connectionId="0">
    <xmlCellPr id="1" xr6:uid="{00000000-0010-0000-8602-000001000000}" uniqueName="P1078183">
      <xmlPr mapId="2" xpath="/GFI-IZD-POD/IPK-GFI-IZD-POD_1000379/P1078183" xmlDataType="decimal"/>
    </xmlCellPr>
  </singleXmlCell>
  <singleXmlCell id="650" xr6:uid="{00000000-000C-0000-FFFF-FFFF87020000}" r="J7" connectionId="0">
    <xmlCellPr id="1" xr6:uid="{00000000-0010-0000-8702-000001000000}" uniqueName="P1078184">
      <xmlPr mapId="2" xpath="/GFI-IZD-POD/IPK-GFI-IZD-POD_1000379/P1078184" xmlDataType="decimal"/>
    </xmlCellPr>
  </singleXmlCell>
  <singleXmlCell id="651" xr6:uid="{00000000-000C-0000-FFFF-FFFF88020000}" r="K7" connectionId="0">
    <xmlCellPr id="1" xr6:uid="{00000000-0010-0000-8802-000001000000}" uniqueName="P1078185">
      <xmlPr mapId="2" xpath="/GFI-IZD-POD/IPK-GFI-IZD-POD_1000379/P1078185" xmlDataType="decimal"/>
    </xmlCellPr>
  </singleXmlCell>
  <singleXmlCell id="652" xr6:uid="{00000000-000C-0000-FFFF-FFFF89020000}" r="L7" connectionId="0">
    <xmlCellPr id="1" xr6:uid="{00000000-0010-0000-8902-000001000000}" uniqueName="P1078186">
      <xmlPr mapId="2" xpath="/GFI-IZD-POD/IPK-GFI-IZD-POD_1000379/P1078186" xmlDataType="decimal"/>
    </xmlCellPr>
  </singleXmlCell>
  <singleXmlCell id="653" xr6:uid="{00000000-000C-0000-FFFF-FFFF8A020000}" r="M7" connectionId="0">
    <xmlCellPr id="1" xr6:uid="{00000000-0010-0000-8A02-000001000000}" uniqueName="P1078187">
      <xmlPr mapId="2" xpath="/GFI-IZD-POD/IPK-GFI-IZD-POD_1000379/P1078187" xmlDataType="decimal"/>
    </xmlCellPr>
  </singleXmlCell>
  <singleXmlCell id="654" xr6:uid="{00000000-000C-0000-FFFF-FFFF8B020000}" r="N7" connectionId="0">
    <xmlCellPr id="1" xr6:uid="{00000000-0010-0000-8B02-000001000000}" uniqueName="P1078188">
      <xmlPr mapId="2" xpath="/GFI-IZD-POD/IPK-GFI-IZD-POD_1000379/P1078188" xmlDataType="decimal"/>
    </xmlCellPr>
  </singleXmlCell>
  <singleXmlCell id="655" xr6:uid="{00000000-000C-0000-FFFF-FFFF8C020000}" r="O7" connectionId="0">
    <xmlCellPr id="1" xr6:uid="{00000000-0010-0000-8C02-000001000000}" uniqueName="P1078189">
      <xmlPr mapId="2" xpath="/GFI-IZD-POD/IPK-GFI-IZD-POD_1000379/P1078189" xmlDataType="decimal"/>
    </xmlCellPr>
  </singleXmlCell>
  <singleXmlCell id="656" xr6:uid="{00000000-000C-0000-FFFF-FFFF8D020000}" r="P7" connectionId="0">
    <xmlCellPr id="1" xr6:uid="{00000000-0010-0000-8D02-000001000000}" uniqueName="P1081532">
      <xmlPr mapId="2" xpath="/GFI-IZD-POD/IPK-GFI-IZD-POD_1000379/P1081532" xmlDataType="decimal"/>
    </xmlCellPr>
  </singleXmlCell>
  <singleXmlCell id="657" xr6:uid="{00000000-000C-0000-FFFF-FFFF8E020000}" r="Q7" connectionId="0">
    <xmlCellPr id="1" xr6:uid="{00000000-0010-0000-8E02-000001000000}" uniqueName="P1081533">
      <xmlPr mapId="2" xpath="/GFI-IZD-POD/IPK-GFI-IZD-POD_1000379/P1081533" xmlDataType="decimal"/>
    </xmlCellPr>
  </singleXmlCell>
  <singleXmlCell id="658" xr6:uid="{00000000-000C-0000-FFFF-FFFF8F020000}" r="R7" connectionId="0">
    <xmlCellPr id="1" xr6:uid="{00000000-0010-0000-8F02-000001000000}" uniqueName="P1081534">
      <xmlPr mapId="2" xpath="/GFI-IZD-POD/IPK-GFI-IZD-POD_1000379/P1081534" xmlDataType="decimal"/>
    </xmlCellPr>
  </singleXmlCell>
  <singleXmlCell id="660" xr6:uid="{00000000-000C-0000-FFFF-FFFF90020000}" r="S7" connectionId="0">
    <xmlCellPr id="1" xr6:uid="{00000000-0010-0000-9002-000001000000}" uniqueName="P1123002">
      <xmlPr mapId="2" xpath="/GFI-IZD-POD/IPK-GFI-IZD-POD_1000379/P1123002" xmlDataType="decimal"/>
    </xmlCellPr>
  </singleXmlCell>
  <singleXmlCell id="661" xr6:uid="{00000000-000C-0000-FFFF-FFFF91020000}" r="T7" connectionId="0">
    <xmlCellPr id="1" xr6:uid="{00000000-0010-0000-9102-000001000000}" uniqueName="P1123003">
      <xmlPr mapId="2" xpath="/GFI-IZD-POD/IPK-GFI-IZD-POD_1000379/P1123003" xmlDataType="decimal"/>
    </xmlCellPr>
  </singleXmlCell>
  <singleXmlCell id="662" xr6:uid="{00000000-000C-0000-FFFF-FFFF92020000}" r="U7" connectionId="0">
    <xmlCellPr id="1" xr6:uid="{00000000-0010-0000-9202-000001000000}" uniqueName="P1081535">
      <xmlPr mapId="2" xpath="/GFI-IZD-POD/IPK-GFI-IZD-POD_1000379/P1081535" xmlDataType="decimal"/>
    </xmlCellPr>
  </singleXmlCell>
  <singleXmlCell id="663" xr6:uid="{00000000-000C-0000-FFFF-FFFF93020000}" r="V7" connectionId="0">
    <xmlCellPr id="1" xr6:uid="{00000000-0010-0000-9302-000001000000}" uniqueName="P1081536">
      <xmlPr mapId="2" xpath="/GFI-IZD-POD/IPK-GFI-IZD-POD_1000379/P1081536" xmlDataType="decimal"/>
    </xmlCellPr>
  </singleXmlCell>
  <singleXmlCell id="664" xr6:uid="{00000000-000C-0000-FFFF-FFFF94020000}" r="W7" connectionId="0">
    <xmlCellPr id="1" xr6:uid="{00000000-0010-0000-9402-000001000000}" uniqueName="P1081537">
      <xmlPr mapId="2" xpath="/GFI-IZD-POD/IPK-GFI-IZD-POD_1000379/P1081537" xmlDataType="decimal"/>
    </xmlCellPr>
  </singleXmlCell>
  <singleXmlCell id="665" xr6:uid="{00000000-000C-0000-FFFF-FFFF95020000}" r="X7" connectionId="0">
    <xmlCellPr id="1" xr6:uid="{00000000-0010-0000-9502-000001000000}" uniqueName="P1081538">
      <xmlPr mapId="2" xpath="/GFI-IZD-POD/IPK-GFI-IZD-POD_1000379/P1081538" xmlDataType="decimal"/>
    </xmlCellPr>
  </singleXmlCell>
  <singleXmlCell id="666" xr6:uid="{00000000-000C-0000-FFFF-FFFF96020000}" r="Y7" connectionId="0">
    <xmlCellPr id="1" xr6:uid="{00000000-0010-0000-9602-000001000000}" uniqueName="P1081539">
      <xmlPr mapId="2" xpath="/GFI-IZD-POD/IPK-GFI-IZD-POD_1000379/P1081539" xmlDataType="decimal"/>
    </xmlCellPr>
  </singleXmlCell>
  <singleXmlCell id="667" xr6:uid="{00000000-000C-0000-FFFF-FFFF97020000}" r="H8" connectionId="0">
    <xmlCellPr id="1" xr6:uid="{00000000-0010-0000-9702-000001000000}" uniqueName="P1078190">
      <xmlPr mapId="2" xpath="/GFI-IZD-POD/IPK-GFI-IZD-POD_1000379/P1078190" xmlDataType="decimal"/>
    </xmlCellPr>
  </singleXmlCell>
  <singleXmlCell id="668" xr6:uid="{00000000-000C-0000-FFFF-FFFF98020000}" r="I8" connectionId="0">
    <xmlCellPr id="1" xr6:uid="{00000000-0010-0000-9802-000001000000}" uniqueName="P1078191">
      <xmlPr mapId="2" xpath="/GFI-IZD-POD/IPK-GFI-IZD-POD_1000379/P1078191" xmlDataType="decimal"/>
    </xmlCellPr>
  </singleXmlCell>
  <singleXmlCell id="669" xr6:uid="{00000000-000C-0000-FFFF-FFFF99020000}" r="J8" connectionId="0">
    <xmlCellPr id="1" xr6:uid="{00000000-0010-0000-9902-000001000000}" uniqueName="P1078192">
      <xmlPr mapId="2" xpath="/GFI-IZD-POD/IPK-GFI-IZD-POD_1000379/P1078192" xmlDataType="decimal"/>
    </xmlCellPr>
  </singleXmlCell>
  <singleXmlCell id="670" xr6:uid="{00000000-000C-0000-FFFF-FFFF9A020000}" r="K8" connectionId="0">
    <xmlCellPr id="1" xr6:uid="{00000000-0010-0000-9A02-000001000000}" uniqueName="P1078193">
      <xmlPr mapId="2" xpath="/GFI-IZD-POD/IPK-GFI-IZD-POD_1000379/P1078193" xmlDataType="decimal"/>
    </xmlCellPr>
  </singleXmlCell>
  <singleXmlCell id="671" xr6:uid="{00000000-000C-0000-FFFF-FFFF9B020000}" r="L8" connectionId="0">
    <xmlCellPr id="1" xr6:uid="{00000000-0010-0000-9B02-000001000000}" uniqueName="P1078194">
      <xmlPr mapId="2" xpath="/GFI-IZD-POD/IPK-GFI-IZD-POD_1000379/P1078194" xmlDataType="decimal"/>
    </xmlCellPr>
  </singleXmlCell>
  <singleXmlCell id="672" xr6:uid="{00000000-000C-0000-FFFF-FFFF9C020000}" r="M8" connectionId="0">
    <xmlCellPr id="1" xr6:uid="{00000000-0010-0000-9C02-000001000000}" uniqueName="P1078195">
      <xmlPr mapId="2" xpath="/GFI-IZD-POD/IPK-GFI-IZD-POD_1000379/P1078195" xmlDataType="decimal"/>
    </xmlCellPr>
  </singleXmlCell>
  <singleXmlCell id="673" xr6:uid="{00000000-000C-0000-FFFF-FFFF9D020000}" r="N8" connectionId="0">
    <xmlCellPr id="1" xr6:uid="{00000000-0010-0000-9D02-000001000000}" uniqueName="P1078196">
      <xmlPr mapId="2" xpath="/GFI-IZD-POD/IPK-GFI-IZD-POD_1000379/P1078196" xmlDataType="decimal"/>
    </xmlCellPr>
  </singleXmlCell>
  <singleXmlCell id="674" xr6:uid="{00000000-000C-0000-FFFF-FFFF9E020000}" r="O8" connectionId="0">
    <xmlCellPr id="1" xr6:uid="{00000000-0010-0000-9E02-000001000000}" uniqueName="P1078197">
      <xmlPr mapId="2" xpath="/GFI-IZD-POD/IPK-GFI-IZD-POD_1000379/P1078197" xmlDataType="decimal"/>
    </xmlCellPr>
  </singleXmlCell>
  <singleXmlCell id="675" xr6:uid="{00000000-000C-0000-FFFF-FFFF9F020000}" r="P8" connectionId="0">
    <xmlCellPr id="1" xr6:uid="{00000000-0010-0000-9F02-000001000000}" uniqueName="P1081540">
      <xmlPr mapId="2" xpath="/GFI-IZD-POD/IPK-GFI-IZD-POD_1000379/P1081540" xmlDataType="decimal"/>
    </xmlCellPr>
  </singleXmlCell>
  <singleXmlCell id="676" xr6:uid="{00000000-000C-0000-FFFF-FFFFA0020000}" r="Q8" connectionId="0">
    <xmlCellPr id="1" xr6:uid="{00000000-0010-0000-A002-000001000000}" uniqueName="P1081546">
      <xmlPr mapId="2" xpath="/GFI-IZD-POD/IPK-GFI-IZD-POD_1000379/P1081546" xmlDataType="decimal"/>
    </xmlCellPr>
  </singleXmlCell>
  <singleXmlCell id="677" xr6:uid="{00000000-000C-0000-FFFF-FFFFA1020000}" r="R8" connectionId="0">
    <xmlCellPr id="1" xr6:uid="{00000000-0010-0000-A102-000001000000}" uniqueName="P1081648">
      <xmlPr mapId="2" xpath="/GFI-IZD-POD/IPK-GFI-IZD-POD_1000379/P1081648" xmlDataType="decimal"/>
    </xmlCellPr>
  </singleXmlCell>
  <singleXmlCell id="678" xr6:uid="{00000000-000C-0000-FFFF-FFFFA2020000}" r="S8" connectionId="0">
    <xmlCellPr id="1" xr6:uid="{00000000-0010-0000-A202-000001000000}" uniqueName="P1123004">
      <xmlPr mapId="2" xpath="/GFI-IZD-POD/IPK-GFI-IZD-POD_1000379/P1123004" xmlDataType="decimal"/>
    </xmlCellPr>
  </singleXmlCell>
  <singleXmlCell id="679" xr6:uid="{00000000-000C-0000-FFFF-FFFFA3020000}" r="T8" connectionId="0">
    <xmlCellPr id="1" xr6:uid="{00000000-0010-0000-A302-000001000000}" uniqueName="P1123005">
      <xmlPr mapId="2" xpath="/GFI-IZD-POD/IPK-GFI-IZD-POD_1000379/P1123005" xmlDataType="decimal"/>
    </xmlCellPr>
  </singleXmlCell>
  <singleXmlCell id="680" xr6:uid="{00000000-000C-0000-FFFF-FFFFA4020000}" r="U8" connectionId="0">
    <xmlCellPr id="1" xr6:uid="{00000000-0010-0000-A402-000001000000}" uniqueName="P1081649">
      <xmlPr mapId="2" xpath="/GFI-IZD-POD/IPK-GFI-IZD-POD_1000379/P1081649" xmlDataType="decimal"/>
    </xmlCellPr>
  </singleXmlCell>
  <singleXmlCell id="681" xr6:uid="{00000000-000C-0000-FFFF-FFFFA5020000}" r="V8" connectionId="0">
    <xmlCellPr id="1" xr6:uid="{00000000-0010-0000-A502-000001000000}" uniqueName="P1081651">
      <xmlPr mapId="2" xpath="/GFI-IZD-POD/IPK-GFI-IZD-POD_1000379/P1081651" xmlDataType="decimal"/>
    </xmlCellPr>
  </singleXmlCell>
  <singleXmlCell id="682" xr6:uid="{00000000-000C-0000-FFFF-FFFFA6020000}" r="W8" connectionId="0">
    <xmlCellPr id="1" xr6:uid="{00000000-0010-0000-A602-000001000000}" uniqueName="P1081656">
      <xmlPr mapId="2" xpath="/GFI-IZD-POD/IPK-GFI-IZD-POD_1000379/P1081656" xmlDataType="decimal"/>
    </xmlCellPr>
  </singleXmlCell>
  <singleXmlCell id="683" xr6:uid="{00000000-000C-0000-FFFF-FFFFA7020000}" r="X8" connectionId="0">
    <xmlCellPr id="1" xr6:uid="{00000000-0010-0000-A702-000001000000}" uniqueName="P1081658">
      <xmlPr mapId="2" xpath="/GFI-IZD-POD/IPK-GFI-IZD-POD_1000379/P1081658" xmlDataType="decimal"/>
    </xmlCellPr>
  </singleXmlCell>
  <singleXmlCell id="684" xr6:uid="{00000000-000C-0000-FFFF-FFFFA8020000}" r="Y8" connectionId="0">
    <xmlCellPr id="1" xr6:uid="{00000000-0010-0000-A802-000001000000}" uniqueName="P1081660">
      <xmlPr mapId="2" xpath="/GFI-IZD-POD/IPK-GFI-IZD-POD_1000379/P1081660" xmlDataType="decimal"/>
    </xmlCellPr>
  </singleXmlCell>
  <singleXmlCell id="685" xr6:uid="{00000000-000C-0000-FFFF-FFFFA9020000}" r="H9" connectionId="0">
    <xmlCellPr id="1" xr6:uid="{00000000-0010-0000-A902-000001000000}" uniqueName="P1078198">
      <xmlPr mapId="2" xpath="/GFI-IZD-POD/IPK-GFI-IZD-POD_1000379/P1078198" xmlDataType="decimal"/>
    </xmlCellPr>
  </singleXmlCell>
  <singleXmlCell id="686" xr6:uid="{00000000-000C-0000-FFFF-FFFFAA020000}" r="I9" connectionId="0">
    <xmlCellPr id="1" xr6:uid="{00000000-0010-0000-AA02-000001000000}" uniqueName="P1078199">
      <xmlPr mapId="2" xpath="/GFI-IZD-POD/IPK-GFI-IZD-POD_1000379/P1078199" xmlDataType="decimal"/>
    </xmlCellPr>
  </singleXmlCell>
  <singleXmlCell id="687" xr6:uid="{00000000-000C-0000-FFFF-FFFFAB020000}" r="J9" connectionId="0">
    <xmlCellPr id="1" xr6:uid="{00000000-0010-0000-AB02-000001000000}" uniqueName="P1078200">
      <xmlPr mapId="2" xpath="/GFI-IZD-POD/IPK-GFI-IZD-POD_1000379/P1078200" xmlDataType="decimal"/>
    </xmlCellPr>
  </singleXmlCell>
  <singleXmlCell id="688" xr6:uid="{00000000-000C-0000-FFFF-FFFFAC020000}" r="K9" connectionId="0">
    <xmlCellPr id="1" xr6:uid="{00000000-0010-0000-AC02-000001000000}" uniqueName="P1078201">
      <xmlPr mapId="2" xpath="/GFI-IZD-POD/IPK-GFI-IZD-POD_1000379/P1078201" xmlDataType="decimal"/>
    </xmlCellPr>
  </singleXmlCell>
  <singleXmlCell id="689" xr6:uid="{00000000-000C-0000-FFFF-FFFFAD020000}" r="L9" connectionId="0">
    <xmlCellPr id="1" xr6:uid="{00000000-0010-0000-AD02-000001000000}" uniqueName="P1078202">
      <xmlPr mapId="2" xpath="/GFI-IZD-POD/IPK-GFI-IZD-POD_1000379/P1078202" xmlDataType="decimal"/>
    </xmlCellPr>
  </singleXmlCell>
  <singleXmlCell id="690" xr6:uid="{00000000-000C-0000-FFFF-FFFFAE020000}" r="M9" connectionId="0">
    <xmlCellPr id="1" xr6:uid="{00000000-0010-0000-AE02-000001000000}" uniqueName="P1078203">
      <xmlPr mapId="2" xpath="/GFI-IZD-POD/IPK-GFI-IZD-POD_1000379/P1078203" xmlDataType="decimal"/>
    </xmlCellPr>
  </singleXmlCell>
  <singleXmlCell id="691" xr6:uid="{00000000-000C-0000-FFFF-FFFFAF020000}" r="N9" connectionId="0">
    <xmlCellPr id="1" xr6:uid="{00000000-0010-0000-AF02-000001000000}" uniqueName="P1078204">
      <xmlPr mapId="2" xpath="/GFI-IZD-POD/IPK-GFI-IZD-POD_1000379/P1078204" xmlDataType="decimal"/>
    </xmlCellPr>
  </singleXmlCell>
  <singleXmlCell id="692" xr6:uid="{00000000-000C-0000-FFFF-FFFFB0020000}" r="O9" connectionId="0">
    <xmlCellPr id="1" xr6:uid="{00000000-0010-0000-B002-000001000000}" uniqueName="P1078205">
      <xmlPr mapId="2" xpath="/GFI-IZD-POD/IPK-GFI-IZD-POD_1000379/P1078205" xmlDataType="decimal"/>
    </xmlCellPr>
  </singleXmlCell>
  <singleXmlCell id="693" xr6:uid="{00000000-000C-0000-FFFF-FFFFB1020000}" r="P9" connectionId="0">
    <xmlCellPr id="1" xr6:uid="{00000000-0010-0000-B102-000001000000}" uniqueName="P1081541">
      <xmlPr mapId="2" xpath="/GFI-IZD-POD/IPK-GFI-IZD-POD_1000379/P1081541" xmlDataType="decimal"/>
    </xmlCellPr>
  </singleXmlCell>
  <singleXmlCell id="694" xr6:uid="{00000000-000C-0000-FFFF-FFFFB2020000}" r="Q9" connectionId="0">
    <xmlCellPr id="1" xr6:uid="{00000000-0010-0000-B202-000001000000}" uniqueName="P1081548">
      <xmlPr mapId="2" xpath="/GFI-IZD-POD/IPK-GFI-IZD-POD_1000379/P1081548" xmlDataType="decimal"/>
    </xmlCellPr>
  </singleXmlCell>
  <singleXmlCell id="695" xr6:uid="{00000000-000C-0000-FFFF-FFFFB3020000}" r="R9" connectionId="0">
    <xmlCellPr id="1" xr6:uid="{00000000-0010-0000-B302-000001000000}" uniqueName="P1081662">
      <xmlPr mapId="2" xpath="/GFI-IZD-POD/IPK-GFI-IZD-POD_1000379/P1081662" xmlDataType="decimal"/>
    </xmlCellPr>
  </singleXmlCell>
  <singleXmlCell id="696" xr6:uid="{00000000-000C-0000-FFFF-FFFFB4020000}" r="S9" connectionId="0">
    <xmlCellPr id="1" xr6:uid="{00000000-0010-0000-B402-000001000000}" uniqueName="P1123006">
      <xmlPr mapId="2" xpath="/GFI-IZD-POD/IPK-GFI-IZD-POD_1000379/P1123006" xmlDataType="decimal"/>
    </xmlCellPr>
  </singleXmlCell>
  <singleXmlCell id="697" xr6:uid="{00000000-000C-0000-FFFF-FFFFB5020000}" r="T9" connectionId="0">
    <xmlCellPr id="1" xr6:uid="{00000000-0010-0000-B502-000001000000}" uniqueName="P1123007">
      <xmlPr mapId="2" xpath="/GFI-IZD-POD/IPK-GFI-IZD-POD_1000379/P1123007" xmlDataType="decimal"/>
    </xmlCellPr>
  </singleXmlCell>
  <singleXmlCell id="698" xr6:uid="{00000000-000C-0000-FFFF-FFFFB6020000}" r="U9" connectionId="0">
    <xmlCellPr id="1" xr6:uid="{00000000-0010-0000-B602-000001000000}" uniqueName="P1081664">
      <xmlPr mapId="2" xpath="/GFI-IZD-POD/IPK-GFI-IZD-POD_1000379/P1081664" xmlDataType="decimal"/>
    </xmlCellPr>
  </singleXmlCell>
  <singleXmlCell id="699" xr6:uid="{00000000-000C-0000-FFFF-FFFFB7020000}" r="V9" connectionId="0">
    <xmlCellPr id="1" xr6:uid="{00000000-0010-0000-B702-000001000000}" uniqueName="P1081666">
      <xmlPr mapId="2" xpath="/GFI-IZD-POD/IPK-GFI-IZD-POD_1000379/P1081666" xmlDataType="decimal"/>
    </xmlCellPr>
  </singleXmlCell>
  <singleXmlCell id="700" xr6:uid="{00000000-000C-0000-FFFF-FFFFB8020000}" r="W9" connectionId="0">
    <xmlCellPr id="1" xr6:uid="{00000000-0010-0000-B802-000001000000}" uniqueName="P1081668">
      <xmlPr mapId="2" xpath="/GFI-IZD-POD/IPK-GFI-IZD-POD_1000379/P1081668" xmlDataType="decimal"/>
    </xmlCellPr>
  </singleXmlCell>
  <singleXmlCell id="701" xr6:uid="{00000000-000C-0000-FFFF-FFFFB9020000}" r="X9" connectionId="0">
    <xmlCellPr id="1" xr6:uid="{00000000-0010-0000-B902-000001000000}" uniqueName="P1081670">
      <xmlPr mapId="2" xpath="/GFI-IZD-POD/IPK-GFI-IZD-POD_1000379/P1081670" xmlDataType="decimal"/>
    </xmlCellPr>
  </singleXmlCell>
  <singleXmlCell id="702" xr6:uid="{00000000-000C-0000-FFFF-FFFFBA020000}" r="Y9" connectionId="0">
    <xmlCellPr id="1" xr6:uid="{00000000-0010-0000-BA02-000001000000}" uniqueName="P1081672">
      <xmlPr mapId="2" xpath="/GFI-IZD-POD/IPK-GFI-IZD-POD_1000379/P1081672" xmlDataType="decimal"/>
    </xmlCellPr>
  </singleXmlCell>
  <singleXmlCell id="703" xr6:uid="{00000000-000C-0000-FFFF-FFFFBB020000}" r="H10" connectionId="0">
    <xmlCellPr id="1" xr6:uid="{00000000-0010-0000-BB02-000001000000}" uniqueName="P1078206">
      <xmlPr mapId="2" xpath="/GFI-IZD-POD/IPK-GFI-IZD-POD_1000379/P1078206" xmlDataType="decimal"/>
    </xmlCellPr>
  </singleXmlCell>
  <singleXmlCell id="704" xr6:uid="{00000000-000C-0000-FFFF-FFFFBC020000}" r="I10" connectionId="0">
    <xmlCellPr id="1" xr6:uid="{00000000-0010-0000-BC02-000001000000}" uniqueName="P1078207">
      <xmlPr mapId="2" xpath="/GFI-IZD-POD/IPK-GFI-IZD-POD_1000379/P1078207" xmlDataType="decimal"/>
    </xmlCellPr>
  </singleXmlCell>
  <singleXmlCell id="705" xr6:uid="{00000000-000C-0000-FFFF-FFFFBD020000}" r="J10" connectionId="0">
    <xmlCellPr id="1" xr6:uid="{00000000-0010-0000-BD02-000001000000}" uniqueName="P1078208">
      <xmlPr mapId="2" xpath="/GFI-IZD-POD/IPK-GFI-IZD-POD_1000379/P1078208" xmlDataType="decimal"/>
    </xmlCellPr>
  </singleXmlCell>
  <singleXmlCell id="706" xr6:uid="{00000000-000C-0000-FFFF-FFFFBE020000}" r="K10" connectionId="0">
    <xmlCellPr id="1" xr6:uid="{00000000-0010-0000-BE02-000001000000}" uniqueName="P1078209">
      <xmlPr mapId="2" xpath="/GFI-IZD-POD/IPK-GFI-IZD-POD_1000379/P1078209" xmlDataType="decimal"/>
    </xmlCellPr>
  </singleXmlCell>
  <singleXmlCell id="707" xr6:uid="{00000000-000C-0000-FFFF-FFFFBF020000}" r="L10" connectionId="0">
    <xmlCellPr id="1" xr6:uid="{00000000-0010-0000-BF02-000001000000}" uniqueName="P1078210">
      <xmlPr mapId="2" xpath="/GFI-IZD-POD/IPK-GFI-IZD-POD_1000379/P1078210" xmlDataType="decimal"/>
    </xmlCellPr>
  </singleXmlCell>
  <singleXmlCell id="708" xr6:uid="{00000000-000C-0000-FFFF-FFFFC0020000}" r="M10" connectionId="0">
    <xmlCellPr id="1" xr6:uid="{00000000-0010-0000-C002-000001000000}" uniqueName="P1078215">
      <xmlPr mapId="2" xpath="/GFI-IZD-POD/IPK-GFI-IZD-POD_1000379/P1078215" xmlDataType="decimal"/>
    </xmlCellPr>
  </singleXmlCell>
  <singleXmlCell id="709" xr6:uid="{00000000-000C-0000-FFFF-FFFFC1020000}" r="N10" connectionId="0">
    <xmlCellPr id="1" xr6:uid="{00000000-0010-0000-C102-000001000000}" uniqueName="P1078217">
      <xmlPr mapId="2" xpath="/GFI-IZD-POD/IPK-GFI-IZD-POD_1000379/P1078217" xmlDataType="decimal"/>
    </xmlCellPr>
  </singleXmlCell>
  <singleXmlCell id="710" xr6:uid="{00000000-000C-0000-FFFF-FFFFC2020000}" r="O10" connectionId="0">
    <xmlCellPr id="1" xr6:uid="{00000000-0010-0000-C202-000001000000}" uniqueName="P1078220">
      <xmlPr mapId="2" xpath="/GFI-IZD-POD/IPK-GFI-IZD-POD_1000379/P1078220" xmlDataType="decimal"/>
    </xmlCellPr>
  </singleXmlCell>
  <singleXmlCell id="711" xr6:uid="{00000000-000C-0000-FFFF-FFFFC3020000}" r="P10" connectionId="0">
    <xmlCellPr id="1" xr6:uid="{00000000-0010-0000-C302-000001000000}" uniqueName="P1081542">
      <xmlPr mapId="2" xpath="/GFI-IZD-POD/IPK-GFI-IZD-POD_1000379/P1081542" xmlDataType="decimal"/>
    </xmlCellPr>
  </singleXmlCell>
  <singleXmlCell id="712" xr6:uid="{00000000-000C-0000-FFFF-FFFFC4020000}" r="Q10" connectionId="0">
    <xmlCellPr id="1" xr6:uid="{00000000-0010-0000-C402-000001000000}" uniqueName="P1081646">
      <xmlPr mapId="2" xpath="/GFI-IZD-POD/IPK-GFI-IZD-POD_1000379/P1081646" xmlDataType="decimal"/>
    </xmlCellPr>
  </singleXmlCell>
  <singleXmlCell id="713" xr6:uid="{00000000-000C-0000-FFFF-FFFFC5020000}" r="R10" connectionId="0">
    <xmlCellPr id="1" xr6:uid="{00000000-0010-0000-C502-000001000000}" uniqueName="P1081674">
      <xmlPr mapId="2" xpath="/GFI-IZD-POD/IPK-GFI-IZD-POD_1000379/P1081674" xmlDataType="decimal"/>
    </xmlCellPr>
  </singleXmlCell>
  <singleXmlCell id="714" xr6:uid="{00000000-000C-0000-FFFF-FFFFC6020000}" r="S10" connectionId="0">
    <xmlCellPr id="1" xr6:uid="{00000000-0010-0000-C602-000001000000}" uniqueName="P1123008">
      <xmlPr mapId="2" xpath="/GFI-IZD-POD/IPK-GFI-IZD-POD_1000379/P1123008" xmlDataType="decimal"/>
    </xmlCellPr>
  </singleXmlCell>
  <singleXmlCell id="715" xr6:uid="{00000000-000C-0000-FFFF-FFFFC7020000}" r="T10" connectionId="0">
    <xmlCellPr id="1" xr6:uid="{00000000-0010-0000-C702-000001000000}" uniqueName="P1123009">
      <xmlPr mapId="2" xpath="/GFI-IZD-POD/IPK-GFI-IZD-POD_1000379/P1123009" xmlDataType="decimal"/>
    </xmlCellPr>
  </singleXmlCell>
  <singleXmlCell id="716" xr6:uid="{00000000-000C-0000-FFFF-FFFFC8020000}" r="U10" connectionId="0">
    <xmlCellPr id="1" xr6:uid="{00000000-0010-0000-C802-000001000000}" uniqueName="P1081676">
      <xmlPr mapId="2" xpath="/GFI-IZD-POD/IPK-GFI-IZD-POD_1000379/P1081676" xmlDataType="decimal"/>
    </xmlCellPr>
  </singleXmlCell>
  <singleXmlCell id="717" xr6:uid="{00000000-000C-0000-FFFF-FFFFC9020000}" r="V10" connectionId="0">
    <xmlCellPr id="1" xr6:uid="{00000000-0010-0000-C902-000001000000}" uniqueName="P1081678">
      <xmlPr mapId="2" xpath="/GFI-IZD-POD/IPK-GFI-IZD-POD_1000379/P1081678" xmlDataType="decimal"/>
    </xmlCellPr>
  </singleXmlCell>
  <singleXmlCell id="718" xr6:uid="{00000000-000C-0000-FFFF-FFFFCA020000}" r="W10" connectionId="0">
    <xmlCellPr id="1" xr6:uid="{00000000-0010-0000-CA02-000001000000}" uniqueName="P1081680">
      <xmlPr mapId="2" xpath="/GFI-IZD-POD/IPK-GFI-IZD-POD_1000379/P1081680" xmlDataType="decimal"/>
    </xmlCellPr>
  </singleXmlCell>
  <singleXmlCell id="719" xr6:uid="{00000000-000C-0000-FFFF-FFFFCB020000}" r="X10" connectionId="0">
    <xmlCellPr id="1" xr6:uid="{00000000-0010-0000-CB02-000001000000}" uniqueName="P1081682">
      <xmlPr mapId="2" xpath="/GFI-IZD-POD/IPK-GFI-IZD-POD_1000379/P1081682" xmlDataType="decimal"/>
    </xmlCellPr>
  </singleXmlCell>
  <singleXmlCell id="720" xr6:uid="{00000000-000C-0000-FFFF-FFFFCC020000}" r="Y10" connectionId="0">
    <xmlCellPr id="1" xr6:uid="{00000000-0010-0000-CC02-000001000000}" uniqueName="P1081684">
      <xmlPr mapId="2" xpath="/GFI-IZD-POD/IPK-GFI-IZD-POD_1000379/P1081684" xmlDataType="decimal"/>
    </xmlCellPr>
  </singleXmlCell>
  <singleXmlCell id="721" xr6:uid="{00000000-000C-0000-FFFF-FFFFCD020000}" r="H11" connectionId="0">
    <xmlCellPr id="1" xr6:uid="{00000000-0010-0000-CD02-000001000000}" uniqueName="P1078222">
      <xmlPr mapId="2" xpath="/GFI-IZD-POD/IPK-GFI-IZD-POD_1000379/P1078222" xmlDataType="decimal"/>
    </xmlCellPr>
  </singleXmlCell>
  <singleXmlCell id="722" xr6:uid="{00000000-000C-0000-FFFF-FFFFCE020000}" r="I11" connectionId="0">
    <xmlCellPr id="1" xr6:uid="{00000000-0010-0000-CE02-000001000000}" uniqueName="P1078224">
      <xmlPr mapId="2" xpath="/GFI-IZD-POD/IPK-GFI-IZD-POD_1000379/P1078224" xmlDataType="decimal"/>
    </xmlCellPr>
  </singleXmlCell>
  <singleXmlCell id="723" xr6:uid="{00000000-000C-0000-FFFF-FFFFCF020000}" r="J11" connectionId="0">
    <xmlCellPr id="1" xr6:uid="{00000000-0010-0000-CF02-000001000000}" uniqueName="P1078226">
      <xmlPr mapId="2" xpath="/GFI-IZD-POD/IPK-GFI-IZD-POD_1000379/P1078226" xmlDataType="decimal"/>
    </xmlCellPr>
  </singleXmlCell>
  <singleXmlCell id="724" xr6:uid="{00000000-000C-0000-FFFF-FFFFD0020000}" r="K11" connectionId="0">
    <xmlCellPr id="1" xr6:uid="{00000000-0010-0000-D002-000001000000}" uniqueName="P1078229">
      <xmlPr mapId="2" xpath="/GFI-IZD-POD/IPK-GFI-IZD-POD_1000379/P1078229" xmlDataType="decimal"/>
    </xmlCellPr>
  </singleXmlCell>
  <singleXmlCell id="725" xr6:uid="{00000000-000C-0000-FFFF-FFFFD1020000}" r="L11" connectionId="0">
    <xmlCellPr id="1" xr6:uid="{00000000-0010-0000-D102-000001000000}" uniqueName="P1078231">
      <xmlPr mapId="2" xpath="/GFI-IZD-POD/IPK-GFI-IZD-POD_1000379/P1078231" xmlDataType="decimal"/>
    </xmlCellPr>
  </singleXmlCell>
  <singleXmlCell id="726" xr6:uid="{00000000-000C-0000-FFFF-FFFFD2020000}" r="M11" connectionId="0">
    <xmlCellPr id="1" xr6:uid="{00000000-0010-0000-D202-000001000000}" uniqueName="P1078233">
      <xmlPr mapId="2" xpath="/GFI-IZD-POD/IPK-GFI-IZD-POD_1000379/P1078233" xmlDataType="decimal"/>
    </xmlCellPr>
  </singleXmlCell>
  <singleXmlCell id="727" xr6:uid="{00000000-000C-0000-FFFF-FFFFD3020000}" r="N11" connectionId="0">
    <xmlCellPr id="1" xr6:uid="{00000000-0010-0000-D302-000001000000}" uniqueName="P1078236">
      <xmlPr mapId="2" xpath="/GFI-IZD-POD/IPK-GFI-IZD-POD_1000379/P1078236" xmlDataType="decimal"/>
    </xmlCellPr>
  </singleXmlCell>
  <singleXmlCell id="728" xr6:uid="{00000000-000C-0000-FFFF-FFFFD4020000}" r="O11" connectionId="0">
    <xmlCellPr id="1" xr6:uid="{00000000-0010-0000-D402-000001000000}" uniqueName="P1078237">
      <xmlPr mapId="2" xpath="/GFI-IZD-POD/IPK-GFI-IZD-POD_1000379/P1078237" xmlDataType="decimal"/>
    </xmlCellPr>
  </singleXmlCell>
  <singleXmlCell id="729" xr6:uid="{00000000-000C-0000-FFFF-FFFFD5020000}" r="P11" connectionId="0">
    <xmlCellPr id="1" xr6:uid="{00000000-0010-0000-D502-000001000000}" uniqueName="P1081543">
      <xmlPr mapId="2" xpath="/GFI-IZD-POD/IPK-GFI-IZD-POD_1000379/P1081543" xmlDataType="decimal"/>
    </xmlCellPr>
  </singleXmlCell>
  <singleXmlCell id="730" xr6:uid="{00000000-000C-0000-FFFF-FFFFD6020000}" r="Q11" connectionId="0">
    <xmlCellPr id="1" xr6:uid="{00000000-0010-0000-D602-000001000000}" uniqueName="P1081685">
      <xmlPr mapId="2" xpath="/GFI-IZD-POD/IPK-GFI-IZD-POD_1000379/P1081685" xmlDataType="decimal"/>
    </xmlCellPr>
  </singleXmlCell>
  <singleXmlCell id="731" xr6:uid="{00000000-000C-0000-FFFF-FFFFD7020000}" r="R11" connectionId="0">
    <xmlCellPr id="1" xr6:uid="{00000000-0010-0000-D702-000001000000}" uniqueName="P1081686">
      <xmlPr mapId="2" xpath="/GFI-IZD-POD/IPK-GFI-IZD-POD_1000379/P1081686" xmlDataType="decimal"/>
    </xmlCellPr>
  </singleXmlCell>
  <singleXmlCell id="732" xr6:uid="{00000000-000C-0000-FFFF-FFFFD8020000}" r="S11" connectionId="0">
    <xmlCellPr id="1" xr6:uid="{00000000-0010-0000-D802-000001000000}" uniqueName="P1123010">
      <xmlPr mapId="2" xpath="/GFI-IZD-POD/IPK-GFI-IZD-POD_1000379/P1123010" xmlDataType="decimal"/>
    </xmlCellPr>
  </singleXmlCell>
  <singleXmlCell id="733" xr6:uid="{00000000-000C-0000-FFFF-FFFFD9020000}" r="T11" connectionId="0">
    <xmlCellPr id="1" xr6:uid="{00000000-0010-0000-D902-000001000000}" uniqueName="P1123011">
      <xmlPr mapId="2" xpath="/GFI-IZD-POD/IPK-GFI-IZD-POD_1000379/P1123011" xmlDataType="decimal"/>
    </xmlCellPr>
  </singleXmlCell>
  <singleXmlCell id="734" xr6:uid="{00000000-000C-0000-FFFF-FFFFDA020000}" r="U11" connectionId="0">
    <xmlCellPr id="1" xr6:uid="{00000000-0010-0000-DA02-000001000000}" uniqueName="P1081687">
      <xmlPr mapId="2" xpath="/GFI-IZD-POD/IPK-GFI-IZD-POD_1000379/P1081687" xmlDataType="decimal"/>
    </xmlCellPr>
  </singleXmlCell>
  <singleXmlCell id="735" xr6:uid="{00000000-000C-0000-FFFF-FFFFDB020000}" r="V11" connectionId="0">
    <xmlCellPr id="1" xr6:uid="{00000000-0010-0000-DB02-000001000000}" uniqueName="P1081688">
      <xmlPr mapId="2" xpath="/GFI-IZD-POD/IPK-GFI-IZD-POD_1000379/P1081688" xmlDataType="decimal"/>
    </xmlCellPr>
  </singleXmlCell>
  <singleXmlCell id="736" xr6:uid="{00000000-000C-0000-FFFF-FFFFDC020000}" r="W11" connectionId="0">
    <xmlCellPr id="1" xr6:uid="{00000000-0010-0000-DC02-000001000000}" uniqueName="P1081689">
      <xmlPr mapId="2" xpath="/GFI-IZD-POD/IPK-GFI-IZD-POD_1000379/P1081689" xmlDataType="decimal"/>
    </xmlCellPr>
  </singleXmlCell>
  <singleXmlCell id="737" xr6:uid="{00000000-000C-0000-FFFF-FFFFDD020000}" r="X11" connectionId="0">
    <xmlCellPr id="1" xr6:uid="{00000000-0010-0000-DD02-000001000000}" uniqueName="P1081690">
      <xmlPr mapId="2" xpath="/GFI-IZD-POD/IPK-GFI-IZD-POD_1000379/P1081690" xmlDataType="decimal"/>
    </xmlCellPr>
  </singleXmlCell>
  <singleXmlCell id="738" xr6:uid="{00000000-000C-0000-FFFF-FFFFDE020000}" r="Y11" connectionId="0">
    <xmlCellPr id="1" xr6:uid="{00000000-0010-0000-DE02-000001000000}" uniqueName="P1081696">
      <xmlPr mapId="2" xpath="/GFI-IZD-POD/IPK-GFI-IZD-POD_1000379/P1081696" xmlDataType="decimal"/>
    </xmlCellPr>
  </singleXmlCell>
  <singleXmlCell id="739" xr6:uid="{00000000-000C-0000-FFFF-FFFFDF020000}" r="H12" connectionId="0">
    <xmlCellPr id="1" xr6:uid="{00000000-0010-0000-DF02-000001000000}" uniqueName="P1078238">
      <xmlPr mapId="2" xpath="/GFI-IZD-POD/IPK-GFI-IZD-POD_1000379/P1078238" xmlDataType="decimal"/>
    </xmlCellPr>
  </singleXmlCell>
  <singleXmlCell id="740" xr6:uid="{00000000-000C-0000-FFFF-FFFFE0020000}" r="I12" connectionId="0">
    <xmlCellPr id="1" xr6:uid="{00000000-0010-0000-E002-000001000000}" uniqueName="P1078239">
      <xmlPr mapId="2" xpath="/GFI-IZD-POD/IPK-GFI-IZD-POD_1000379/P1078239" xmlDataType="decimal"/>
    </xmlCellPr>
  </singleXmlCell>
  <singleXmlCell id="741" xr6:uid="{00000000-000C-0000-FFFF-FFFFE1020000}" r="J12" connectionId="0">
    <xmlCellPr id="1" xr6:uid="{00000000-0010-0000-E102-000001000000}" uniqueName="P1078240">
      <xmlPr mapId="2" xpath="/GFI-IZD-POD/IPK-GFI-IZD-POD_1000379/P1078240" xmlDataType="decimal"/>
    </xmlCellPr>
  </singleXmlCell>
  <singleXmlCell id="742" xr6:uid="{00000000-000C-0000-FFFF-FFFFE2020000}" r="K12" connectionId="0">
    <xmlCellPr id="1" xr6:uid="{00000000-0010-0000-E202-000001000000}" uniqueName="P1078241">
      <xmlPr mapId="2" xpath="/GFI-IZD-POD/IPK-GFI-IZD-POD_1000379/P1078241" xmlDataType="decimal"/>
    </xmlCellPr>
  </singleXmlCell>
  <singleXmlCell id="743" xr6:uid="{00000000-000C-0000-FFFF-FFFFE3020000}" r="L12" connectionId="0">
    <xmlCellPr id="1" xr6:uid="{00000000-0010-0000-E302-000001000000}" uniqueName="P1078242">
      <xmlPr mapId="2" xpath="/GFI-IZD-POD/IPK-GFI-IZD-POD_1000379/P1078242" xmlDataType="decimal"/>
    </xmlCellPr>
  </singleXmlCell>
  <singleXmlCell id="744" xr6:uid="{00000000-000C-0000-FFFF-FFFFE4020000}" r="M12" connectionId="0">
    <xmlCellPr id="1" xr6:uid="{00000000-0010-0000-E402-000001000000}" uniqueName="P1078243">
      <xmlPr mapId="2" xpath="/GFI-IZD-POD/IPK-GFI-IZD-POD_1000379/P1078243" xmlDataType="decimal"/>
    </xmlCellPr>
  </singleXmlCell>
  <singleXmlCell id="745" xr6:uid="{00000000-000C-0000-FFFF-FFFFE5020000}" r="N12" connectionId="0">
    <xmlCellPr id="1" xr6:uid="{00000000-0010-0000-E502-000001000000}" uniqueName="P1078946">
      <xmlPr mapId="2" xpath="/GFI-IZD-POD/IPK-GFI-IZD-POD_1000379/P1078946" xmlDataType="decimal"/>
    </xmlCellPr>
  </singleXmlCell>
  <singleXmlCell id="746" xr6:uid="{00000000-000C-0000-FFFF-FFFFE6020000}" r="O12" connectionId="0">
    <xmlCellPr id="1" xr6:uid="{00000000-0010-0000-E602-000001000000}" uniqueName="P1078947">
      <xmlPr mapId="2" xpath="/GFI-IZD-POD/IPK-GFI-IZD-POD_1000379/P1078947" xmlDataType="decimal"/>
    </xmlCellPr>
  </singleXmlCell>
  <singleXmlCell id="747" xr6:uid="{00000000-000C-0000-FFFF-FFFFE7020000}" r="P12" connectionId="0">
    <xmlCellPr id="1" xr6:uid="{00000000-0010-0000-E702-000001000000}" uniqueName="P1081544">
      <xmlPr mapId="2" xpath="/GFI-IZD-POD/IPK-GFI-IZD-POD_1000379/P1081544" xmlDataType="decimal"/>
    </xmlCellPr>
  </singleXmlCell>
  <singleXmlCell id="748" xr6:uid="{00000000-000C-0000-FFFF-FFFFE8020000}" r="Q12" connectionId="0">
    <xmlCellPr id="1" xr6:uid="{00000000-0010-0000-E802-000001000000}" uniqueName="P1081697">
      <xmlPr mapId="2" xpath="/GFI-IZD-POD/IPK-GFI-IZD-POD_1000379/P1081697" xmlDataType="decimal"/>
    </xmlCellPr>
  </singleXmlCell>
  <singleXmlCell id="749" xr6:uid="{00000000-000C-0000-FFFF-FFFFE9020000}" r="R12" connectionId="0">
    <xmlCellPr id="1" xr6:uid="{00000000-0010-0000-E902-000001000000}" uniqueName="P1081698">
      <xmlPr mapId="2" xpath="/GFI-IZD-POD/IPK-GFI-IZD-POD_1000379/P1081698" xmlDataType="decimal"/>
    </xmlCellPr>
  </singleXmlCell>
  <singleXmlCell id="750" xr6:uid="{00000000-000C-0000-FFFF-FFFFEA020000}" r="S12" connectionId="0">
    <xmlCellPr id="1" xr6:uid="{00000000-0010-0000-EA02-000001000000}" uniqueName="P1123012">
      <xmlPr mapId="2" xpath="/GFI-IZD-POD/IPK-GFI-IZD-POD_1000379/P1123012" xmlDataType="decimal"/>
    </xmlCellPr>
  </singleXmlCell>
  <singleXmlCell id="751" xr6:uid="{00000000-000C-0000-FFFF-FFFFEB020000}" r="T12" connectionId="0">
    <xmlCellPr id="1" xr6:uid="{00000000-0010-0000-EB02-000001000000}" uniqueName="P1123013">
      <xmlPr mapId="2" xpath="/GFI-IZD-POD/IPK-GFI-IZD-POD_1000379/P1123013" xmlDataType="decimal"/>
    </xmlCellPr>
  </singleXmlCell>
  <singleXmlCell id="752" xr6:uid="{00000000-000C-0000-FFFF-FFFFEC020000}" r="U12" connectionId="0">
    <xmlCellPr id="1" xr6:uid="{00000000-0010-0000-EC02-000001000000}" uniqueName="P1081699">
      <xmlPr mapId="2" xpath="/GFI-IZD-POD/IPK-GFI-IZD-POD_1000379/P1081699" xmlDataType="decimal"/>
    </xmlCellPr>
  </singleXmlCell>
  <singleXmlCell id="753" xr6:uid="{00000000-000C-0000-FFFF-FFFFED020000}" r="V12" connectionId="0">
    <xmlCellPr id="1" xr6:uid="{00000000-0010-0000-ED02-000001000000}" uniqueName="P1081700">
      <xmlPr mapId="2" xpath="/GFI-IZD-POD/IPK-GFI-IZD-POD_1000379/P1081700" xmlDataType="decimal"/>
    </xmlCellPr>
  </singleXmlCell>
  <singleXmlCell id="754" xr6:uid="{00000000-000C-0000-FFFF-FFFFEE020000}" r="W12" connectionId="0">
    <xmlCellPr id="1" xr6:uid="{00000000-0010-0000-EE02-000001000000}" uniqueName="P1081701">
      <xmlPr mapId="2" xpath="/GFI-IZD-POD/IPK-GFI-IZD-POD_1000379/P1081701" xmlDataType="decimal"/>
    </xmlCellPr>
  </singleXmlCell>
  <singleXmlCell id="755" xr6:uid="{00000000-000C-0000-FFFF-FFFFEF020000}" r="X12" connectionId="0">
    <xmlCellPr id="1" xr6:uid="{00000000-0010-0000-EF02-000001000000}" uniqueName="P1081702">
      <xmlPr mapId="2" xpath="/GFI-IZD-POD/IPK-GFI-IZD-POD_1000379/P1081702" xmlDataType="decimal"/>
    </xmlCellPr>
  </singleXmlCell>
  <singleXmlCell id="756" xr6:uid="{00000000-000C-0000-FFFF-FFFFF0020000}" r="Y12" connectionId="0">
    <xmlCellPr id="1" xr6:uid="{00000000-0010-0000-F002-000001000000}" uniqueName="P1081703">
      <xmlPr mapId="2" xpath="/GFI-IZD-POD/IPK-GFI-IZD-POD_1000379/P1081703" xmlDataType="decimal"/>
    </xmlCellPr>
  </singleXmlCell>
  <singleXmlCell id="757" xr6:uid="{00000000-000C-0000-FFFF-FFFFF1020000}" r="H13" connectionId="0">
    <xmlCellPr id="1" xr6:uid="{00000000-0010-0000-F102-000001000000}" uniqueName="P1078948">
      <xmlPr mapId="2" xpath="/GFI-IZD-POD/IPK-GFI-IZD-POD_1000379/P1078948" xmlDataType="decimal"/>
    </xmlCellPr>
  </singleXmlCell>
  <singleXmlCell id="758" xr6:uid="{00000000-000C-0000-FFFF-FFFFF2020000}" r="I13" connectionId="0">
    <xmlCellPr id="1" xr6:uid="{00000000-0010-0000-F202-000001000000}" uniqueName="P1078949">
      <xmlPr mapId="2" xpath="/GFI-IZD-POD/IPK-GFI-IZD-POD_1000379/P1078949" xmlDataType="decimal"/>
    </xmlCellPr>
  </singleXmlCell>
  <singleXmlCell id="759" xr6:uid="{00000000-000C-0000-FFFF-FFFFF3020000}" r="J13" connectionId="0">
    <xmlCellPr id="1" xr6:uid="{00000000-0010-0000-F302-000001000000}" uniqueName="P1079430">
      <xmlPr mapId="2" xpath="/GFI-IZD-POD/IPK-GFI-IZD-POD_1000379/P1079430" xmlDataType="decimal"/>
    </xmlCellPr>
  </singleXmlCell>
  <singleXmlCell id="760" xr6:uid="{00000000-000C-0000-FFFF-FFFFF4020000}" r="K13" connectionId="0">
    <xmlCellPr id="1" xr6:uid="{00000000-0010-0000-F402-000001000000}" uniqueName="P1079851">
      <xmlPr mapId="2" xpath="/GFI-IZD-POD/IPK-GFI-IZD-POD_1000379/P1079851" xmlDataType="decimal"/>
    </xmlCellPr>
  </singleXmlCell>
  <singleXmlCell id="761" xr6:uid="{00000000-000C-0000-FFFF-FFFFF5020000}" r="L13" connectionId="0">
    <xmlCellPr id="1" xr6:uid="{00000000-0010-0000-F502-000001000000}" uniqueName="P1079852">
      <xmlPr mapId="2" xpath="/GFI-IZD-POD/IPK-GFI-IZD-POD_1000379/P1079852" xmlDataType="decimal"/>
    </xmlCellPr>
  </singleXmlCell>
  <singleXmlCell id="762" xr6:uid="{00000000-000C-0000-FFFF-FFFFF6020000}" r="M13" connectionId="0">
    <xmlCellPr id="1" xr6:uid="{00000000-0010-0000-F602-000001000000}" uniqueName="P1079853">
      <xmlPr mapId="2" xpath="/GFI-IZD-POD/IPK-GFI-IZD-POD_1000379/P1079853" xmlDataType="decimal"/>
    </xmlCellPr>
  </singleXmlCell>
  <singleXmlCell id="763" xr6:uid="{00000000-000C-0000-FFFF-FFFFF7020000}" r="N13" connectionId="0">
    <xmlCellPr id="1" xr6:uid="{00000000-0010-0000-F702-000001000000}" uniqueName="P1079854">
      <xmlPr mapId="2" xpath="/GFI-IZD-POD/IPK-GFI-IZD-POD_1000379/P1079854" xmlDataType="decimal"/>
    </xmlCellPr>
  </singleXmlCell>
  <singleXmlCell id="764" xr6:uid="{00000000-000C-0000-FFFF-FFFFF8020000}" r="O13" connectionId="0">
    <xmlCellPr id="1" xr6:uid="{00000000-0010-0000-F802-000001000000}" uniqueName="P1079855">
      <xmlPr mapId="2" xpath="/GFI-IZD-POD/IPK-GFI-IZD-POD_1000379/P1079855" xmlDataType="decimal"/>
    </xmlCellPr>
  </singleXmlCell>
  <singleXmlCell id="765" xr6:uid="{00000000-000C-0000-FFFF-FFFFF9020000}" r="P13" connectionId="0">
    <xmlCellPr id="1" xr6:uid="{00000000-0010-0000-F902-000001000000}" uniqueName="P1081545">
      <xmlPr mapId="2" xpath="/GFI-IZD-POD/IPK-GFI-IZD-POD_1000379/P1081545" xmlDataType="decimal"/>
    </xmlCellPr>
  </singleXmlCell>
  <singleXmlCell id="766" xr6:uid="{00000000-000C-0000-FFFF-FFFFFA020000}" r="Q13" connectionId="0">
    <xmlCellPr id="1" xr6:uid="{00000000-0010-0000-FA02-000001000000}" uniqueName="P1081704">
      <xmlPr mapId="2" xpath="/GFI-IZD-POD/IPK-GFI-IZD-POD_1000379/P1081704" xmlDataType="decimal"/>
    </xmlCellPr>
  </singleXmlCell>
  <singleXmlCell id="767" xr6:uid="{00000000-000C-0000-FFFF-FFFFFB020000}" r="R13" connectionId="0">
    <xmlCellPr id="1" xr6:uid="{00000000-0010-0000-FB02-000001000000}" uniqueName="P1081705">
      <xmlPr mapId="2" xpath="/GFI-IZD-POD/IPK-GFI-IZD-POD_1000379/P1081705" xmlDataType="decimal"/>
    </xmlCellPr>
  </singleXmlCell>
  <singleXmlCell id="768" xr6:uid="{00000000-000C-0000-FFFF-FFFFFC020000}" r="S13" connectionId="0">
    <xmlCellPr id="1" xr6:uid="{00000000-0010-0000-FC02-000001000000}" uniqueName="P1123014">
      <xmlPr mapId="2" xpath="/GFI-IZD-POD/IPK-GFI-IZD-POD_1000379/P1123014" xmlDataType="decimal"/>
    </xmlCellPr>
  </singleXmlCell>
  <singleXmlCell id="769" xr6:uid="{00000000-000C-0000-FFFF-FFFFFD020000}" r="T13" connectionId="0">
    <xmlCellPr id="1" xr6:uid="{00000000-0010-0000-FD02-000001000000}" uniqueName="P1123015">
      <xmlPr mapId="2" xpath="/GFI-IZD-POD/IPK-GFI-IZD-POD_1000379/P1123015" xmlDataType="decimal"/>
    </xmlCellPr>
  </singleXmlCell>
  <singleXmlCell id="770" xr6:uid="{00000000-000C-0000-FFFF-FFFFFE020000}" r="U13" connectionId="0">
    <xmlCellPr id="1" xr6:uid="{00000000-0010-0000-FE02-000001000000}" uniqueName="P1081706">
      <xmlPr mapId="2" xpath="/GFI-IZD-POD/IPK-GFI-IZD-POD_1000379/P1081706" xmlDataType="decimal"/>
    </xmlCellPr>
  </singleXmlCell>
  <singleXmlCell id="771" xr6:uid="{00000000-000C-0000-FFFF-FFFFFF020000}" r="V13" connectionId="0">
    <xmlCellPr id="1" xr6:uid="{00000000-0010-0000-FF02-000001000000}" uniqueName="P1081707">
      <xmlPr mapId="2" xpath="/GFI-IZD-POD/IPK-GFI-IZD-POD_1000379/P1081707" xmlDataType="decimal"/>
    </xmlCellPr>
  </singleXmlCell>
  <singleXmlCell id="772" xr6:uid="{00000000-000C-0000-FFFF-FFFF00030000}" r="W13" connectionId="0">
    <xmlCellPr id="1" xr6:uid="{00000000-0010-0000-0003-000001000000}" uniqueName="P1081708">
      <xmlPr mapId="2" xpath="/GFI-IZD-POD/IPK-GFI-IZD-POD_1000379/P1081708" xmlDataType="decimal"/>
    </xmlCellPr>
  </singleXmlCell>
  <singleXmlCell id="773" xr6:uid="{00000000-000C-0000-FFFF-FFFF01030000}" r="X13" connectionId="0">
    <xmlCellPr id="1" xr6:uid="{00000000-0010-0000-0103-000001000000}" uniqueName="P1081709">
      <xmlPr mapId="2" xpath="/GFI-IZD-POD/IPK-GFI-IZD-POD_1000379/P1081709" xmlDataType="decimal"/>
    </xmlCellPr>
  </singleXmlCell>
  <singleXmlCell id="774" xr6:uid="{00000000-000C-0000-FFFF-FFFF02030000}" r="Y13" connectionId="0">
    <xmlCellPr id="1" xr6:uid="{00000000-0010-0000-0203-000001000000}" uniqueName="P1081710">
      <xmlPr mapId="2" xpath="/GFI-IZD-POD/IPK-GFI-IZD-POD_1000379/P1081710" xmlDataType="decimal"/>
    </xmlCellPr>
  </singleXmlCell>
  <singleXmlCell id="775" xr6:uid="{00000000-000C-0000-FFFF-FFFF03030000}" r="H14" connectionId="0">
    <xmlCellPr id="1" xr6:uid="{00000000-0010-0000-0303-000001000000}" uniqueName="P1079856">
      <xmlPr mapId="2" xpath="/GFI-IZD-POD/IPK-GFI-IZD-POD_1000379/P1079856" xmlDataType="decimal"/>
    </xmlCellPr>
  </singleXmlCell>
  <singleXmlCell id="776" xr6:uid="{00000000-000C-0000-FFFF-FFFF04030000}" r="I14" connectionId="0">
    <xmlCellPr id="1" xr6:uid="{00000000-0010-0000-0403-000001000000}" uniqueName="P1079857">
      <xmlPr mapId="2" xpath="/GFI-IZD-POD/IPK-GFI-IZD-POD_1000379/P1079857" xmlDataType="decimal"/>
    </xmlCellPr>
  </singleXmlCell>
  <singleXmlCell id="777" xr6:uid="{00000000-000C-0000-FFFF-FFFF05030000}" r="J14" connectionId="0">
    <xmlCellPr id="1" xr6:uid="{00000000-0010-0000-0503-000001000000}" uniqueName="P1079858">
      <xmlPr mapId="2" xpath="/GFI-IZD-POD/IPK-GFI-IZD-POD_1000379/P1079858" xmlDataType="decimal"/>
    </xmlCellPr>
  </singleXmlCell>
  <singleXmlCell id="778" xr6:uid="{00000000-000C-0000-FFFF-FFFF06030000}" r="K14" connectionId="0">
    <xmlCellPr id="1" xr6:uid="{00000000-0010-0000-0603-000001000000}" uniqueName="P1079859">
      <xmlPr mapId="2" xpath="/GFI-IZD-POD/IPK-GFI-IZD-POD_1000379/P1079859" xmlDataType="decimal"/>
    </xmlCellPr>
  </singleXmlCell>
  <singleXmlCell id="779" xr6:uid="{00000000-000C-0000-FFFF-FFFF07030000}" r="L14" connectionId="0">
    <xmlCellPr id="1" xr6:uid="{00000000-0010-0000-0703-000001000000}" uniqueName="P1079860">
      <xmlPr mapId="2" xpath="/GFI-IZD-POD/IPK-GFI-IZD-POD_1000379/P1079860" xmlDataType="decimal"/>
    </xmlCellPr>
  </singleXmlCell>
  <singleXmlCell id="780" xr6:uid="{00000000-000C-0000-FFFF-FFFF08030000}" r="M14" connectionId="0">
    <xmlCellPr id="1" xr6:uid="{00000000-0010-0000-0803-000001000000}" uniqueName="P1079861">
      <xmlPr mapId="2" xpath="/GFI-IZD-POD/IPK-GFI-IZD-POD_1000379/P1079861" xmlDataType="decimal"/>
    </xmlCellPr>
  </singleXmlCell>
  <singleXmlCell id="781" xr6:uid="{00000000-000C-0000-FFFF-FFFF09030000}" r="N14" connectionId="0">
    <xmlCellPr id="1" xr6:uid="{00000000-0010-0000-0903-000001000000}" uniqueName="P1079862">
      <xmlPr mapId="2" xpath="/GFI-IZD-POD/IPK-GFI-IZD-POD_1000379/P1079862" xmlDataType="decimal"/>
    </xmlCellPr>
  </singleXmlCell>
  <singleXmlCell id="782" xr6:uid="{00000000-000C-0000-FFFF-FFFF0A030000}" r="O14" connectionId="0">
    <xmlCellPr id="1" xr6:uid="{00000000-0010-0000-0A03-000001000000}" uniqueName="P1079863">
      <xmlPr mapId="2" xpath="/GFI-IZD-POD/IPK-GFI-IZD-POD_1000379/P1079863" xmlDataType="decimal"/>
    </xmlCellPr>
  </singleXmlCell>
  <singleXmlCell id="783" xr6:uid="{00000000-000C-0000-FFFF-FFFF0B030000}" r="P14" connectionId="0">
    <xmlCellPr id="1" xr6:uid="{00000000-0010-0000-0B03-000001000000}" uniqueName="P1081711">
      <xmlPr mapId="2" xpath="/GFI-IZD-POD/IPK-GFI-IZD-POD_1000379/P1081711" xmlDataType="decimal"/>
    </xmlCellPr>
  </singleXmlCell>
  <singleXmlCell id="784" xr6:uid="{00000000-000C-0000-FFFF-FFFF0C030000}" r="Q14" connectionId="0">
    <xmlCellPr id="1" xr6:uid="{00000000-0010-0000-0C03-000001000000}" uniqueName="P1081712">
      <xmlPr mapId="2" xpath="/GFI-IZD-POD/IPK-GFI-IZD-POD_1000379/P1081712" xmlDataType="decimal"/>
    </xmlCellPr>
  </singleXmlCell>
  <singleXmlCell id="785" xr6:uid="{00000000-000C-0000-FFFF-FFFF0D030000}" r="R14" connectionId="0">
    <xmlCellPr id="1" xr6:uid="{00000000-0010-0000-0D03-000001000000}" uniqueName="P1081713">
      <xmlPr mapId="2" xpath="/GFI-IZD-POD/IPK-GFI-IZD-POD_1000379/P1081713" xmlDataType="decimal"/>
    </xmlCellPr>
  </singleXmlCell>
  <singleXmlCell id="786" xr6:uid="{00000000-000C-0000-FFFF-FFFF0E030000}" r="S14" connectionId="0">
    <xmlCellPr id="1" xr6:uid="{00000000-0010-0000-0E03-000001000000}" uniqueName="P1123016">
      <xmlPr mapId="2" xpath="/GFI-IZD-POD/IPK-GFI-IZD-POD_1000379/P1123016" xmlDataType="decimal"/>
    </xmlCellPr>
  </singleXmlCell>
  <singleXmlCell id="787" xr6:uid="{00000000-000C-0000-FFFF-FFFF0F030000}" r="T14" connectionId="0">
    <xmlCellPr id="1" xr6:uid="{00000000-0010-0000-0F03-000001000000}" uniqueName="P1123017">
      <xmlPr mapId="2" xpath="/GFI-IZD-POD/IPK-GFI-IZD-POD_1000379/P1123017" xmlDataType="decimal"/>
    </xmlCellPr>
  </singleXmlCell>
  <singleXmlCell id="788" xr6:uid="{00000000-000C-0000-FFFF-FFFF10030000}" r="U14" connectionId="0">
    <xmlCellPr id="1" xr6:uid="{00000000-0010-0000-1003-000001000000}" uniqueName="P1081714">
      <xmlPr mapId="2" xpath="/GFI-IZD-POD/IPK-GFI-IZD-POD_1000379/P1081714" xmlDataType="decimal"/>
    </xmlCellPr>
  </singleXmlCell>
  <singleXmlCell id="789" xr6:uid="{00000000-000C-0000-FFFF-FFFF11030000}" r="V14" connectionId="0">
    <xmlCellPr id="1" xr6:uid="{00000000-0010-0000-1103-000001000000}" uniqueName="P1081715">
      <xmlPr mapId="2" xpath="/GFI-IZD-POD/IPK-GFI-IZD-POD_1000379/P1081715" xmlDataType="decimal"/>
    </xmlCellPr>
  </singleXmlCell>
  <singleXmlCell id="790" xr6:uid="{00000000-000C-0000-FFFF-FFFF12030000}" r="W14" connectionId="0">
    <xmlCellPr id="1" xr6:uid="{00000000-0010-0000-1203-000001000000}" uniqueName="P1081716">
      <xmlPr mapId="2" xpath="/GFI-IZD-POD/IPK-GFI-IZD-POD_1000379/P1081716" xmlDataType="decimal"/>
    </xmlCellPr>
  </singleXmlCell>
  <singleXmlCell id="791" xr6:uid="{00000000-000C-0000-FFFF-FFFF13030000}" r="X14" connectionId="0">
    <xmlCellPr id="1" xr6:uid="{00000000-0010-0000-1303-000001000000}" uniqueName="P1081717">
      <xmlPr mapId="2" xpath="/GFI-IZD-POD/IPK-GFI-IZD-POD_1000379/P1081717" xmlDataType="decimal"/>
    </xmlCellPr>
  </singleXmlCell>
  <singleXmlCell id="792" xr6:uid="{00000000-000C-0000-FFFF-FFFF14030000}" r="Y14" connectionId="0">
    <xmlCellPr id="1" xr6:uid="{00000000-0010-0000-1403-000001000000}" uniqueName="P1081718">
      <xmlPr mapId="2" xpath="/GFI-IZD-POD/IPK-GFI-IZD-POD_1000379/P1081718" xmlDataType="decimal"/>
    </xmlCellPr>
  </singleXmlCell>
  <singleXmlCell id="793" xr6:uid="{00000000-000C-0000-FFFF-FFFF15030000}" r="H15" connectionId="0">
    <xmlCellPr id="1" xr6:uid="{00000000-0010-0000-1503-000001000000}" uniqueName="P1079864">
      <xmlPr mapId="2" xpath="/GFI-IZD-POD/IPK-GFI-IZD-POD_1000379/P1079864" xmlDataType="decimal"/>
    </xmlCellPr>
  </singleXmlCell>
  <singleXmlCell id="794" xr6:uid="{00000000-000C-0000-FFFF-FFFF16030000}" r="I15" connectionId="0">
    <xmlCellPr id="1" xr6:uid="{00000000-0010-0000-1603-000001000000}" uniqueName="P1079865">
      <xmlPr mapId="2" xpath="/GFI-IZD-POD/IPK-GFI-IZD-POD_1000379/P1079865" xmlDataType="decimal"/>
    </xmlCellPr>
  </singleXmlCell>
  <singleXmlCell id="795" xr6:uid="{00000000-000C-0000-FFFF-FFFF17030000}" r="J15" connectionId="0">
    <xmlCellPr id="1" xr6:uid="{00000000-0010-0000-1703-000001000000}" uniqueName="P1079866">
      <xmlPr mapId="2" xpath="/GFI-IZD-POD/IPK-GFI-IZD-POD_1000379/P1079866" xmlDataType="decimal"/>
    </xmlCellPr>
  </singleXmlCell>
  <singleXmlCell id="796" xr6:uid="{00000000-000C-0000-FFFF-FFFF18030000}" r="K15" connectionId="0">
    <xmlCellPr id="1" xr6:uid="{00000000-0010-0000-1803-000001000000}" uniqueName="P1079867">
      <xmlPr mapId="2" xpath="/GFI-IZD-POD/IPK-GFI-IZD-POD_1000379/P1079867" xmlDataType="decimal"/>
    </xmlCellPr>
  </singleXmlCell>
  <singleXmlCell id="797" xr6:uid="{00000000-000C-0000-FFFF-FFFF19030000}" r="L15" connectionId="0">
    <xmlCellPr id="1" xr6:uid="{00000000-0010-0000-1903-000001000000}" uniqueName="P1079868">
      <xmlPr mapId="2" xpath="/GFI-IZD-POD/IPK-GFI-IZD-POD_1000379/P1079868" xmlDataType="decimal"/>
    </xmlCellPr>
  </singleXmlCell>
  <singleXmlCell id="798" xr6:uid="{00000000-000C-0000-FFFF-FFFF1A030000}" r="M15" connectionId="0">
    <xmlCellPr id="1" xr6:uid="{00000000-0010-0000-1A03-000001000000}" uniqueName="P1079869">
      <xmlPr mapId="2" xpath="/GFI-IZD-POD/IPK-GFI-IZD-POD_1000379/P1079869" xmlDataType="decimal"/>
    </xmlCellPr>
  </singleXmlCell>
  <singleXmlCell id="799" xr6:uid="{00000000-000C-0000-FFFF-FFFF1B030000}" r="N15" connectionId="0">
    <xmlCellPr id="1" xr6:uid="{00000000-0010-0000-1B03-000001000000}" uniqueName="P1079870">
      <xmlPr mapId="2" xpath="/GFI-IZD-POD/IPK-GFI-IZD-POD_1000379/P1079870" xmlDataType="decimal"/>
    </xmlCellPr>
  </singleXmlCell>
  <singleXmlCell id="800" xr6:uid="{00000000-000C-0000-FFFF-FFFF1C030000}" r="O15" connectionId="0">
    <xmlCellPr id="1" xr6:uid="{00000000-0010-0000-1C03-000001000000}" uniqueName="P1079871">
      <xmlPr mapId="2" xpath="/GFI-IZD-POD/IPK-GFI-IZD-POD_1000379/P1079871" xmlDataType="decimal"/>
    </xmlCellPr>
  </singleXmlCell>
  <singleXmlCell id="801" xr6:uid="{00000000-000C-0000-FFFF-FFFF1D030000}" r="P15" connectionId="0">
    <xmlCellPr id="1" xr6:uid="{00000000-0010-0000-1D03-000001000000}" uniqueName="P1081874">
      <xmlPr mapId="2" xpath="/GFI-IZD-POD/IPK-GFI-IZD-POD_1000379/P1081874" xmlDataType="decimal"/>
    </xmlCellPr>
  </singleXmlCell>
  <singleXmlCell id="802" xr6:uid="{00000000-000C-0000-FFFF-FFFF1E030000}" r="Q15" connectionId="0">
    <xmlCellPr id="1" xr6:uid="{00000000-0010-0000-1E03-000001000000}" uniqueName="P1081877">
      <xmlPr mapId="2" xpath="/GFI-IZD-POD/IPK-GFI-IZD-POD_1000379/P1081877" xmlDataType="decimal"/>
    </xmlCellPr>
  </singleXmlCell>
  <singleXmlCell id="803" xr6:uid="{00000000-000C-0000-FFFF-FFFF1F030000}" r="R15" connectionId="0">
    <xmlCellPr id="1" xr6:uid="{00000000-0010-0000-1F03-000001000000}" uniqueName="P1081880">
      <xmlPr mapId="2" xpath="/GFI-IZD-POD/IPK-GFI-IZD-POD_1000379/P1081880" xmlDataType="decimal"/>
    </xmlCellPr>
  </singleXmlCell>
  <singleXmlCell id="804" xr6:uid="{00000000-000C-0000-FFFF-FFFF20030000}" r="S15" connectionId="0">
    <xmlCellPr id="1" xr6:uid="{00000000-0010-0000-2003-000001000000}" uniqueName="P1123018">
      <xmlPr mapId="2" xpath="/GFI-IZD-POD/IPK-GFI-IZD-POD_1000379/P1123018" xmlDataType="decimal"/>
    </xmlCellPr>
  </singleXmlCell>
  <singleXmlCell id="805" xr6:uid="{00000000-000C-0000-FFFF-FFFF21030000}" r="T15" connectionId="0">
    <xmlCellPr id="1" xr6:uid="{00000000-0010-0000-2103-000001000000}" uniqueName="P1123019">
      <xmlPr mapId="2" xpath="/GFI-IZD-POD/IPK-GFI-IZD-POD_1000379/P1123019" xmlDataType="decimal"/>
    </xmlCellPr>
  </singleXmlCell>
  <singleXmlCell id="806" xr6:uid="{00000000-000C-0000-FFFF-FFFF22030000}" r="U15" connectionId="0">
    <xmlCellPr id="1" xr6:uid="{00000000-0010-0000-2203-000001000000}" uniqueName="P1081882">
      <xmlPr mapId="2" xpath="/GFI-IZD-POD/IPK-GFI-IZD-POD_1000379/P1081882" xmlDataType="decimal"/>
    </xmlCellPr>
  </singleXmlCell>
  <singleXmlCell id="807" xr6:uid="{00000000-000C-0000-FFFF-FFFF23030000}" r="V15" connectionId="0">
    <xmlCellPr id="1" xr6:uid="{00000000-0010-0000-2303-000001000000}" uniqueName="P1081888">
      <xmlPr mapId="2" xpath="/GFI-IZD-POD/IPK-GFI-IZD-POD_1000379/P1081888" xmlDataType="decimal"/>
    </xmlCellPr>
  </singleXmlCell>
  <singleXmlCell id="808" xr6:uid="{00000000-000C-0000-FFFF-FFFF24030000}" r="W15" connectionId="0">
    <xmlCellPr id="1" xr6:uid="{00000000-0010-0000-2403-000001000000}" uniqueName="P1081891">
      <xmlPr mapId="2" xpath="/GFI-IZD-POD/IPK-GFI-IZD-POD_1000379/P1081891" xmlDataType="decimal"/>
    </xmlCellPr>
  </singleXmlCell>
  <singleXmlCell id="809" xr6:uid="{00000000-000C-0000-FFFF-FFFF25030000}" r="X15" connectionId="0">
    <xmlCellPr id="1" xr6:uid="{00000000-0010-0000-2503-000001000000}" uniqueName="P1081893">
      <xmlPr mapId="2" xpath="/GFI-IZD-POD/IPK-GFI-IZD-POD_1000379/P1081893" xmlDataType="decimal"/>
    </xmlCellPr>
  </singleXmlCell>
  <singleXmlCell id="810" xr6:uid="{00000000-000C-0000-FFFF-FFFF26030000}" r="Y15" connectionId="0">
    <xmlCellPr id="1" xr6:uid="{00000000-0010-0000-2603-000001000000}" uniqueName="P1081895">
      <xmlPr mapId="2" xpath="/GFI-IZD-POD/IPK-GFI-IZD-POD_1000379/P1081895" xmlDataType="decimal"/>
    </xmlCellPr>
  </singleXmlCell>
  <singleXmlCell id="811" xr6:uid="{00000000-000C-0000-FFFF-FFFF27030000}" r="H16" connectionId="0">
    <xmlCellPr id="1" xr6:uid="{00000000-0010-0000-2703-000001000000}" uniqueName="P1079872">
      <xmlPr mapId="2" xpath="/GFI-IZD-POD/IPK-GFI-IZD-POD_1000379/P1079872" xmlDataType="decimal"/>
    </xmlCellPr>
  </singleXmlCell>
  <singleXmlCell id="812" xr6:uid="{00000000-000C-0000-FFFF-FFFF28030000}" r="I16" connectionId="0">
    <xmlCellPr id="1" xr6:uid="{00000000-0010-0000-2803-000001000000}" uniqueName="P1079873">
      <xmlPr mapId="2" xpath="/GFI-IZD-POD/IPK-GFI-IZD-POD_1000379/P1079873" xmlDataType="decimal"/>
    </xmlCellPr>
  </singleXmlCell>
  <singleXmlCell id="813" xr6:uid="{00000000-000C-0000-FFFF-FFFF29030000}" r="J16" connectionId="0">
    <xmlCellPr id="1" xr6:uid="{00000000-0010-0000-2903-000001000000}" uniqueName="P1079874">
      <xmlPr mapId="2" xpath="/GFI-IZD-POD/IPK-GFI-IZD-POD_1000379/P1079874" xmlDataType="decimal"/>
    </xmlCellPr>
  </singleXmlCell>
  <singleXmlCell id="814" xr6:uid="{00000000-000C-0000-FFFF-FFFF2A030000}" r="K16" connectionId="0">
    <xmlCellPr id="1" xr6:uid="{00000000-0010-0000-2A03-000001000000}" uniqueName="P1079875">
      <xmlPr mapId="2" xpath="/GFI-IZD-POD/IPK-GFI-IZD-POD_1000379/P1079875" xmlDataType="decimal"/>
    </xmlCellPr>
  </singleXmlCell>
  <singleXmlCell id="815" xr6:uid="{00000000-000C-0000-FFFF-FFFF2B030000}" r="L16" connectionId="0">
    <xmlCellPr id="1" xr6:uid="{00000000-0010-0000-2B03-000001000000}" uniqueName="P1079876">
      <xmlPr mapId="2" xpath="/GFI-IZD-POD/IPK-GFI-IZD-POD_1000379/P1079876" xmlDataType="decimal"/>
    </xmlCellPr>
  </singleXmlCell>
  <singleXmlCell id="816" xr6:uid="{00000000-000C-0000-FFFF-FFFF2C030000}" r="M16" connectionId="0">
    <xmlCellPr id="1" xr6:uid="{00000000-0010-0000-2C03-000001000000}" uniqueName="P1079877">
      <xmlPr mapId="2" xpath="/GFI-IZD-POD/IPK-GFI-IZD-POD_1000379/P1079877" xmlDataType="decimal"/>
    </xmlCellPr>
  </singleXmlCell>
  <singleXmlCell id="817" xr6:uid="{00000000-000C-0000-FFFF-FFFF2D030000}" r="N16" connectionId="0">
    <xmlCellPr id="1" xr6:uid="{00000000-0010-0000-2D03-000001000000}" uniqueName="P1079878">
      <xmlPr mapId="2" xpath="/GFI-IZD-POD/IPK-GFI-IZD-POD_1000379/P1079878" xmlDataType="decimal"/>
    </xmlCellPr>
  </singleXmlCell>
  <singleXmlCell id="818" xr6:uid="{00000000-000C-0000-FFFF-FFFF2E030000}" r="O16" connectionId="0">
    <xmlCellPr id="1" xr6:uid="{00000000-0010-0000-2E03-000001000000}" uniqueName="P1079879">
      <xmlPr mapId="2" xpath="/GFI-IZD-POD/IPK-GFI-IZD-POD_1000379/P1079879" xmlDataType="decimal"/>
    </xmlCellPr>
  </singleXmlCell>
  <singleXmlCell id="819" xr6:uid="{00000000-000C-0000-FFFF-FFFF2F030000}" r="P16" connectionId="0">
    <xmlCellPr id="1" xr6:uid="{00000000-0010-0000-2F03-000001000000}" uniqueName="P1081898">
      <xmlPr mapId="2" xpath="/GFI-IZD-POD/IPK-GFI-IZD-POD_1000379/P1081898" xmlDataType="decimal"/>
    </xmlCellPr>
  </singleXmlCell>
  <singleXmlCell id="820" xr6:uid="{00000000-000C-0000-FFFF-FFFF30030000}" r="Q16" connectionId="0">
    <xmlCellPr id="1" xr6:uid="{00000000-0010-0000-3003-000001000000}" uniqueName="P1081900">
      <xmlPr mapId="2" xpath="/GFI-IZD-POD/IPK-GFI-IZD-POD_1000379/P1081900" xmlDataType="decimal"/>
    </xmlCellPr>
  </singleXmlCell>
  <singleXmlCell id="821" xr6:uid="{00000000-000C-0000-FFFF-FFFF31030000}" r="R16" connectionId="0">
    <xmlCellPr id="1" xr6:uid="{00000000-0010-0000-3103-000001000000}" uniqueName="P1081902">
      <xmlPr mapId="2" xpath="/GFI-IZD-POD/IPK-GFI-IZD-POD_1000379/P1081902" xmlDataType="decimal"/>
    </xmlCellPr>
  </singleXmlCell>
  <singleXmlCell id="822" xr6:uid="{00000000-000C-0000-FFFF-FFFF32030000}" r="S16" connectionId="0">
    <xmlCellPr id="1" xr6:uid="{00000000-0010-0000-3203-000001000000}" uniqueName="P1123020">
      <xmlPr mapId="2" xpath="/GFI-IZD-POD/IPK-GFI-IZD-POD_1000379/P1123020" xmlDataType="decimal"/>
    </xmlCellPr>
  </singleXmlCell>
  <singleXmlCell id="823" xr6:uid="{00000000-000C-0000-FFFF-FFFF33030000}" r="T16" connectionId="0">
    <xmlCellPr id="1" xr6:uid="{00000000-0010-0000-3303-000001000000}" uniqueName="P1123021">
      <xmlPr mapId="2" xpath="/GFI-IZD-POD/IPK-GFI-IZD-POD_1000379/P1123021" xmlDataType="decimal"/>
    </xmlCellPr>
  </singleXmlCell>
  <singleXmlCell id="824" xr6:uid="{00000000-000C-0000-FFFF-FFFF34030000}" r="U16" connectionId="0">
    <xmlCellPr id="1" xr6:uid="{00000000-0010-0000-3403-000001000000}" uniqueName="P1081903">
      <xmlPr mapId="2" xpath="/GFI-IZD-POD/IPK-GFI-IZD-POD_1000379/P1081903" xmlDataType="decimal"/>
    </xmlCellPr>
  </singleXmlCell>
  <singleXmlCell id="825" xr6:uid="{00000000-000C-0000-FFFF-FFFF35030000}" r="V16" connectionId="0">
    <xmlCellPr id="1" xr6:uid="{00000000-0010-0000-3503-000001000000}" uniqueName="P1081906">
      <xmlPr mapId="2" xpath="/GFI-IZD-POD/IPK-GFI-IZD-POD_1000379/P1081906" xmlDataType="decimal"/>
    </xmlCellPr>
  </singleXmlCell>
  <singleXmlCell id="826" xr6:uid="{00000000-000C-0000-FFFF-FFFF36030000}" r="W16" connectionId="0">
    <xmlCellPr id="1" xr6:uid="{00000000-0010-0000-3603-000001000000}" uniqueName="P1081908">
      <xmlPr mapId="2" xpath="/GFI-IZD-POD/IPK-GFI-IZD-POD_1000379/P1081908" xmlDataType="decimal"/>
    </xmlCellPr>
  </singleXmlCell>
  <singleXmlCell id="827" xr6:uid="{00000000-000C-0000-FFFF-FFFF37030000}" r="X16" connectionId="0">
    <xmlCellPr id="1" xr6:uid="{00000000-0010-0000-3703-000001000000}" uniqueName="P1081915">
      <xmlPr mapId="2" xpath="/GFI-IZD-POD/IPK-GFI-IZD-POD_1000379/P1081915" xmlDataType="decimal"/>
    </xmlCellPr>
  </singleXmlCell>
  <singleXmlCell id="828" xr6:uid="{00000000-000C-0000-FFFF-FFFF38030000}" r="Y16" connectionId="0">
    <xmlCellPr id="1" xr6:uid="{00000000-0010-0000-3803-000001000000}" uniqueName="P1081918">
      <xmlPr mapId="2" xpath="/GFI-IZD-POD/IPK-GFI-IZD-POD_1000379/P1081918" xmlDataType="decimal"/>
    </xmlCellPr>
  </singleXmlCell>
  <singleXmlCell id="829" xr6:uid="{00000000-000C-0000-FFFF-FFFF39030000}" r="H17" connectionId="0">
    <xmlCellPr id="1" xr6:uid="{00000000-0010-0000-3903-000001000000}" uniqueName="P1079880">
      <xmlPr mapId="2" xpath="/GFI-IZD-POD/IPK-GFI-IZD-POD_1000379/P1079880" xmlDataType="decimal"/>
    </xmlCellPr>
  </singleXmlCell>
  <singleXmlCell id="830" xr6:uid="{00000000-000C-0000-FFFF-FFFF3A030000}" r="I17" connectionId="0">
    <xmlCellPr id="1" xr6:uid="{00000000-0010-0000-3A03-000001000000}" uniqueName="P1079881">
      <xmlPr mapId="2" xpath="/GFI-IZD-POD/IPK-GFI-IZD-POD_1000379/P1079881" xmlDataType="decimal"/>
    </xmlCellPr>
  </singleXmlCell>
  <singleXmlCell id="831" xr6:uid="{00000000-000C-0000-FFFF-FFFF3B030000}" r="J17" connectionId="0">
    <xmlCellPr id="1" xr6:uid="{00000000-0010-0000-3B03-000001000000}" uniqueName="P1079882">
      <xmlPr mapId="2" xpath="/GFI-IZD-POD/IPK-GFI-IZD-POD_1000379/P1079882" xmlDataType="decimal"/>
    </xmlCellPr>
  </singleXmlCell>
  <singleXmlCell id="832" xr6:uid="{00000000-000C-0000-FFFF-FFFF3C030000}" r="K17" connectionId="0">
    <xmlCellPr id="1" xr6:uid="{00000000-0010-0000-3C03-000001000000}" uniqueName="P1079883">
      <xmlPr mapId="2" xpath="/GFI-IZD-POD/IPK-GFI-IZD-POD_1000379/P1079883" xmlDataType="decimal"/>
    </xmlCellPr>
  </singleXmlCell>
  <singleXmlCell id="833" xr6:uid="{00000000-000C-0000-FFFF-FFFF3D030000}" r="L17" connectionId="0">
    <xmlCellPr id="1" xr6:uid="{00000000-0010-0000-3D03-000001000000}" uniqueName="P1079884">
      <xmlPr mapId="2" xpath="/GFI-IZD-POD/IPK-GFI-IZD-POD_1000379/P1079884" xmlDataType="decimal"/>
    </xmlCellPr>
  </singleXmlCell>
  <singleXmlCell id="834" xr6:uid="{00000000-000C-0000-FFFF-FFFF3E030000}" r="M17" connectionId="0">
    <xmlCellPr id="1" xr6:uid="{00000000-0010-0000-3E03-000001000000}" uniqueName="P1079885">
      <xmlPr mapId="2" xpath="/GFI-IZD-POD/IPK-GFI-IZD-POD_1000379/P1079885" xmlDataType="decimal"/>
    </xmlCellPr>
  </singleXmlCell>
  <singleXmlCell id="835" xr6:uid="{00000000-000C-0000-FFFF-FFFF3F030000}" r="N17" connectionId="0">
    <xmlCellPr id="1" xr6:uid="{00000000-0010-0000-3F03-000001000000}" uniqueName="P1079886">
      <xmlPr mapId="2" xpath="/GFI-IZD-POD/IPK-GFI-IZD-POD_1000379/P1079886" xmlDataType="decimal"/>
    </xmlCellPr>
  </singleXmlCell>
  <singleXmlCell id="836" xr6:uid="{00000000-000C-0000-FFFF-FFFF40030000}" r="O17" connectionId="0">
    <xmlCellPr id="1" xr6:uid="{00000000-0010-0000-4003-000001000000}" uniqueName="P1079887">
      <xmlPr mapId="2" xpath="/GFI-IZD-POD/IPK-GFI-IZD-POD_1000379/P1079887" xmlDataType="decimal"/>
    </xmlCellPr>
  </singleXmlCell>
  <singleXmlCell id="837" xr6:uid="{00000000-000C-0000-FFFF-FFFF41030000}" r="P17" connectionId="0">
    <xmlCellPr id="1" xr6:uid="{00000000-0010-0000-4103-000001000000}" uniqueName="P1081920">
      <xmlPr mapId="2" xpath="/GFI-IZD-POD/IPK-GFI-IZD-POD_1000379/P1081920" xmlDataType="decimal"/>
    </xmlCellPr>
  </singleXmlCell>
  <singleXmlCell id="838" xr6:uid="{00000000-000C-0000-FFFF-FFFF42030000}" r="Q17" connectionId="0">
    <xmlCellPr id="1" xr6:uid="{00000000-0010-0000-4203-000001000000}" uniqueName="P1081922">
      <xmlPr mapId="2" xpath="/GFI-IZD-POD/IPK-GFI-IZD-POD_1000379/P1081922" xmlDataType="decimal"/>
    </xmlCellPr>
  </singleXmlCell>
  <singleXmlCell id="839" xr6:uid="{00000000-000C-0000-FFFF-FFFF43030000}" r="R17" connectionId="0">
    <xmlCellPr id="1" xr6:uid="{00000000-0010-0000-4303-000001000000}" uniqueName="P1081925">
      <xmlPr mapId="2" xpath="/GFI-IZD-POD/IPK-GFI-IZD-POD_1000379/P1081925" xmlDataType="decimal"/>
    </xmlCellPr>
  </singleXmlCell>
  <singleXmlCell id="840" xr6:uid="{00000000-000C-0000-FFFF-FFFF44030000}" r="S17" connectionId="0">
    <xmlCellPr id="1" xr6:uid="{00000000-0010-0000-4403-000001000000}" uniqueName="P1123022">
      <xmlPr mapId="2" xpath="/GFI-IZD-POD/IPK-GFI-IZD-POD_1000379/P1123022" xmlDataType="decimal"/>
    </xmlCellPr>
  </singleXmlCell>
  <singleXmlCell id="841" xr6:uid="{00000000-000C-0000-FFFF-FFFF45030000}" r="T17" connectionId="0">
    <xmlCellPr id="1" xr6:uid="{00000000-0010-0000-4503-000001000000}" uniqueName="P1123023">
      <xmlPr mapId="2" xpath="/GFI-IZD-POD/IPK-GFI-IZD-POD_1000379/P1123023" xmlDataType="decimal"/>
    </xmlCellPr>
  </singleXmlCell>
  <singleXmlCell id="842" xr6:uid="{00000000-000C-0000-FFFF-FFFF46030000}" r="U17" connectionId="0">
    <xmlCellPr id="1" xr6:uid="{00000000-0010-0000-4603-000001000000}" uniqueName="P1081927">
      <xmlPr mapId="2" xpath="/GFI-IZD-POD/IPK-GFI-IZD-POD_1000379/P1081927" xmlDataType="decimal"/>
    </xmlCellPr>
  </singleXmlCell>
  <singleXmlCell id="843" xr6:uid="{00000000-000C-0000-FFFF-FFFF47030000}" r="V17" connectionId="0">
    <xmlCellPr id="1" xr6:uid="{00000000-0010-0000-4703-000001000000}" uniqueName="P1081929">
      <xmlPr mapId="2" xpath="/GFI-IZD-POD/IPK-GFI-IZD-POD_1000379/P1081929" xmlDataType="decimal"/>
    </xmlCellPr>
  </singleXmlCell>
  <singleXmlCell id="844" xr6:uid="{00000000-000C-0000-FFFF-FFFF48030000}" r="W17" connectionId="0">
    <xmlCellPr id="1" xr6:uid="{00000000-0010-0000-4803-000001000000}" uniqueName="P1081930">
      <xmlPr mapId="2" xpath="/GFI-IZD-POD/IPK-GFI-IZD-POD_1000379/P1081930" xmlDataType="decimal"/>
    </xmlCellPr>
  </singleXmlCell>
  <singleXmlCell id="845" xr6:uid="{00000000-000C-0000-FFFF-FFFF49030000}" r="X17" connectionId="0">
    <xmlCellPr id="1" xr6:uid="{00000000-0010-0000-4903-000001000000}" uniqueName="P1081932">
      <xmlPr mapId="2" xpath="/GFI-IZD-POD/IPK-GFI-IZD-POD_1000379/P1081932" xmlDataType="decimal"/>
    </xmlCellPr>
  </singleXmlCell>
  <singleXmlCell id="846" xr6:uid="{00000000-000C-0000-FFFF-FFFF4A030000}" r="Y17" connectionId="0">
    <xmlCellPr id="1" xr6:uid="{00000000-0010-0000-4A03-000001000000}" uniqueName="P1081934">
      <xmlPr mapId="2" xpath="/GFI-IZD-POD/IPK-GFI-IZD-POD_1000379/P1081934" xmlDataType="decimal"/>
    </xmlCellPr>
  </singleXmlCell>
  <singleXmlCell id="847" xr6:uid="{00000000-000C-0000-FFFF-FFFF4B030000}" r="H18" connectionId="0">
    <xmlCellPr id="1" xr6:uid="{00000000-0010-0000-4B03-000001000000}" uniqueName="P1079888">
      <xmlPr mapId="2" xpath="/GFI-IZD-POD/IPK-GFI-IZD-POD_1000379/P1079888" xmlDataType="decimal"/>
    </xmlCellPr>
  </singleXmlCell>
  <singleXmlCell id="848" xr6:uid="{00000000-000C-0000-FFFF-FFFF4C030000}" r="I18" connectionId="0">
    <xmlCellPr id="1" xr6:uid="{00000000-0010-0000-4C03-000001000000}" uniqueName="P1079889">
      <xmlPr mapId="2" xpath="/GFI-IZD-POD/IPK-GFI-IZD-POD_1000379/P1079889" xmlDataType="decimal"/>
    </xmlCellPr>
  </singleXmlCell>
  <singleXmlCell id="849" xr6:uid="{00000000-000C-0000-FFFF-FFFF4D030000}" r="J18" connectionId="0">
    <xmlCellPr id="1" xr6:uid="{00000000-0010-0000-4D03-000001000000}" uniqueName="P1079890">
      <xmlPr mapId="2" xpath="/GFI-IZD-POD/IPK-GFI-IZD-POD_1000379/P1079890" xmlDataType="decimal"/>
    </xmlCellPr>
  </singleXmlCell>
  <singleXmlCell id="850" xr6:uid="{00000000-000C-0000-FFFF-FFFF4E030000}" r="K18" connectionId="0">
    <xmlCellPr id="1" xr6:uid="{00000000-0010-0000-4E03-000001000000}" uniqueName="P1079891">
      <xmlPr mapId="2" xpath="/GFI-IZD-POD/IPK-GFI-IZD-POD_1000379/P1079891" xmlDataType="decimal"/>
    </xmlCellPr>
  </singleXmlCell>
  <singleXmlCell id="851" xr6:uid="{00000000-000C-0000-FFFF-FFFF4F030000}" r="L18" connectionId="0">
    <xmlCellPr id="1" xr6:uid="{00000000-0010-0000-4F03-000001000000}" uniqueName="P1079892">
      <xmlPr mapId="2" xpath="/GFI-IZD-POD/IPK-GFI-IZD-POD_1000379/P1079892" xmlDataType="decimal"/>
    </xmlCellPr>
  </singleXmlCell>
  <singleXmlCell id="852" xr6:uid="{00000000-000C-0000-FFFF-FFFF50030000}" r="M18" connectionId="0">
    <xmlCellPr id="1" xr6:uid="{00000000-0010-0000-5003-000001000000}" uniqueName="P1079893">
      <xmlPr mapId="2" xpath="/GFI-IZD-POD/IPK-GFI-IZD-POD_1000379/P1079893" xmlDataType="decimal"/>
    </xmlCellPr>
  </singleXmlCell>
  <singleXmlCell id="853" xr6:uid="{00000000-000C-0000-FFFF-FFFF51030000}" r="N18" connectionId="0">
    <xmlCellPr id="1" xr6:uid="{00000000-0010-0000-5103-000001000000}" uniqueName="P1079894">
      <xmlPr mapId="2" xpath="/GFI-IZD-POD/IPK-GFI-IZD-POD_1000379/P1079894" xmlDataType="decimal"/>
    </xmlCellPr>
  </singleXmlCell>
  <singleXmlCell id="854" xr6:uid="{00000000-000C-0000-FFFF-FFFF52030000}" r="O18" connectionId="0">
    <xmlCellPr id="1" xr6:uid="{00000000-0010-0000-5203-000001000000}" uniqueName="P1079895">
      <xmlPr mapId="2" xpath="/GFI-IZD-POD/IPK-GFI-IZD-POD_1000379/P1079895" xmlDataType="decimal"/>
    </xmlCellPr>
  </singleXmlCell>
  <singleXmlCell id="855" xr6:uid="{00000000-000C-0000-FFFF-FFFF53030000}" r="P18" connectionId="0">
    <xmlCellPr id="1" xr6:uid="{00000000-0010-0000-5303-000001000000}" uniqueName="P1081936">
      <xmlPr mapId="2" xpath="/GFI-IZD-POD/IPK-GFI-IZD-POD_1000379/P1081936" xmlDataType="decimal"/>
    </xmlCellPr>
  </singleXmlCell>
  <singleXmlCell id="856" xr6:uid="{00000000-000C-0000-FFFF-FFFF54030000}" r="Q18" connectionId="0">
    <xmlCellPr id="1" xr6:uid="{00000000-0010-0000-5403-000001000000}" uniqueName="P1081938">
      <xmlPr mapId="2" xpath="/GFI-IZD-POD/IPK-GFI-IZD-POD_1000379/P1081938" xmlDataType="decimal"/>
    </xmlCellPr>
  </singleXmlCell>
  <singleXmlCell id="857" xr6:uid="{00000000-000C-0000-FFFF-FFFF55030000}" r="R18" connectionId="0">
    <xmlCellPr id="1" xr6:uid="{00000000-0010-0000-5503-000001000000}" uniqueName="P1081940">
      <xmlPr mapId="2" xpath="/GFI-IZD-POD/IPK-GFI-IZD-POD_1000379/P1081940" xmlDataType="decimal"/>
    </xmlCellPr>
  </singleXmlCell>
  <singleXmlCell id="858" xr6:uid="{00000000-000C-0000-FFFF-FFFF56030000}" r="S18" connectionId="0">
    <xmlCellPr id="1" xr6:uid="{00000000-0010-0000-5603-000001000000}" uniqueName="P1123024">
      <xmlPr mapId="2" xpath="/GFI-IZD-POD/IPK-GFI-IZD-POD_1000379/P1123024" xmlDataType="decimal"/>
    </xmlCellPr>
  </singleXmlCell>
  <singleXmlCell id="859" xr6:uid="{00000000-000C-0000-FFFF-FFFF57030000}" r="T18" connectionId="0">
    <xmlCellPr id="1" xr6:uid="{00000000-0010-0000-5703-000001000000}" uniqueName="P1123025">
      <xmlPr mapId="2" xpath="/GFI-IZD-POD/IPK-GFI-IZD-POD_1000379/P1123025" xmlDataType="decimal"/>
    </xmlCellPr>
  </singleXmlCell>
  <singleXmlCell id="860" xr6:uid="{00000000-000C-0000-FFFF-FFFF58030000}" r="U18" connectionId="0">
    <xmlCellPr id="1" xr6:uid="{00000000-0010-0000-5803-000001000000}" uniqueName="P1081942">
      <xmlPr mapId="2" xpath="/GFI-IZD-POD/IPK-GFI-IZD-POD_1000379/P1081942" xmlDataType="decimal"/>
    </xmlCellPr>
  </singleXmlCell>
  <singleXmlCell id="861" xr6:uid="{00000000-000C-0000-FFFF-FFFF59030000}" r="V18" connectionId="0">
    <xmlCellPr id="1" xr6:uid="{00000000-0010-0000-5903-000001000000}" uniqueName="P1081944">
      <xmlPr mapId="2" xpath="/GFI-IZD-POD/IPK-GFI-IZD-POD_1000379/P1081944" xmlDataType="decimal"/>
    </xmlCellPr>
  </singleXmlCell>
  <singleXmlCell id="862" xr6:uid="{00000000-000C-0000-FFFF-FFFF5A030000}" r="W18" connectionId="0">
    <xmlCellPr id="1" xr6:uid="{00000000-0010-0000-5A03-000001000000}" uniqueName="P1081946">
      <xmlPr mapId="2" xpath="/GFI-IZD-POD/IPK-GFI-IZD-POD_1000379/P1081946" xmlDataType="decimal"/>
    </xmlCellPr>
  </singleXmlCell>
  <singleXmlCell id="863" xr6:uid="{00000000-000C-0000-FFFF-FFFF5B030000}" r="X18" connectionId="0">
    <xmlCellPr id="1" xr6:uid="{00000000-0010-0000-5B03-000001000000}" uniqueName="P1081948">
      <xmlPr mapId="2" xpath="/GFI-IZD-POD/IPK-GFI-IZD-POD_1000379/P1081948" xmlDataType="decimal"/>
    </xmlCellPr>
  </singleXmlCell>
  <singleXmlCell id="864" xr6:uid="{00000000-000C-0000-FFFF-FFFF5C030000}" r="Y18" connectionId="0">
    <xmlCellPr id="1" xr6:uid="{00000000-0010-0000-5C03-000001000000}" uniqueName="P1081950">
      <xmlPr mapId="2" xpath="/GFI-IZD-POD/IPK-GFI-IZD-POD_1000379/P1081950" xmlDataType="decimal"/>
    </xmlCellPr>
  </singleXmlCell>
  <singleXmlCell id="865" xr6:uid="{00000000-000C-0000-FFFF-FFFF5D030000}" r="H19" connectionId="0">
    <xmlCellPr id="1" xr6:uid="{00000000-0010-0000-5D03-000001000000}" uniqueName="P1079896">
      <xmlPr mapId="2" xpath="/GFI-IZD-POD/IPK-GFI-IZD-POD_1000379/P1079896" xmlDataType="decimal"/>
    </xmlCellPr>
  </singleXmlCell>
  <singleXmlCell id="866" xr6:uid="{00000000-000C-0000-FFFF-FFFF5E030000}" r="I19" connectionId="0">
    <xmlCellPr id="1" xr6:uid="{00000000-0010-0000-5E03-000001000000}" uniqueName="P1079897">
      <xmlPr mapId="2" xpath="/GFI-IZD-POD/IPK-GFI-IZD-POD_1000379/P1079897" xmlDataType="decimal"/>
    </xmlCellPr>
  </singleXmlCell>
  <singleXmlCell id="867" xr6:uid="{00000000-000C-0000-FFFF-FFFF5F030000}" r="J19" connectionId="0">
    <xmlCellPr id="1" xr6:uid="{00000000-0010-0000-5F03-000001000000}" uniqueName="P1079898">
      <xmlPr mapId="2" xpath="/GFI-IZD-POD/IPK-GFI-IZD-POD_1000379/P1079898" xmlDataType="decimal"/>
    </xmlCellPr>
  </singleXmlCell>
  <singleXmlCell id="868" xr6:uid="{00000000-000C-0000-FFFF-FFFF60030000}" r="K19" connectionId="0">
    <xmlCellPr id="1" xr6:uid="{00000000-0010-0000-6003-000001000000}" uniqueName="P1079899">
      <xmlPr mapId="2" xpath="/GFI-IZD-POD/IPK-GFI-IZD-POD_1000379/P1079899" xmlDataType="decimal"/>
    </xmlCellPr>
  </singleXmlCell>
  <singleXmlCell id="869" xr6:uid="{00000000-000C-0000-FFFF-FFFF61030000}" r="L19" connectionId="0">
    <xmlCellPr id="1" xr6:uid="{00000000-0010-0000-6103-000001000000}" uniqueName="P1079900">
      <xmlPr mapId="2" xpath="/GFI-IZD-POD/IPK-GFI-IZD-POD_1000379/P1079900" xmlDataType="decimal"/>
    </xmlCellPr>
  </singleXmlCell>
  <singleXmlCell id="870" xr6:uid="{00000000-000C-0000-FFFF-FFFF62030000}" r="M19" connectionId="0">
    <xmlCellPr id="1" xr6:uid="{00000000-0010-0000-6203-000001000000}" uniqueName="P1079901">
      <xmlPr mapId="2" xpath="/GFI-IZD-POD/IPK-GFI-IZD-POD_1000379/P1079901" xmlDataType="decimal"/>
    </xmlCellPr>
  </singleXmlCell>
  <singleXmlCell id="871" xr6:uid="{00000000-000C-0000-FFFF-FFFF63030000}" r="N19" connectionId="0">
    <xmlCellPr id="1" xr6:uid="{00000000-0010-0000-6303-000001000000}" uniqueName="P1079902">
      <xmlPr mapId="2" xpath="/GFI-IZD-POD/IPK-GFI-IZD-POD_1000379/P1079902" xmlDataType="decimal"/>
    </xmlCellPr>
  </singleXmlCell>
  <singleXmlCell id="872" xr6:uid="{00000000-000C-0000-FFFF-FFFF64030000}" r="O19" connectionId="0">
    <xmlCellPr id="1" xr6:uid="{00000000-0010-0000-6403-000001000000}" uniqueName="P1079903">
      <xmlPr mapId="2" xpath="/GFI-IZD-POD/IPK-GFI-IZD-POD_1000379/P1079903" xmlDataType="decimal"/>
    </xmlCellPr>
  </singleXmlCell>
  <singleXmlCell id="873" xr6:uid="{00000000-000C-0000-FFFF-FFFF65030000}" r="P19" connectionId="0">
    <xmlCellPr id="1" xr6:uid="{00000000-0010-0000-6503-000001000000}" uniqueName="P1081953">
      <xmlPr mapId="2" xpath="/GFI-IZD-POD/IPK-GFI-IZD-POD_1000379/P1081953" xmlDataType="decimal"/>
    </xmlCellPr>
  </singleXmlCell>
  <singleXmlCell id="874" xr6:uid="{00000000-000C-0000-FFFF-FFFF66030000}" r="Q19" connectionId="0">
    <xmlCellPr id="1" xr6:uid="{00000000-0010-0000-6603-000001000000}" uniqueName="P1081958">
      <xmlPr mapId="2" xpath="/GFI-IZD-POD/IPK-GFI-IZD-POD_1000379/P1081958" xmlDataType="decimal"/>
    </xmlCellPr>
  </singleXmlCell>
  <singleXmlCell id="875" xr6:uid="{00000000-000C-0000-FFFF-FFFF67030000}" r="R19" connectionId="0">
    <xmlCellPr id="1" xr6:uid="{00000000-0010-0000-6703-000001000000}" uniqueName="P1081960">
      <xmlPr mapId="2" xpath="/GFI-IZD-POD/IPK-GFI-IZD-POD_1000379/P1081960" xmlDataType="decimal"/>
    </xmlCellPr>
  </singleXmlCell>
  <singleXmlCell id="876" xr6:uid="{00000000-000C-0000-FFFF-FFFF68030000}" r="S19" connectionId="0">
    <xmlCellPr id="1" xr6:uid="{00000000-0010-0000-6803-000001000000}" uniqueName="P1123026">
      <xmlPr mapId="2" xpath="/GFI-IZD-POD/IPK-GFI-IZD-POD_1000379/P1123026" xmlDataType="decimal"/>
    </xmlCellPr>
  </singleXmlCell>
  <singleXmlCell id="877" xr6:uid="{00000000-000C-0000-FFFF-FFFF69030000}" r="T19" connectionId="0">
    <xmlCellPr id="1" xr6:uid="{00000000-0010-0000-6903-000001000000}" uniqueName="P1123027">
      <xmlPr mapId="2" xpath="/GFI-IZD-POD/IPK-GFI-IZD-POD_1000379/P1123027" xmlDataType="decimal"/>
    </xmlCellPr>
  </singleXmlCell>
  <singleXmlCell id="878" xr6:uid="{00000000-000C-0000-FFFF-FFFF6A030000}" r="U19" connectionId="0">
    <xmlCellPr id="1" xr6:uid="{00000000-0010-0000-6A03-000001000000}" uniqueName="P1081962">
      <xmlPr mapId="2" xpath="/GFI-IZD-POD/IPK-GFI-IZD-POD_1000379/P1081962" xmlDataType="decimal"/>
    </xmlCellPr>
  </singleXmlCell>
  <singleXmlCell id="879" xr6:uid="{00000000-000C-0000-FFFF-FFFF6B030000}" r="V19" connectionId="0">
    <xmlCellPr id="1" xr6:uid="{00000000-0010-0000-6B03-000001000000}" uniqueName="P1081964">
      <xmlPr mapId="2" xpath="/GFI-IZD-POD/IPK-GFI-IZD-POD_1000379/P1081964" xmlDataType="decimal"/>
    </xmlCellPr>
  </singleXmlCell>
  <singleXmlCell id="880" xr6:uid="{00000000-000C-0000-FFFF-FFFF6C030000}" r="W19" connectionId="0">
    <xmlCellPr id="1" xr6:uid="{00000000-0010-0000-6C03-000001000000}" uniqueName="P1081966">
      <xmlPr mapId="2" xpath="/GFI-IZD-POD/IPK-GFI-IZD-POD_1000379/P1081966" xmlDataType="decimal"/>
    </xmlCellPr>
  </singleXmlCell>
  <singleXmlCell id="881" xr6:uid="{00000000-000C-0000-FFFF-FFFF6D030000}" r="X19" connectionId="0">
    <xmlCellPr id="1" xr6:uid="{00000000-0010-0000-6D03-000001000000}" uniqueName="P1081968">
      <xmlPr mapId="2" xpath="/GFI-IZD-POD/IPK-GFI-IZD-POD_1000379/P1081968" xmlDataType="decimal"/>
    </xmlCellPr>
  </singleXmlCell>
  <singleXmlCell id="882" xr6:uid="{00000000-000C-0000-FFFF-FFFF6E030000}" r="Y19" connectionId="0">
    <xmlCellPr id="1" xr6:uid="{00000000-0010-0000-6E03-000001000000}" uniqueName="P1081970">
      <xmlPr mapId="2" xpath="/GFI-IZD-POD/IPK-GFI-IZD-POD_1000379/P1081970" xmlDataType="decimal"/>
    </xmlCellPr>
  </singleXmlCell>
  <singleXmlCell id="883" xr6:uid="{00000000-000C-0000-FFFF-FFFF6F030000}" r="H20" connectionId="0">
    <xmlCellPr id="1" xr6:uid="{00000000-0010-0000-6F03-000001000000}" uniqueName="P1079904">
      <xmlPr mapId="2" xpath="/GFI-IZD-POD/IPK-GFI-IZD-POD_1000379/P1079904" xmlDataType="decimal"/>
    </xmlCellPr>
  </singleXmlCell>
  <singleXmlCell id="884" xr6:uid="{00000000-000C-0000-FFFF-FFFF70030000}" r="I20" connectionId="0">
    <xmlCellPr id="1" xr6:uid="{00000000-0010-0000-7003-000001000000}" uniqueName="P1079905">
      <xmlPr mapId="2" xpath="/GFI-IZD-POD/IPK-GFI-IZD-POD_1000379/P1079905" xmlDataType="decimal"/>
    </xmlCellPr>
  </singleXmlCell>
  <singleXmlCell id="885" xr6:uid="{00000000-000C-0000-FFFF-FFFF71030000}" r="J20" connectionId="0">
    <xmlCellPr id="1" xr6:uid="{00000000-0010-0000-7103-000001000000}" uniqueName="P1079906">
      <xmlPr mapId="2" xpath="/GFI-IZD-POD/IPK-GFI-IZD-POD_1000379/P1079906" xmlDataType="decimal"/>
    </xmlCellPr>
  </singleXmlCell>
  <singleXmlCell id="886" xr6:uid="{00000000-000C-0000-FFFF-FFFF72030000}" r="K20" connectionId="0">
    <xmlCellPr id="1" xr6:uid="{00000000-0010-0000-7203-000001000000}" uniqueName="P1079907">
      <xmlPr mapId="2" xpath="/GFI-IZD-POD/IPK-GFI-IZD-POD_1000379/P1079907" xmlDataType="decimal"/>
    </xmlCellPr>
  </singleXmlCell>
  <singleXmlCell id="887" xr6:uid="{00000000-000C-0000-FFFF-FFFF73030000}" r="L20" connectionId="0">
    <xmlCellPr id="1" xr6:uid="{00000000-0010-0000-7303-000001000000}" uniqueName="P1079908">
      <xmlPr mapId="2" xpath="/GFI-IZD-POD/IPK-GFI-IZD-POD_1000379/P1079908" xmlDataType="decimal"/>
    </xmlCellPr>
  </singleXmlCell>
  <singleXmlCell id="888" xr6:uid="{00000000-000C-0000-FFFF-FFFF74030000}" r="M20" connectionId="0">
    <xmlCellPr id="1" xr6:uid="{00000000-0010-0000-7403-000001000000}" uniqueName="P1079909">
      <xmlPr mapId="2" xpath="/GFI-IZD-POD/IPK-GFI-IZD-POD_1000379/P1079909" xmlDataType="decimal"/>
    </xmlCellPr>
  </singleXmlCell>
  <singleXmlCell id="889" xr6:uid="{00000000-000C-0000-FFFF-FFFF75030000}" r="N20" connectionId="0">
    <xmlCellPr id="1" xr6:uid="{00000000-0010-0000-7503-000001000000}" uniqueName="P1079910">
      <xmlPr mapId="2" xpath="/GFI-IZD-POD/IPK-GFI-IZD-POD_1000379/P1079910" xmlDataType="decimal"/>
    </xmlCellPr>
  </singleXmlCell>
  <singleXmlCell id="890" xr6:uid="{00000000-000C-0000-FFFF-FFFF76030000}" r="O20" connectionId="0">
    <xmlCellPr id="1" xr6:uid="{00000000-0010-0000-7603-000001000000}" uniqueName="P1079912">
      <xmlPr mapId="2" xpath="/GFI-IZD-POD/IPK-GFI-IZD-POD_1000379/P1079912" xmlDataType="decimal"/>
    </xmlCellPr>
  </singleXmlCell>
  <singleXmlCell id="891" xr6:uid="{00000000-000C-0000-FFFF-FFFF77030000}" r="P20" connectionId="0">
    <xmlCellPr id="1" xr6:uid="{00000000-0010-0000-7703-000001000000}" uniqueName="P1081972">
      <xmlPr mapId="2" xpath="/GFI-IZD-POD/IPK-GFI-IZD-POD_1000379/P1081972" xmlDataType="decimal"/>
    </xmlCellPr>
  </singleXmlCell>
  <singleXmlCell id="892" xr6:uid="{00000000-000C-0000-FFFF-FFFF78030000}" r="Q20" connectionId="0">
    <xmlCellPr id="1" xr6:uid="{00000000-0010-0000-7803-000001000000}" uniqueName="P1081973">
      <xmlPr mapId="2" xpath="/GFI-IZD-POD/IPK-GFI-IZD-POD_1000379/P1081973" xmlDataType="decimal"/>
    </xmlCellPr>
  </singleXmlCell>
  <singleXmlCell id="893" xr6:uid="{00000000-000C-0000-FFFF-FFFF79030000}" r="R20" connectionId="0">
    <xmlCellPr id="1" xr6:uid="{00000000-0010-0000-7903-000001000000}" uniqueName="P1081975">
      <xmlPr mapId="2" xpath="/GFI-IZD-POD/IPK-GFI-IZD-POD_1000379/P1081975" xmlDataType="decimal"/>
    </xmlCellPr>
  </singleXmlCell>
  <singleXmlCell id="894" xr6:uid="{00000000-000C-0000-FFFF-FFFF7A030000}" r="S20" connectionId="0">
    <xmlCellPr id="1" xr6:uid="{00000000-0010-0000-7A03-000001000000}" uniqueName="P1123028">
      <xmlPr mapId="2" xpath="/GFI-IZD-POD/IPK-GFI-IZD-POD_1000379/P1123028" xmlDataType="decimal"/>
    </xmlCellPr>
  </singleXmlCell>
  <singleXmlCell id="895" xr6:uid="{00000000-000C-0000-FFFF-FFFF7B030000}" r="T20" connectionId="0">
    <xmlCellPr id="1" xr6:uid="{00000000-0010-0000-7B03-000001000000}" uniqueName="P1123029">
      <xmlPr mapId="2" xpath="/GFI-IZD-POD/IPK-GFI-IZD-POD_1000379/P1123029" xmlDataType="decimal"/>
    </xmlCellPr>
  </singleXmlCell>
  <singleXmlCell id="896" xr6:uid="{00000000-000C-0000-FFFF-FFFF7C030000}" r="U20" connectionId="0">
    <xmlCellPr id="1" xr6:uid="{00000000-0010-0000-7C03-000001000000}" uniqueName="P1081977">
      <xmlPr mapId="2" xpath="/GFI-IZD-POD/IPK-GFI-IZD-POD_1000379/P1081977" xmlDataType="decimal"/>
    </xmlCellPr>
  </singleXmlCell>
  <singleXmlCell id="897" xr6:uid="{00000000-000C-0000-FFFF-FFFF7D030000}" r="V20" connectionId="0">
    <xmlCellPr id="1" xr6:uid="{00000000-0010-0000-7D03-000001000000}" uniqueName="P1081978">
      <xmlPr mapId="2" xpath="/GFI-IZD-POD/IPK-GFI-IZD-POD_1000379/P1081978" xmlDataType="decimal"/>
    </xmlCellPr>
  </singleXmlCell>
  <singleXmlCell id="898" xr6:uid="{00000000-000C-0000-FFFF-FFFF7E030000}" r="W20" connectionId="0">
    <xmlCellPr id="1" xr6:uid="{00000000-0010-0000-7E03-000001000000}" uniqueName="P1081980">
      <xmlPr mapId="2" xpath="/GFI-IZD-POD/IPK-GFI-IZD-POD_1000379/P1081980" xmlDataType="decimal"/>
    </xmlCellPr>
  </singleXmlCell>
  <singleXmlCell id="899" xr6:uid="{00000000-000C-0000-FFFF-FFFF7F030000}" r="X20" connectionId="0">
    <xmlCellPr id="1" xr6:uid="{00000000-0010-0000-7F03-000001000000}" uniqueName="P1081982">
      <xmlPr mapId="2" xpath="/GFI-IZD-POD/IPK-GFI-IZD-POD_1000379/P1081982" xmlDataType="decimal"/>
    </xmlCellPr>
  </singleXmlCell>
  <singleXmlCell id="900" xr6:uid="{00000000-000C-0000-FFFF-FFFF80030000}" r="Y20" connectionId="0">
    <xmlCellPr id="1" xr6:uid="{00000000-0010-0000-8003-000001000000}" uniqueName="P1081984">
      <xmlPr mapId="2" xpath="/GFI-IZD-POD/IPK-GFI-IZD-POD_1000379/P1081984" xmlDataType="decimal"/>
    </xmlCellPr>
  </singleXmlCell>
  <singleXmlCell id="901" xr6:uid="{00000000-000C-0000-FFFF-FFFF81030000}" r="H21" connectionId="0">
    <xmlCellPr id="1" xr6:uid="{00000000-0010-0000-8103-000001000000}" uniqueName="P1079911">
      <xmlPr mapId="2" xpath="/GFI-IZD-POD/IPK-GFI-IZD-POD_1000379/P1079911" xmlDataType="decimal"/>
    </xmlCellPr>
  </singleXmlCell>
  <singleXmlCell id="902" xr6:uid="{00000000-000C-0000-FFFF-FFFF82030000}" r="I21" connectionId="0">
    <xmlCellPr id="1" xr6:uid="{00000000-0010-0000-8203-000001000000}" uniqueName="P1079913">
      <xmlPr mapId="2" xpath="/GFI-IZD-POD/IPK-GFI-IZD-POD_1000379/P1079913" xmlDataType="decimal"/>
    </xmlCellPr>
  </singleXmlCell>
  <singleXmlCell id="903" xr6:uid="{00000000-000C-0000-FFFF-FFFF83030000}" r="J21" connectionId="0">
    <xmlCellPr id="1" xr6:uid="{00000000-0010-0000-8303-000001000000}" uniqueName="P1079914">
      <xmlPr mapId="2" xpath="/GFI-IZD-POD/IPK-GFI-IZD-POD_1000379/P1079914" xmlDataType="decimal"/>
    </xmlCellPr>
  </singleXmlCell>
  <singleXmlCell id="904" xr6:uid="{00000000-000C-0000-FFFF-FFFF84030000}" r="K21" connectionId="0">
    <xmlCellPr id="1" xr6:uid="{00000000-0010-0000-8403-000001000000}" uniqueName="P1079915">
      <xmlPr mapId="2" xpath="/GFI-IZD-POD/IPK-GFI-IZD-POD_1000379/P1079915" xmlDataType="decimal"/>
    </xmlCellPr>
  </singleXmlCell>
  <singleXmlCell id="905" xr6:uid="{00000000-000C-0000-FFFF-FFFF85030000}" r="L21" connectionId="0">
    <xmlCellPr id="1" xr6:uid="{00000000-0010-0000-8503-000001000000}" uniqueName="P1079916">
      <xmlPr mapId="2" xpath="/GFI-IZD-POD/IPK-GFI-IZD-POD_1000379/P1079916" xmlDataType="decimal"/>
    </xmlCellPr>
  </singleXmlCell>
  <singleXmlCell id="906" xr6:uid="{00000000-000C-0000-FFFF-FFFF86030000}" r="M21" connectionId="0">
    <xmlCellPr id="1" xr6:uid="{00000000-0010-0000-8603-000001000000}" uniqueName="P1079917">
      <xmlPr mapId="2" xpath="/GFI-IZD-POD/IPK-GFI-IZD-POD_1000379/P1079917" xmlDataType="decimal"/>
    </xmlCellPr>
  </singleXmlCell>
  <singleXmlCell id="907" xr6:uid="{00000000-000C-0000-FFFF-FFFF87030000}" r="N21" connectionId="0">
    <xmlCellPr id="1" xr6:uid="{00000000-0010-0000-8703-000001000000}" uniqueName="P1079918">
      <xmlPr mapId="2" xpath="/GFI-IZD-POD/IPK-GFI-IZD-POD_1000379/P1079918" xmlDataType="decimal"/>
    </xmlCellPr>
  </singleXmlCell>
  <singleXmlCell id="908" xr6:uid="{00000000-000C-0000-FFFF-FFFF88030000}" r="O21" connectionId="0">
    <xmlCellPr id="1" xr6:uid="{00000000-0010-0000-8803-000001000000}" uniqueName="P1079919">
      <xmlPr mapId="2" xpath="/GFI-IZD-POD/IPK-GFI-IZD-POD_1000379/P1079919" xmlDataType="decimal"/>
    </xmlCellPr>
  </singleXmlCell>
  <singleXmlCell id="909" xr6:uid="{00000000-000C-0000-FFFF-FFFF89030000}" r="P21" connectionId="0">
    <xmlCellPr id="1" xr6:uid="{00000000-0010-0000-8903-000001000000}" uniqueName="P1081986">
      <xmlPr mapId="2" xpath="/GFI-IZD-POD/IPK-GFI-IZD-POD_1000379/P1081986" xmlDataType="decimal"/>
    </xmlCellPr>
  </singleXmlCell>
  <singleXmlCell id="910" xr6:uid="{00000000-000C-0000-FFFF-FFFF8A030000}" r="Q21" connectionId="0">
    <xmlCellPr id="1" xr6:uid="{00000000-0010-0000-8A03-000001000000}" uniqueName="P1081988">
      <xmlPr mapId="2" xpath="/GFI-IZD-POD/IPK-GFI-IZD-POD_1000379/P1081988" xmlDataType="decimal"/>
    </xmlCellPr>
  </singleXmlCell>
  <singleXmlCell id="911" xr6:uid="{00000000-000C-0000-FFFF-FFFF8B030000}" r="R21" connectionId="0">
    <xmlCellPr id="1" xr6:uid="{00000000-0010-0000-8B03-000001000000}" uniqueName="P1081990">
      <xmlPr mapId="2" xpath="/GFI-IZD-POD/IPK-GFI-IZD-POD_1000379/P1081990" xmlDataType="decimal"/>
    </xmlCellPr>
  </singleXmlCell>
  <singleXmlCell id="912" xr6:uid="{00000000-000C-0000-FFFF-FFFF8C030000}" r="S21" connectionId="0">
    <xmlCellPr id="1" xr6:uid="{00000000-0010-0000-8C03-000001000000}" uniqueName="P1123030">
      <xmlPr mapId="2" xpath="/GFI-IZD-POD/IPK-GFI-IZD-POD_1000379/P1123030" xmlDataType="decimal"/>
    </xmlCellPr>
  </singleXmlCell>
  <singleXmlCell id="913" xr6:uid="{00000000-000C-0000-FFFF-FFFF8D030000}" r="T21" connectionId="0">
    <xmlCellPr id="1" xr6:uid="{00000000-0010-0000-8D03-000001000000}" uniqueName="P1123031">
      <xmlPr mapId="2" xpath="/GFI-IZD-POD/IPK-GFI-IZD-POD_1000379/P1123031" xmlDataType="decimal"/>
    </xmlCellPr>
  </singleXmlCell>
  <singleXmlCell id="914" xr6:uid="{00000000-000C-0000-FFFF-FFFF8E030000}" r="U21" connectionId="0">
    <xmlCellPr id="1" xr6:uid="{00000000-0010-0000-8E03-000001000000}" uniqueName="P1081993">
      <xmlPr mapId="2" xpath="/GFI-IZD-POD/IPK-GFI-IZD-POD_1000379/P1081993" xmlDataType="decimal"/>
    </xmlCellPr>
  </singleXmlCell>
  <singleXmlCell id="915" xr6:uid="{00000000-000C-0000-FFFF-FFFF8F030000}" r="V21" connectionId="0">
    <xmlCellPr id="1" xr6:uid="{00000000-0010-0000-8F03-000001000000}" uniqueName="P1081995">
      <xmlPr mapId="2" xpath="/GFI-IZD-POD/IPK-GFI-IZD-POD_1000379/P1081995" xmlDataType="decimal"/>
    </xmlCellPr>
  </singleXmlCell>
  <singleXmlCell id="916" xr6:uid="{00000000-000C-0000-FFFF-FFFF90030000}" r="W21" connectionId="0">
    <xmlCellPr id="1" xr6:uid="{00000000-0010-0000-9003-000001000000}" uniqueName="P1081997">
      <xmlPr mapId="2" xpath="/GFI-IZD-POD/IPK-GFI-IZD-POD_1000379/P1081997" xmlDataType="decimal"/>
    </xmlCellPr>
  </singleXmlCell>
  <singleXmlCell id="917" xr6:uid="{00000000-000C-0000-FFFF-FFFF91030000}" r="X21" connectionId="0">
    <xmlCellPr id="1" xr6:uid="{00000000-0010-0000-9103-000001000000}" uniqueName="P1081999">
      <xmlPr mapId="2" xpath="/GFI-IZD-POD/IPK-GFI-IZD-POD_1000379/P1081999" xmlDataType="decimal"/>
    </xmlCellPr>
  </singleXmlCell>
  <singleXmlCell id="918" xr6:uid="{00000000-000C-0000-FFFF-FFFF92030000}" r="Y21" connectionId="0">
    <xmlCellPr id="1" xr6:uid="{00000000-0010-0000-9203-000001000000}" uniqueName="P1082001">
      <xmlPr mapId="2" xpath="/GFI-IZD-POD/IPK-GFI-IZD-POD_1000379/P1082001" xmlDataType="decimal"/>
    </xmlCellPr>
  </singleXmlCell>
  <singleXmlCell id="919" xr6:uid="{00000000-000C-0000-FFFF-FFFF93030000}" r="H22" connectionId="0">
    <xmlCellPr id="1" xr6:uid="{00000000-0010-0000-9303-000001000000}" uniqueName="P1079928">
      <xmlPr mapId="2" xpath="/GFI-IZD-POD/IPK-GFI-IZD-POD_1000379/P1079928" xmlDataType="decimal"/>
    </xmlCellPr>
  </singleXmlCell>
  <singleXmlCell id="920" xr6:uid="{00000000-000C-0000-FFFF-FFFF94030000}" r="I22" connectionId="0">
    <xmlCellPr id="1" xr6:uid="{00000000-0010-0000-9403-000001000000}" uniqueName="P1079929">
      <xmlPr mapId="2" xpath="/GFI-IZD-POD/IPK-GFI-IZD-POD_1000379/P1079929" xmlDataType="decimal"/>
    </xmlCellPr>
  </singleXmlCell>
  <singleXmlCell id="921" xr6:uid="{00000000-000C-0000-FFFF-FFFF95030000}" r="J22" connectionId="0">
    <xmlCellPr id="1" xr6:uid="{00000000-0010-0000-9503-000001000000}" uniqueName="P1079930">
      <xmlPr mapId="2" xpath="/GFI-IZD-POD/IPK-GFI-IZD-POD_1000379/P1079930" xmlDataType="decimal"/>
    </xmlCellPr>
  </singleXmlCell>
  <singleXmlCell id="922" xr6:uid="{00000000-000C-0000-FFFF-FFFF96030000}" r="K22" connectionId="0">
    <xmlCellPr id="1" xr6:uid="{00000000-0010-0000-9603-000001000000}" uniqueName="P1079931">
      <xmlPr mapId="2" xpath="/GFI-IZD-POD/IPK-GFI-IZD-POD_1000379/P1079931" xmlDataType="decimal"/>
    </xmlCellPr>
  </singleXmlCell>
  <singleXmlCell id="923" xr6:uid="{00000000-000C-0000-FFFF-FFFF97030000}" r="L22" connectionId="0">
    <xmlCellPr id="1" xr6:uid="{00000000-0010-0000-9703-000001000000}" uniqueName="P1079932">
      <xmlPr mapId="2" xpath="/GFI-IZD-POD/IPK-GFI-IZD-POD_1000379/P1079932" xmlDataType="decimal"/>
    </xmlCellPr>
  </singleXmlCell>
  <singleXmlCell id="924" xr6:uid="{00000000-000C-0000-FFFF-FFFF98030000}" r="M22" connectionId="0">
    <xmlCellPr id="1" xr6:uid="{00000000-0010-0000-9803-000001000000}" uniqueName="P1079933">
      <xmlPr mapId="2" xpath="/GFI-IZD-POD/IPK-GFI-IZD-POD_1000379/P1079933" xmlDataType="decimal"/>
    </xmlCellPr>
  </singleXmlCell>
  <singleXmlCell id="925" xr6:uid="{00000000-000C-0000-FFFF-FFFF99030000}" r="N22" connectionId="0">
    <xmlCellPr id="1" xr6:uid="{00000000-0010-0000-9903-000001000000}" uniqueName="P1079934">
      <xmlPr mapId="2" xpath="/GFI-IZD-POD/IPK-GFI-IZD-POD_1000379/P1079934" xmlDataType="decimal"/>
    </xmlCellPr>
  </singleXmlCell>
  <singleXmlCell id="926" xr6:uid="{00000000-000C-0000-FFFF-FFFF9A030000}" r="O22" connectionId="0">
    <xmlCellPr id="1" xr6:uid="{00000000-0010-0000-9A03-000001000000}" uniqueName="P1079935">
      <xmlPr mapId="2" xpath="/GFI-IZD-POD/IPK-GFI-IZD-POD_1000379/P1079935" xmlDataType="decimal"/>
    </xmlCellPr>
  </singleXmlCell>
  <singleXmlCell id="927" xr6:uid="{00000000-000C-0000-FFFF-FFFF9B030000}" r="P22" connectionId="0">
    <xmlCellPr id="1" xr6:uid="{00000000-0010-0000-9B03-000001000000}" uniqueName="P1082014">
      <xmlPr mapId="2" xpath="/GFI-IZD-POD/IPK-GFI-IZD-POD_1000379/P1082014" xmlDataType="decimal"/>
    </xmlCellPr>
  </singleXmlCell>
  <singleXmlCell id="928" xr6:uid="{00000000-000C-0000-FFFF-FFFF9C030000}" r="Q22" connectionId="0">
    <xmlCellPr id="1" xr6:uid="{00000000-0010-0000-9C03-000001000000}" uniqueName="P1082016">
      <xmlPr mapId="2" xpath="/GFI-IZD-POD/IPK-GFI-IZD-POD_1000379/P1082016" xmlDataType="decimal"/>
    </xmlCellPr>
  </singleXmlCell>
  <singleXmlCell id="929" xr6:uid="{00000000-000C-0000-FFFF-FFFF9D030000}" r="R22" connectionId="0">
    <xmlCellPr id="1" xr6:uid="{00000000-0010-0000-9D03-000001000000}" uniqueName="P1082018">
      <xmlPr mapId="2" xpath="/GFI-IZD-POD/IPK-GFI-IZD-POD_1000379/P1082018" xmlDataType="decimal"/>
    </xmlCellPr>
  </singleXmlCell>
  <singleXmlCell id="930" xr6:uid="{00000000-000C-0000-FFFF-FFFF9E030000}" r="S22" connectionId="0">
    <xmlCellPr id="1" xr6:uid="{00000000-0010-0000-9E03-000001000000}" uniqueName="P1123032">
      <xmlPr mapId="2" xpath="/GFI-IZD-POD/IPK-GFI-IZD-POD_1000379/P1123032" xmlDataType="decimal"/>
    </xmlCellPr>
  </singleXmlCell>
  <singleXmlCell id="931" xr6:uid="{00000000-000C-0000-FFFF-FFFF9F030000}" r="T22" connectionId="0">
    <xmlCellPr id="1" xr6:uid="{00000000-0010-0000-9F03-000001000000}" uniqueName="P1123033">
      <xmlPr mapId="2" xpath="/GFI-IZD-POD/IPK-GFI-IZD-POD_1000379/P1123033" xmlDataType="decimal"/>
    </xmlCellPr>
  </singleXmlCell>
  <singleXmlCell id="932" xr6:uid="{00000000-000C-0000-FFFF-FFFFA0030000}" r="U22" connectionId="0">
    <xmlCellPr id="1" xr6:uid="{00000000-0010-0000-A003-000001000000}" uniqueName="P1082019">
      <xmlPr mapId="2" xpath="/GFI-IZD-POD/IPK-GFI-IZD-POD_1000379/P1082019" xmlDataType="decimal"/>
    </xmlCellPr>
  </singleXmlCell>
  <singleXmlCell id="933" xr6:uid="{00000000-000C-0000-FFFF-FFFFA1030000}" r="V22" connectionId="0">
    <xmlCellPr id="1" xr6:uid="{00000000-0010-0000-A103-000001000000}" uniqueName="P1082029">
      <xmlPr mapId="2" xpath="/GFI-IZD-POD/IPK-GFI-IZD-POD_1000379/P1082029" xmlDataType="decimal"/>
    </xmlCellPr>
  </singleXmlCell>
  <singleXmlCell id="934" xr6:uid="{00000000-000C-0000-FFFF-FFFFA2030000}" r="W22" connectionId="0">
    <xmlCellPr id="1" xr6:uid="{00000000-0010-0000-A203-000001000000}" uniqueName="P1082032">
      <xmlPr mapId="2" xpath="/GFI-IZD-POD/IPK-GFI-IZD-POD_1000379/P1082032" xmlDataType="decimal"/>
    </xmlCellPr>
  </singleXmlCell>
  <singleXmlCell id="935" xr6:uid="{00000000-000C-0000-FFFF-FFFFA3030000}" r="X22" connectionId="0">
    <xmlCellPr id="1" xr6:uid="{00000000-0010-0000-A303-000001000000}" uniqueName="P1082034">
      <xmlPr mapId="2" xpath="/GFI-IZD-POD/IPK-GFI-IZD-POD_1000379/P1082034" xmlDataType="decimal"/>
    </xmlCellPr>
  </singleXmlCell>
  <singleXmlCell id="936" xr6:uid="{00000000-000C-0000-FFFF-FFFFA4030000}" r="Y22" connectionId="0">
    <xmlCellPr id="1" xr6:uid="{00000000-0010-0000-A403-000001000000}" uniqueName="P1082035">
      <xmlPr mapId="2" xpath="/GFI-IZD-POD/IPK-GFI-IZD-POD_1000379/P1082035" xmlDataType="decimal"/>
    </xmlCellPr>
  </singleXmlCell>
  <singleXmlCell id="937" xr6:uid="{00000000-000C-0000-FFFF-FFFFA5030000}" r="H23" connectionId="0">
    <xmlCellPr id="1" xr6:uid="{00000000-0010-0000-A503-000001000000}" uniqueName="P1123110">
      <xmlPr mapId="2" xpath="/GFI-IZD-POD/IPK-GFI-IZD-POD_1000379/P1123110" xmlDataType="decimal"/>
    </xmlCellPr>
  </singleXmlCell>
  <singleXmlCell id="938" xr6:uid="{00000000-000C-0000-FFFF-FFFFA6030000}" r="I23" connectionId="0">
    <xmlCellPr id="1" xr6:uid="{00000000-0010-0000-A603-000001000000}" uniqueName="P1123111">
      <xmlPr mapId="2" xpath="/GFI-IZD-POD/IPK-GFI-IZD-POD_1000379/P1123111" xmlDataType="decimal"/>
    </xmlCellPr>
  </singleXmlCell>
  <singleXmlCell id="939" xr6:uid="{00000000-000C-0000-FFFF-FFFFA7030000}" r="J23" connectionId="0">
    <xmlCellPr id="1" xr6:uid="{00000000-0010-0000-A703-000001000000}" uniqueName="P1123112">
      <xmlPr mapId="2" xpath="/GFI-IZD-POD/IPK-GFI-IZD-POD_1000379/P1123112" xmlDataType="decimal"/>
    </xmlCellPr>
  </singleXmlCell>
  <singleXmlCell id="940" xr6:uid="{00000000-000C-0000-FFFF-FFFFA8030000}" r="K23" connectionId="0">
    <xmlCellPr id="1" xr6:uid="{00000000-0010-0000-A803-000001000000}" uniqueName="P1123113">
      <xmlPr mapId="2" xpath="/GFI-IZD-POD/IPK-GFI-IZD-POD_1000379/P1123113" xmlDataType="decimal"/>
    </xmlCellPr>
  </singleXmlCell>
  <singleXmlCell id="941" xr6:uid="{00000000-000C-0000-FFFF-FFFFA9030000}" r="L23" connectionId="0">
    <xmlCellPr id="1" xr6:uid="{00000000-0010-0000-A903-000001000000}" uniqueName="P1123118">
      <xmlPr mapId="2" xpath="/GFI-IZD-POD/IPK-GFI-IZD-POD_1000379/P1123118" xmlDataType="decimal"/>
    </xmlCellPr>
  </singleXmlCell>
  <singleXmlCell id="942" xr6:uid="{00000000-000C-0000-FFFF-FFFFAA030000}" r="M23" connectionId="0">
    <xmlCellPr id="1" xr6:uid="{00000000-0010-0000-AA03-000001000000}" uniqueName="P1123127">
      <xmlPr mapId="2" xpath="/GFI-IZD-POD/IPK-GFI-IZD-POD_1000379/P1123127" xmlDataType="decimal"/>
    </xmlCellPr>
  </singleXmlCell>
  <singleXmlCell id="943" xr6:uid="{00000000-000C-0000-FFFF-FFFFAB030000}" r="N23" connectionId="0">
    <xmlCellPr id="1" xr6:uid="{00000000-0010-0000-AB03-000001000000}" uniqueName="P1123126">
      <xmlPr mapId="2" xpath="/GFI-IZD-POD/IPK-GFI-IZD-POD_1000379/P1123126" xmlDataType="decimal"/>
    </xmlCellPr>
  </singleXmlCell>
  <singleXmlCell id="944" xr6:uid="{00000000-000C-0000-FFFF-FFFFAC030000}" r="O23" connectionId="0">
    <xmlCellPr id="1" xr6:uid="{00000000-0010-0000-AC03-000001000000}" uniqueName="P1123125">
      <xmlPr mapId="2" xpath="/GFI-IZD-POD/IPK-GFI-IZD-POD_1000379/P1123125" xmlDataType="decimal"/>
    </xmlCellPr>
  </singleXmlCell>
  <singleXmlCell id="945" xr6:uid="{00000000-000C-0000-FFFF-FFFFAD030000}" r="P23" connectionId="0">
    <xmlCellPr id="1" xr6:uid="{00000000-0010-0000-AD03-000001000000}" uniqueName="P1123124">
      <xmlPr mapId="2" xpath="/GFI-IZD-POD/IPK-GFI-IZD-POD_1000379/P1123124" xmlDataType="decimal"/>
    </xmlCellPr>
  </singleXmlCell>
  <singleXmlCell id="946" xr6:uid="{00000000-000C-0000-FFFF-FFFFAE030000}" r="Q23" connectionId="0">
    <xmlCellPr id="1" xr6:uid="{00000000-0010-0000-AE03-000001000000}" uniqueName="P1123128">
      <xmlPr mapId="2" xpath="/GFI-IZD-POD/IPK-GFI-IZD-POD_1000379/P1123128" xmlDataType="decimal"/>
    </xmlCellPr>
  </singleXmlCell>
  <singleXmlCell id="947" xr6:uid="{00000000-000C-0000-FFFF-FFFFAF030000}" r="R23" connectionId="0">
    <xmlCellPr id="1" xr6:uid="{00000000-0010-0000-AF03-000001000000}" uniqueName="P1123129">
      <xmlPr mapId="2" xpath="/GFI-IZD-POD/IPK-GFI-IZD-POD_1000379/P1123129" xmlDataType="decimal"/>
    </xmlCellPr>
  </singleXmlCell>
  <singleXmlCell id="948" xr6:uid="{00000000-000C-0000-FFFF-FFFFB0030000}" r="S23" connectionId="0">
    <xmlCellPr id="1" xr6:uid="{00000000-0010-0000-B003-000001000000}" uniqueName="P1123034">
      <xmlPr mapId="2" xpath="/GFI-IZD-POD/IPK-GFI-IZD-POD_1000379/P1123034" xmlDataType="decimal"/>
    </xmlCellPr>
  </singleXmlCell>
  <singleXmlCell id="950" xr6:uid="{00000000-000C-0000-FFFF-FFFFB1030000}" r="T23" connectionId="0">
    <xmlCellPr id="1" xr6:uid="{00000000-0010-0000-B103-000001000000}" uniqueName="P1123035">
      <xmlPr mapId="2" xpath="/GFI-IZD-POD/IPK-GFI-IZD-POD_1000379/P1123035" xmlDataType="decimal"/>
    </xmlCellPr>
  </singleXmlCell>
  <singleXmlCell id="951" xr6:uid="{00000000-000C-0000-FFFF-FFFFB2030000}" r="U23" connectionId="0">
    <xmlCellPr id="1" xr6:uid="{00000000-0010-0000-B203-000001000000}" uniqueName="P1123130">
      <xmlPr mapId="2" xpath="/GFI-IZD-POD/IPK-GFI-IZD-POD_1000379/P1123130" xmlDataType="decimal"/>
    </xmlCellPr>
  </singleXmlCell>
  <singleXmlCell id="952" xr6:uid="{00000000-000C-0000-FFFF-FFFFB3030000}" r="V23" connectionId="0">
    <xmlCellPr id="1" xr6:uid="{00000000-0010-0000-B303-000001000000}" uniqueName="P1123134">
      <xmlPr mapId="2" xpath="/GFI-IZD-POD/IPK-GFI-IZD-POD_1000379/P1123134" xmlDataType="decimal"/>
    </xmlCellPr>
  </singleXmlCell>
  <singleXmlCell id="953" xr6:uid="{00000000-000C-0000-FFFF-FFFFB4030000}" r="W23" connectionId="0">
    <xmlCellPr id="1" xr6:uid="{00000000-0010-0000-B403-000001000000}" uniqueName="P1123137">
      <xmlPr mapId="2" xpath="/GFI-IZD-POD/IPK-GFI-IZD-POD_1000379/P1123137" xmlDataType="decimal"/>
    </xmlCellPr>
  </singleXmlCell>
  <singleXmlCell id="954" xr6:uid="{00000000-000C-0000-FFFF-FFFFB5030000}" r="X23" connectionId="0">
    <xmlCellPr id="1" xr6:uid="{00000000-0010-0000-B503-000001000000}" uniqueName="P1123138">
      <xmlPr mapId="2" xpath="/GFI-IZD-POD/IPK-GFI-IZD-POD_1000379/P1123138" xmlDataType="decimal"/>
    </xmlCellPr>
  </singleXmlCell>
  <singleXmlCell id="955" xr6:uid="{00000000-000C-0000-FFFF-FFFFB6030000}" r="Y23" connectionId="0">
    <xmlCellPr id="1" xr6:uid="{00000000-0010-0000-B603-000001000000}" uniqueName="P1123141">
      <xmlPr mapId="2" xpath="/GFI-IZD-POD/IPK-GFI-IZD-POD_1000379/P1123141" xmlDataType="decimal"/>
    </xmlCellPr>
  </singleXmlCell>
  <singleXmlCell id="956" xr6:uid="{00000000-000C-0000-FFFF-FFFFB7030000}" r="H24" connectionId="0">
    <xmlCellPr id="1" xr6:uid="{00000000-0010-0000-B703-000001000000}" uniqueName="P1079936">
      <xmlPr mapId="2" xpath="/GFI-IZD-POD/IPK-GFI-IZD-POD_1000379/P1079936" xmlDataType="decimal"/>
    </xmlCellPr>
  </singleXmlCell>
  <singleXmlCell id="957" xr6:uid="{00000000-000C-0000-FFFF-FFFFB8030000}" r="I24" connectionId="0">
    <xmlCellPr id="1" xr6:uid="{00000000-0010-0000-B803-000001000000}" uniqueName="P1079937">
      <xmlPr mapId="2" xpath="/GFI-IZD-POD/IPK-GFI-IZD-POD_1000379/P1079937" xmlDataType="decimal"/>
    </xmlCellPr>
  </singleXmlCell>
  <singleXmlCell id="958" xr6:uid="{00000000-000C-0000-FFFF-FFFFB9030000}" r="J24" connectionId="0">
    <xmlCellPr id="1" xr6:uid="{00000000-0010-0000-B903-000001000000}" uniqueName="P1079938">
      <xmlPr mapId="2" xpath="/GFI-IZD-POD/IPK-GFI-IZD-POD_1000379/P1079938" xmlDataType="decimal"/>
    </xmlCellPr>
  </singleXmlCell>
  <singleXmlCell id="959" xr6:uid="{00000000-000C-0000-FFFF-FFFFBA030000}" r="K24" connectionId="0">
    <xmlCellPr id="1" xr6:uid="{00000000-0010-0000-BA03-000001000000}" uniqueName="P1079939">
      <xmlPr mapId="2" xpath="/GFI-IZD-POD/IPK-GFI-IZD-POD_1000379/P1079939" xmlDataType="decimal"/>
    </xmlCellPr>
  </singleXmlCell>
  <singleXmlCell id="960" xr6:uid="{00000000-000C-0000-FFFF-FFFFBB030000}" r="L24" connectionId="0">
    <xmlCellPr id="1" xr6:uid="{00000000-0010-0000-BB03-000001000000}" uniqueName="P1079940">
      <xmlPr mapId="2" xpath="/GFI-IZD-POD/IPK-GFI-IZD-POD_1000379/P1079940" xmlDataType="decimal"/>
    </xmlCellPr>
  </singleXmlCell>
  <singleXmlCell id="961" xr6:uid="{00000000-000C-0000-FFFF-FFFFBC030000}" r="M24" connectionId="0">
    <xmlCellPr id="1" xr6:uid="{00000000-0010-0000-BC03-000001000000}" uniqueName="P1079941">
      <xmlPr mapId="2" xpath="/GFI-IZD-POD/IPK-GFI-IZD-POD_1000379/P1079941" xmlDataType="decimal"/>
    </xmlCellPr>
  </singleXmlCell>
  <singleXmlCell id="962" xr6:uid="{00000000-000C-0000-FFFF-FFFFBD030000}" r="N24" connectionId="0">
    <xmlCellPr id="1" xr6:uid="{00000000-0010-0000-BD03-000001000000}" uniqueName="P1079942">
      <xmlPr mapId="2" xpath="/GFI-IZD-POD/IPK-GFI-IZD-POD_1000379/P1079942" xmlDataType="decimal"/>
    </xmlCellPr>
  </singleXmlCell>
  <singleXmlCell id="963" xr6:uid="{00000000-000C-0000-FFFF-FFFFBE030000}" r="O24" connectionId="0">
    <xmlCellPr id="1" xr6:uid="{00000000-0010-0000-BE03-000001000000}" uniqueName="P1079943">
      <xmlPr mapId="2" xpath="/GFI-IZD-POD/IPK-GFI-IZD-POD_1000379/P1079943" xmlDataType="decimal"/>
    </xmlCellPr>
  </singleXmlCell>
  <singleXmlCell id="964" xr6:uid="{00000000-000C-0000-FFFF-FFFFBF030000}" r="P24" connectionId="0">
    <xmlCellPr id="1" xr6:uid="{00000000-0010-0000-BF03-000001000000}" uniqueName="P1082038">
      <xmlPr mapId="2" xpath="/GFI-IZD-POD/IPK-GFI-IZD-POD_1000379/P1082038" xmlDataType="decimal"/>
    </xmlCellPr>
  </singleXmlCell>
  <singleXmlCell id="965" xr6:uid="{00000000-000C-0000-FFFF-FFFFC0030000}" r="Q24" connectionId="0">
    <xmlCellPr id="1" xr6:uid="{00000000-0010-0000-C003-000001000000}" uniqueName="P1082045">
      <xmlPr mapId="2" xpath="/GFI-IZD-POD/IPK-GFI-IZD-POD_1000379/P1082045" xmlDataType="decimal"/>
    </xmlCellPr>
  </singleXmlCell>
  <singleXmlCell id="966" xr6:uid="{00000000-000C-0000-FFFF-FFFFC1030000}" r="R24" connectionId="0">
    <xmlCellPr id="1" xr6:uid="{00000000-0010-0000-C103-000001000000}" uniqueName="P1082047">
      <xmlPr mapId="2" xpath="/GFI-IZD-POD/IPK-GFI-IZD-POD_1000379/P1082047" xmlDataType="decimal"/>
    </xmlCellPr>
  </singleXmlCell>
  <singleXmlCell id="967" xr6:uid="{00000000-000C-0000-FFFF-FFFFC2030000}" r="S24" connectionId="0">
    <xmlCellPr id="1" xr6:uid="{00000000-0010-0000-C203-000001000000}" uniqueName="P1123036">
      <xmlPr mapId="2" xpath="/GFI-IZD-POD/IPK-GFI-IZD-POD_1000379/P1123036" xmlDataType="decimal"/>
    </xmlCellPr>
  </singleXmlCell>
  <singleXmlCell id="968" xr6:uid="{00000000-000C-0000-FFFF-FFFFC3030000}" r="T24" connectionId="0">
    <xmlCellPr id="1" xr6:uid="{00000000-0010-0000-C303-000001000000}" uniqueName="P1123037">
      <xmlPr mapId="2" xpath="/GFI-IZD-POD/IPK-GFI-IZD-POD_1000379/P1123037" xmlDataType="decimal"/>
    </xmlCellPr>
  </singleXmlCell>
  <singleXmlCell id="969" xr6:uid="{00000000-000C-0000-FFFF-FFFFC4030000}" r="U24" connectionId="0">
    <xmlCellPr id="1" xr6:uid="{00000000-0010-0000-C403-000001000000}" uniqueName="P1082048">
      <xmlPr mapId="2" xpath="/GFI-IZD-POD/IPK-GFI-IZD-POD_1000379/P1082048" xmlDataType="decimal"/>
    </xmlCellPr>
  </singleXmlCell>
  <singleXmlCell id="970" xr6:uid="{00000000-000C-0000-FFFF-FFFFC5030000}" r="V24" connectionId="0">
    <xmlCellPr id="1" xr6:uid="{00000000-0010-0000-C503-000001000000}" uniqueName="P1082075">
      <xmlPr mapId="2" xpath="/GFI-IZD-POD/IPK-GFI-IZD-POD_1000379/P1082075" xmlDataType="decimal"/>
    </xmlCellPr>
  </singleXmlCell>
  <singleXmlCell id="971" xr6:uid="{00000000-000C-0000-FFFF-FFFFC6030000}" r="W24" connectionId="0">
    <xmlCellPr id="1" xr6:uid="{00000000-0010-0000-C603-000001000000}" uniqueName="P1082077">
      <xmlPr mapId="2" xpath="/GFI-IZD-POD/IPK-GFI-IZD-POD_1000379/P1082077" xmlDataType="decimal"/>
    </xmlCellPr>
  </singleXmlCell>
  <singleXmlCell id="972" xr6:uid="{00000000-000C-0000-FFFF-FFFFC7030000}" r="X24" connectionId="0">
    <xmlCellPr id="1" xr6:uid="{00000000-0010-0000-C703-000001000000}" uniqueName="P1082092">
      <xmlPr mapId="2" xpath="/GFI-IZD-POD/IPK-GFI-IZD-POD_1000379/P1082092" xmlDataType="decimal"/>
    </xmlCellPr>
  </singleXmlCell>
  <singleXmlCell id="973" xr6:uid="{00000000-000C-0000-FFFF-FFFFC8030000}" r="Y24" connectionId="0">
    <xmlCellPr id="1" xr6:uid="{00000000-0010-0000-C803-000001000000}" uniqueName="P1082094">
      <xmlPr mapId="2" xpath="/GFI-IZD-POD/IPK-GFI-IZD-POD_1000379/P1082094" xmlDataType="decimal"/>
    </xmlCellPr>
  </singleXmlCell>
  <singleXmlCell id="974" xr6:uid="{00000000-000C-0000-FFFF-FFFFC9030000}" r="H25" connectionId="0">
    <xmlCellPr id="1" xr6:uid="{00000000-0010-0000-C903-000001000000}" uniqueName="P1123114">
      <xmlPr mapId="2" xpath="/GFI-IZD-POD/IPK-GFI-IZD-POD_1000379/P1123114" xmlDataType="decimal"/>
    </xmlCellPr>
  </singleXmlCell>
  <singleXmlCell id="975" xr6:uid="{00000000-000C-0000-FFFF-FFFFCA030000}" r="I25" connectionId="0">
    <xmlCellPr id="1" xr6:uid="{00000000-0010-0000-CA03-000001000000}" uniqueName="P1123115">
      <xmlPr mapId="2" xpath="/GFI-IZD-POD/IPK-GFI-IZD-POD_1000379/P1123115" xmlDataType="decimal"/>
    </xmlCellPr>
  </singleXmlCell>
  <singleXmlCell id="976" xr6:uid="{00000000-000C-0000-FFFF-FFFFCB030000}" r="J25" connectionId="0">
    <xmlCellPr id="1" xr6:uid="{00000000-0010-0000-CB03-000001000000}" uniqueName="P1123116">
      <xmlPr mapId="2" xpath="/GFI-IZD-POD/IPK-GFI-IZD-POD_1000379/P1123116" xmlDataType="decimal"/>
    </xmlCellPr>
  </singleXmlCell>
  <singleXmlCell id="977" xr6:uid="{00000000-000C-0000-FFFF-FFFFCC030000}" r="K25" connectionId="0">
    <xmlCellPr id="1" xr6:uid="{00000000-0010-0000-CC03-000001000000}" uniqueName="P1123117">
      <xmlPr mapId="2" xpath="/GFI-IZD-POD/IPK-GFI-IZD-POD_1000379/P1123117" xmlDataType="decimal"/>
    </xmlCellPr>
  </singleXmlCell>
  <singleXmlCell id="978" xr6:uid="{00000000-000C-0000-FFFF-FFFFCD030000}" r="L25" connectionId="0">
    <xmlCellPr id="1" xr6:uid="{00000000-0010-0000-CD03-000001000000}" uniqueName="P1123119">
      <xmlPr mapId="2" xpath="/GFI-IZD-POD/IPK-GFI-IZD-POD_1000379/P1123119" xmlDataType="decimal"/>
    </xmlCellPr>
  </singleXmlCell>
  <singleXmlCell id="979" xr6:uid="{00000000-000C-0000-FFFF-FFFFCE030000}" r="M25" connectionId="0">
    <xmlCellPr id="1" xr6:uid="{00000000-0010-0000-CE03-000001000000}" uniqueName="P1123120">
      <xmlPr mapId="2" xpath="/GFI-IZD-POD/IPK-GFI-IZD-POD_1000379/P1123120" xmlDataType="decimal"/>
    </xmlCellPr>
  </singleXmlCell>
  <singleXmlCell id="980" xr6:uid="{00000000-000C-0000-FFFF-FFFFCF030000}" r="N25" connectionId="0">
    <xmlCellPr id="1" xr6:uid="{00000000-0010-0000-CF03-000001000000}" uniqueName="P1123121">
      <xmlPr mapId="2" xpath="/GFI-IZD-POD/IPK-GFI-IZD-POD_1000379/P1123121" xmlDataType="decimal"/>
    </xmlCellPr>
  </singleXmlCell>
  <singleXmlCell id="981" xr6:uid="{00000000-000C-0000-FFFF-FFFFD0030000}" r="O25" connectionId="0">
    <xmlCellPr id="1" xr6:uid="{00000000-0010-0000-D003-000001000000}" uniqueName="P1123122">
      <xmlPr mapId="2" xpath="/GFI-IZD-POD/IPK-GFI-IZD-POD_1000379/P1123122" xmlDataType="decimal"/>
    </xmlCellPr>
  </singleXmlCell>
  <singleXmlCell id="982" xr6:uid="{00000000-000C-0000-FFFF-FFFFD1030000}" r="P25" connectionId="0">
    <xmlCellPr id="1" xr6:uid="{00000000-0010-0000-D103-000001000000}" uniqueName="P1123123">
      <xmlPr mapId="2" xpath="/GFI-IZD-POD/IPK-GFI-IZD-POD_1000379/P1123123" xmlDataType="decimal"/>
    </xmlCellPr>
  </singleXmlCell>
  <singleXmlCell id="983" xr6:uid="{00000000-000C-0000-FFFF-FFFFD2030000}" r="Q25" connectionId="0">
    <xmlCellPr id="1" xr6:uid="{00000000-0010-0000-D203-000001000000}" uniqueName="P1123133">
      <xmlPr mapId="2" xpath="/GFI-IZD-POD/IPK-GFI-IZD-POD_1000379/P1123133" xmlDataType="decimal"/>
    </xmlCellPr>
  </singleXmlCell>
  <singleXmlCell id="984" xr6:uid="{00000000-000C-0000-FFFF-FFFFD3030000}" r="R25" connectionId="0">
    <xmlCellPr id="1" xr6:uid="{00000000-0010-0000-D303-000001000000}" uniqueName="P1123132">
      <xmlPr mapId="2" xpath="/GFI-IZD-POD/IPK-GFI-IZD-POD_1000379/P1123132" xmlDataType="decimal"/>
    </xmlCellPr>
  </singleXmlCell>
  <singleXmlCell id="985" xr6:uid="{00000000-000C-0000-FFFF-FFFFD4030000}" r="S25" connectionId="0">
    <xmlCellPr id="1" xr6:uid="{00000000-0010-0000-D403-000001000000}" uniqueName="P1123038">
      <xmlPr mapId="2" xpath="/GFI-IZD-POD/IPK-GFI-IZD-POD_1000379/P1123038" xmlDataType="decimal"/>
    </xmlCellPr>
  </singleXmlCell>
  <singleXmlCell id="986" xr6:uid="{00000000-000C-0000-FFFF-FFFFD5030000}" r="T25" connectionId="0">
    <xmlCellPr id="1" xr6:uid="{00000000-0010-0000-D503-000001000000}" uniqueName="P1123039">
      <xmlPr mapId="2" xpath="/GFI-IZD-POD/IPK-GFI-IZD-POD_1000379/P1123039" xmlDataType="decimal"/>
    </xmlCellPr>
  </singleXmlCell>
  <singleXmlCell id="987" xr6:uid="{00000000-000C-0000-FFFF-FFFFD6030000}" r="U25" connectionId="0">
    <xmlCellPr id="1" xr6:uid="{00000000-0010-0000-D603-000001000000}" uniqueName="P1123131">
      <xmlPr mapId="2" xpath="/GFI-IZD-POD/IPK-GFI-IZD-POD_1000379/P1123131" xmlDataType="decimal"/>
    </xmlCellPr>
  </singleXmlCell>
  <singleXmlCell id="988" xr6:uid="{00000000-000C-0000-FFFF-FFFFD7030000}" r="V25" connectionId="0">
    <xmlCellPr id="1" xr6:uid="{00000000-0010-0000-D703-000001000000}" uniqueName="P1123135">
      <xmlPr mapId="2" xpath="/GFI-IZD-POD/IPK-GFI-IZD-POD_1000379/P1123135" xmlDataType="decimal"/>
    </xmlCellPr>
  </singleXmlCell>
  <singleXmlCell id="989" xr6:uid="{00000000-000C-0000-FFFF-FFFFD8030000}" r="W25" connectionId="0">
    <xmlCellPr id="1" xr6:uid="{00000000-0010-0000-D803-000001000000}" uniqueName="P1123136">
      <xmlPr mapId="2" xpath="/GFI-IZD-POD/IPK-GFI-IZD-POD_1000379/P1123136" xmlDataType="decimal"/>
    </xmlCellPr>
  </singleXmlCell>
  <singleXmlCell id="990" xr6:uid="{00000000-000C-0000-FFFF-FFFFD9030000}" r="X25" connectionId="0">
    <xmlCellPr id="1" xr6:uid="{00000000-0010-0000-D903-000001000000}" uniqueName="P1123139">
      <xmlPr mapId="2" xpath="/GFI-IZD-POD/IPK-GFI-IZD-POD_1000379/P1123139" xmlDataType="decimal"/>
    </xmlCellPr>
  </singleXmlCell>
  <singleXmlCell id="991" xr6:uid="{00000000-000C-0000-FFFF-FFFFDA030000}" r="Y25" connectionId="0">
    <xmlCellPr id="1" xr6:uid="{00000000-0010-0000-DA03-000001000000}" uniqueName="P1123140">
      <xmlPr mapId="2" xpath="/GFI-IZD-POD/IPK-GFI-IZD-POD_1000379/P1123140" xmlDataType="decimal"/>
    </xmlCellPr>
  </singleXmlCell>
  <singleXmlCell id="992" xr6:uid="{00000000-000C-0000-FFFF-FFFFDB030000}" r="H26" connectionId="0">
    <xmlCellPr id="1" xr6:uid="{00000000-0010-0000-DB03-000001000000}" uniqueName="P1079944">
      <xmlPr mapId="2" xpath="/GFI-IZD-POD/IPK-GFI-IZD-POD_1000379/P1079944" xmlDataType="decimal"/>
    </xmlCellPr>
  </singleXmlCell>
  <singleXmlCell id="993" xr6:uid="{00000000-000C-0000-FFFF-FFFFDC030000}" r="I26" connectionId="0">
    <xmlCellPr id="1" xr6:uid="{00000000-0010-0000-DC03-000001000000}" uniqueName="P1079945">
      <xmlPr mapId="2" xpath="/GFI-IZD-POD/IPK-GFI-IZD-POD_1000379/P1079945" xmlDataType="decimal"/>
    </xmlCellPr>
  </singleXmlCell>
  <singleXmlCell id="994" xr6:uid="{00000000-000C-0000-FFFF-FFFFDD030000}" r="J26" connectionId="0">
    <xmlCellPr id="1" xr6:uid="{00000000-0010-0000-DD03-000001000000}" uniqueName="P1079946">
      <xmlPr mapId="2" xpath="/GFI-IZD-POD/IPK-GFI-IZD-POD_1000379/P1079946" xmlDataType="decimal"/>
    </xmlCellPr>
  </singleXmlCell>
  <singleXmlCell id="995" xr6:uid="{00000000-000C-0000-FFFF-FFFFDE030000}" r="K26" connectionId="0">
    <xmlCellPr id="1" xr6:uid="{00000000-0010-0000-DE03-000001000000}" uniqueName="P1079947">
      <xmlPr mapId="2" xpath="/GFI-IZD-POD/IPK-GFI-IZD-POD_1000379/P1079947" xmlDataType="decimal"/>
    </xmlCellPr>
  </singleXmlCell>
  <singleXmlCell id="996" xr6:uid="{00000000-000C-0000-FFFF-FFFFDF030000}" r="L26" connectionId="0">
    <xmlCellPr id="1" xr6:uid="{00000000-0010-0000-DF03-000001000000}" uniqueName="P1079948">
      <xmlPr mapId="2" xpath="/GFI-IZD-POD/IPK-GFI-IZD-POD_1000379/P1079948" xmlDataType="decimal"/>
    </xmlCellPr>
  </singleXmlCell>
  <singleXmlCell id="997" xr6:uid="{00000000-000C-0000-FFFF-FFFFE0030000}" r="M26" connectionId="0">
    <xmlCellPr id="1" xr6:uid="{00000000-0010-0000-E003-000001000000}" uniqueName="P1079949">
      <xmlPr mapId="2" xpath="/GFI-IZD-POD/IPK-GFI-IZD-POD_1000379/P1079949" xmlDataType="decimal"/>
    </xmlCellPr>
  </singleXmlCell>
  <singleXmlCell id="998" xr6:uid="{00000000-000C-0000-FFFF-FFFFE1030000}" r="N26" connectionId="0">
    <xmlCellPr id="1" xr6:uid="{00000000-0010-0000-E103-000001000000}" uniqueName="P1079950">
      <xmlPr mapId="2" xpath="/GFI-IZD-POD/IPK-GFI-IZD-POD_1000379/P1079950" xmlDataType="decimal"/>
    </xmlCellPr>
  </singleXmlCell>
  <singleXmlCell id="999" xr6:uid="{00000000-000C-0000-FFFF-FFFFE2030000}" r="O26" connectionId="0">
    <xmlCellPr id="1" xr6:uid="{00000000-0010-0000-E203-000001000000}" uniqueName="P1079951">
      <xmlPr mapId="2" xpath="/GFI-IZD-POD/IPK-GFI-IZD-POD_1000379/P1079951" xmlDataType="decimal"/>
    </xmlCellPr>
  </singleXmlCell>
  <singleXmlCell id="1000" xr6:uid="{00000000-000C-0000-FFFF-FFFFE3030000}" r="P26" connectionId="0">
    <xmlCellPr id="1" xr6:uid="{00000000-0010-0000-E303-000001000000}" uniqueName="P1082096">
      <xmlPr mapId="2" xpath="/GFI-IZD-POD/IPK-GFI-IZD-POD_1000379/P1082096" xmlDataType="decimal"/>
    </xmlCellPr>
  </singleXmlCell>
  <singleXmlCell id="1001" xr6:uid="{00000000-000C-0000-FFFF-FFFFE4030000}" r="Q26" connectionId="0">
    <xmlCellPr id="1" xr6:uid="{00000000-0010-0000-E403-000001000000}" uniqueName="P1082098">
      <xmlPr mapId="2" xpath="/GFI-IZD-POD/IPK-GFI-IZD-POD_1000379/P1082098" xmlDataType="decimal"/>
    </xmlCellPr>
  </singleXmlCell>
  <singleXmlCell id="1002" xr6:uid="{00000000-000C-0000-FFFF-FFFFE5030000}" r="R26" connectionId="0">
    <xmlCellPr id="1" xr6:uid="{00000000-0010-0000-E503-000001000000}" uniqueName="P1082100">
      <xmlPr mapId="2" xpath="/GFI-IZD-POD/IPK-GFI-IZD-POD_1000379/P1082100" xmlDataType="decimal"/>
    </xmlCellPr>
  </singleXmlCell>
  <singleXmlCell id="1003" xr6:uid="{00000000-000C-0000-FFFF-FFFFE6030000}" r="S26" connectionId="0">
    <xmlCellPr id="1" xr6:uid="{00000000-0010-0000-E603-000001000000}" uniqueName="P1123041">
      <xmlPr mapId="2" xpath="/GFI-IZD-POD/IPK-GFI-IZD-POD_1000379/P1123041" xmlDataType="decimal"/>
    </xmlCellPr>
  </singleXmlCell>
  <singleXmlCell id="1004" xr6:uid="{00000000-000C-0000-FFFF-FFFFE7030000}" r="T26" connectionId="0">
    <xmlCellPr id="1" xr6:uid="{00000000-0010-0000-E703-000001000000}" uniqueName="P1123040">
      <xmlPr mapId="2" xpath="/GFI-IZD-POD/IPK-GFI-IZD-POD_1000379/P1123040" xmlDataType="decimal"/>
    </xmlCellPr>
  </singleXmlCell>
  <singleXmlCell id="1005" xr6:uid="{00000000-000C-0000-FFFF-FFFFE8030000}" r="U26" connectionId="0">
    <xmlCellPr id="1" xr6:uid="{00000000-0010-0000-E803-000001000000}" uniqueName="P1082102">
      <xmlPr mapId="2" xpath="/GFI-IZD-POD/IPK-GFI-IZD-POD_1000379/P1082102" xmlDataType="decimal"/>
    </xmlCellPr>
  </singleXmlCell>
  <singleXmlCell id="1006" xr6:uid="{00000000-000C-0000-FFFF-FFFFE9030000}" r="V26" connectionId="0">
    <xmlCellPr id="1" xr6:uid="{00000000-0010-0000-E903-000001000000}" uniqueName="P1082104">
      <xmlPr mapId="2" xpath="/GFI-IZD-POD/IPK-GFI-IZD-POD_1000379/P1082104" xmlDataType="decimal"/>
    </xmlCellPr>
  </singleXmlCell>
  <singleXmlCell id="1007" xr6:uid="{00000000-000C-0000-FFFF-FFFFEA030000}" r="W26" connectionId="0">
    <xmlCellPr id="1" xr6:uid="{00000000-0010-0000-EA03-000001000000}" uniqueName="P1082105">
      <xmlPr mapId="2" xpath="/GFI-IZD-POD/IPK-GFI-IZD-POD_1000379/P1082105" xmlDataType="decimal"/>
    </xmlCellPr>
  </singleXmlCell>
  <singleXmlCell id="1008" xr6:uid="{00000000-000C-0000-FFFF-FFFFEB030000}" r="X26" connectionId="0">
    <xmlCellPr id="1" xr6:uid="{00000000-0010-0000-EB03-000001000000}" uniqueName="P1082106">
      <xmlPr mapId="2" xpath="/GFI-IZD-POD/IPK-GFI-IZD-POD_1000379/P1082106" xmlDataType="decimal"/>
    </xmlCellPr>
  </singleXmlCell>
  <singleXmlCell id="1009" xr6:uid="{00000000-000C-0000-FFFF-FFFFEC030000}" r="Y26" connectionId="0">
    <xmlCellPr id="1" xr6:uid="{00000000-0010-0000-EC03-000001000000}" uniqueName="P1082108">
      <xmlPr mapId="2" xpath="/GFI-IZD-POD/IPK-GFI-IZD-POD_1000379/P1082108" xmlDataType="decimal"/>
    </xmlCellPr>
  </singleXmlCell>
  <singleXmlCell id="1010" xr6:uid="{00000000-000C-0000-FFFF-FFFFED030000}" r="H27" connectionId="0">
    <xmlCellPr id="1" xr6:uid="{00000000-0010-0000-ED03-000001000000}" uniqueName="P1079952">
      <xmlPr mapId="2" xpath="/GFI-IZD-POD/IPK-GFI-IZD-POD_1000379/P1079952" xmlDataType="decimal"/>
    </xmlCellPr>
  </singleXmlCell>
  <singleXmlCell id="1011" xr6:uid="{00000000-000C-0000-FFFF-FFFFEE030000}" r="I27" connectionId="0">
    <xmlCellPr id="1" xr6:uid="{00000000-0010-0000-EE03-000001000000}" uniqueName="P1079953">
      <xmlPr mapId="2" xpath="/GFI-IZD-POD/IPK-GFI-IZD-POD_1000379/P1079953" xmlDataType="decimal"/>
    </xmlCellPr>
  </singleXmlCell>
  <singleXmlCell id="1012" xr6:uid="{00000000-000C-0000-FFFF-FFFFEF030000}" r="J27" connectionId="0">
    <xmlCellPr id="1" xr6:uid="{00000000-0010-0000-EF03-000001000000}" uniqueName="P1079954">
      <xmlPr mapId="2" xpath="/GFI-IZD-POD/IPK-GFI-IZD-POD_1000379/P1079954" xmlDataType="decimal"/>
    </xmlCellPr>
  </singleXmlCell>
  <singleXmlCell id="1013" xr6:uid="{00000000-000C-0000-FFFF-FFFFF0030000}" r="K27" connectionId="0">
    <xmlCellPr id="1" xr6:uid="{00000000-0010-0000-F003-000001000000}" uniqueName="P1079955">
      <xmlPr mapId="2" xpath="/GFI-IZD-POD/IPK-GFI-IZD-POD_1000379/P1079955" xmlDataType="decimal"/>
    </xmlCellPr>
  </singleXmlCell>
  <singleXmlCell id="1014" xr6:uid="{00000000-000C-0000-FFFF-FFFFF1030000}" r="L27" connectionId="0">
    <xmlCellPr id="1" xr6:uid="{00000000-0010-0000-F103-000001000000}" uniqueName="P1079956">
      <xmlPr mapId="2" xpath="/GFI-IZD-POD/IPK-GFI-IZD-POD_1000379/P1079956" xmlDataType="decimal"/>
    </xmlCellPr>
  </singleXmlCell>
  <singleXmlCell id="1015" xr6:uid="{00000000-000C-0000-FFFF-FFFFF2030000}" r="M27" connectionId="0">
    <xmlCellPr id="1" xr6:uid="{00000000-0010-0000-F203-000001000000}" uniqueName="P1079957">
      <xmlPr mapId="2" xpath="/GFI-IZD-POD/IPK-GFI-IZD-POD_1000379/P1079957" xmlDataType="decimal"/>
    </xmlCellPr>
  </singleXmlCell>
  <singleXmlCell id="1016" xr6:uid="{00000000-000C-0000-FFFF-FFFFF3030000}" r="N27" connectionId="0">
    <xmlCellPr id="1" xr6:uid="{00000000-0010-0000-F303-000001000000}" uniqueName="P1079958">
      <xmlPr mapId="2" xpath="/GFI-IZD-POD/IPK-GFI-IZD-POD_1000379/P1079958" xmlDataType="decimal"/>
    </xmlCellPr>
  </singleXmlCell>
  <singleXmlCell id="1017" xr6:uid="{00000000-000C-0000-FFFF-FFFFF4030000}" r="O27" connectionId="0">
    <xmlCellPr id="1" xr6:uid="{00000000-0010-0000-F403-000001000000}" uniqueName="P1079959">
      <xmlPr mapId="2" xpath="/GFI-IZD-POD/IPK-GFI-IZD-POD_1000379/P1079959" xmlDataType="decimal"/>
    </xmlCellPr>
  </singleXmlCell>
  <singleXmlCell id="1018" xr6:uid="{00000000-000C-0000-FFFF-FFFFF5030000}" r="P27" connectionId="0">
    <xmlCellPr id="1" xr6:uid="{00000000-0010-0000-F503-000001000000}" uniqueName="P1082110">
      <xmlPr mapId="2" xpath="/GFI-IZD-POD/IPK-GFI-IZD-POD_1000379/P1082110" xmlDataType="decimal"/>
    </xmlCellPr>
  </singleXmlCell>
  <singleXmlCell id="1019" xr6:uid="{00000000-000C-0000-FFFF-FFFFF6030000}" r="Q27" connectionId="0">
    <xmlCellPr id="1" xr6:uid="{00000000-0010-0000-F603-000001000000}" uniqueName="P1082112">
      <xmlPr mapId="2" xpath="/GFI-IZD-POD/IPK-GFI-IZD-POD_1000379/P1082112" xmlDataType="decimal"/>
    </xmlCellPr>
  </singleXmlCell>
  <singleXmlCell id="1020" xr6:uid="{00000000-000C-0000-FFFF-FFFFF7030000}" r="R27" connectionId="0">
    <xmlCellPr id="1" xr6:uid="{00000000-0010-0000-F703-000001000000}" uniqueName="P1082115">
      <xmlPr mapId="2" xpath="/GFI-IZD-POD/IPK-GFI-IZD-POD_1000379/P1082115" xmlDataType="decimal"/>
    </xmlCellPr>
  </singleXmlCell>
  <singleXmlCell id="1021" xr6:uid="{00000000-000C-0000-FFFF-FFFFF8030000}" r="S27" connectionId="0">
    <xmlCellPr id="1" xr6:uid="{00000000-0010-0000-F803-000001000000}" uniqueName="P1123042">
      <xmlPr mapId="2" xpath="/GFI-IZD-POD/IPK-GFI-IZD-POD_1000379/P1123042" xmlDataType="decimal"/>
    </xmlCellPr>
  </singleXmlCell>
  <singleXmlCell id="1022" xr6:uid="{00000000-000C-0000-FFFF-FFFFF9030000}" r="T27" connectionId="0">
    <xmlCellPr id="1" xr6:uid="{00000000-0010-0000-F903-000001000000}" uniqueName="P1123043">
      <xmlPr mapId="2" xpath="/GFI-IZD-POD/IPK-GFI-IZD-POD_1000379/P1123043" xmlDataType="decimal"/>
    </xmlCellPr>
  </singleXmlCell>
  <singleXmlCell id="1023" xr6:uid="{00000000-000C-0000-FFFF-FFFFFA030000}" r="U27" connectionId="0">
    <xmlCellPr id="1" xr6:uid="{00000000-0010-0000-FA03-000001000000}" uniqueName="P1082118">
      <xmlPr mapId="2" xpath="/GFI-IZD-POD/IPK-GFI-IZD-POD_1000379/P1082118" xmlDataType="decimal"/>
    </xmlCellPr>
  </singleXmlCell>
  <singleXmlCell id="1024" xr6:uid="{00000000-000C-0000-FFFF-FFFFFB030000}" r="V27" connectionId="0">
    <xmlCellPr id="1" xr6:uid="{00000000-0010-0000-FB03-000001000000}" uniqueName="P1082121">
      <xmlPr mapId="2" xpath="/GFI-IZD-POD/IPK-GFI-IZD-POD_1000379/P1082121" xmlDataType="decimal"/>
    </xmlCellPr>
  </singleXmlCell>
  <singleXmlCell id="1025" xr6:uid="{00000000-000C-0000-FFFF-FFFFFC030000}" r="W27" connectionId="0">
    <xmlCellPr id="1" xr6:uid="{00000000-0010-0000-FC03-000001000000}" uniqueName="P1082125">
      <xmlPr mapId="2" xpath="/GFI-IZD-POD/IPK-GFI-IZD-POD_1000379/P1082125" xmlDataType="decimal"/>
    </xmlCellPr>
  </singleXmlCell>
  <singleXmlCell id="1026" xr6:uid="{00000000-000C-0000-FFFF-FFFFFD030000}" r="X27" connectionId="0">
    <xmlCellPr id="1" xr6:uid="{00000000-0010-0000-FD03-000001000000}" uniqueName="P1082133">
      <xmlPr mapId="2" xpath="/GFI-IZD-POD/IPK-GFI-IZD-POD_1000379/P1082133" xmlDataType="decimal"/>
    </xmlCellPr>
  </singleXmlCell>
  <singleXmlCell id="1027" xr6:uid="{00000000-000C-0000-FFFF-FFFFFE030000}" r="Y27" connectionId="0">
    <xmlCellPr id="1" xr6:uid="{00000000-0010-0000-FE03-000001000000}" uniqueName="P1082135">
      <xmlPr mapId="2" xpath="/GFI-IZD-POD/IPK-GFI-IZD-POD_1000379/P1082135" xmlDataType="decimal"/>
    </xmlCellPr>
  </singleXmlCell>
  <singleXmlCell id="1028" xr6:uid="{00000000-000C-0000-FFFF-FFFFFF030000}" r="H28" connectionId="0">
    <xmlCellPr id="1" xr6:uid="{00000000-0010-0000-FF03-000001000000}" uniqueName="P1079960">
      <xmlPr mapId="2" xpath="/GFI-IZD-POD/IPK-GFI-IZD-POD_1000379/P1079960" xmlDataType="decimal"/>
    </xmlCellPr>
  </singleXmlCell>
  <singleXmlCell id="1029" xr6:uid="{00000000-000C-0000-FFFF-FFFF00040000}" r="I28" connectionId="0">
    <xmlCellPr id="1" xr6:uid="{00000000-0010-0000-0004-000001000000}" uniqueName="P1079961">
      <xmlPr mapId="2" xpath="/GFI-IZD-POD/IPK-GFI-IZD-POD_1000379/P1079961" xmlDataType="decimal"/>
    </xmlCellPr>
  </singleXmlCell>
  <singleXmlCell id="1030" xr6:uid="{00000000-000C-0000-FFFF-FFFF01040000}" r="J28" connectionId="0">
    <xmlCellPr id="1" xr6:uid="{00000000-0010-0000-0104-000001000000}" uniqueName="P1079962">
      <xmlPr mapId="2" xpath="/GFI-IZD-POD/IPK-GFI-IZD-POD_1000379/P1079962" xmlDataType="decimal"/>
    </xmlCellPr>
  </singleXmlCell>
  <singleXmlCell id="1031" xr6:uid="{00000000-000C-0000-FFFF-FFFF02040000}" r="K28" connectionId="0">
    <xmlCellPr id="1" xr6:uid="{00000000-0010-0000-0204-000001000000}" uniqueName="P1079963">
      <xmlPr mapId="2" xpath="/GFI-IZD-POD/IPK-GFI-IZD-POD_1000379/P1079963" xmlDataType="decimal"/>
    </xmlCellPr>
  </singleXmlCell>
  <singleXmlCell id="1032" xr6:uid="{00000000-000C-0000-FFFF-FFFF03040000}" r="L28" connectionId="0">
    <xmlCellPr id="1" xr6:uid="{00000000-0010-0000-0304-000001000000}" uniqueName="P1079964">
      <xmlPr mapId="2" xpath="/GFI-IZD-POD/IPK-GFI-IZD-POD_1000379/P1079964" xmlDataType="decimal"/>
    </xmlCellPr>
  </singleXmlCell>
  <singleXmlCell id="1033" xr6:uid="{00000000-000C-0000-FFFF-FFFF04040000}" r="M28" connectionId="0">
    <xmlCellPr id="1" xr6:uid="{00000000-0010-0000-0404-000001000000}" uniqueName="P1079965">
      <xmlPr mapId="2" xpath="/GFI-IZD-POD/IPK-GFI-IZD-POD_1000379/P1079965" xmlDataType="decimal"/>
    </xmlCellPr>
  </singleXmlCell>
  <singleXmlCell id="1034" xr6:uid="{00000000-000C-0000-FFFF-FFFF05040000}" r="N28" connectionId="0">
    <xmlCellPr id="1" xr6:uid="{00000000-0010-0000-0504-000001000000}" uniqueName="P1079966">
      <xmlPr mapId="2" xpath="/GFI-IZD-POD/IPK-GFI-IZD-POD_1000379/P1079966" xmlDataType="decimal"/>
    </xmlCellPr>
  </singleXmlCell>
  <singleXmlCell id="1035" xr6:uid="{00000000-000C-0000-FFFF-FFFF06040000}" r="O28" connectionId="0">
    <xmlCellPr id="1" xr6:uid="{00000000-0010-0000-0604-000001000000}" uniqueName="P1079967">
      <xmlPr mapId="2" xpath="/GFI-IZD-POD/IPK-GFI-IZD-POD_1000379/P1079967" xmlDataType="decimal"/>
    </xmlCellPr>
  </singleXmlCell>
  <singleXmlCell id="1036" xr6:uid="{00000000-000C-0000-FFFF-FFFF07040000}" r="P28" connectionId="0">
    <xmlCellPr id="1" xr6:uid="{00000000-0010-0000-0704-000001000000}" uniqueName="P1082136">
      <xmlPr mapId="2" xpath="/GFI-IZD-POD/IPK-GFI-IZD-POD_1000379/P1082136" xmlDataType="decimal"/>
    </xmlCellPr>
  </singleXmlCell>
  <singleXmlCell id="1037" xr6:uid="{00000000-000C-0000-FFFF-FFFF08040000}" r="Q28" connectionId="0">
    <xmlCellPr id="1" xr6:uid="{00000000-0010-0000-0804-000001000000}" uniqueName="P1082139">
      <xmlPr mapId="2" xpath="/GFI-IZD-POD/IPK-GFI-IZD-POD_1000379/P1082139" xmlDataType="decimal"/>
    </xmlCellPr>
  </singleXmlCell>
  <singleXmlCell id="1038" xr6:uid="{00000000-000C-0000-FFFF-FFFF09040000}" r="R28" connectionId="0">
    <xmlCellPr id="1" xr6:uid="{00000000-0010-0000-0904-000001000000}" uniqueName="P1082147">
      <xmlPr mapId="2" xpath="/GFI-IZD-POD/IPK-GFI-IZD-POD_1000379/P1082147" xmlDataType="decimal"/>
    </xmlCellPr>
  </singleXmlCell>
  <singleXmlCell id="1039" xr6:uid="{00000000-000C-0000-FFFF-FFFF0A040000}" r="S28" connectionId="0">
    <xmlCellPr id="1" xr6:uid="{00000000-0010-0000-0A04-000001000000}" uniqueName="P1123044">
      <xmlPr mapId="2" xpath="/GFI-IZD-POD/IPK-GFI-IZD-POD_1000379/P1123044" xmlDataType="decimal"/>
    </xmlCellPr>
  </singleXmlCell>
  <singleXmlCell id="1040" xr6:uid="{00000000-000C-0000-FFFF-FFFF0B040000}" r="T28" connectionId="0">
    <xmlCellPr id="1" xr6:uid="{00000000-0010-0000-0B04-000001000000}" uniqueName="P1123045">
      <xmlPr mapId="2" xpath="/GFI-IZD-POD/IPK-GFI-IZD-POD_1000379/P1123045" xmlDataType="decimal"/>
    </xmlCellPr>
  </singleXmlCell>
  <singleXmlCell id="1041" xr6:uid="{00000000-000C-0000-FFFF-FFFF0C040000}" r="U28" connectionId="0">
    <xmlCellPr id="1" xr6:uid="{00000000-0010-0000-0C04-000001000000}" uniqueName="P1082148">
      <xmlPr mapId="2" xpath="/GFI-IZD-POD/IPK-GFI-IZD-POD_1000379/P1082148" xmlDataType="decimal"/>
    </xmlCellPr>
  </singleXmlCell>
  <singleXmlCell id="1042" xr6:uid="{00000000-000C-0000-FFFF-FFFF0D040000}" r="V28" connectionId="0">
    <xmlCellPr id="1" xr6:uid="{00000000-0010-0000-0D04-000001000000}" uniqueName="P1082149">
      <xmlPr mapId="2" xpath="/GFI-IZD-POD/IPK-GFI-IZD-POD_1000379/P1082149" xmlDataType="decimal"/>
    </xmlCellPr>
  </singleXmlCell>
  <singleXmlCell id="1043" xr6:uid="{00000000-000C-0000-FFFF-FFFF0E040000}" r="W28" connectionId="0">
    <xmlCellPr id="1" xr6:uid="{00000000-0010-0000-0E04-000001000000}" uniqueName="P1082150">
      <xmlPr mapId="2" xpath="/GFI-IZD-POD/IPK-GFI-IZD-POD_1000379/P1082150" xmlDataType="decimal"/>
    </xmlCellPr>
  </singleXmlCell>
  <singleXmlCell id="1044" xr6:uid="{00000000-000C-0000-FFFF-FFFF0F040000}" r="X28" connectionId="0">
    <xmlCellPr id="1" xr6:uid="{00000000-0010-0000-0F04-000001000000}" uniqueName="P1082151">
      <xmlPr mapId="2" xpath="/GFI-IZD-POD/IPK-GFI-IZD-POD_1000379/P1082151" xmlDataType="decimal"/>
    </xmlCellPr>
  </singleXmlCell>
  <singleXmlCell id="1045" xr6:uid="{00000000-000C-0000-FFFF-FFFF10040000}" r="Y28" connectionId="0">
    <xmlCellPr id="1" xr6:uid="{00000000-0010-0000-1004-000001000000}" uniqueName="P1082152">
      <xmlPr mapId="2" xpath="/GFI-IZD-POD/IPK-GFI-IZD-POD_1000379/P1082152" xmlDataType="decimal"/>
    </xmlCellPr>
  </singleXmlCell>
  <singleXmlCell id="1046" xr6:uid="{00000000-000C-0000-FFFF-FFFF11040000}" r="H29" connectionId="0">
    <xmlCellPr id="1" xr6:uid="{00000000-0010-0000-1104-000001000000}" uniqueName="P1079968">
      <xmlPr mapId="2" xpath="/GFI-IZD-POD/IPK-GFI-IZD-POD_1000379/P1079968" xmlDataType="decimal"/>
    </xmlCellPr>
  </singleXmlCell>
  <singleXmlCell id="1047" xr6:uid="{00000000-000C-0000-FFFF-FFFF12040000}" r="I29" connectionId="0">
    <xmlCellPr id="1" xr6:uid="{00000000-0010-0000-1204-000001000000}" uniqueName="P1079969">
      <xmlPr mapId="2" xpath="/GFI-IZD-POD/IPK-GFI-IZD-POD_1000379/P1079969" xmlDataType="decimal"/>
    </xmlCellPr>
  </singleXmlCell>
  <singleXmlCell id="1048" xr6:uid="{00000000-000C-0000-FFFF-FFFF13040000}" r="J29" connectionId="0">
    <xmlCellPr id="1" xr6:uid="{00000000-0010-0000-1304-000001000000}" uniqueName="P1079970">
      <xmlPr mapId="2" xpath="/GFI-IZD-POD/IPK-GFI-IZD-POD_1000379/P1079970" xmlDataType="decimal"/>
    </xmlCellPr>
  </singleXmlCell>
  <singleXmlCell id="1049" xr6:uid="{00000000-000C-0000-FFFF-FFFF14040000}" r="K29" connectionId="0">
    <xmlCellPr id="1" xr6:uid="{00000000-0010-0000-1404-000001000000}" uniqueName="P1079971">
      <xmlPr mapId="2" xpath="/GFI-IZD-POD/IPK-GFI-IZD-POD_1000379/P1079971" xmlDataType="decimal"/>
    </xmlCellPr>
  </singleXmlCell>
  <singleXmlCell id="1050" xr6:uid="{00000000-000C-0000-FFFF-FFFF15040000}" r="L29" connectionId="0">
    <xmlCellPr id="1" xr6:uid="{00000000-0010-0000-1504-000001000000}" uniqueName="P1079972">
      <xmlPr mapId="2" xpath="/GFI-IZD-POD/IPK-GFI-IZD-POD_1000379/P1079972" xmlDataType="decimal"/>
    </xmlCellPr>
  </singleXmlCell>
  <singleXmlCell id="1051" xr6:uid="{00000000-000C-0000-FFFF-FFFF16040000}" r="M29" connectionId="0">
    <xmlCellPr id="1" xr6:uid="{00000000-0010-0000-1604-000001000000}" uniqueName="P1079973">
      <xmlPr mapId="2" xpath="/GFI-IZD-POD/IPK-GFI-IZD-POD_1000379/P1079973" xmlDataType="decimal"/>
    </xmlCellPr>
  </singleXmlCell>
  <singleXmlCell id="1052" xr6:uid="{00000000-000C-0000-FFFF-FFFF17040000}" r="N29" connectionId="0">
    <xmlCellPr id="1" xr6:uid="{00000000-0010-0000-1704-000001000000}" uniqueName="P1079974">
      <xmlPr mapId="2" xpath="/GFI-IZD-POD/IPK-GFI-IZD-POD_1000379/P1079974" xmlDataType="decimal"/>
    </xmlCellPr>
  </singleXmlCell>
  <singleXmlCell id="1053" xr6:uid="{00000000-000C-0000-FFFF-FFFF18040000}" r="O29" connectionId="0">
    <xmlCellPr id="1" xr6:uid="{00000000-0010-0000-1804-000001000000}" uniqueName="P1079975">
      <xmlPr mapId="2" xpath="/GFI-IZD-POD/IPK-GFI-IZD-POD_1000379/P1079975" xmlDataType="decimal"/>
    </xmlCellPr>
  </singleXmlCell>
  <singleXmlCell id="1054" xr6:uid="{00000000-000C-0000-FFFF-FFFF19040000}" r="P29" connectionId="0">
    <xmlCellPr id="1" xr6:uid="{00000000-0010-0000-1904-000001000000}" uniqueName="P1082153">
      <xmlPr mapId="2" xpath="/GFI-IZD-POD/IPK-GFI-IZD-POD_1000379/P1082153" xmlDataType="decimal"/>
    </xmlCellPr>
  </singleXmlCell>
  <singleXmlCell id="1055" xr6:uid="{00000000-000C-0000-FFFF-FFFF1A040000}" r="Q29" connectionId="0">
    <xmlCellPr id="1" xr6:uid="{00000000-0010-0000-1A04-000001000000}" uniqueName="P1082155">
      <xmlPr mapId="2" xpath="/GFI-IZD-POD/IPK-GFI-IZD-POD_1000379/P1082155" xmlDataType="decimal"/>
    </xmlCellPr>
  </singleXmlCell>
  <singleXmlCell id="1056" xr6:uid="{00000000-000C-0000-FFFF-FFFF1B040000}" r="R29" connectionId="0">
    <xmlCellPr id="1" xr6:uid="{00000000-0010-0000-1B04-000001000000}" uniqueName="P1082156">
      <xmlPr mapId="2" xpath="/GFI-IZD-POD/IPK-GFI-IZD-POD_1000379/P1082156" xmlDataType="decimal"/>
    </xmlCellPr>
  </singleXmlCell>
  <singleXmlCell id="1057" xr6:uid="{00000000-000C-0000-FFFF-FFFF1C040000}" r="S29" connectionId="0">
    <xmlCellPr id="1" xr6:uid="{00000000-0010-0000-1C04-000001000000}" uniqueName="P1123046">
      <xmlPr mapId="2" xpath="/GFI-IZD-POD/IPK-GFI-IZD-POD_1000379/P1123046" xmlDataType="decimal"/>
    </xmlCellPr>
  </singleXmlCell>
  <singleXmlCell id="1058" xr6:uid="{00000000-000C-0000-FFFF-FFFF1D040000}" r="T29" connectionId="0">
    <xmlCellPr id="1" xr6:uid="{00000000-0010-0000-1D04-000001000000}" uniqueName="P1123047">
      <xmlPr mapId="2" xpath="/GFI-IZD-POD/IPK-GFI-IZD-POD_1000379/P1123047" xmlDataType="decimal"/>
    </xmlCellPr>
  </singleXmlCell>
  <singleXmlCell id="1059" xr6:uid="{00000000-000C-0000-FFFF-FFFF1E040000}" r="U29" connectionId="0">
    <xmlCellPr id="1" xr6:uid="{00000000-0010-0000-1E04-000001000000}" uniqueName="P1082157">
      <xmlPr mapId="2" xpath="/GFI-IZD-POD/IPK-GFI-IZD-POD_1000379/P1082157" xmlDataType="decimal"/>
    </xmlCellPr>
  </singleXmlCell>
  <singleXmlCell id="1060" xr6:uid="{00000000-000C-0000-FFFF-FFFF1F040000}" r="V29" connectionId="0">
    <xmlCellPr id="1" xr6:uid="{00000000-0010-0000-1F04-000001000000}" uniqueName="P1082158">
      <xmlPr mapId="2" xpath="/GFI-IZD-POD/IPK-GFI-IZD-POD_1000379/P1082158" xmlDataType="decimal"/>
    </xmlCellPr>
  </singleXmlCell>
  <singleXmlCell id="1061" xr6:uid="{00000000-000C-0000-FFFF-FFFF20040000}" r="W29" connectionId="0">
    <xmlCellPr id="1" xr6:uid="{00000000-0010-0000-2004-000001000000}" uniqueName="P1082159">
      <xmlPr mapId="2" xpath="/GFI-IZD-POD/IPK-GFI-IZD-POD_1000379/P1082159" xmlDataType="decimal"/>
    </xmlCellPr>
  </singleXmlCell>
  <singleXmlCell id="1062" xr6:uid="{00000000-000C-0000-FFFF-FFFF21040000}" r="X29" connectionId="0">
    <xmlCellPr id="1" xr6:uid="{00000000-0010-0000-2104-000001000000}" uniqueName="P1082160">
      <xmlPr mapId="2" xpath="/GFI-IZD-POD/IPK-GFI-IZD-POD_1000379/P1082160" xmlDataType="decimal"/>
    </xmlCellPr>
  </singleXmlCell>
  <singleXmlCell id="1063" xr6:uid="{00000000-000C-0000-FFFF-FFFF22040000}" r="Y29" connectionId="0">
    <xmlCellPr id="1" xr6:uid="{00000000-0010-0000-2204-000001000000}" uniqueName="P1082161">
      <xmlPr mapId="2" xpath="/GFI-IZD-POD/IPK-GFI-IZD-POD_1000379/P1082161" xmlDataType="decimal"/>
    </xmlCellPr>
  </singleXmlCell>
  <singleXmlCell id="1064" xr6:uid="{00000000-000C-0000-FFFF-FFFF23040000}" r="H30" connectionId="0">
    <xmlCellPr id="1" xr6:uid="{00000000-0010-0000-2304-000001000000}" uniqueName="P1079976">
      <xmlPr mapId="2" xpath="/GFI-IZD-POD/IPK-GFI-IZD-POD_1000379/P1079976" xmlDataType="decimal"/>
    </xmlCellPr>
  </singleXmlCell>
  <singleXmlCell id="1065" xr6:uid="{00000000-000C-0000-FFFF-FFFF24040000}" r="I30" connectionId="0">
    <xmlCellPr id="1" xr6:uid="{00000000-0010-0000-2404-000001000000}" uniqueName="P1079977">
      <xmlPr mapId="2" xpath="/GFI-IZD-POD/IPK-GFI-IZD-POD_1000379/P1079977" xmlDataType="decimal"/>
    </xmlCellPr>
  </singleXmlCell>
  <singleXmlCell id="1066" xr6:uid="{00000000-000C-0000-FFFF-FFFF25040000}" r="J30" connectionId="0">
    <xmlCellPr id="1" xr6:uid="{00000000-0010-0000-2504-000001000000}" uniqueName="P1079978">
      <xmlPr mapId="2" xpath="/GFI-IZD-POD/IPK-GFI-IZD-POD_1000379/P1079978" xmlDataType="decimal"/>
    </xmlCellPr>
  </singleXmlCell>
  <singleXmlCell id="1067" xr6:uid="{00000000-000C-0000-FFFF-FFFF26040000}" r="K30" connectionId="0">
    <xmlCellPr id="1" xr6:uid="{00000000-0010-0000-2604-000001000000}" uniqueName="P1079979">
      <xmlPr mapId="2" xpath="/GFI-IZD-POD/IPK-GFI-IZD-POD_1000379/P1079979" xmlDataType="decimal"/>
    </xmlCellPr>
  </singleXmlCell>
  <singleXmlCell id="1068" xr6:uid="{00000000-000C-0000-FFFF-FFFF27040000}" r="L30" connectionId="0">
    <xmlCellPr id="1" xr6:uid="{00000000-0010-0000-2704-000001000000}" uniqueName="P1079980">
      <xmlPr mapId="2" xpath="/GFI-IZD-POD/IPK-GFI-IZD-POD_1000379/P1079980" xmlDataType="decimal"/>
    </xmlCellPr>
  </singleXmlCell>
  <singleXmlCell id="1069" xr6:uid="{00000000-000C-0000-FFFF-FFFF28040000}" r="M30" connectionId="0">
    <xmlCellPr id="1" xr6:uid="{00000000-0010-0000-2804-000001000000}" uniqueName="P1079981">
      <xmlPr mapId="2" xpath="/GFI-IZD-POD/IPK-GFI-IZD-POD_1000379/P1079981" xmlDataType="decimal"/>
    </xmlCellPr>
  </singleXmlCell>
  <singleXmlCell id="1070" xr6:uid="{00000000-000C-0000-FFFF-FFFF29040000}" r="N30" connectionId="0">
    <xmlCellPr id="1" xr6:uid="{00000000-0010-0000-2904-000001000000}" uniqueName="P1079982">
      <xmlPr mapId="2" xpath="/GFI-IZD-POD/IPK-GFI-IZD-POD_1000379/P1079982" xmlDataType="decimal"/>
    </xmlCellPr>
  </singleXmlCell>
  <singleXmlCell id="1071" xr6:uid="{00000000-000C-0000-FFFF-FFFF2A040000}" r="O30" connectionId="0">
    <xmlCellPr id="1" xr6:uid="{00000000-0010-0000-2A04-000001000000}" uniqueName="P1079983">
      <xmlPr mapId="2" xpath="/GFI-IZD-POD/IPK-GFI-IZD-POD_1000379/P1079983" xmlDataType="decimal"/>
    </xmlCellPr>
  </singleXmlCell>
  <singleXmlCell id="1072" xr6:uid="{00000000-000C-0000-FFFF-FFFF2B040000}" r="P30" connectionId="0">
    <xmlCellPr id="1" xr6:uid="{00000000-0010-0000-2B04-000001000000}" uniqueName="P1082162">
      <xmlPr mapId="2" xpath="/GFI-IZD-POD/IPK-GFI-IZD-POD_1000379/P1082162" xmlDataType="decimal"/>
    </xmlCellPr>
  </singleXmlCell>
  <singleXmlCell id="1073" xr6:uid="{00000000-000C-0000-FFFF-FFFF2C040000}" r="Q30" connectionId="0">
    <xmlCellPr id="1" xr6:uid="{00000000-0010-0000-2C04-000001000000}" uniqueName="P1082163">
      <xmlPr mapId="2" xpath="/GFI-IZD-POD/IPK-GFI-IZD-POD_1000379/P1082163" xmlDataType="decimal"/>
    </xmlCellPr>
  </singleXmlCell>
  <singleXmlCell id="1074" xr6:uid="{00000000-000C-0000-FFFF-FFFF2D040000}" r="R30" connectionId="0">
    <xmlCellPr id="1" xr6:uid="{00000000-0010-0000-2D04-000001000000}" uniqueName="P1082164">
      <xmlPr mapId="2" xpath="/GFI-IZD-POD/IPK-GFI-IZD-POD_1000379/P1082164" xmlDataType="decimal"/>
    </xmlCellPr>
  </singleXmlCell>
  <singleXmlCell id="1075" xr6:uid="{00000000-000C-0000-FFFF-FFFF2E040000}" r="S30" connectionId="0">
    <xmlCellPr id="1" xr6:uid="{00000000-0010-0000-2E04-000001000000}" uniqueName="P1123048">
      <xmlPr mapId="2" xpath="/GFI-IZD-POD/IPK-GFI-IZD-POD_1000379/P1123048" xmlDataType="decimal"/>
    </xmlCellPr>
  </singleXmlCell>
  <singleXmlCell id="1076" xr6:uid="{00000000-000C-0000-FFFF-FFFF2F040000}" r="T30" connectionId="0">
    <xmlCellPr id="1" xr6:uid="{00000000-0010-0000-2F04-000001000000}" uniqueName="P1123049">
      <xmlPr mapId="2" xpath="/GFI-IZD-POD/IPK-GFI-IZD-POD_1000379/P1123049" xmlDataType="decimal"/>
    </xmlCellPr>
  </singleXmlCell>
  <singleXmlCell id="1077" xr6:uid="{00000000-000C-0000-FFFF-FFFF30040000}" r="U30" connectionId="0">
    <xmlCellPr id="1" xr6:uid="{00000000-0010-0000-3004-000001000000}" uniqueName="P1082165">
      <xmlPr mapId="2" xpath="/GFI-IZD-POD/IPK-GFI-IZD-POD_1000379/P1082165" xmlDataType="decimal"/>
    </xmlCellPr>
  </singleXmlCell>
  <singleXmlCell id="1078" xr6:uid="{00000000-000C-0000-FFFF-FFFF31040000}" r="V30" connectionId="0">
    <xmlCellPr id="1" xr6:uid="{00000000-0010-0000-3104-000001000000}" uniqueName="P1082166">
      <xmlPr mapId="2" xpath="/GFI-IZD-POD/IPK-GFI-IZD-POD_1000379/P1082166" xmlDataType="decimal"/>
    </xmlCellPr>
  </singleXmlCell>
  <singleXmlCell id="1079" xr6:uid="{00000000-000C-0000-FFFF-FFFF32040000}" r="W30" connectionId="0">
    <xmlCellPr id="1" xr6:uid="{00000000-0010-0000-3204-000001000000}" uniqueName="P1082167">
      <xmlPr mapId="2" xpath="/GFI-IZD-POD/IPK-GFI-IZD-POD_1000379/P1082167" xmlDataType="decimal"/>
    </xmlCellPr>
  </singleXmlCell>
  <singleXmlCell id="1080" xr6:uid="{00000000-000C-0000-FFFF-FFFF33040000}" r="X30" connectionId="0">
    <xmlCellPr id="1" xr6:uid="{00000000-0010-0000-3304-000001000000}" uniqueName="P1082168">
      <xmlPr mapId="2" xpath="/GFI-IZD-POD/IPK-GFI-IZD-POD_1000379/P1082168" xmlDataType="decimal"/>
    </xmlCellPr>
  </singleXmlCell>
  <singleXmlCell id="1081" xr6:uid="{00000000-000C-0000-FFFF-FFFF34040000}" r="Y30" connectionId="0">
    <xmlCellPr id="1" xr6:uid="{00000000-0010-0000-3404-000001000000}" uniqueName="P1082169">
      <xmlPr mapId="2" xpath="/GFI-IZD-POD/IPK-GFI-IZD-POD_1000379/P1082169" xmlDataType="decimal"/>
    </xmlCellPr>
  </singleXmlCell>
  <singleXmlCell id="1082" xr6:uid="{00000000-000C-0000-FFFF-FFFF35040000}" r="H32" connectionId="0">
    <xmlCellPr id="1" xr6:uid="{00000000-0010-0000-3504-000001000000}" uniqueName="P1079984">
      <xmlPr mapId="2" xpath="/GFI-IZD-POD/IPK-GFI-IZD-POD_1000379/P1079984" xmlDataType="decimal"/>
    </xmlCellPr>
  </singleXmlCell>
  <singleXmlCell id="1083" xr6:uid="{00000000-000C-0000-FFFF-FFFF36040000}" r="I32" connectionId="0">
    <xmlCellPr id="1" xr6:uid="{00000000-0010-0000-3604-000001000000}" uniqueName="P1079985">
      <xmlPr mapId="2" xpath="/GFI-IZD-POD/IPK-GFI-IZD-POD_1000379/P1079985" xmlDataType="decimal"/>
    </xmlCellPr>
  </singleXmlCell>
  <singleXmlCell id="1084" xr6:uid="{00000000-000C-0000-FFFF-FFFF37040000}" r="J32" connectionId="0">
    <xmlCellPr id="1" xr6:uid="{00000000-0010-0000-3704-000001000000}" uniqueName="P1079986">
      <xmlPr mapId="2" xpath="/GFI-IZD-POD/IPK-GFI-IZD-POD_1000379/P1079986" xmlDataType="decimal"/>
    </xmlCellPr>
  </singleXmlCell>
  <singleXmlCell id="1085" xr6:uid="{00000000-000C-0000-FFFF-FFFF38040000}" r="K32" connectionId="0">
    <xmlCellPr id="1" xr6:uid="{00000000-0010-0000-3804-000001000000}" uniqueName="P1079987">
      <xmlPr mapId="2" xpath="/GFI-IZD-POD/IPK-GFI-IZD-POD_1000379/P1079987" xmlDataType="decimal"/>
    </xmlCellPr>
  </singleXmlCell>
  <singleXmlCell id="1086" xr6:uid="{00000000-000C-0000-FFFF-FFFF39040000}" r="L32" connectionId="0">
    <xmlCellPr id="1" xr6:uid="{00000000-0010-0000-3904-000001000000}" uniqueName="P1079988">
      <xmlPr mapId="2" xpath="/GFI-IZD-POD/IPK-GFI-IZD-POD_1000379/P1079988" xmlDataType="decimal"/>
    </xmlCellPr>
  </singleXmlCell>
  <singleXmlCell id="1087" xr6:uid="{00000000-000C-0000-FFFF-FFFF3A040000}" r="M32" connectionId="0">
    <xmlCellPr id="1" xr6:uid="{00000000-0010-0000-3A04-000001000000}" uniqueName="P1079989">
      <xmlPr mapId="2" xpath="/GFI-IZD-POD/IPK-GFI-IZD-POD_1000379/P1079989" xmlDataType="decimal"/>
    </xmlCellPr>
  </singleXmlCell>
  <singleXmlCell id="1088" xr6:uid="{00000000-000C-0000-FFFF-FFFF3B040000}" r="N32" connectionId="0">
    <xmlCellPr id="1" xr6:uid="{00000000-0010-0000-3B04-000001000000}" uniqueName="P1079990">
      <xmlPr mapId="2" xpath="/GFI-IZD-POD/IPK-GFI-IZD-POD_1000379/P1079990" xmlDataType="decimal"/>
    </xmlCellPr>
  </singleXmlCell>
  <singleXmlCell id="1089" xr6:uid="{00000000-000C-0000-FFFF-FFFF3C040000}" r="O32" connectionId="0">
    <xmlCellPr id="1" xr6:uid="{00000000-0010-0000-3C04-000001000000}" uniqueName="P1079991">
      <xmlPr mapId="2" xpath="/GFI-IZD-POD/IPK-GFI-IZD-POD_1000379/P1079991" xmlDataType="decimal"/>
    </xmlCellPr>
  </singleXmlCell>
  <singleXmlCell id="1090" xr6:uid="{00000000-000C-0000-FFFF-FFFF3D040000}" r="P32" connectionId="0">
    <xmlCellPr id="1" xr6:uid="{00000000-0010-0000-3D04-000001000000}" uniqueName="P1082170">
      <xmlPr mapId="2" xpath="/GFI-IZD-POD/IPK-GFI-IZD-POD_1000379/P1082170" xmlDataType="decimal"/>
    </xmlCellPr>
  </singleXmlCell>
  <singleXmlCell id="1091" xr6:uid="{00000000-000C-0000-FFFF-FFFF3E040000}" r="Q32" connectionId="0">
    <xmlCellPr id="1" xr6:uid="{00000000-0010-0000-3E04-000001000000}" uniqueName="P1082171">
      <xmlPr mapId="2" xpath="/GFI-IZD-POD/IPK-GFI-IZD-POD_1000379/P1082171" xmlDataType="decimal"/>
    </xmlCellPr>
  </singleXmlCell>
  <singleXmlCell id="1092" xr6:uid="{00000000-000C-0000-FFFF-FFFF3F040000}" r="R32" connectionId="0">
    <xmlCellPr id="1" xr6:uid="{00000000-0010-0000-3F04-000001000000}" uniqueName="P1082172">
      <xmlPr mapId="2" xpath="/GFI-IZD-POD/IPK-GFI-IZD-POD_1000379/P1082172" xmlDataType="decimal"/>
    </xmlCellPr>
  </singleXmlCell>
  <singleXmlCell id="1093" xr6:uid="{00000000-000C-0000-FFFF-FFFF40040000}" r="S32" connectionId="0">
    <xmlCellPr id="1" xr6:uid="{00000000-0010-0000-4004-000001000000}" uniqueName="P1123050">
      <xmlPr mapId="2" xpath="/GFI-IZD-POD/IPK-GFI-IZD-POD_1000379/P1123050" xmlDataType="decimal"/>
    </xmlCellPr>
  </singleXmlCell>
  <singleXmlCell id="1094" xr6:uid="{00000000-000C-0000-FFFF-FFFF41040000}" r="T32" connectionId="0">
    <xmlCellPr id="1" xr6:uid="{00000000-0010-0000-4104-000001000000}" uniqueName="P1123051">
      <xmlPr mapId="2" xpath="/GFI-IZD-POD/IPK-GFI-IZD-POD_1000379/P1123051" xmlDataType="decimal"/>
    </xmlCellPr>
  </singleXmlCell>
  <singleXmlCell id="1095" xr6:uid="{00000000-000C-0000-FFFF-FFFF42040000}" r="U32" connectionId="0">
    <xmlCellPr id="1" xr6:uid="{00000000-0010-0000-4204-000001000000}" uniqueName="P1082173">
      <xmlPr mapId="2" xpath="/GFI-IZD-POD/IPK-GFI-IZD-POD_1000379/P1082173" xmlDataType="decimal"/>
    </xmlCellPr>
  </singleXmlCell>
  <singleXmlCell id="1096" xr6:uid="{00000000-000C-0000-FFFF-FFFF43040000}" r="V32" connectionId="0">
    <xmlCellPr id="1" xr6:uid="{00000000-0010-0000-4304-000001000000}" uniqueName="P1082174">
      <xmlPr mapId="2" xpath="/GFI-IZD-POD/IPK-GFI-IZD-POD_1000379/P1082174" xmlDataType="decimal"/>
    </xmlCellPr>
  </singleXmlCell>
  <singleXmlCell id="1097" xr6:uid="{00000000-000C-0000-FFFF-FFFF44040000}" r="W32" connectionId="0">
    <xmlCellPr id="1" xr6:uid="{00000000-0010-0000-4404-000001000000}" uniqueName="P1082175">
      <xmlPr mapId="2" xpath="/GFI-IZD-POD/IPK-GFI-IZD-POD_1000379/P1082175" xmlDataType="decimal"/>
    </xmlCellPr>
  </singleXmlCell>
  <singleXmlCell id="1098" xr6:uid="{00000000-000C-0000-FFFF-FFFF45040000}" r="X32" connectionId="0">
    <xmlCellPr id="1" xr6:uid="{00000000-0010-0000-4504-000001000000}" uniqueName="P1082176">
      <xmlPr mapId="2" xpath="/GFI-IZD-POD/IPK-GFI-IZD-POD_1000379/P1082176" xmlDataType="decimal"/>
    </xmlCellPr>
  </singleXmlCell>
  <singleXmlCell id="1099" xr6:uid="{00000000-000C-0000-FFFF-FFFF46040000}" r="Y32" connectionId="0">
    <xmlCellPr id="1" xr6:uid="{00000000-0010-0000-4604-000001000000}" uniqueName="P1082177">
      <xmlPr mapId="2" xpath="/GFI-IZD-POD/IPK-GFI-IZD-POD_1000379/P1082177" xmlDataType="decimal"/>
    </xmlCellPr>
  </singleXmlCell>
  <singleXmlCell id="1100" xr6:uid="{00000000-000C-0000-FFFF-FFFF47040000}" r="H33" connectionId="0">
    <xmlCellPr id="1" xr6:uid="{00000000-0010-0000-4704-000001000000}" uniqueName="P1079992">
      <xmlPr mapId="2" xpath="/GFI-IZD-POD/IPK-GFI-IZD-POD_1000379/P1079992" xmlDataType="decimal"/>
    </xmlCellPr>
  </singleXmlCell>
  <singleXmlCell id="1101" xr6:uid="{00000000-000C-0000-FFFF-FFFF48040000}" r="I33" connectionId="0">
    <xmlCellPr id="1" xr6:uid="{00000000-0010-0000-4804-000001000000}" uniqueName="P1079993">
      <xmlPr mapId="2" xpath="/GFI-IZD-POD/IPK-GFI-IZD-POD_1000379/P1079993" xmlDataType="decimal"/>
    </xmlCellPr>
  </singleXmlCell>
  <singleXmlCell id="1102" xr6:uid="{00000000-000C-0000-FFFF-FFFF49040000}" r="J33" connectionId="0">
    <xmlCellPr id="1" xr6:uid="{00000000-0010-0000-4904-000001000000}" uniqueName="P1079994">
      <xmlPr mapId="2" xpath="/GFI-IZD-POD/IPK-GFI-IZD-POD_1000379/P1079994" xmlDataType="decimal"/>
    </xmlCellPr>
  </singleXmlCell>
  <singleXmlCell id="1103" xr6:uid="{00000000-000C-0000-FFFF-FFFF4A040000}" r="K33" connectionId="0">
    <xmlCellPr id="1" xr6:uid="{00000000-0010-0000-4A04-000001000000}" uniqueName="P1079995">
      <xmlPr mapId="2" xpath="/GFI-IZD-POD/IPK-GFI-IZD-POD_1000379/P1079995" xmlDataType="decimal"/>
    </xmlCellPr>
  </singleXmlCell>
  <singleXmlCell id="1104" xr6:uid="{00000000-000C-0000-FFFF-FFFF4B040000}" r="L33" connectionId="0">
    <xmlCellPr id="1" xr6:uid="{00000000-0010-0000-4B04-000001000000}" uniqueName="P1079996">
      <xmlPr mapId="2" xpath="/GFI-IZD-POD/IPK-GFI-IZD-POD_1000379/P1079996" xmlDataType="decimal"/>
    </xmlCellPr>
  </singleXmlCell>
  <singleXmlCell id="1105" xr6:uid="{00000000-000C-0000-FFFF-FFFF4C040000}" r="M33" connectionId="0">
    <xmlCellPr id="1" xr6:uid="{00000000-0010-0000-4C04-000001000000}" uniqueName="P1079997">
      <xmlPr mapId="2" xpath="/GFI-IZD-POD/IPK-GFI-IZD-POD_1000379/P1079997" xmlDataType="decimal"/>
    </xmlCellPr>
  </singleXmlCell>
  <singleXmlCell id="1106" xr6:uid="{00000000-000C-0000-FFFF-FFFF4D040000}" r="N33" connectionId="0">
    <xmlCellPr id="1" xr6:uid="{00000000-0010-0000-4D04-000001000000}" uniqueName="P1079998">
      <xmlPr mapId="2" xpath="/GFI-IZD-POD/IPK-GFI-IZD-POD_1000379/P1079998" xmlDataType="decimal"/>
    </xmlCellPr>
  </singleXmlCell>
  <singleXmlCell id="1107" xr6:uid="{00000000-000C-0000-FFFF-FFFF4E040000}" r="O33" connectionId="0">
    <xmlCellPr id="1" xr6:uid="{00000000-0010-0000-4E04-000001000000}" uniqueName="P1079999">
      <xmlPr mapId="2" xpath="/GFI-IZD-POD/IPK-GFI-IZD-POD_1000379/P1079999" xmlDataType="decimal"/>
    </xmlCellPr>
  </singleXmlCell>
  <singleXmlCell id="1108" xr6:uid="{00000000-000C-0000-FFFF-FFFF4F040000}" r="P33" connectionId="0">
    <xmlCellPr id="1" xr6:uid="{00000000-0010-0000-4F04-000001000000}" uniqueName="P1082178">
      <xmlPr mapId="2" xpath="/GFI-IZD-POD/IPK-GFI-IZD-POD_1000379/P1082178" xmlDataType="decimal"/>
    </xmlCellPr>
  </singleXmlCell>
  <singleXmlCell id="1109" xr6:uid="{00000000-000C-0000-FFFF-FFFF50040000}" r="Q33" connectionId="0">
    <xmlCellPr id="1" xr6:uid="{00000000-0010-0000-5004-000001000000}" uniqueName="P1082179">
      <xmlPr mapId="2" xpath="/GFI-IZD-POD/IPK-GFI-IZD-POD_1000379/P1082179" xmlDataType="decimal"/>
    </xmlCellPr>
  </singleXmlCell>
  <singleXmlCell id="1110" xr6:uid="{00000000-000C-0000-FFFF-FFFF51040000}" r="R33" connectionId="0">
    <xmlCellPr id="1" xr6:uid="{00000000-0010-0000-5104-000001000000}" uniqueName="P1082180">
      <xmlPr mapId="2" xpath="/GFI-IZD-POD/IPK-GFI-IZD-POD_1000379/P1082180" xmlDataType="decimal"/>
    </xmlCellPr>
  </singleXmlCell>
  <singleXmlCell id="1111" xr6:uid="{00000000-000C-0000-FFFF-FFFF52040000}" r="S33" connectionId="0">
    <xmlCellPr id="1" xr6:uid="{00000000-0010-0000-5204-000001000000}" uniqueName="P1123052">
      <xmlPr mapId="2" xpath="/GFI-IZD-POD/IPK-GFI-IZD-POD_1000379/P1123052" xmlDataType="decimal"/>
    </xmlCellPr>
  </singleXmlCell>
  <singleXmlCell id="1112" xr6:uid="{00000000-000C-0000-FFFF-FFFF53040000}" r="T33" connectionId="0">
    <xmlCellPr id="1" xr6:uid="{00000000-0010-0000-5304-000001000000}" uniqueName="P1123053">
      <xmlPr mapId="2" xpath="/GFI-IZD-POD/IPK-GFI-IZD-POD_1000379/P1123053" xmlDataType="decimal"/>
    </xmlCellPr>
  </singleXmlCell>
  <singleXmlCell id="1113" xr6:uid="{00000000-000C-0000-FFFF-FFFF54040000}" r="U33" connectionId="0">
    <xmlCellPr id="1" xr6:uid="{00000000-0010-0000-5404-000001000000}" uniqueName="P1082181">
      <xmlPr mapId="2" xpath="/GFI-IZD-POD/IPK-GFI-IZD-POD_1000379/P1082181" xmlDataType="decimal"/>
    </xmlCellPr>
  </singleXmlCell>
  <singleXmlCell id="1114" xr6:uid="{00000000-000C-0000-FFFF-FFFF55040000}" r="V33" connectionId="0">
    <xmlCellPr id="1" xr6:uid="{00000000-0010-0000-5504-000001000000}" uniqueName="P1082182">
      <xmlPr mapId="2" xpath="/GFI-IZD-POD/IPK-GFI-IZD-POD_1000379/P1082182" xmlDataType="decimal"/>
    </xmlCellPr>
  </singleXmlCell>
  <singleXmlCell id="1115" xr6:uid="{00000000-000C-0000-FFFF-FFFF56040000}" r="W33" connectionId="0">
    <xmlCellPr id="1" xr6:uid="{00000000-0010-0000-5604-000001000000}" uniqueName="P1082183">
      <xmlPr mapId="2" xpath="/GFI-IZD-POD/IPK-GFI-IZD-POD_1000379/P1082183" xmlDataType="decimal"/>
    </xmlCellPr>
  </singleXmlCell>
  <singleXmlCell id="1116" xr6:uid="{00000000-000C-0000-FFFF-FFFF57040000}" r="X33" connectionId="0">
    <xmlCellPr id="1" xr6:uid="{00000000-0010-0000-5704-000001000000}" uniqueName="P1082184">
      <xmlPr mapId="2" xpath="/GFI-IZD-POD/IPK-GFI-IZD-POD_1000379/P1082184" xmlDataType="decimal"/>
    </xmlCellPr>
  </singleXmlCell>
  <singleXmlCell id="1117" xr6:uid="{00000000-000C-0000-FFFF-FFFF58040000}" r="Y33" connectionId="0">
    <xmlCellPr id="1" xr6:uid="{00000000-0010-0000-5804-000001000000}" uniqueName="P1082185">
      <xmlPr mapId="2" xpath="/GFI-IZD-POD/IPK-GFI-IZD-POD_1000379/P1082185" xmlDataType="decimal"/>
    </xmlCellPr>
  </singleXmlCell>
  <singleXmlCell id="1118" xr6:uid="{00000000-000C-0000-FFFF-FFFF59040000}" r="H34" connectionId="0">
    <xmlCellPr id="1" xr6:uid="{00000000-0010-0000-5904-000001000000}" uniqueName="P1080000">
      <xmlPr mapId="2" xpath="/GFI-IZD-POD/IPK-GFI-IZD-POD_1000379/P1080000" xmlDataType="decimal"/>
    </xmlCellPr>
  </singleXmlCell>
  <singleXmlCell id="1119" xr6:uid="{00000000-000C-0000-FFFF-FFFF5A040000}" r="I34" connectionId="0">
    <xmlCellPr id="1" xr6:uid="{00000000-0010-0000-5A04-000001000000}" uniqueName="P1080001">
      <xmlPr mapId="2" xpath="/GFI-IZD-POD/IPK-GFI-IZD-POD_1000379/P1080001" xmlDataType="decimal"/>
    </xmlCellPr>
  </singleXmlCell>
  <singleXmlCell id="1120" xr6:uid="{00000000-000C-0000-FFFF-FFFF5B040000}" r="J34" connectionId="0">
    <xmlCellPr id="1" xr6:uid="{00000000-0010-0000-5B04-000001000000}" uniqueName="P1080002">
      <xmlPr mapId="2" xpath="/GFI-IZD-POD/IPK-GFI-IZD-POD_1000379/P1080002" xmlDataType="decimal"/>
    </xmlCellPr>
  </singleXmlCell>
  <singleXmlCell id="1121" xr6:uid="{00000000-000C-0000-FFFF-FFFF5C040000}" r="K34" connectionId="0">
    <xmlCellPr id="1" xr6:uid="{00000000-0010-0000-5C04-000001000000}" uniqueName="P1080003">
      <xmlPr mapId="2" xpath="/GFI-IZD-POD/IPK-GFI-IZD-POD_1000379/P1080003" xmlDataType="decimal"/>
    </xmlCellPr>
  </singleXmlCell>
  <singleXmlCell id="1122" xr6:uid="{00000000-000C-0000-FFFF-FFFF5D040000}" r="L34" connectionId="0">
    <xmlCellPr id="1" xr6:uid="{00000000-0010-0000-5D04-000001000000}" uniqueName="P1080004">
      <xmlPr mapId="2" xpath="/GFI-IZD-POD/IPK-GFI-IZD-POD_1000379/P1080004" xmlDataType="decimal"/>
    </xmlCellPr>
  </singleXmlCell>
  <singleXmlCell id="1123" xr6:uid="{00000000-000C-0000-FFFF-FFFF5E040000}" r="M34" connectionId="0">
    <xmlCellPr id="1" xr6:uid="{00000000-0010-0000-5E04-000001000000}" uniqueName="P1080005">
      <xmlPr mapId="2" xpath="/GFI-IZD-POD/IPK-GFI-IZD-POD_1000379/P1080005" xmlDataType="decimal"/>
    </xmlCellPr>
  </singleXmlCell>
  <singleXmlCell id="1124" xr6:uid="{00000000-000C-0000-FFFF-FFFF5F040000}" r="N34" connectionId="0">
    <xmlCellPr id="1" xr6:uid="{00000000-0010-0000-5F04-000001000000}" uniqueName="P1080006">
      <xmlPr mapId="2" xpath="/GFI-IZD-POD/IPK-GFI-IZD-POD_1000379/P1080006" xmlDataType="decimal"/>
    </xmlCellPr>
  </singleXmlCell>
  <singleXmlCell id="1125" xr6:uid="{00000000-000C-0000-FFFF-FFFF60040000}" r="O34" connectionId="0">
    <xmlCellPr id="1" xr6:uid="{00000000-0010-0000-6004-000001000000}" uniqueName="P1080007">
      <xmlPr mapId="2" xpath="/GFI-IZD-POD/IPK-GFI-IZD-POD_1000379/P1080007" xmlDataType="decimal"/>
    </xmlCellPr>
  </singleXmlCell>
  <singleXmlCell id="1126" xr6:uid="{00000000-000C-0000-FFFF-FFFF61040000}" r="P34" connectionId="0">
    <xmlCellPr id="1" xr6:uid="{00000000-0010-0000-6104-000001000000}" uniqueName="P1082186">
      <xmlPr mapId="2" xpath="/GFI-IZD-POD/IPK-GFI-IZD-POD_1000379/P1082186" xmlDataType="decimal"/>
    </xmlCellPr>
  </singleXmlCell>
  <singleXmlCell id="1127" xr6:uid="{00000000-000C-0000-FFFF-FFFF62040000}" r="Q34" connectionId="0">
    <xmlCellPr id="1" xr6:uid="{00000000-0010-0000-6204-000001000000}" uniqueName="P1082187">
      <xmlPr mapId="2" xpath="/GFI-IZD-POD/IPK-GFI-IZD-POD_1000379/P1082187" xmlDataType="decimal"/>
    </xmlCellPr>
  </singleXmlCell>
  <singleXmlCell id="1128" xr6:uid="{00000000-000C-0000-FFFF-FFFF63040000}" r="R34" connectionId="0">
    <xmlCellPr id="1" xr6:uid="{00000000-0010-0000-6304-000001000000}" uniqueName="P1082188">
      <xmlPr mapId="2" xpath="/GFI-IZD-POD/IPK-GFI-IZD-POD_1000379/P1082188" xmlDataType="decimal"/>
    </xmlCellPr>
  </singleXmlCell>
  <singleXmlCell id="1129" xr6:uid="{00000000-000C-0000-FFFF-FFFF64040000}" r="S34" connectionId="0">
    <xmlCellPr id="1" xr6:uid="{00000000-0010-0000-6404-000001000000}" uniqueName="P1123054">
      <xmlPr mapId="2" xpath="/GFI-IZD-POD/IPK-GFI-IZD-POD_1000379/P1123054" xmlDataType="decimal"/>
    </xmlCellPr>
  </singleXmlCell>
  <singleXmlCell id="1130" xr6:uid="{00000000-000C-0000-FFFF-FFFF65040000}" r="T34" connectionId="0">
    <xmlCellPr id="1" xr6:uid="{00000000-0010-0000-6504-000001000000}" uniqueName="P1123055">
      <xmlPr mapId="2" xpath="/GFI-IZD-POD/IPK-GFI-IZD-POD_1000379/P1123055" xmlDataType="decimal"/>
    </xmlCellPr>
  </singleXmlCell>
  <singleXmlCell id="1131" xr6:uid="{00000000-000C-0000-FFFF-FFFF66040000}" r="U34" connectionId="0">
    <xmlCellPr id="1" xr6:uid="{00000000-0010-0000-6604-000001000000}" uniqueName="P1082189">
      <xmlPr mapId="2" xpath="/GFI-IZD-POD/IPK-GFI-IZD-POD_1000379/P1082189" xmlDataType="decimal"/>
    </xmlCellPr>
  </singleXmlCell>
  <singleXmlCell id="1132" xr6:uid="{00000000-000C-0000-FFFF-FFFF67040000}" r="V34" connectionId="0">
    <xmlCellPr id="1" xr6:uid="{00000000-0010-0000-6704-000001000000}" uniqueName="P1082190">
      <xmlPr mapId="2" xpath="/GFI-IZD-POD/IPK-GFI-IZD-POD_1000379/P1082190" xmlDataType="decimal"/>
    </xmlCellPr>
  </singleXmlCell>
  <singleXmlCell id="1133" xr6:uid="{00000000-000C-0000-FFFF-FFFF68040000}" r="W34" connectionId="0">
    <xmlCellPr id="1" xr6:uid="{00000000-0010-0000-6804-000001000000}" uniqueName="P1082191">
      <xmlPr mapId="2" xpath="/GFI-IZD-POD/IPK-GFI-IZD-POD_1000379/P1082191" xmlDataType="decimal"/>
    </xmlCellPr>
  </singleXmlCell>
  <singleXmlCell id="1134" xr6:uid="{00000000-000C-0000-FFFF-FFFF69040000}" r="X34" connectionId="0">
    <xmlCellPr id="1" xr6:uid="{00000000-0010-0000-6904-000001000000}" uniqueName="P1082192">
      <xmlPr mapId="2" xpath="/GFI-IZD-POD/IPK-GFI-IZD-POD_1000379/P1082192" xmlDataType="decimal"/>
    </xmlCellPr>
  </singleXmlCell>
  <singleXmlCell id="1135" xr6:uid="{00000000-000C-0000-FFFF-FFFF6A040000}" r="Y34" connectionId="0">
    <xmlCellPr id="1" xr6:uid="{00000000-0010-0000-6A04-000001000000}" uniqueName="P1082193">
      <xmlPr mapId="2" xpath="/GFI-IZD-POD/IPK-GFI-IZD-POD_1000379/P1082193" xmlDataType="decimal"/>
    </xmlCellPr>
  </singleXmlCell>
  <singleXmlCell id="1136" xr6:uid="{00000000-000C-0000-FFFF-FFFF6B040000}" r="H36" connectionId="0">
    <xmlCellPr id="1" xr6:uid="{00000000-0010-0000-6B04-000001000000}" uniqueName="P1080008">
      <xmlPr mapId="2" xpath="/GFI-IZD-POD/IPK-GFI-IZD-POD_1000379/P1080008" xmlDataType="decimal"/>
    </xmlCellPr>
  </singleXmlCell>
  <singleXmlCell id="1137" xr6:uid="{00000000-000C-0000-FFFF-FFFF6C040000}" r="I36" connectionId="0">
    <xmlCellPr id="1" xr6:uid="{00000000-0010-0000-6C04-000001000000}" uniqueName="P1080009">
      <xmlPr mapId="2" xpath="/GFI-IZD-POD/IPK-GFI-IZD-POD_1000379/P1080009" xmlDataType="decimal"/>
    </xmlCellPr>
  </singleXmlCell>
  <singleXmlCell id="1138" xr6:uid="{00000000-000C-0000-FFFF-FFFF6D040000}" r="J36" connectionId="0">
    <xmlCellPr id="1" xr6:uid="{00000000-0010-0000-6D04-000001000000}" uniqueName="P1080010">
      <xmlPr mapId="2" xpath="/GFI-IZD-POD/IPK-GFI-IZD-POD_1000379/P1080010" xmlDataType="decimal"/>
    </xmlCellPr>
  </singleXmlCell>
  <singleXmlCell id="1139" xr6:uid="{00000000-000C-0000-FFFF-FFFF6E040000}" r="K36" connectionId="0">
    <xmlCellPr id="1" xr6:uid="{00000000-0010-0000-6E04-000001000000}" uniqueName="P1080011">
      <xmlPr mapId="2" xpath="/GFI-IZD-POD/IPK-GFI-IZD-POD_1000379/P1080011" xmlDataType="decimal"/>
    </xmlCellPr>
  </singleXmlCell>
  <singleXmlCell id="1140" xr6:uid="{00000000-000C-0000-FFFF-FFFF6F040000}" r="L36" connectionId="0">
    <xmlCellPr id="1" xr6:uid="{00000000-0010-0000-6F04-000001000000}" uniqueName="P1080012">
      <xmlPr mapId="2" xpath="/GFI-IZD-POD/IPK-GFI-IZD-POD_1000379/P1080012" xmlDataType="decimal"/>
    </xmlCellPr>
  </singleXmlCell>
  <singleXmlCell id="1141" xr6:uid="{00000000-000C-0000-FFFF-FFFF70040000}" r="M36" connectionId="0">
    <xmlCellPr id="1" xr6:uid="{00000000-0010-0000-7004-000001000000}" uniqueName="P1080013">
      <xmlPr mapId="2" xpath="/GFI-IZD-POD/IPK-GFI-IZD-POD_1000379/P1080013" xmlDataType="decimal"/>
    </xmlCellPr>
  </singleXmlCell>
  <singleXmlCell id="1142" xr6:uid="{00000000-000C-0000-FFFF-FFFF71040000}" r="N36" connectionId="0">
    <xmlCellPr id="1" xr6:uid="{00000000-0010-0000-7104-000001000000}" uniqueName="P1080014">
      <xmlPr mapId="2" xpath="/GFI-IZD-POD/IPK-GFI-IZD-POD_1000379/P1080014" xmlDataType="decimal"/>
    </xmlCellPr>
  </singleXmlCell>
  <singleXmlCell id="1143" xr6:uid="{00000000-000C-0000-FFFF-FFFF72040000}" r="O36" connectionId="0">
    <xmlCellPr id="1" xr6:uid="{00000000-0010-0000-7204-000001000000}" uniqueName="P1080015">
      <xmlPr mapId="2" xpath="/GFI-IZD-POD/IPK-GFI-IZD-POD_1000379/P1080015" xmlDataType="decimal"/>
    </xmlCellPr>
  </singleXmlCell>
  <singleXmlCell id="1144" xr6:uid="{00000000-000C-0000-FFFF-FFFF73040000}" r="P36" connectionId="0">
    <xmlCellPr id="1" xr6:uid="{00000000-0010-0000-7304-000001000000}" uniqueName="P1082194">
      <xmlPr mapId="2" xpath="/GFI-IZD-POD/IPK-GFI-IZD-POD_1000379/P1082194" xmlDataType="decimal"/>
    </xmlCellPr>
  </singleXmlCell>
  <singleXmlCell id="1145" xr6:uid="{00000000-000C-0000-FFFF-FFFF74040000}" r="Q36" connectionId="0">
    <xmlCellPr id="1" xr6:uid="{00000000-0010-0000-7404-000001000000}" uniqueName="P1082195">
      <xmlPr mapId="2" xpath="/GFI-IZD-POD/IPK-GFI-IZD-POD_1000379/P1082195" xmlDataType="decimal"/>
    </xmlCellPr>
  </singleXmlCell>
  <singleXmlCell id="1146" xr6:uid="{00000000-000C-0000-FFFF-FFFF75040000}" r="R36" connectionId="0">
    <xmlCellPr id="1" xr6:uid="{00000000-0010-0000-7504-000001000000}" uniqueName="P1082196">
      <xmlPr mapId="2" xpath="/GFI-IZD-POD/IPK-GFI-IZD-POD_1000379/P1082196" xmlDataType="decimal"/>
    </xmlCellPr>
  </singleXmlCell>
  <singleXmlCell id="1147" xr6:uid="{00000000-000C-0000-FFFF-FFFF76040000}" r="S36" connectionId="0">
    <xmlCellPr id="1" xr6:uid="{00000000-0010-0000-7604-000001000000}" uniqueName="P1123057">
      <xmlPr mapId="2" xpath="/GFI-IZD-POD/IPK-GFI-IZD-POD_1000379/P1123057" xmlDataType="decimal"/>
    </xmlCellPr>
  </singleXmlCell>
  <singleXmlCell id="1148" xr6:uid="{00000000-000C-0000-FFFF-FFFF77040000}" r="T36" connectionId="0">
    <xmlCellPr id="1" xr6:uid="{00000000-0010-0000-7704-000001000000}" uniqueName="P1123056">
      <xmlPr mapId="2" xpath="/GFI-IZD-POD/IPK-GFI-IZD-POD_1000379/P1123056" xmlDataType="decimal"/>
    </xmlCellPr>
  </singleXmlCell>
  <singleXmlCell id="1149" xr6:uid="{00000000-000C-0000-FFFF-FFFF78040000}" r="U36" connectionId="0">
    <xmlCellPr id="1" xr6:uid="{00000000-0010-0000-7804-000001000000}" uniqueName="P1082197">
      <xmlPr mapId="2" xpath="/GFI-IZD-POD/IPK-GFI-IZD-POD_1000379/P1082197" xmlDataType="decimal"/>
    </xmlCellPr>
  </singleXmlCell>
  <singleXmlCell id="1150" xr6:uid="{00000000-000C-0000-FFFF-FFFF79040000}" r="V36" connectionId="0">
    <xmlCellPr id="1" xr6:uid="{00000000-0010-0000-7904-000001000000}" uniqueName="P1082198">
      <xmlPr mapId="2" xpath="/GFI-IZD-POD/IPK-GFI-IZD-POD_1000379/P1082198" xmlDataType="decimal"/>
    </xmlCellPr>
  </singleXmlCell>
  <singleXmlCell id="1151" xr6:uid="{00000000-000C-0000-FFFF-FFFF7A040000}" r="W36" connectionId="0">
    <xmlCellPr id="1" xr6:uid="{00000000-0010-0000-7A04-000001000000}" uniqueName="P1082199">
      <xmlPr mapId="2" xpath="/GFI-IZD-POD/IPK-GFI-IZD-POD_1000379/P1082199" xmlDataType="decimal"/>
    </xmlCellPr>
  </singleXmlCell>
  <singleXmlCell id="1152" xr6:uid="{00000000-000C-0000-FFFF-FFFF7B040000}" r="X36" connectionId="0">
    <xmlCellPr id="1" xr6:uid="{00000000-0010-0000-7B04-000001000000}" uniqueName="P1082200">
      <xmlPr mapId="2" xpath="/GFI-IZD-POD/IPK-GFI-IZD-POD_1000379/P1082200" xmlDataType="decimal"/>
    </xmlCellPr>
  </singleXmlCell>
  <singleXmlCell id="1153" xr6:uid="{00000000-000C-0000-FFFF-FFFF7C040000}" r="Y36" connectionId="0">
    <xmlCellPr id="1" xr6:uid="{00000000-0010-0000-7C04-000001000000}" uniqueName="P1082201">
      <xmlPr mapId="2" xpath="/GFI-IZD-POD/IPK-GFI-IZD-POD_1000379/P1082201" xmlDataType="decimal"/>
    </xmlCellPr>
  </singleXmlCell>
  <singleXmlCell id="1154" xr6:uid="{00000000-000C-0000-FFFF-FFFF7D040000}" r="H37" connectionId="0">
    <xmlCellPr id="1" xr6:uid="{00000000-0010-0000-7D04-000001000000}" uniqueName="P1080016">
      <xmlPr mapId="2" xpath="/GFI-IZD-POD/IPK-GFI-IZD-POD_1000379/P1080016" xmlDataType="decimal"/>
    </xmlCellPr>
  </singleXmlCell>
  <singleXmlCell id="1155" xr6:uid="{00000000-000C-0000-FFFF-FFFF7E040000}" r="I37" connectionId="0">
    <xmlCellPr id="1" xr6:uid="{00000000-0010-0000-7E04-000001000000}" uniqueName="P1080017">
      <xmlPr mapId="2" xpath="/GFI-IZD-POD/IPK-GFI-IZD-POD_1000379/P1080017" xmlDataType="decimal"/>
    </xmlCellPr>
  </singleXmlCell>
  <singleXmlCell id="1156" xr6:uid="{00000000-000C-0000-FFFF-FFFF7F040000}" r="J37" connectionId="0">
    <xmlCellPr id="1" xr6:uid="{00000000-0010-0000-7F04-000001000000}" uniqueName="P1080018">
      <xmlPr mapId="2" xpath="/GFI-IZD-POD/IPK-GFI-IZD-POD_1000379/P1080018" xmlDataType="decimal"/>
    </xmlCellPr>
  </singleXmlCell>
  <singleXmlCell id="1157" xr6:uid="{00000000-000C-0000-FFFF-FFFF80040000}" r="K37" connectionId="0">
    <xmlCellPr id="1" xr6:uid="{00000000-0010-0000-8004-000001000000}" uniqueName="P1080019">
      <xmlPr mapId="2" xpath="/GFI-IZD-POD/IPK-GFI-IZD-POD_1000379/P1080019" xmlDataType="decimal"/>
    </xmlCellPr>
  </singleXmlCell>
  <singleXmlCell id="1158" xr6:uid="{00000000-000C-0000-FFFF-FFFF81040000}" r="L37" connectionId="0">
    <xmlCellPr id="1" xr6:uid="{00000000-0010-0000-8104-000001000000}" uniqueName="P1080020">
      <xmlPr mapId="2" xpath="/GFI-IZD-POD/IPK-GFI-IZD-POD_1000379/P1080020" xmlDataType="decimal"/>
    </xmlCellPr>
  </singleXmlCell>
  <singleXmlCell id="1159" xr6:uid="{00000000-000C-0000-FFFF-FFFF82040000}" r="M37" connectionId="0">
    <xmlCellPr id="1" xr6:uid="{00000000-0010-0000-8204-000001000000}" uniqueName="P1080021">
      <xmlPr mapId="2" xpath="/GFI-IZD-POD/IPK-GFI-IZD-POD_1000379/P1080021" xmlDataType="decimal"/>
    </xmlCellPr>
  </singleXmlCell>
  <singleXmlCell id="1160" xr6:uid="{00000000-000C-0000-FFFF-FFFF83040000}" r="N37" connectionId="0">
    <xmlCellPr id="1" xr6:uid="{00000000-0010-0000-8304-000001000000}" uniqueName="P1080022">
      <xmlPr mapId="2" xpath="/GFI-IZD-POD/IPK-GFI-IZD-POD_1000379/P1080022" xmlDataType="decimal"/>
    </xmlCellPr>
  </singleXmlCell>
  <singleXmlCell id="1161" xr6:uid="{00000000-000C-0000-FFFF-FFFF84040000}" r="O37" connectionId="0">
    <xmlCellPr id="1" xr6:uid="{00000000-0010-0000-8404-000001000000}" uniqueName="P1080023">
      <xmlPr mapId="2" xpath="/GFI-IZD-POD/IPK-GFI-IZD-POD_1000379/P1080023" xmlDataType="decimal"/>
    </xmlCellPr>
  </singleXmlCell>
  <singleXmlCell id="1162" xr6:uid="{00000000-000C-0000-FFFF-FFFF85040000}" r="P37" connectionId="0">
    <xmlCellPr id="1" xr6:uid="{00000000-0010-0000-8504-000001000000}" uniqueName="P1082202">
      <xmlPr mapId="2" xpath="/GFI-IZD-POD/IPK-GFI-IZD-POD_1000379/P1082202" xmlDataType="decimal"/>
    </xmlCellPr>
  </singleXmlCell>
  <singleXmlCell id="1163" xr6:uid="{00000000-000C-0000-FFFF-FFFF86040000}" r="Q37" connectionId="0">
    <xmlCellPr id="1" xr6:uid="{00000000-0010-0000-8604-000001000000}" uniqueName="P1082203">
      <xmlPr mapId="2" xpath="/GFI-IZD-POD/IPK-GFI-IZD-POD_1000379/P1082203" xmlDataType="decimal"/>
    </xmlCellPr>
  </singleXmlCell>
  <singleXmlCell id="1164" xr6:uid="{00000000-000C-0000-FFFF-FFFF87040000}" r="R37" connectionId="0">
    <xmlCellPr id="1" xr6:uid="{00000000-0010-0000-8704-000001000000}" uniqueName="P1082204">
      <xmlPr mapId="2" xpath="/GFI-IZD-POD/IPK-GFI-IZD-POD_1000379/P1082204" xmlDataType="decimal"/>
    </xmlCellPr>
  </singleXmlCell>
  <singleXmlCell id="1165" xr6:uid="{00000000-000C-0000-FFFF-FFFF88040000}" r="S37" connectionId="0">
    <xmlCellPr id="1" xr6:uid="{00000000-0010-0000-8804-000001000000}" uniqueName="P1123058">
      <xmlPr mapId="2" xpath="/GFI-IZD-POD/IPK-GFI-IZD-POD_1000379/P1123058" xmlDataType="decimal"/>
    </xmlCellPr>
  </singleXmlCell>
  <singleXmlCell id="1166" xr6:uid="{00000000-000C-0000-FFFF-FFFF89040000}" r="T37" connectionId="0">
    <xmlCellPr id="1" xr6:uid="{00000000-0010-0000-8904-000001000000}" uniqueName="P1123059">
      <xmlPr mapId="2" xpath="/GFI-IZD-POD/IPK-GFI-IZD-POD_1000379/P1123059" xmlDataType="decimal"/>
    </xmlCellPr>
  </singleXmlCell>
  <singleXmlCell id="1167" xr6:uid="{00000000-000C-0000-FFFF-FFFF8A040000}" r="U37" connectionId="0">
    <xmlCellPr id="1" xr6:uid="{00000000-0010-0000-8A04-000001000000}" uniqueName="P1082205">
      <xmlPr mapId="2" xpath="/GFI-IZD-POD/IPK-GFI-IZD-POD_1000379/P1082205" xmlDataType="decimal"/>
    </xmlCellPr>
  </singleXmlCell>
  <singleXmlCell id="1168" xr6:uid="{00000000-000C-0000-FFFF-FFFF8B040000}" r="V37" connectionId="0">
    <xmlCellPr id="1" xr6:uid="{00000000-0010-0000-8B04-000001000000}" uniqueName="P1082206">
      <xmlPr mapId="2" xpath="/GFI-IZD-POD/IPK-GFI-IZD-POD_1000379/P1082206" xmlDataType="decimal"/>
    </xmlCellPr>
  </singleXmlCell>
  <singleXmlCell id="1169" xr6:uid="{00000000-000C-0000-FFFF-FFFF8C040000}" r="W37" connectionId="0">
    <xmlCellPr id="1" xr6:uid="{00000000-0010-0000-8C04-000001000000}" uniqueName="P1082207">
      <xmlPr mapId="2" xpath="/GFI-IZD-POD/IPK-GFI-IZD-POD_1000379/P1082207" xmlDataType="decimal"/>
    </xmlCellPr>
  </singleXmlCell>
  <singleXmlCell id="1170" xr6:uid="{00000000-000C-0000-FFFF-FFFF8D040000}" r="X37" connectionId="0">
    <xmlCellPr id="1" xr6:uid="{00000000-0010-0000-8D04-000001000000}" uniqueName="P1082208">
      <xmlPr mapId="2" xpath="/GFI-IZD-POD/IPK-GFI-IZD-POD_1000379/P1082208" xmlDataType="decimal"/>
    </xmlCellPr>
  </singleXmlCell>
  <singleXmlCell id="1171" xr6:uid="{00000000-000C-0000-FFFF-FFFF8E040000}" r="Y37" connectionId="0">
    <xmlCellPr id="1" xr6:uid="{00000000-0010-0000-8E04-000001000000}" uniqueName="P1082209">
      <xmlPr mapId="2" xpath="/GFI-IZD-POD/IPK-GFI-IZD-POD_1000379/P1082209" xmlDataType="decimal"/>
    </xmlCellPr>
  </singleXmlCell>
  <singleXmlCell id="1172" xr6:uid="{00000000-000C-0000-FFFF-FFFF8F040000}" r="H38" connectionId="0">
    <xmlCellPr id="1" xr6:uid="{00000000-0010-0000-8F04-000001000000}" uniqueName="P1080024">
      <xmlPr mapId="2" xpath="/GFI-IZD-POD/IPK-GFI-IZD-POD_1000379/P1080024" xmlDataType="decimal"/>
    </xmlCellPr>
  </singleXmlCell>
  <singleXmlCell id="1173" xr6:uid="{00000000-000C-0000-FFFF-FFFF90040000}" r="I38" connectionId="0">
    <xmlCellPr id="1" xr6:uid="{00000000-0010-0000-9004-000001000000}" uniqueName="P1080025">
      <xmlPr mapId="2" xpath="/GFI-IZD-POD/IPK-GFI-IZD-POD_1000379/P1080025" xmlDataType="decimal"/>
    </xmlCellPr>
  </singleXmlCell>
  <singleXmlCell id="1174" xr6:uid="{00000000-000C-0000-FFFF-FFFF91040000}" r="J38" connectionId="0">
    <xmlCellPr id="1" xr6:uid="{00000000-0010-0000-9104-000001000000}" uniqueName="P1080026">
      <xmlPr mapId="2" xpath="/GFI-IZD-POD/IPK-GFI-IZD-POD_1000379/P1080026" xmlDataType="decimal"/>
    </xmlCellPr>
  </singleXmlCell>
  <singleXmlCell id="1175" xr6:uid="{00000000-000C-0000-FFFF-FFFF92040000}" r="K38" connectionId="0">
    <xmlCellPr id="1" xr6:uid="{00000000-0010-0000-9204-000001000000}" uniqueName="P1080027">
      <xmlPr mapId="2" xpath="/GFI-IZD-POD/IPK-GFI-IZD-POD_1000379/P1080027" xmlDataType="decimal"/>
    </xmlCellPr>
  </singleXmlCell>
  <singleXmlCell id="1176" xr6:uid="{00000000-000C-0000-FFFF-FFFF93040000}" r="L38" connectionId="0">
    <xmlCellPr id="1" xr6:uid="{00000000-0010-0000-9304-000001000000}" uniqueName="P1080028">
      <xmlPr mapId="2" xpath="/GFI-IZD-POD/IPK-GFI-IZD-POD_1000379/P1080028" xmlDataType="decimal"/>
    </xmlCellPr>
  </singleXmlCell>
  <singleXmlCell id="1177" xr6:uid="{00000000-000C-0000-FFFF-FFFF94040000}" r="M38" connectionId="0">
    <xmlCellPr id="1" xr6:uid="{00000000-0010-0000-9404-000001000000}" uniqueName="P1080029">
      <xmlPr mapId="2" xpath="/GFI-IZD-POD/IPK-GFI-IZD-POD_1000379/P1080029" xmlDataType="decimal"/>
    </xmlCellPr>
  </singleXmlCell>
  <singleXmlCell id="1178" xr6:uid="{00000000-000C-0000-FFFF-FFFF95040000}" r="N38" connectionId="0">
    <xmlCellPr id="1" xr6:uid="{00000000-0010-0000-9504-000001000000}" uniqueName="P1080030">
      <xmlPr mapId="2" xpath="/GFI-IZD-POD/IPK-GFI-IZD-POD_1000379/P1080030" xmlDataType="decimal"/>
    </xmlCellPr>
  </singleXmlCell>
  <singleXmlCell id="1179" xr6:uid="{00000000-000C-0000-FFFF-FFFF96040000}" r="O38" connectionId="0">
    <xmlCellPr id="1" xr6:uid="{00000000-0010-0000-9604-000001000000}" uniqueName="P1080031">
      <xmlPr mapId="2" xpath="/GFI-IZD-POD/IPK-GFI-IZD-POD_1000379/P1080031" xmlDataType="decimal"/>
    </xmlCellPr>
  </singleXmlCell>
  <singleXmlCell id="1180" xr6:uid="{00000000-000C-0000-FFFF-FFFF97040000}" r="P38" connectionId="0">
    <xmlCellPr id="1" xr6:uid="{00000000-0010-0000-9704-000001000000}" uniqueName="P1082210">
      <xmlPr mapId="2" xpath="/GFI-IZD-POD/IPK-GFI-IZD-POD_1000379/P1082210" xmlDataType="decimal"/>
    </xmlCellPr>
  </singleXmlCell>
  <singleXmlCell id="1181" xr6:uid="{00000000-000C-0000-FFFF-FFFF98040000}" r="Q38" connectionId="0">
    <xmlCellPr id="1" xr6:uid="{00000000-0010-0000-9804-000001000000}" uniqueName="P1082211">
      <xmlPr mapId="2" xpath="/GFI-IZD-POD/IPK-GFI-IZD-POD_1000379/P1082211" xmlDataType="decimal"/>
    </xmlCellPr>
  </singleXmlCell>
  <singleXmlCell id="1182" xr6:uid="{00000000-000C-0000-FFFF-FFFF99040000}" r="R38" connectionId="0">
    <xmlCellPr id="1" xr6:uid="{00000000-0010-0000-9904-000001000000}" uniqueName="P1082212">
      <xmlPr mapId="2" xpath="/GFI-IZD-POD/IPK-GFI-IZD-POD_1000379/P1082212" xmlDataType="decimal"/>
    </xmlCellPr>
  </singleXmlCell>
  <singleXmlCell id="1183" xr6:uid="{00000000-000C-0000-FFFF-FFFF9A040000}" r="S38" connectionId="0">
    <xmlCellPr id="1" xr6:uid="{00000000-0010-0000-9A04-000001000000}" uniqueName="P1123060">
      <xmlPr mapId="2" xpath="/GFI-IZD-POD/IPK-GFI-IZD-POD_1000379/P1123060" xmlDataType="decimal"/>
    </xmlCellPr>
  </singleXmlCell>
  <singleXmlCell id="1184" xr6:uid="{00000000-000C-0000-FFFF-FFFF9B040000}" r="T38" connectionId="0">
    <xmlCellPr id="1" xr6:uid="{00000000-0010-0000-9B04-000001000000}" uniqueName="P1123061">
      <xmlPr mapId="2" xpath="/GFI-IZD-POD/IPK-GFI-IZD-POD_1000379/P1123061" xmlDataType="decimal"/>
    </xmlCellPr>
  </singleXmlCell>
  <singleXmlCell id="1185" xr6:uid="{00000000-000C-0000-FFFF-FFFF9C040000}" r="U38" connectionId="0">
    <xmlCellPr id="1" xr6:uid="{00000000-0010-0000-9C04-000001000000}" uniqueName="P1082213">
      <xmlPr mapId="2" xpath="/GFI-IZD-POD/IPK-GFI-IZD-POD_1000379/P1082213" xmlDataType="decimal"/>
    </xmlCellPr>
  </singleXmlCell>
  <singleXmlCell id="1186" xr6:uid="{00000000-000C-0000-FFFF-FFFF9D040000}" r="V38" connectionId="0">
    <xmlCellPr id="1" xr6:uid="{00000000-0010-0000-9D04-000001000000}" uniqueName="P1082214">
      <xmlPr mapId="2" xpath="/GFI-IZD-POD/IPK-GFI-IZD-POD_1000379/P1082214" xmlDataType="decimal"/>
    </xmlCellPr>
  </singleXmlCell>
  <singleXmlCell id="1187" xr6:uid="{00000000-000C-0000-FFFF-FFFF9E040000}" r="W38" connectionId="0">
    <xmlCellPr id="1" xr6:uid="{00000000-0010-0000-9E04-000001000000}" uniqueName="P1082215">
      <xmlPr mapId="2" xpath="/GFI-IZD-POD/IPK-GFI-IZD-POD_1000379/P1082215" xmlDataType="decimal"/>
    </xmlCellPr>
  </singleXmlCell>
  <singleXmlCell id="1188" xr6:uid="{00000000-000C-0000-FFFF-FFFF9F040000}" r="X38" connectionId="0">
    <xmlCellPr id="1" xr6:uid="{00000000-0010-0000-9F04-000001000000}" uniqueName="P1082216">
      <xmlPr mapId="2" xpath="/GFI-IZD-POD/IPK-GFI-IZD-POD_1000379/P1082216" xmlDataType="decimal"/>
    </xmlCellPr>
  </singleXmlCell>
  <singleXmlCell id="1189" xr6:uid="{00000000-000C-0000-FFFF-FFFFA0040000}" r="Y38" connectionId="0">
    <xmlCellPr id="1" xr6:uid="{00000000-0010-0000-A004-000001000000}" uniqueName="P1082217">
      <xmlPr mapId="2" xpath="/GFI-IZD-POD/IPK-GFI-IZD-POD_1000379/P1082217" xmlDataType="decimal"/>
    </xmlCellPr>
  </singleXmlCell>
  <singleXmlCell id="1190" xr6:uid="{00000000-000C-0000-FFFF-FFFFA1040000}" r="H39" connectionId="0">
    <xmlCellPr id="1" xr6:uid="{00000000-0010-0000-A104-000001000000}" uniqueName="P1080032">
      <xmlPr mapId="2" xpath="/GFI-IZD-POD/IPK-GFI-IZD-POD_1000379/P1080032" xmlDataType="decimal"/>
    </xmlCellPr>
  </singleXmlCell>
  <singleXmlCell id="1191" xr6:uid="{00000000-000C-0000-FFFF-FFFFA2040000}" r="I39" connectionId="0">
    <xmlCellPr id="1" xr6:uid="{00000000-0010-0000-A204-000001000000}" uniqueName="P1080033">
      <xmlPr mapId="2" xpath="/GFI-IZD-POD/IPK-GFI-IZD-POD_1000379/P1080033" xmlDataType="decimal"/>
    </xmlCellPr>
  </singleXmlCell>
  <singleXmlCell id="1192" xr6:uid="{00000000-000C-0000-FFFF-FFFFA3040000}" r="J39" connectionId="0">
    <xmlCellPr id="1" xr6:uid="{00000000-0010-0000-A304-000001000000}" uniqueName="P1080034">
      <xmlPr mapId="2" xpath="/GFI-IZD-POD/IPK-GFI-IZD-POD_1000379/P1080034" xmlDataType="decimal"/>
    </xmlCellPr>
  </singleXmlCell>
  <singleXmlCell id="1193" xr6:uid="{00000000-000C-0000-FFFF-FFFFA4040000}" r="K39" connectionId="0">
    <xmlCellPr id="1" xr6:uid="{00000000-0010-0000-A404-000001000000}" uniqueName="P1080035">
      <xmlPr mapId="2" xpath="/GFI-IZD-POD/IPK-GFI-IZD-POD_1000379/P1080035" xmlDataType="decimal"/>
    </xmlCellPr>
  </singleXmlCell>
  <singleXmlCell id="1194" xr6:uid="{00000000-000C-0000-FFFF-FFFFA5040000}" r="L39" connectionId="0">
    <xmlCellPr id="1" xr6:uid="{00000000-0010-0000-A504-000001000000}" uniqueName="P1080036">
      <xmlPr mapId="2" xpath="/GFI-IZD-POD/IPK-GFI-IZD-POD_1000379/P1080036" xmlDataType="decimal"/>
    </xmlCellPr>
  </singleXmlCell>
  <singleXmlCell id="1195" xr6:uid="{00000000-000C-0000-FFFF-FFFFA6040000}" r="M39" connectionId="0">
    <xmlCellPr id="1" xr6:uid="{00000000-0010-0000-A604-000001000000}" uniqueName="P1080037">
      <xmlPr mapId="2" xpath="/GFI-IZD-POD/IPK-GFI-IZD-POD_1000379/P1080037" xmlDataType="decimal"/>
    </xmlCellPr>
  </singleXmlCell>
  <singleXmlCell id="1196" xr6:uid="{00000000-000C-0000-FFFF-FFFFA7040000}" r="N39" connectionId="0">
    <xmlCellPr id="1" xr6:uid="{00000000-0010-0000-A704-000001000000}" uniqueName="P1080038">
      <xmlPr mapId="2" xpath="/GFI-IZD-POD/IPK-GFI-IZD-POD_1000379/P1080038" xmlDataType="decimal"/>
    </xmlCellPr>
  </singleXmlCell>
  <singleXmlCell id="1197" xr6:uid="{00000000-000C-0000-FFFF-FFFFA8040000}" r="O39" connectionId="0">
    <xmlCellPr id="1" xr6:uid="{00000000-0010-0000-A804-000001000000}" uniqueName="P1080039">
      <xmlPr mapId="2" xpath="/GFI-IZD-POD/IPK-GFI-IZD-POD_1000379/P1080039" xmlDataType="decimal"/>
    </xmlCellPr>
  </singleXmlCell>
  <singleXmlCell id="1198" xr6:uid="{00000000-000C-0000-FFFF-FFFFA9040000}" r="P39" connectionId="0">
    <xmlCellPr id="1" xr6:uid="{00000000-0010-0000-A904-000001000000}" uniqueName="P1082220">
      <xmlPr mapId="2" xpath="/GFI-IZD-POD/IPK-GFI-IZD-POD_1000379/P1082220" xmlDataType="decimal"/>
    </xmlCellPr>
  </singleXmlCell>
  <singleXmlCell id="1199" xr6:uid="{00000000-000C-0000-FFFF-FFFFAA040000}" r="Q39" connectionId="0">
    <xmlCellPr id="1" xr6:uid="{00000000-0010-0000-AA04-000001000000}" uniqueName="P1082222">
      <xmlPr mapId="2" xpath="/GFI-IZD-POD/IPK-GFI-IZD-POD_1000379/P1082222" xmlDataType="decimal"/>
    </xmlCellPr>
  </singleXmlCell>
  <singleXmlCell id="1200" xr6:uid="{00000000-000C-0000-FFFF-FFFFAB040000}" r="R39" connectionId="0">
    <xmlCellPr id="1" xr6:uid="{00000000-0010-0000-AB04-000001000000}" uniqueName="P1082224">
      <xmlPr mapId="2" xpath="/GFI-IZD-POD/IPK-GFI-IZD-POD_1000379/P1082224" xmlDataType="decimal"/>
    </xmlCellPr>
  </singleXmlCell>
  <singleXmlCell id="1201" xr6:uid="{00000000-000C-0000-FFFF-FFFFAC040000}" r="S39" connectionId="0">
    <xmlCellPr id="1" xr6:uid="{00000000-0010-0000-AC04-000001000000}" uniqueName="P1123062">
      <xmlPr mapId="2" xpath="/GFI-IZD-POD/IPK-GFI-IZD-POD_1000379/P1123062" xmlDataType="decimal"/>
    </xmlCellPr>
  </singleXmlCell>
  <singleXmlCell id="1202" xr6:uid="{00000000-000C-0000-FFFF-FFFFAD040000}" r="T39" connectionId="0">
    <xmlCellPr id="1" xr6:uid="{00000000-0010-0000-AD04-000001000000}" uniqueName="P1123063">
      <xmlPr mapId="2" xpath="/GFI-IZD-POD/IPK-GFI-IZD-POD_1000379/P1123063" xmlDataType="decimal"/>
    </xmlCellPr>
  </singleXmlCell>
  <singleXmlCell id="1203" xr6:uid="{00000000-000C-0000-FFFF-FFFFAE040000}" r="U39" connectionId="0">
    <xmlCellPr id="1" xr6:uid="{00000000-0010-0000-AE04-000001000000}" uniqueName="P1082225">
      <xmlPr mapId="2" xpath="/GFI-IZD-POD/IPK-GFI-IZD-POD_1000379/P1082225" xmlDataType="decimal"/>
    </xmlCellPr>
  </singleXmlCell>
  <singleXmlCell id="1204" xr6:uid="{00000000-000C-0000-FFFF-FFFFAF040000}" r="V39" connectionId="0">
    <xmlCellPr id="1" xr6:uid="{00000000-0010-0000-AF04-000001000000}" uniqueName="P1082227">
      <xmlPr mapId="2" xpath="/GFI-IZD-POD/IPK-GFI-IZD-POD_1000379/P1082227" xmlDataType="decimal"/>
    </xmlCellPr>
  </singleXmlCell>
  <singleXmlCell id="1205" xr6:uid="{00000000-000C-0000-FFFF-FFFFB0040000}" r="W39" connectionId="0">
    <xmlCellPr id="1" xr6:uid="{00000000-0010-0000-B004-000001000000}" uniqueName="P1082229">
      <xmlPr mapId="2" xpath="/GFI-IZD-POD/IPK-GFI-IZD-POD_1000379/P1082229" xmlDataType="decimal"/>
    </xmlCellPr>
  </singleXmlCell>
  <singleXmlCell id="1206" xr6:uid="{00000000-000C-0000-FFFF-FFFFB1040000}" r="X39" connectionId="0">
    <xmlCellPr id="1" xr6:uid="{00000000-0010-0000-B104-000001000000}" uniqueName="P1082232">
      <xmlPr mapId="2" xpath="/GFI-IZD-POD/IPK-GFI-IZD-POD_1000379/P1082232" xmlDataType="decimal"/>
    </xmlCellPr>
  </singleXmlCell>
  <singleXmlCell id="1207" xr6:uid="{00000000-000C-0000-FFFF-FFFFB2040000}" r="Y39" connectionId="0">
    <xmlCellPr id="1" xr6:uid="{00000000-0010-0000-B204-000001000000}" uniqueName="P1082234">
      <xmlPr mapId="2" xpath="/GFI-IZD-POD/IPK-GFI-IZD-POD_1000379/P1082234" xmlDataType="decimal"/>
    </xmlCellPr>
  </singleXmlCell>
  <singleXmlCell id="1208" xr6:uid="{00000000-000C-0000-FFFF-FFFFB3040000}" r="H40" connectionId="0">
    <xmlCellPr id="1" xr6:uid="{00000000-0010-0000-B304-000001000000}" uniqueName="P1080040">
      <xmlPr mapId="2" xpath="/GFI-IZD-POD/IPK-GFI-IZD-POD_1000379/P1080040" xmlDataType="decimal"/>
    </xmlCellPr>
  </singleXmlCell>
  <singleXmlCell id="1209" xr6:uid="{00000000-000C-0000-FFFF-FFFFB4040000}" r="I40" connectionId="0">
    <xmlCellPr id="1" xr6:uid="{00000000-0010-0000-B404-000001000000}" uniqueName="P1080041">
      <xmlPr mapId="2" xpath="/GFI-IZD-POD/IPK-GFI-IZD-POD_1000379/P1080041" xmlDataType="decimal"/>
    </xmlCellPr>
  </singleXmlCell>
  <singleXmlCell id="1210" xr6:uid="{00000000-000C-0000-FFFF-FFFFB5040000}" r="J40" connectionId="0">
    <xmlCellPr id="1" xr6:uid="{00000000-0010-0000-B504-000001000000}" uniqueName="P1080042">
      <xmlPr mapId="2" xpath="/GFI-IZD-POD/IPK-GFI-IZD-POD_1000379/P1080042" xmlDataType="decimal"/>
    </xmlCellPr>
  </singleXmlCell>
  <singleXmlCell id="1211" xr6:uid="{00000000-000C-0000-FFFF-FFFFB6040000}" r="K40" connectionId="0">
    <xmlCellPr id="1" xr6:uid="{00000000-0010-0000-B604-000001000000}" uniqueName="P1080043">
      <xmlPr mapId="2" xpath="/GFI-IZD-POD/IPK-GFI-IZD-POD_1000379/P1080043" xmlDataType="decimal"/>
    </xmlCellPr>
  </singleXmlCell>
  <singleXmlCell id="1212" xr6:uid="{00000000-000C-0000-FFFF-FFFFB7040000}" r="L40" connectionId="0">
    <xmlCellPr id="1" xr6:uid="{00000000-0010-0000-B704-000001000000}" uniqueName="P1080044">
      <xmlPr mapId="2" xpath="/GFI-IZD-POD/IPK-GFI-IZD-POD_1000379/P1080044" xmlDataType="decimal"/>
    </xmlCellPr>
  </singleXmlCell>
  <singleXmlCell id="1213" xr6:uid="{00000000-000C-0000-FFFF-FFFFB8040000}" r="M40" connectionId="0">
    <xmlCellPr id="1" xr6:uid="{00000000-0010-0000-B804-000001000000}" uniqueName="P1080045">
      <xmlPr mapId="2" xpath="/GFI-IZD-POD/IPK-GFI-IZD-POD_1000379/P1080045" xmlDataType="decimal"/>
    </xmlCellPr>
  </singleXmlCell>
  <singleXmlCell id="1214" xr6:uid="{00000000-000C-0000-FFFF-FFFFB9040000}" r="N40" connectionId="0">
    <xmlCellPr id="1" xr6:uid="{00000000-0010-0000-B904-000001000000}" uniqueName="P1080046">
      <xmlPr mapId="2" xpath="/GFI-IZD-POD/IPK-GFI-IZD-POD_1000379/P1080046" xmlDataType="decimal"/>
    </xmlCellPr>
  </singleXmlCell>
  <singleXmlCell id="1215" xr6:uid="{00000000-000C-0000-FFFF-FFFFBA040000}" r="O40" connectionId="0">
    <xmlCellPr id="1" xr6:uid="{00000000-0010-0000-BA04-000001000000}" uniqueName="P1080047">
      <xmlPr mapId="2" xpath="/GFI-IZD-POD/IPK-GFI-IZD-POD_1000379/P1080047" xmlDataType="decimal"/>
    </xmlCellPr>
  </singleXmlCell>
  <singleXmlCell id="1216" xr6:uid="{00000000-000C-0000-FFFF-FFFFBB040000}" r="P40" connectionId="0">
    <xmlCellPr id="1" xr6:uid="{00000000-0010-0000-BB04-000001000000}" uniqueName="P1082236">
      <xmlPr mapId="2" xpath="/GFI-IZD-POD/IPK-GFI-IZD-POD_1000379/P1082236" xmlDataType="decimal"/>
    </xmlCellPr>
  </singleXmlCell>
  <singleXmlCell id="1217" xr6:uid="{00000000-000C-0000-FFFF-FFFFBC040000}" r="Q40" connectionId="0">
    <xmlCellPr id="1" xr6:uid="{00000000-0010-0000-BC04-000001000000}" uniqueName="P1082248">
      <xmlPr mapId="2" xpath="/GFI-IZD-POD/IPK-GFI-IZD-POD_1000379/P1082248" xmlDataType="decimal"/>
    </xmlCellPr>
  </singleXmlCell>
  <singleXmlCell id="1218" xr6:uid="{00000000-000C-0000-FFFF-FFFFBD040000}" r="R40" connectionId="0">
    <xmlCellPr id="1" xr6:uid="{00000000-0010-0000-BD04-000001000000}" uniqueName="P1082250">
      <xmlPr mapId="2" xpath="/GFI-IZD-POD/IPK-GFI-IZD-POD_1000379/P1082250" xmlDataType="decimal"/>
    </xmlCellPr>
  </singleXmlCell>
  <singleXmlCell id="1219" xr6:uid="{00000000-000C-0000-FFFF-FFFFBE040000}" r="S40" connectionId="0">
    <xmlCellPr id="1" xr6:uid="{00000000-0010-0000-BE04-000001000000}" uniqueName="P1123064">
      <xmlPr mapId="2" xpath="/GFI-IZD-POD/IPK-GFI-IZD-POD_1000379/P1123064" xmlDataType="decimal"/>
    </xmlCellPr>
  </singleXmlCell>
  <singleXmlCell id="1220" xr6:uid="{00000000-000C-0000-FFFF-FFFFBF040000}" r="T40" connectionId="0">
    <xmlCellPr id="1" xr6:uid="{00000000-0010-0000-BF04-000001000000}" uniqueName="P1123065">
      <xmlPr mapId="2" xpath="/GFI-IZD-POD/IPK-GFI-IZD-POD_1000379/P1123065" xmlDataType="decimal"/>
    </xmlCellPr>
  </singleXmlCell>
  <singleXmlCell id="1221" xr6:uid="{00000000-000C-0000-FFFF-FFFFC0040000}" r="U40" connectionId="0">
    <xmlCellPr id="1" xr6:uid="{00000000-0010-0000-C004-000001000000}" uniqueName="P1082252">
      <xmlPr mapId="2" xpath="/GFI-IZD-POD/IPK-GFI-IZD-POD_1000379/P1082252" xmlDataType="decimal"/>
    </xmlCellPr>
  </singleXmlCell>
  <singleXmlCell id="1222" xr6:uid="{00000000-000C-0000-FFFF-FFFFC1040000}" r="V40" connectionId="0">
    <xmlCellPr id="1" xr6:uid="{00000000-0010-0000-C104-000001000000}" uniqueName="P1082254">
      <xmlPr mapId="2" xpath="/GFI-IZD-POD/IPK-GFI-IZD-POD_1000379/P1082254" xmlDataType="decimal"/>
    </xmlCellPr>
  </singleXmlCell>
  <singleXmlCell id="1223" xr6:uid="{00000000-000C-0000-FFFF-FFFFC2040000}" r="W40" connectionId="0">
    <xmlCellPr id="1" xr6:uid="{00000000-0010-0000-C204-000001000000}" uniqueName="P1082256">
      <xmlPr mapId="2" xpath="/GFI-IZD-POD/IPK-GFI-IZD-POD_1000379/P1082256" xmlDataType="decimal"/>
    </xmlCellPr>
  </singleXmlCell>
  <singleXmlCell id="1224" xr6:uid="{00000000-000C-0000-FFFF-FFFFC3040000}" r="X40" connectionId="0">
    <xmlCellPr id="1" xr6:uid="{00000000-0010-0000-C304-000001000000}" uniqueName="P1082257">
      <xmlPr mapId="2" xpath="/GFI-IZD-POD/IPK-GFI-IZD-POD_1000379/P1082257" xmlDataType="decimal"/>
    </xmlCellPr>
  </singleXmlCell>
  <singleXmlCell id="1225" xr6:uid="{00000000-000C-0000-FFFF-FFFFC4040000}" r="Y40" connectionId="0">
    <xmlCellPr id="1" xr6:uid="{00000000-0010-0000-C404-000001000000}" uniqueName="P1082259">
      <xmlPr mapId="2" xpath="/GFI-IZD-POD/IPK-GFI-IZD-POD_1000379/P1082259" xmlDataType="decimal"/>
    </xmlCellPr>
  </singleXmlCell>
  <singleXmlCell id="1226" xr6:uid="{00000000-000C-0000-FFFF-FFFFC5040000}" r="H41" connectionId="0">
    <xmlCellPr id="1" xr6:uid="{00000000-0010-0000-C504-000001000000}" uniqueName="P1080048">
      <xmlPr mapId="2" xpath="/GFI-IZD-POD/IPK-GFI-IZD-POD_1000379/P1080048" xmlDataType="decimal"/>
    </xmlCellPr>
  </singleXmlCell>
  <singleXmlCell id="1227" xr6:uid="{00000000-000C-0000-FFFF-FFFFC6040000}" r="I41" connectionId="0">
    <xmlCellPr id="1" xr6:uid="{00000000-0010-0000-C604-000001000000}" uniqueName="P1080049">
      <xmlPr mapId="2" xpath="/GFI-IZD-POD/IPK-GFI-IZD-POD_1000379/P1080049" xmlDataType="decimal"/>
    </xmlCellPr>
  </singleXmlCell>
  <singleXmlCell id="1228" xr6:uid="{00000000-000C-0000-FFFF-FFFFC7040000}" r="J41" connectionId="0">
    <xmlCellPr id="1" xr6:uid="{00000000-0010-0000-C704-000001000000}" uniqueName="P1080050">
      <xmlPr mapId="2" xpath="/GFI-IZD-POD/IPK-GFI-IZD-POD_1000379/P1080050" xmlDataType="decimal"/>
    </xmlCellPr>
  </singleXmlCell>
  <singleXmlCell id="1229" xr6:uid="{00000000-000C-0000-FFFF-FFFFC8040000}" r="K41" connectionId="0">
    <xmlCellPr id="1" xr6:uid="{00000000-0010-0000-C804-000001000000}" uniqueName="P1080051">
      <xmlPr mapId="2" xpath="/GFI-IZD-POD/IPK-GFI-IZD-POD_1000379/P1080051" xmlDataType="decimal"/>
    </xmlCellPr>
  </singleXmlCell>
  <singleXmlCell id="1230" xr6:uid="{00000000-000C-0000-FFFF-FFFFC9040000}" r="L41" connectionId="0">
    <xmlCellPr id="1" xr6:uid="{00000000-0010-0000-C904-000001000000}" uniqueName="P1080052">
      <xmlPr mapId="2" xpath="/GFI-IZD-POD/IPK-GFI-IZD-POD_1000379/P1080052" xmlDataType="decimal"/>
    </xmlCellPr>
  </singleXmlCell>
  <singleXmlCell id="1231" xr6:uid="{00000000-000C-0000-FFFF-FFFFCA040000}" r="M41" connectionId="0">
    <xmlCellPr id="1" xr6:uid="{00000000-0010-0000-CA04-000001000000}" uniqueName="P1080053">
      <xmlPr mapId="2" xpath="/GFI-IZD-POD/IPK-GFI-IZD-POD_1000379/P1080053" xmlDataType="decimal"/>
    </xmlCellPr>
  </singleXmlCell>
  <singleXmlCell id="1232" xr6:uid="{00000000-000C-0000-FFFF-FFFFCB040000}" r="N41" connectionId="0">
    <xmlCellPr id="1" xr6:uid="{00000000-0010-0000-CB04-000001000000}" uniqueName="P1080054">
      <xmlPr mapId="2" xpath="/GFI-IZD-POD/IPK-GFI-IZD-POD_1000379/P1080054" xmlDataType="decimal"/>
    </xmlCellPr>
  </singleXmlCell>
  <singleXmlCell id="1233" xr6:uid="{00000000-000C-0000-FFFF-FFFFCC040000}" r="O41" connectionId="0">
    <xmlCellPr id="1" xr6:uid="{00000000-0010-0000-CC04-000001000000}" uniqueName="P1080055">
      <xmlPr mapId="2" xpath="/GFI-IZD-POD/IPK-GFI-IZD-POD_1000379/P1080055" xmlDataType="decimal"/>
    </xmlCellPr>
  </singleXmlCell>
  <singleXmlCell id="1234" xr6:uid="{00000000-000C-0000-FFFF-FFFFCD040000}" r="P41" connectionId="0">
    <xmlCellPr id="1" xr6:uid="{00000000-0010-0000-CD04-000001000000}" uniqueName="P1082260">
      <xmlPr mapId="2" xpath="/GFI-IZD-POD/IPK-GFI-IZD-POD_1000379/P1082260" xmlDataType="decimal"/>
    </xmlCellPr>
  </singleXmlCell>
  <singleXmlCell id="1235" xr6:uid="{00000000-000C-0000-FFFF-FFFFCE040000}" r="Q41" connectionId="0">
    <xmlCellPr id="1" xr6:uid="{00000000-0010-0000-CE04-000001000000}" uniqueName="P1082237">
      <xmlPr mapId="2" xpath="/GFI-IZD-POD/IPK-GFI-IZD-POD_1000379/P1082237" xmlDataType="decimal"/>
    </xmlCellPr>
  </singleXmlCell>
  <singleXmlCell id="1236" xr6:uid="{00000000-000C-0000-FFFF-FFFFCF040000}" r="R41" connectionId="0">
    <xmlCellPr id="1" xr6:uid="{00000000-0010-0000-CF04-000001000000}" uniqueName="P1082261">
      <xmlPr mapId="2" xpath="/GFI-IZD-POD/IPK-GFI-IZD-POD_1000379/P1082261" xmlDataType="decimal"/>
    </xmlCellPr>
  </singleXmlCell>
  <singleXmlCell id="1237" xr6:uid="{00000000-000C-0000-FFFF-FFFFD0040000}" r="S41" connectionId="0">
    <xmlCellPr id="1" xr6:uid="{00000000-0010-0000-D004-000001000000}" uniqueName="P1123066">
      <xmlPr mapId="2" xpath="/GFI-IZD-POD/IPK-GFI-IZD-POD_1000379/P1123066" xmlDataType="decimal"/>
    </xmlCellPr>
  </singleXmlCell>
  <singleXmlCell id="1238" xr6:uid="{00000000-000C-0000-FFFF-FFFFD1040000}" r="T41" connectionId="0">
    <xmlCellPr id="1" xr6:uid="{00000000-0010-0000-D104-000001000000}" uniqueName="P1123067">
      <xmlPr mapId="2" xpath="/GFI-IZD-POD/IPK-GFI-IZD-POD_1000379/P1123067" xmlDataType="decimal"/>
    </xmlCellPr>
  </singleXmlCell>
  <singleXmlCell id="1239" xr6:uid="{00000000-000C-0000-FFFF-FFFFD2040000}" r="U41" connectionId="0">
    <xmlCellPr id="1" xr6:uid="{00000000-0010-0000-D204-000001000000}" uniqueName="P1082262">
      <xmlPr mapId="2" xpath="/GFI-IZD-POD/IPK-GFI-IZD-POD_1000379/P1082262" xmlDataType="decimal"/>
    </xmlCellPr>
  </singleXmlCell>
  <singleXmlCell id="1240" xr6:uid="{00000000-000C-0000-FFFF-FFFFD3040000}" r="V41" connectionId="0">
    <xmlCellPr id="1" xr6:uid="{00000000-0010-0000-D304-000001000000}" uniqueName="P1082264">
      <xmlPr mapId="2" xpath="/GFI-IZD-POD/IPK-GFI-IZD-POD_1000379/P1082264" xmlDataType="decimal"/>
    </xmlCellPr>
  </singleXmlCell>
  <singleXmlCell id="1241" xr6:uid="{00000000-000C-0000-FFFF-FFFFD4040000}" r="W41" connectionId="0">
    <xmlCellPr id="1" xr6:uid="{00000000-0010-0000-D404-000001000000}" uniqueName="P1082265">
      <xmlPr mapId="2" xpath="/GFI-IZD-POD/IPK-GFI-IZD-POD_1000379/P1082265" xmlDataType="decimal"/>
    </xmlCellPr>
  </singleXmlCell>
  <singleXmlCell id="1242" xr6:uid="{00000000-000C-0000-FFFF-FFFFD5040000}" r="X41" connectionId="0">
    <xmlCellPr id="1" xr6:uid="{00000000-0010-0000-D504-000001000000}" uniqueName="P1082266">
      <xmlPr mapId="2" xpath="/GFI-IZD-POD/IPK-GFI-IZD-POD_1000379/P1082266" xmlDataType="decimal"/>
    </xmlCellPr>
  </singleXmlCell>
  <singleXmlCell id="1243" xr6:uid="{00000000-000C-0000-FFFF-FFFFD6040000}" r="Y41" connectionId="0">
    <xmlCellPr id="1" xr6:uid="{00000000-0010-0000-D604-000001000000}" uniqueName="P1082267">
      <xmlPr mapId="2" xpath="/GFI-IZD-POD/IPK-GFI-IZD-POD_1000379/P1082267" xmlDataType="decimal"/>
    </xmlCellPr>
  </singleXmlCell>
  <singleXmlCell id="1244" xr6:uid="{00000000-000C-0000-FFFF-FFFFD7040000}" r="H42" connectionId="0">
    <xmlCellPr id="1" xr6:uid="{00000000-0010-0000-D704-000001000000}" uniqueName="P1080056">
      <xmlPr mapId="2" xpath="/GFI-IZD-POD/IPK-GFI-IZD-POD_1000379/P1080056" xmlDataType="decimal"/>
    </xmlCellPr>
  </singleXmlCell>
  <singleXmlCell id="1245" xr6:uid="{00000000-000C-0000-FFFF-FFFFD8040000}" r="I42" connectionId="0">
    <xmlCellPr id="1" xr6:uid="{00000000-0010-0000-D804-000001000000}" uniqueName="P1080057">
      <xmlPr mapId="2" xpath="/GFI-IZD-POD/IPK-GFI-IZD-POD_1000379/P1080057" xmlDataType="decimal"/>
    </xmlCellPr>
  </singleXmlCell>
  <singleXmlCell id="1246" xr6:uid="{00000000-000C-0000-FFFF-FFFFD9040000}" r="J42" connectionId="0">
    <xmlCellPr id="1" xr6:uid="{00000000-0010-0000-D904-000001000000}" uniqueName="P1080058">
      <xmlPr mapId="2" xpath="/GFI-IZD-POD/IPK-GFI-IZD-POD_1000379/P1080058" xmlDataType="decimal"/>
    </xmlCellPr>
  </singleXmlCell>
  <singleXmlCell id="1247" xr6:uid="{00000000-000C-0000-FFFF-FFFFDA040000}" r="K42" connectionId="0">
    <xmlCellPr id="1" xr6:uid="{00000000-0010-0000-DA04-000001000000}" uniqueName="P1080059">
      <xmlPr mapId="2" xpath="/GFI-IZD-POD/IPK-GFI-IZD-POD_1000379/P1080059" xmlDataType="decimal"/>
    </xmlCellPr>
  </singleXmlCell>
  <singleXmlCell id="1248" xr6:uid="{00000000-000C-0000-FFFF-FFFFDB040000}" r="L42" connectionId="0">
    <xmlCellPr id="1" xr6:uid="{00000000-0010-0000-DB04-000001000000}" uniqueName="P1080060">
      <xmlPr mapId="2" xpath="/GFI-IZD-POD/IPK-GFI-IZD-POD_1000379/P1080060" xmlDataType="decimal"/>
    </xmlCellPr>
  </singleXmlCell>
  <singleXmlCell id="1249" xr6:uid="{00000000-000C-0000-FFFF-FFFFDC040000}" r="M42" connectionId="0">
    <xmlCellPr id="1" xr6:uid="{00000000-0010-0000-DC04-000001000000}" uniqueName="P1080061">
      <xmlPr mapId="2" xpath="/GFI-IZD-POD/IPK-GFI-IZD-POD_1000379/P1080061" xmlDataType="decimal"/>
    </xmlCellPr>
  </singleXmlCell>
  <singleXmlCell id="1250" xr6:uid="{00000000-000C-0000-FFFF-FFFFDD040000}" r="N42" connectionId="0">
    <xmlCellPr id="1" xr6:uid="{00000000-0010-0000-DD04-000001000000}" uniqueName="P1080062">
      <xmlPr mapId="2" xpath="/GFI-IZD-POD/IPK-GFI-IZD-POD_1000379/P1080062" xmlDataType="decimal"/>
    </xmlCellPr>
  </singleXmlCell>
  <singleXmlCell id="1251" xr6:uid="{00000000-000C-0000-FFFF-FFFFDE040000}" r="O42" connectionId="0">
    <xmlCellPr id="1" xr6:uid="{00000000-0010-0000-DE04-000001000000}" uniqueName="P1080063">
      <xmlPr mapId="2" xpath="/GFI-IZD-POD/IPK-GFI-IZD-POD_1000379/P1080063" xmlDataType="decimal"/>
    </xmlCellPr>
  </singleXmlCell>
  <singleXmlCell id="1252" xr6:uid="{00000000-000C-0000-FFFF-FFFFDF040000}" r="P42" connectionId="0">
    <xmlCellPr id="1" xr6:uid="{00000000-0010-0000-DF04-000001000000}" uniqueName="P1082269">
      <xmlPr mapId="2" xpath="/GFI-IZD-POD/IPK-GFI-IZD-POD_1000379/P1082269" xmlDataType="decimal"/>
    </xmlCellPr>
  </singleXmlCell>
  <singleXmlCell id="1253" xr6:uid="{00000000-000C-0000-FFFF-FFFFE0040000}" r="Q42" connectionId="0">
    <xmlCellPr id="1" xr6:uid="{00000000-0010-0000-E004-000001000000}" uniqueName="P1082270">
      <xmlPr mapId="2" xpath="/GFI-IZD-POD/IPK-GFI-IZD-POD_1000379/P1082270" xmlDataType="decimal"/>
    </xmlCellPr>
  </singleXmlCell>
  <singleXmlCell id="1254" xr6:uid="{00000000-000C-0000-FFFF-FFFFE1040000}" r="R42" connectionId="0">
    <xmlCellPr id="1" xr6:uid="{00000000-0010-0000-E104-000001000000}" uniqueName="P1082239">
      <xmlPr mapId="2" xpath="/GFI-IZD-POD/IPK-GFI-IZD-POD_1000379/P1082239" xmlDataType="decimal"/>
    </xmlCellPr>
  </singleXmlCell>
  <singleXmlCell id="1255" xr6:uid="{00000000-000C-0000-FFFF-FFFFE2040000}" r="S42" connectionId="0">
    <xmlCellPr id="1" xr6:uid="{00000000-0010-0000-E204-000001000000}" uniqueName="P1123068">
      <xmlPr mapId="2" xpath="/GFI-IZD-POD/IPK-GFI-IZD-POD_1000379/P1123068" xmlDataType="decimal"/>
    </xmlCellPr>
  </singleXmlCell>
  <singleXmlCell id="1256" xr6:uid="{00000000-000C-0000-FFFF-FFFFE3040000}" r="T42" connectionId="0">
    <xmlCellPr id="1" xr6:uid="{00000000-0010-0000-E304-000001000000}" uniqueName="P1123069">
      <xmlPr mapId="2" xpath="/GFI-IZD-POD/IPK-GFI-IZD-POD_1000379/P1123069" xmlDataType="decimal"/>
    </xmlCellPr>
  </singleXmlCell>
  <singleXmlCell id="1257" xr6:uid="{00000000-000C-0000-FFFF-FFFFE4040000}" r="U42" connectionId="0">
    <xmlCellPr id="1" xr6:uid="{00000000-0010-0000-E404-000001000000}" uniqueName="P1082272">
      <xmlPr mapId="2" xpath="/GFI-IZD-POD/IPK-GFI-IZD-POD_1000379/P1082272" xmlDataType="decimal"/>
    </xmlCellPr>
  </singleXmlCell>
  <singleXmlCell id="1258" xr6:uid="{00000000-000C-0000-FFFF-FFFFE5040000}" r="V42" connectionId="0">
    <xmlCellPr id="1" xr6:uid="{00000000-0010-0000-E504-000001000000}" uniqueName="P1082273">
      <xmlPr mapId="2" xpath="/GFI-IZD-POD/IPK-GFI-IZD-POD_1000379/P1082273" xmlDataType="decimal"/>
    </xmlCellPr>
  </singleXmlCell>
  <singleXmlCell id="1259" xr6:uid="{00000000-000C-0000-FFFF-FFFFE6040000}" r="W42" connectionId="0">
    <xmlCellPr id="1" xr6:uid="{00000000-0010-0000-E604-000001000000}" uniqueName="P1082275">
      <xmlPr mapId="2" xpath="/GFI-IZD-POD/IPK-GFI-IZD-POD_1000379/P1082275" xmlDataType="decimal"/>
    </xmlCellPr>
  </singleXmlCell>
  <singleXmlCell id="1260" xr6:uid="{00000000-000C-0000-FFFF-FFFFE7040000}" r="X42" connectionId="0">
    <xmlCellPr id="1" xr6:uid="{00000000-0010-0000-E704-000001000000}" uniqueName="P1082276">
      <xmlPr mapId="2" xpath="/GFI-IZD-POD/IPK-GFI-IZD-POD_1000379/P1082276" xmlDataType="decimal"/>
    </xmlCellPr>
  </singleXmlCell>
  <singleXmlCell id="1261" xr6:uid="{00000000-000C-0000-FFFF-FFFFE8040000}" r="Y42" connectionId="0">
    <xmlCellPr id="1" xr6:uid="{00000000-0010-0000-E804-000001000000}" uniqueName="P1082277">
      <xmlPr mapId="2" xpath="/GFI-IZD-POD/IPK-GFI-IZD-POD_1000379/P1082277" xmlDataType="decimal"/>
    </xmlCellPr>
  </singleXmlCell>
  <singleXmlCell id="1262" xr6:uid="{00000000-000C-0000-FFFF-FFFFE9040000}" r="H43" connectionId="0">
    <xmlCellPr id="1" xr6:uid="{00000000-0010-0000-E904-000001000000}" uniqueName="P1080064">
      <xmlPr mapId="2" xpath="/GFI-IZD-POD/IPK-GFI-IZD-POD_1000379/P1080064" xmlDataType="decimal"/>
    </xmlCellPr>
  </singleXmlCell>
  <singleXmlCell id="1263" xr6:uid="{00000000-000C-0000-FFFF-FFFFEA040000}" r="I43" connectionId="0">
    <xmlCellPr id="1" xr6:uid="{00000000-0010-0000-EA04-000001000000}" uniqueName="P1080065">
      <xmlPr mapId="2" xpath="/GFI-IZD-POD/IPK-GFI-IZD-POD_1000379/P1080065" xmlDataType="decimal"/>
    </xmlCellPr>
  </singleXmlCell>
  <singleXmlCell id="1264" xr6:uid="{00000000-000C-0000-FFFF-FFFFEB040000}" r="J43" connectionId="0">
    <xmlCellPr id="1" xr6:uid="{00000000-0010-0000-EB04-000001000000}" uniqueName="P1080066">
      <xmlPr mapId="2" xpath="/GFI-IZD-POD/IPK-GFI-IZD-POD_1000379/P1080066" xmlDataType="decimal"/>
    </xmlCellPr>
  </singleXmlCell>
  <singleXmlCell id="1265" xr6:uid="{00000000-000C-0000-FFFF-FFFFEC040000}" r="K43" connectionId="0">
    <xmlCellPr id="1" xr6:uid="{00000000-0010-0000-EC04-000001000000}" uniqueName="P1080067">
      <xmlPr mapId="2" xpath="/GFI-IZD-POD/IPK-GFI-IZD-POD_1000379/P1080067" xmlDataType="decimal"/>
    </xmlCellPr>
  </singleXmlCell>
  <singleXmlCell id="1266" xr6:uid="{00000000-000C-0000-FFFF-FFFFED040000}" r="L43" connectionId="0">
    <xmlCellPr id="1" xr6:uid="{00000000-0010-0000-ED04-000001000000}" uniqueName="P1080068">
      <xmlPr mapId="2" xpath="/GFI-IZD-POD/IPK-GFI-IZD-POD_1000379/P1080068" xmlDataType="decimal"/>
    </xmlCellPr>
  </singleXmlCell>
  <singleXmlCell id="1267" xr6:uid="{00000000-000C-0000-FFFF-FFFFEE040000}" r="M43" connectionId="0">
    <xmlCellPr id="1" xr6:uid="{00000000-0010-0000-EE04-000001000000}" uniqueName="P1080069">
      <xmlPr mapId="2" xpath="/GFI-IZD-POD/IPK-GFI-IZD-POD_1000379/P1080069" xmlDataType="decimal"/>
    </xmlCellPr>
  </singleXmlCell>
  <singleXmlCell id="1268" xr6:uid="{00000000-000C-0000-FFFF-FFFFEF040000}" r="N43" connectionId="0">
    <xmlCellPr id="1" xr6:uid="{00000000-0010-0000-EF04-000001000000}" uniqueName="P1080070">
      <xmlPr mapId="2" xpath="/GFI-IZD-POD/IPK-GFI-IZD-POD_1000379/P1080070" xmlDataType="decimal"/>
    </xmlCellPr>
  </singleXmlCell>
  <singleXmlCell id="1269" xr6:uid="{00000000-000C-0000-FFFF-FFFFF0040000}" r="O43" connectionId="0">
    <xmlCellPr id="1" xr6:uid="{00000000-0010-0000-F004-000001000000}" uniqueName="P1080071">
      <xmlPr mapId="2" xpath="/GFI-IZD-POD/IPK-GFI-IZD-POD_1000379/P1080071" xmlDataType="decimal"/>
    </xmlCellPr>
  </singleXmlCell>
  <singleXmlCell id="1270" xr6:uid="{00000000-000C-0000-FFFF-FFFFF1040000}" r="P43" connectionId="0">
    <xmlCellPr id="1" xr6:uid="{00000000-0010-0000-F104-000001000000}" uniqueName="P1082278">
      <xmlPr mapId="2" xpath="/GFI-IZD-POD/IPK-GFI-IZD-POD_1000379/P1082278" xmlDataType="decimal"/>
    </xmlCellPr>
  </singleXmlCell>
  <singleXmlCell id="1271" xr6:uid="{00000000-000C-0000-FFFF-FFFFF2040000}" r="Q43" connectionId="0">
    <xmlCellPr id="1" xr6:uid="{00000000-0010-0000-F204-000001000000}" uniqueName="P1082279">
      <xmlPr mapId="2" xpath="/GFI-IZD-POD/IPK-GFI-IZD-POD_1000379/P1082279" xmlDataType="decimal"/>
    </xmlCellPr>
  </singleXmlCell>
  <singleXmlCell id="1272" xr6:uid="{00000000-000C-0000-FFFF-FFFFF3040000}" r="R43" connectionId="0">
    <xmlCellPr id="1" xr6:uid="{00000000-0010-0000-F304-000001000000}" uniqueName="P1082280">
      <xmlPr mapId="2" xpath="/GFI-IZD-POD/IPK-GFI-IZD-POD_1000379/P1082280" xmlDataType="decimal"/>
    </xmlCellPr>
  </singleXmlCell>
  <singleXmlCell id="1273" xr6:uid="{00000000-000C-0000-FFFF-FFFFF4040000}" r="S43" connectionId="0">
    <xmlCellPr id="1" xr6:uid="{00000000-0010-0000-F404-000001000000}" uniqueName="P1123070">
      <xmlPr mapId="2" xpath="/GFI-IZD-POD/IPK-GFI-IZD-POD_1000379/P1123070" xmlDataType="decimal"/>
    </xmlCellPr>
  </singleXmlCell>
  <singleXmlCell id="1274" xr6:uid="{00000000-000C-0000-FFFF-FFFFF5040000}" r="T43" connectionId="0">
    <xmlCellPr id="1" xr6:uid="{00000000-0010-0000-F504-000001000000}" uniqueName="P1123071">
      <xmlPr mapId="2" xpath="/GFI-IZD-POD/IPK-GFI-IZD-POD_1000379/P1123071" xmlDataType="decimal"/>
    </xmlCellPr>
  </singleXmlCell>
  <singleXmlCell id="1275" xr6:uid="{00000000-000C-0000-FFFF-FFFFF6040000}" r="U43" connectionId="0">
    <xmlCellPr id="1" xr6:uid="{00000000-0010-0000-F604-000001000000}" uniqueName="P1082245">
      <xmlPr mapId="2" xpath="/GFI-IZD-POD/IPK-GFI-IZD-POD_1000379/P1082245" xmlDataType="decimal"/>
    </xmlCellPr>
  </singleXmlCell>
  <singleXmlCell id="1276" xr6:uid="{00000000-000C-0000-FFFF-FFFFF7040000}" r="V43" connectionId="0">
    <xmlCellPr id="1" xr6:uid="{00000000-0010-0000-F704-000001000000}" uniqueName="P1082282">
      <xmlPr mapId="2" xpath="/GFI-IZD-POD/IPK-GFI-IZD-POD_1000379/P1082282" xmlDataType="decimal"/>
    </xmlCellPr>
  </singleXmlCell>
  <singleXmlCell id="1277" xr6:uid="{00000000-000C-0000-FFFF-FFFFF8040000}" r="W43" connectionId="0">
    <xmlCellPr id="1" xr6:uid="{00000000-0010-0000-F804-000001000000}" uniqueName="P1082284">
      <xmlPr mapId="2" xpath="/GFI-IZD-POD/IPK-GFI-IZD-POD_1000379/P1082284" xmlDataType="decimal"/>
    </xmlCellPr>
  </singleXmlCell>
  <singleXmlCell id="1278" xr6:uid="{00000000-000C-0000-FFFF-FFFFF9040000}" r="X43" connectionId="0">
    <xmlCellPr id="1" xr6:uid="{00000000-0010-0000-F904-000001000000}" uniqueName="P1082285">
      <xmlPr mapId="2" xpath="/GFI-IZD-POD/IPK-GFI-IZD-POD_1000379/P1082285" xmlDataType="decimal"/>
    </xmlCellPr>
  </singleXmlCell>
  <singleXmlCell id="1279" xr6:uid="{00000000-000C-0000-FFFF-FFFFFA040000}" r="Y43" connectionId="0">
    <xmlCellPr id="1" xr6:uid="{00000000-0010-0000-FA04-000001000000}" uniqueName="P1082286">
      <xmlPr mapId="2" xpath="/GFI-IZD-POD/IPK-GFI-IZD-POD_1000379/P1082286" xmlDataType="decimal"/>
    </xmlCellPr>
  </singleXmlCell>
  <singleXmlCell id="1280" xr6:uid="{00000000-000C-0000-FFFF-FFFFFB040000}" r="H44" connectionId="0">
    <xmlCellPr id="1" xr6:uid="{00000000-0010-0000-FB04-000001000000}" uniqueName="P1080072">
      <xmlPr mapId="2" xpath="/GFI-IZD-POD/IPK-GFI-IZD-POD_1000379/P1080072" xmlDataType="decimal"/>
    </xmlCellPr>
  </singleXmlCell>
  <singleXmlCell id="1281" xr6:uid="{00000000-000C-0000-FFFF-FFFFFC040000}" r="I44" connectionId="0">
    <xmlCellPr id="1" xr6:uid="{00000000-0010-0000-FC04-000001000000}" uniqueName="P1080073">
      <xmlPr mapId="2" xpath="/GFI-IZD-POD/IPK-GFI-IZD-POD_1000379/P1080073" xmlDataType="decimal"/>
    </xmlCellPr>
  </singleXmlCell>
  <singleXmlCell id="1282" xr6:uid="{00000000-000C-0000-FFFF-FFFFFD040000}" r="J44" connectionId="0">
    <xmlCellPr id="1" xr6:uid="{00000000-0010-0000-FD04-000001000000}" uniqueName="P1080074">
      <xmlPr mapId="2" xpath="/GFI-IZD-POD/IPK-GFI-IZD-POD_1000379/P1080074" xmlDataType="decimal"/>
    </xmlCellPr>
  </singleXmlCell>
  <singleXmlCell id="1283" xr6:uid="{00000000-000C-0000-FFFF-FFFFFE040000}" r="K44" connectionId="0">
    <xmlCellPr id="1" xr6:uid="{00000000-0010-0000-FE04-000001000000}" uniqueName="P1080075">
      <xmlPr mapId="2" xpath="/GFI-IZD-POD/IPK-GFI-IZD-POD_1000379/P1080075" xmlDataType="decimal"/>
    </xmlCellPr>
  </singleXmlCell>
  <singleXmlCell id="1284" xr6:uid="{00000000-000C-0000-FFFF-FFFFFF040000}" r="L44" connectionId="0">
    <xmlCellPr id="1" xr6:uid="{00000000-0010-0000-FF04-000001000000}" uniqueName="P1080076">
      <xmlPr mapId="2" xpath="/GFI-IZD-POD/IPK-GFI-IZD-POD_1000379/P1080076" xmlDataType="decimal"/>
    </xmlCellPr>
  </singleXmlCell>
  <singleXmlCell id="1285" xr6:uid="{00000000-000C-0000-FFFF-FFFF00050000}" r="M44" connectionId="0">
    <xmlCellPr id="1" xr6:uid="{00000000-0010-0000-0005-000001000000}" uniqueName="P1080077">
      <xmlPr mapId="2" xpath="/GFI-IZD-POD/IPK-GFI-IZD-POD_1000379/P1080077" xmlDataType="decimal"/>
    </xmlCellPr>
  </singleXmlCell>
  <singleXmlCell id="1286" xr6:uid="{00000000-000C-0000-FFFF-FFFF01050000}" r="N44" connectionId="0">
    <xmlCellPr id="1" xr6:uid="{00000000-0010-0000-0105-000001000000}" uniqueName="P1080078">
      <xmlPr mapId="2" xpath="/GFI-IZD-POD/IPK-GFI-IZD-POD_1000379/P1080078" xmlDataType="decimal"/>
    </xmlCellPr>
  </singleXmlCell>
  <singleXmlCell id="1287" xr6:uid="{00000000-000C-0000-FFFF-FFFF02050000}" r="O44" connectionId="0">
    <xmlCellPr id="1" xr6:uid="{00000000-0010-0000-0205-000001000000}" uniqueName="P1080079">
      <xmlPr mapId="2" xpath="/GFI-IZD-POD/IPK-GFI-IZD-POD_1000379/P1080079" xmlDataType="decimal"/>
    </xmlCellPr>
  </singleXmlCell>
  <singleXmlCell id="1288" xr6:uid="{00000000-000C-0000-FFFF-FFFF03050000}" r="P44" connectionId="0">
    <xmlCellPr id="1" xr6:uid="{00000000-0010-0000-0305-000001000000}" uniqueName="P1082288">
      <xmlPr mapId="2" xpath="/GFI-IZD-POD/IPK-GFI-IZD-POD_1000379/P1082288" xmlDataType="decimal"/>
    </xmlCellPr>
  </singleXmlCell>
  <singleXmlCell id="1289" xr6:uid="{00000000-000C-0000-FFFF-FFFF04050000}" r="Q44" connectionId="0">
    <xmlCellPr id="1" xr6:uid="{00000000-0010-0000-0405-000001000000}" uniqueName="P1082289">
      <xmlPr mapId="2" xpath="/GFI-IZD-POD/IPK-GFI-IZD-POD_1000379/P1082289" xmlDataType="decimal"/>
    </xmlCellPr>
  </singleXmlCell>
  <singleXmlCell id="1290" xr6:uid="{00000000-000C-0000-FFFF-FFFF05050000}" r="R44" connectionId="0">
    <xmlCellPr id="1" xr6:uid="{00000000-0010-0000-0505-000001000000}" uniqueName="P1082290">
      <xmlPr mapId="2" xpath="/GFI-IZD-POD/IPK-GFI-IZD-POD_1000379/P1082290" xmlDataType="decimal"/>
    </xmlCellPr>
  </singleXmlCell>
  <singleXmlCell id="1291" xr6:uid="{00000000-000C-0000-FFFF-FFFF06050000}" r="S44" connectionId="0">
    <xmlCellPr id="1" xr6:uid="{00000000-0010-0000-0605-000001000000}" uniqueName="P1123072">
      <xmlPr mapId="2" xpath="/GFI-IZD-POD/IPK-GFI-IZD-POD_1000379/P1123072" xmlDataType="decimal"/>
    </xmlCellPr>
  </singleXmlCell>
  <singleXmlCell id="1292" xr6:uid="{00000000-000C-0000-FFFF-FFFF07050000}" r="T44" connectionId="0">
    <xmlCellPr id="1" xr6:uid="{00000000-0010-0000-0705-000001000000}" uniqueName="P1123073">
      <xmlPr mapId="2" xpath="/GFI-IZD-POD/IPK-GFI-IZD-POD_1000379/P1123073" xmlDataType="decimal"/>
    </xmlCellPr>
  </singleXmlCell>
  <singleXmlCell id="1293" xr6:uid="{00000000-000C-0000-FFFF-FFFF08050000}" r="U44" connectionId="0">
    <xmlCellPr id="1" xr6:uid="{00000000-0010-0000-0805-000001000000}" uniqueName="P1082292">
      <xmlPr mapId="2" xpath="/GFI-IZD-POD/IPK-GFI-IZD-POD_1000379/P1082292" xmlDataType="decimal"/>
    </xmlCellPr>
  </singleXmlCell>
  <singleXmlCell id="1294" xr6:uid="{00000000-000C-0000-FFFF-FFFF09050000}" r="V44" connectionId="0">
    <xmlCellPr id="1" xr6:uid="{00000000-0010-0000-0905-000001000000}" uniqueName="P1082247">
      <xmlPr mapId="2" xpath="/GFI-IZD-POD/IPK-GFI-IZD-POD_1000379/P1082247" xmlDataType="decimal"/>
    </xmlCellPr>
  </singleXmlCell>
  <singleXmlCell id="1295" xr6:uid="{00000000-000C-0000-FFFF-FFFF0A050000}" r="W44" connectionId="0">
    <xmlCellPr id="1" xr6:uid="{00000000-0010-0000-0A05-000001000000}" uniqueName="P1082295">
      <xmlPr mapId="2" xpath="/GFI-IZD-POD/IPK-GFI-IZD-POD_1000379/P1082295" xmlDataType="decimal"/>
    </xmlCellPr>
  </singleXmlCell>
  <singleXmlCell id="1296" xr6:uid="{00000000-000C-0000-FFFF-FFFF0B050000}" r="X44" connectionId="0">
    <xmlCellPr id="1" xr6:uid="{00000000-0010-0000-0B05-000001000000}" uniqueName="P1082298">
      <xmlPr mapId="2" xpath="/GFI-IZD-POD/IPK-GFI-IZD-POD_1000379/P1082298" xmlDataType="decimal"/>
    </xmlCellPr>
  </singleXmlCell>
  <singleXmlCell id="1297" xr6:uid="{00000000-000C-0000-FFFF-FFFF0C050000}" r="Y44" connectionId="0">
    <xmlCellPr id="1" xr6:uid="{00000000-0010-0000-0C05-000001000000}" uniqueName="P1082300">
      <xmlPr mapId="2" xpath="/GFI-IZD-POD/IPK-GFI-IZD-POD_1000379/P1082300" xmlDataType="decimal"/>
    </xmlCellPr>
  </singleXmlCell>
  <singleXmlCell id="1298" xr6:uid="{00000000-000C-0000-FFFF-FFFF0D050000}" r="H45" connectionId="0">
    <xmlCellPr id="1" xr6:uid="{00000000-0010-0000-0D05-000001000000}" uniqueName="P1080080">
      <xmlPr mapId="2" xpath="/GFI-IZD-POD/IPK-GFI-IZD-POD_1000379/P1080080" xmlDataType="decimal"/>
    </xmlCellPr>
  </singleXmlCell>
  <singleXmlCell id="1299" xr6:uid="{00000000-000C-0000-FFFF-FFFF0E050000}" r="I45" connectionId="0">
    <xmlCellPr id="1" xr6:uid="{00000000-0010-0000-0E05-000001000000}" uniqueName="P1080081">
      <xmlPr mapId="2" xpath="/GFI-IZD-POD/IPK-GFI-IZD-POD_1000379/P1080081" xmlDataType="decimal"/>
    </xmlCellPr>
  </singleXmlCell>
  <singleXmlCell id="1300" xr6:uid="{00000000-000C-0000-FFFF-FFFF0F050000}" r="J45" connectionId="0">
    <xmlCellPr id="1" xr6:uid="{00000000-0010-0000-0F05-000001000000}" uniqueName="P1080082">
      <xmlPr mapId="2" xpath="/GFI-IZD-POD/IPK-GFI-IZD-POD_1000379/P1080082" xmlDataType="decimal"/>
    </xmlCellPr>
  </singleXmlCell>
  <singleXmlCell id="1301" xr6:uid="{00000000-000C-0000-FFFF-FFFF10050000}" r="K45" connectionId="0">
    <xmlCellPr id="1" xr6:uid="{00000000-0010-0000-1005-000001000000}" uniqueName="P1080083">
      <xmlPr mapId="2" xpath="/GFI-IZD-POD/IPK-GFI-IZD-POD_1000379/P1080083" xmlDataType="decimal"/>
    </xmlCellPr>
  </singleXmlCell>
  <singleXmlCell id="1302" xr6:uid="{00000000-000C-0000-FFFF-FFFF11050000}" r="L45" connectionId="0">
    <xmlCellPr id="1" xr6:uid="{00000000-0010-0000-1105-000001000000}" uniqueName="P1080084">
      <xmlPr mapId="2" xpath="/GFI-IZD-POD/IPK-GFI-IZD-POD_1000379/P1080084" xmlDataType="decimal"/>
    </xmlCellPr>
  </singleXmlCell>
  <singleXmlCell id="1303" xr6:uid="{00000000-000C-0000-FFFF-FFFF12050000}" r="M45" connectionId="0">
    <xmlCellPr id="1" xr6:uid="{00000000-0010-0000-1205-000001000000}" uniqueName="P1080085">
      <xmlPr mapId="2" xpath="/GFI-IZD-POD/IPK-GFI-IZD-POD_1000379/P1080085" xmlDataType="decimal"/>
    </xmlCellPr>
  </singleXmlCell>
  <singleXmlCell id="1304" xr6:uid="{00000000-000C-0000-FFFF-FFFF13050000}" r="N45" connectionId="0">
    <xmlCellPr id="1" xr6:uid="{00000000-0010-0000-1305-000001000000}" uniqueName="P1080086">
      <xmlPr mapId="2" xpath="/GFI-IZD-POD/IPK-GFI-IZD-POD_1000379/P1080086" xmlDataType="decimal"/>
    </xmlCellPr>
  </singleXmlCell>
  <singleXmlCell id="1305" xr6:uid="{00000000-000C-0000-FFFF-FFFF14050000}" r="O45" connectionId="0">
    <xmlCellPr id="1" xr6:uid="{00000000-0010-0000-1405-000001000000}" uniqueName="P1080087">
      <xmlPr mapId="2" xpath="/GFI-IZD-POD/IPK-GFI-IZD-POD_1000379/P1080087" xmlDataType="decimal"/>
    </xmlCellPr>
  </singleXmlCell>
  <singleXmlCell id="1306" xr6:uid="{00000000-000C-0000-FFFF-FFFF15050000}" r="P45" connectionId="0">
    <xmlCellPr id="1" xr6:uid="{00000000-0010-0000-1505-000001000000}" uniqueName="P1082301">
      <xmlPr mapId="2" xpath="/GFI-IZD-POD/IPK-GFI-IZD-POD_1000379/P1082301" xmlDataType="decimal"/>
    </xmlCellPr>
  </singleXmlCell>
  <singleXmlCell id="1307" xr6:uid="{00000000-000C-0000-FFFF-FFFF16050000}" r="Q45" connectionId="0">
    <xmlCellPr id="1" xr6:uid="{00000000-0010-0000-1605-000001000000}" uniqueName="P1082322">
      <xmlPr mapId="2" xpath="/GFI-IZD-POD/IPK-GFI-IZD-POD_1000379/P1082322" xmlDataType="decimal"/>
    </xmlCellPr>
  </singleXmlCell>
  <singleXmlCell id="1308" xr6:uid="{00000000-000C-0000-FFFF-FFFF17050000}" r="R45" connectionId="0">
    <xmlCellPr id="1" xr6:uid="{00000000-0010-0000-1705-000001000000}" uniqueName="P1082323">
      <xmlPr mapId="2" xpath="/GFI-IZD-POD/IPK-GFI-IZD-POD_1000379/P1082323" xmlDataType="decimal"/>
    </xmlCellPr>
  </singleXmlCell>
  <singleXmlCell id="1309" xr6:uid="{00000000-000C-0000-FFFF-FFFF18050000}" r="S45" connectionId="0">
    <xmlCellPr id="1" xr6:uid="{00000000-0010-0000-1805-000001000000}" uniqueName="P1123074">
      <xmlPr mapId="2" xpath="/GFI-IZD-POD/IPK-GFI-IZD-POD_1000379/P1123074" xmlDataType="decimal"/>
    </xmlCellPr>
  </singleXmlCell>
  <singleXmlCell id="1310" xr6:uid="{00000000-000C-0000-FFFF-FFFF19050000}" r="T45" connectionId="0">
    <xmlCellPr id="1" xr6:uid="{00000000-0010-0000-1905-000001000000}" uniqueName="P1123075">
      <xmlPr mapId="2" xpath="/GFI-IZD-POD/IPK-GFI-IZD-POD_1000379/P1123075" xmlDataType="decimal"/>
    </xmlCellPr>
  </singleXmlCell>
  <singleXmlCell id="1311" xr6:uid="{00000000-000C-0000-FFFF-FFFF1A050000}" r="U45" connectionId="0">
    <xmlCellPr id="1" xr6:uid="{00000000-0010-0000-1A05-000001000000}" uniqueName="P1082325">
      <xmlPr mapId="2" xpath="/GFI-IZD-POD/IPK-GFI-IZD-POD_1000379/P1082325" xmlDataType="decimal"/>
    </xmlCellPr>
  </singleXmlCell>
  <singleXmlCell id="1312" xr6:uid="{00000000-000C-0000-FFFF-FFFF1B050000}" r="V45" connectionId="0">
    <xmlCellPr id="1" xr6:uid="{00000000-0010-0000-1B05-000001000000}" uniqueName="P1082328">
      <xmlPr mapId="2" xpath="/GFI-IZD-POD/IPK-GFI-IZD-POD_1000379/P1082328" xmlDataType="decimal"/>
    </xmlCellPr>
  </singleXmlCell>
  <singleXmlCell id="1313" xr6:uid="{00000000-000C-0000-FFFF-FFFF1C050000}" r="W45" connectionId="0">
    <xmlCellPr id="1" xr6:uid="{00000000-0010-0000-1C05-000001000000}" uniqueName="P1082331">
      <xmlPr mapId="2" xpath="/GFI-IZD-POD/IPK-GFI-IZD-POD_1000379/P1082331" xmlDataType="decimal"/>
    </xmlCellPr>
  </singleXmlCell>
  <singleXmlCell id="1314" xr6:uid="{00000000-000C-0000-FFFF-FFFF1D050000}" r="X45" connectionId="0">
    <xmlCellPr id="1" xr6:uid="{00000000-0010-0000-1D05-000001000000}" uniqueName="P1082333">
      <xmlPr mapId="2" xpath="/GFI-IZD-POD/IPK-GFI-IZD-POD_1000379/P1082333" xmlDataType="decimal"/>
    </xmlCellPr>
  </singleXmlCell>
  <singleXmlCell id="1315" xr6:uid="{00000000-000C-0000-FFFF-FFFF1E050000}" r="Y45" connectionId="0">
    <xmlCellPr id="1" xr6:uid="{00000000-0010-0000-1E05-000001000000}" uniqueName="P1082336">
      <xmlPr mapId="2" xpath="/GFI-IZD-POD/IPK-GFI-IZD-POD_1000379/P1082336" xmlDataType="decimal"/>
    </xmlCellPr>
  </singleXmlCell>
  <singleXmlCell id="1316" xr6:uid="{00000000-000C-0000-FFFF-FFFF1F050000}" r="H46" connectionId="0">
    <xmlCellPr id="1" xr6:uid="{00000000-0010-0000-1F05-000001000000}" uniqueName="P1080088">
      <xmlPr mapId="2" xpath="/GFI-IZD-POD/IPK-GFI-IZD-POD_1000379/P1080088" xmlDataType="decimal"/>
    </xmlCellPr>
  </singleXmlCell>
  <singleXmlCell id="1317" xr6:uid="{00000000-000C-0000-FFFF-FFFF20050000}" r="I46" connectionId="0">
    <xmlCellPr id="1" xr6:uid="{00000000-0010-0000-2005-000001000000}" uniqueName="P1080089">
      <xmlPr mapId="2" xpath="/GFI-IZD-POD/IPK-GFI-IZD-POD_1000379/P1080089" xmlDataType="decimal"/>
    </xmlCellPr>
  </singleXmlCell>
  <singleXmlCell id="1318" xr6:uid="{00000000-000C-0000-FFFF-FFFF21050000}" r="J46" connectionId="0">
    <xmlCellPr id="1" xr6:uid="{00000000-0010-0000-2105-000001000000}" uniqueName="P1080090">
      <xmlPr mapId="2" xpath="/GFI-IZD-POD/IPK-GFI-IZD-POD_1000379/P1080090" xmlDataType="decimal"/>
    </xmlCellPr>
  </singleXmlCell>
  <singleXmlCell id="1319" xr6:uid="{00000000-000C-0000-FFFF-FFFF22050000}" r="K46" connectionId="0">
    <xmlCellPr id="1" xr6:uid="{00000000-0010-0000-2205-000001000000}" uniqueName="P1080091">
      <xmlPr mapId="2" xpath="/GFI-IZD-POD/IPK-GFI-IZD-POD_1000379/P1080091" xmlDataType="decimal"/>
    </xmlCellPr>
  </singleXmlCell>
  <singleXmlCell id="1320" xr6:uid="{00000000-000C-0000-FFFF-FFFF23050000}" r="L46" connectionId="0">
    <xmlCellPr id="1" xr6:uid="{00000000-0010-0000-2305-000001000000}" uniqueName="P1080092">
      <xmlPr mapId="2" xpath="/GFI-IZD-POD/IPK-GFI-IZD-POD_1000379/P1080092" xmlDataType="decimal"/>
    </xmlCellPr>
  </singleXmlCell>
  <singleXmlCell id="1321" xr6:uid="{00000000-000C-0000-FFFF-FFFF24050000}" r="M46" connectionId="0">
    <xmlCellPr id="1" xr6:uid="{00000000-0010-0000-2405-000001000000}" uniqueName="P1080093">
      <xmlPr mapId="2" xpath="/GFI-IZD-POD/IPK-GFI-IZD-POD_1000379/P1080093" xmlDataType="decimal"/>
    </xmlCellPr>
  </singleXmlCell>
  <singleXmlCell id="1322" xr6:uid="{00000000-000C-0000-FFFF-FFFF25050000}" r="N46" connectionId="0">
    <xmlCellPr id="1" xr6:uid="{00000000-0010-0000-2505-000001000000}" uniqueName="P1080094">
      <xmlPr mapId="2" xpath="/GFI-IZD-POD/IPK-GFI-IZD-POD_1000379/P1080094" xmlDataType="decimal"/>
    </xmlCellPr>
  </singleXmlCell>
  <singleXmlCell id="1323" xr6:uid="{00000000-000C-0000-FFFF-FFFF26050000}" r="O46" connectionId="0">
    <xmlCellPr id="1" xr6:uid="{00000000-0010-0000-2605-000001000000}" uniqueName="P1080095">
      <xmlPr mapId="2" xpath="/GFI-IZD-POD/IPK-GFI-IZD-POD_1000379/P1080095" xmlDataType="decimal"/>
    </xmlCellPr>
  </singleXmlCell>
  <singleXmlCell id="1324" xr6:uid="{00000000-000C-0000-FFFF-FFFF27050000}" r="P46" connectionId="0">
    <xmlCellPr id="1" xr6:uid="{00000000-0010-0000-2705-000001000000}" uniqueName="P1082338">
      <xmlPr mapId="2" xpath="/GFI-IZD-POD/IPK-GFI-IZD-POD_1000379/P1082338" xmlDataType="decimal"/>
    </xmlCellPr>
  </singleXmlCell>
  <singleXmlCell id="1325" xr6:uid="{00000000-000C-0000-FFFF-FFFF28050000}" r="Q46" connectionId="0">
    <xmlCellPr id="1" xr6:uid="{00000000-0010-0000-2805-000001000000}" uniqueName="P1082304">
      <xmlPr mapId="2" xpath="/GFI-IZD-POD/IPK-GFI-IZD-POD_1000379/P1082304" xmlDataType="decimal"/>
    </xmlCellPr>
  </singleXmlCell>
  <singleXmlCell id="1326" xr6:uid="{00000000-000C-0000-FFFF-FFFF29050000}" r="R46" connectionId="0">
    <xmlCellPr id="1" xr6:uid="{00000000-0010-0000-2905-000001000000}" uniqueName="P1082341">
      <xmlPr mapId="2" xpath="/GFI-IZD-POD/IPK-GFI-IZD-POD_1000379/P1082341" xmlDataType="decimal"/>
    </xmlCellPr>
  </singleXmlCell>
  <singleXmlCell id="1327" xr6:uid="{00000000-000C-0000-FFFF-FFFF2A050000}" r="S46" connectionId="0">
    <xmlCellPr id="1" xr6:uid="{00000000-0010-0000-2A05-000001000000}" uniqueName="P1123076">
      <xmlPr mapId="2" xpath="/GFI-IZD-POD/IPK-GFI-IZD-POD_1000379/P1123076" xmlDataType="decimal"/>
    </xmlCellPr>
  </singleXmlCell>
  <singleXmlCell id="1328" xr6:uid="{00000000-000C-0000-FFFF-FFFF2B050000}" r="T46" connectionId="0">
    <xmlCellPr id="1" xr6:uid="{00000000-0010-0000-2B05-000001000000}" uniqueName="P1123077">
      <xmlPr mapId="2" xpath="/GFI-IZD-POD/IPK-GFI-IZD-POD_1000379/P1123077" xmlDataType="decimal"/>
    </xmlCellPr>
  </singleXmlCell>
  <singleXmlCell id="1329" xr6:uid="{00000000-000C-0000-FFFF-FFFF2C050000}" r="U46" connectionId="0">
    <xmlCellPr id="1" xr6:uid="{00000000-0010-0000-2C05-000001000000}" uniqueName="P1082343">
      <xmlPr mapId="2" xpath="/GFI-IZD-POD/IPK-GFI-IZD-POD_1000379/P1082343" xmlDataType="decimal"/>
    </xmlCellPr>
  </singleXmlCell>
  <singleXmlCell id="1330" xr6:uid="{00000000-000C-0000-FFFF-FFFF2D050000}" r="V46" connectionId="0">
    <xmlCellPr id="1" xr6:uid="{00000000-0010-0000-2D05-000001000000}" uniqueName="P1082344">
      <xmlPr mapId="2" xpath="/GFI-IZD-POD/IPK-GFI-IZD-POD_1000379/P1082344" xmlDataType="decimal"/>
    </xmlCellPr>
  </singleXmlCell>
  <singleXmlCell id="1331" xr6:uid="{00000000-000C-0000-FFFF-FFFF2E050000}" r="W46" connectionId="0">
    <xmlCellPr id="1" xr6:uid="{00000000-0010-0000-2E05-000001000000}" uniqueName="P1082346">
      <xmlPr mapId="2" xpath="/GFI-IZD-POD/IPK-GFI-IZD-POD_1000379/P1082346" xmlDataType="decimal"/>
    </xmlCellPr>
  </singleXmlCell>
  <singleXmlCell id="1332" xr6:uid="{00000000-000C-0000-FFFF-FFFF2F050000}" r="X46" connectionId="0">
    <xmlCellPr id="1" xr6:uid="{00000000-0010-0000-2F05-000001000000}" uniqueName="P1082349">
      <xmlPr mapId="2" xpath="/GFI-IZD-POD/IPK-GFI-IZD-POD_1000379/P1082349" xmlDataType="decimal"/>
    </xmlCellPr>
  </singleXmlCell>
  <singleXmlCell id="1333" xr6:uid="{00000000-000C-0000-FFFF-FFFF30050000}" r="Y46" connectionId="0">
    <xmlCellPr id="1" xr6:uid="{00000000-0010-0000-3005-000001000000}" uniqueName="P1082351">
      <xmlPr mapId="2" xpath="/GFI-IZD-POD/IPK-GFI-IZD-POD_1000379/P1082351" xmlDataType="decimal"/>
    </xmlCellPr>
  </singleXmlCell>
  <singleXmlCell id="1334" xr6:uid="{00000000-000C-0000-FFFF-FFFF31050000}" r="H47" connectionId="0">
    <xmlCellPr id="1" xr6:uid="{00000000-0010-0000-3105-000001000000}" uniqueName="P1080096">
      <xmlPr mapId="2" xpath="/GFI-IZD-POD/IPK-GFI-IZD-POD_1000379/P1080096" xmlDataType="decimal"/>
    </xmlCellPr>
  </singleXmlCell>
  <singleXmlCell id="1335" xr6:uid="{00000000-000C-0000-FFFF-FFFF32050000}" r="I47" connectionId="0">
    <xmlCellPr id="1" xr6:uid="{00000000-0010-0000-3205-000001000000}" uniqueName="P1080097">
      <xmlPr mapId="2" xpath="/GFI-IZD-POD/IPK-GFI-IZD-POD_1000379/P1080097" xmlDataType="decimal"/>
    </xmlCellPr>
  </singleXmlCell>
  <singleXmlCell id="1336" xr6:uid="{00000000-000C-0000-FFFF-FFFF33050000}" r="J47" connectionId="0">
    <xmlCellPr id="1" xr6:uid="{00000000-0010-0000-3305-000001000000}" uniqueName="P1080098">
      <xmlPr mapId="2" xpath="/GFI-IZD-POD/IPK-GFI-IZD-POD_1000379/P1080098" xmlDataType="decimal"/>
    </xmlCellPr>
  </singleXmlCell>
  <singleXmlCell id="1337" xr6:uid="{00000000-000C-0000-FFFF-FFFF34050000}" r="K47" connectionId="0">
    <xmlCellPr id="1" xr6:uid="{00000000-0010-0000-3405-000001000000}" uniqueName="P1080099">
      <xmlPr mapId="2" xpath="/GFI-IZD-POD/IPK-GFI-IZD-POD_1000379/P1080099" xmlDataType="decimal"/>
    </xmlCellPr>
  </singleXmlCell>
  <singleXmlCell id="1338" xr6:uid="{00000000-000C-0000-FFFF-FFFF35050000}" r="L47" connectionId="0">
    <xmlCellPr id="1" xr6:uid="{00000000-0010-0000-3505-000001000000}" uniqueName="P1080100">
      <xmlPr mapId="2" xpath="/GFI-IZD-POD/IPK-GFI-IZD-POD_1000379/P1080100" xmlDataType="decimal"/>
    </xmlCellPr>
  </singleXmlCell>
  <singleXmlCell id="1339" xr6:uid="{00000000-000C-0000-FFFF-FFFF36050000}" r="M47" connectionId="0">
    <xmlCellPr id="1" xr6:uid="{00000000-0010-0000-3605-000001000000}" uniqueName="P1080101">
      <xmlPr mapId="2" xpath="/GFI-IZD-POD/IPK-GFI-IZD-POD_1000379/P1080101" xmlDataType="decimal"/>
    </xmlCellPr>
  </singleXmlCell>
  <singleXmlCell id="1340" xr6:uid="{00000000-000C-0000-FFFF-FFFF37050000}" r="N47" connectionId="0">
    <xmlCellPr id="1" xr6:uid="{00000000-0010-0000-3705-000001000000}" uniqueName="P1080102">
      <xmlPr mapId="2" xpath="/GFI-IZD-POD/IPK-GFI-IZD-POD_1000379/P1080102" xmlDataType="decimal"/>
    </xmlCellPr>
  </singleXmlCell>
  <singleXmlCell id="1341" xr6:uid="{00000000-000C-0000-FFFF-FFFF38050000}" r="O47" connectionId="0">
    <xmlCellPr id="1" xr6:uid="{00000000-0010-0000-3805-000001000000}" uniqueName="P1080103">
      <xmlPr mapId="2" xpath="/GFI-IZD-POD/IPK-GFI-IZD-POD_1000379/P1080103" xmlDataType="decimal"/>
    </xmlCellPr>
  </singleXmlCell>
  <singleXmlCell id="1342" xr6:uid="{00000000-000C-0000-FFFF-FFFF39050000}" r="P47" connectionId="0">
    <xmlCellPr id="1" xr6:uid="{00000000-0010-0000-3905-000001000000}" uniqueName="P1082354">
      <xmlPr mapId="2" xpath="/GFI-IZD-POD/IPK-GFI-IZD-POD_1000379/P1082354" xmlDataType="decimal"/>
    </xmlCellPr>
  </singleXmlCell>
  <singleXmlCell id="1343" xr6:uid="{00000000-000C-0000-FFFF-FFFF3A050000}" r="Q47" connectionId="0">
    <xmlCellPr id="1" xr6:uid="{00000000-0010-0000-3A05-000001000000}" uniqueName="P1082356">
      <xmlPr mapId="2" xpath="/GFI-IZD-POD/IPK-GFI-IZD-POD_1000379/P1082356" xmlDataType="decimal"/>
    </xmlCellPr>
  </singleXmlCell>
  <singleXmlCell id="1344" xr6:uid="{00000000-000C-0000-FFFF-FFFF3B050000}" r="R47" connectionId="0">
    <xmlCellPr id="1" xr6:uid="{00000000-0010-0000-3B05-000001000000}" uniqueName="P1082306">
      <xmlPr mapId="2" xpath="/GFI-IZD-POD/IPK-GFI-IZD-POD_1000379/P1082306" xmlDataType="decimal"/>
    </xmlCellPr>
  </singleXmlCell>
  <singleXmlCell id="1345" xr6:uid="{00000000-000C-0000-FFFF-FFFF3C050000}" r="S47" connectionId="0">
    <xmlCellPr id="1" xr6:uid="{00000000-0010-0000-3C05-000001000000}" uniqueName="P1123078">
      <xmlPr mapId="2" xpath="/GFI-IZD-POD/IPK-GFI-IZD-POD_1000379/P1123078" xmlDataType="decimal"/>
    </xmlCellPr>
  </singleXmlCell>
  <singleXmlCell id="1346" xr6:uid="{00000000-000C-0000-FFFF-FFFF3D050000}" r="T47" connectionId="0">
    <xmlCellPr id="1" xr6:uid="{00000000-0010-0000-3D05-000001000000}" uniqueName="P1123079">
      <xmlPr mapId="2" xpath="/GFI-IZD-POD/IPK-GFI-IZD-POD_1000379/P1123079" xmlDataType="decimal"/>
    </xmlCellPr>
  </singleXmlCell>
  <singleXmlCell id="1347" xr6:uid="{00000000-000C-0000-FFFF-FFFF3E050000}" r="U47" connectionId="0">
    <xmlCellPr id="1" xr6:uid="{00000000-0010-0000-3E05-000001000000}" uniqueName="P1082358">
      <xmlPr mapId="2" xpath="/GFI-IZD-POD/IPK-GFI-IZD-POD_1000379/P1082358" xmlDataType="decimal"/>
    </xmlCellPr>
  </singleXmlCell>
  <singleXmlCell id="1348" xr6:uid="{00000000-000C-0000-FFFF-FFFF3F050000}" r="V47" connectionId="0">
    <xmlCellPr id="1" xr6:uid="{00000000-0010-0000-3F05-000001000000}" uniqueName="P1082360">
      <xmlPr mapId="2" xpath="/GFI-IZD-POD/IPK-GFI-IZD-POD_1000379/P1082360" xmlDataType="decimal"/>
    </xmlCellPr>
  </singleXmlCell>
  <singleXmlCell id="1349" xr6:uid="{00000000-000C-0000-FFFF-FFFF40050000}" r="W47" connectionId="0">
    <xmlCellPr id="1" xr6:uid="{00000000-0010-0000-4005-000001000000}" uniqueName="P1082361">
      <xmlPr mapId="2" xpath="/GFI-IZD-POD/IPK-GFI-IZD-POD_1000379/P1082361" xmlDataType="decimal"/>
    </xmlCellPr>
  </singleXmlCell>
  <singleXmlCell id="1350" xr6:uid="{00000000-000C-0000-FFFF-FFFF41050000}" r="X47" connectionId="0">
    <xmlCellPr id="1" xr6:uid="{00000000-0010-0000-4105-000001000000}" uniqueName="P1082362">
      <xmlPr mapId="2" xpath="/GFI-IZD-POD/IPK-GFI-IZD-POD_1000379/P1082362" xmlDataType="decimal"/>
    </xmlCellPr>
  </singleXmlCell>
  <singleXmlCell id="1351" xr6:uid="{00000000-000C-0000-FFFF-FFFF42050000}" r="Y47" connectionId="0">
    <xmlCellPr id="1" xr6:uid="{00000000-0010-0000-4205-000001000000}" uniqueName="P1082364">
      <xmlPr mapId="2" xpath="/GFI-IZD-POD/IPK-GFI-IZD-POD_1000379/P1082364" xmlDataType="decimal"/>
    </xmlCellPr>
  </singleXmlCell>
  <singleXmlCell id="1352" xr6:uid="{00000000-000C-0000-FFFF-FFFF43050000}" r="H48" connectionId="0">
    <xmlCellPr id="1" xr6:uid="{00000000-0010-0000-4305-000001000000}" uniqueName="P1080104">
      <xmlPr mapId="2" xpath="/GFI-IZD-POD/IPK-GFI-IZD-POD_1000379/P1080104" xmlDataType="decimal"/>
    </xmlCellPr>
  </singleXmlCell>
  <singleXmlCell id="1353" xr6:uid="{00000000-000C-0000-FFFF-FFFF44050000}" r="I48" connectionId="0">
    <xmlCellPr id="1" xr6:uid="{00000000-0010-0000-4405-000001000000}" uniqueName="P1080105">
      <xmlPr mapId="2" xpath="/GFI-IZD-POD/IPK-GFI-IZD-POD_1000379/P1080105" xmlDataType="decimal"/>
    </xmlCellPr>
  </singleXmlCell>
  <singleXmlCell id="1354" xr6:uid="{00000000-000C-0000-FFFF-FFFF45050000}" r="J48" connectionId="0">
    <xmlCellPr id="1" xr6:uid="{00000000-0010-0000-4505-000001000000}" uniqueName="P1080106">
      <xmlPr mapId="2" xpath="/GFI-IZD-POD/IPK-GFI-IZD-POD_1000379/P1080106" xmlDataType="decimal"/>
    </xmlCellPr>
  </singleXmlCell>
  <singleXmlCell id="1355" xr6:uid="{00000000-000C-0000-FFFF-FFFF46050000}" r="K48" connectionId="0">
    <xmlCellPr id="1" xr6:uid="{00000000-0010-0000-4605-000001000000}" uniqueName="P1080107">
      <xmlPr mapId="2" xpath="/GFI-IZD-POD/IPK-GFI-IZD-POD_1000379/P1080107" xmlDataType="decimal"/>
    </xmlCellPr>
  </singleXmlCell>
  <singleXmlCell id="1356" xr6:uid="{00000000-000C-0000-FFFF-FFFF47050000}" r="L48" connectionId="0">
    <xmlCellPr id="1" xr6:uid="{00000000-0010-0000-4705-000001000000}" uniqueName="P1080108">
      <xmlPr mapId="2" xpath="/GFI-IZD-POD/IPK-GFI-IZD-POD_1000379/P1080108" xmlDataType="decimal"/>
    </xmlCellPr>
  </singleXmlCell>
  <singleXmlCell id="1357" xr6:uid="{00000000-000C-0000-FFFF-FFFF48050000}" r="M48" connectionId="0">
    <xmlCellPr id="1" xr6:uid="{00000000-0010-0000-4805-000001000000}" uniqueName="P1080109">
      <xmlPr mapId="2" xpath="/GFI-IZD-POD/IPK-GFI-IZD-POD_1000379/P1080109" xmlDataType="decimal"/>
    </xmlCellPr>
  </singleXmlCell>
  <singleXmlCell id="1358" xr6:uid="{00000000-000C-0000-FFFF-FFFF49050000}" r="N48" connectionId="0">
    <xmlCellPr id="1" xr6:uid="{00000000-0010-0000-4905-000001000000}" uniqueName="P1080110">
      <xmlPr mapId="2" xpath="/GFI-IZD-POD/IPK-GFI-IZD-POD_1000379/P1080110" xmlDataType="decimal"/>
    </xmlCellPr>
  </singleXmlCell>
  <singleXmlCell id="1359" xr6:uid="{00000000-000C-0000-FFFF-FFFF4A050000}" r="O48" connectionId="0">
    <xmlCellPr id="1" xr6:uid="{00000000-0010-0000-4A05-000001000000}" uniqueName="P1080111">
      <xmlPr mapId="2" xpath="/GFI-IZD-POD/IPK-GFI-IZD-POD_1000379/P1080111" xmlDataType="decimal"/>
    </xmlCellPr>
  </singleXmlCell>
  <singleXmlCell id="1360" xr6:uid="{00000000-000C-0000-FFFF-FFFF4B050000}" r="P48" connectionId="0">
    <xmlCellPr id="1" xr6:uid="{00000000-0010-0000-4B05-000001000000}" uniqueName="P1082365">
      <xmlPr mapId="2" xpath="/GFI-IZD-POD/IPK-GFI-IZD-POD_1000379/P1082365" xmlDataType="decimal"/>
    </xmlCellPr>
  </singleXmlCell>
  <singleXmlCell id="1361" xr6:uid="{00000000-000C-0000-FFFF-FFFF4C050000}" r="Q48" connectionId="0">
    <xmlCellPr id="1" xr6:uid="{00000000-0010-0000-4C05-000001000000}" uniqueName="P1082366">
      <xmlPr mapId="2" xpath="/GFI-IZD-POD/IPK-GFI-IZD-POD_1000379/P1082366" xmlDataType="decimal"/>
    </xmlCellPr>
  </singleXmlCell>
  <singleXmlCell id="1362" xr6:uid="{00000000-000C-0000-FFFF-FFFF4D050000}" r="R48" connectionId="0">
    <xmlCellPr id="1" xr6:uid="{00000000-0010-0000-4D05-000001000000}" uniqueName="P1082367">
      <xmlPr mapId="2" xpath="/GFI-IZD-POD/IPK-GFI-IZD-POD_1000379/P1082367" xmlDataType="decimal"/>
    </xmlCellPr>
  </singleXmlCell>
  <singleXmlCell id="1363" xr6:uid="{00000000-000C-0000-FFFF-FFFF4E050000}" r="S48" connectionId="0">
    <xmlCellPr id="1" xr6:uid="{00000000-0010-0000-4E05-000001000000}" uniqueName="P1123080">
      <xmlPr mapId="2" xpath="/GFI-IZD-POD/IPK-GFI-IZD-POD_1000379/P1123080" xmlDataType="decimal"/>
    </xmlCellPr>
  </singleXmlCell>
  <singleXmlCell id="1364" xr6:uid="{00000000-000C-0000-FFFF-FFFF4F050000}" r="T48" connectionId="0">
    <xmlCellPr id="1" xr6:uid="{00000000-0010-0000-4F05-000001000000}" uniqueName="P1123081">
      <xmlPr mapId="2" xpath="/GFI-IZD-POD/IPK-GFI-IZD-POD_1000379/P1123081" xmlDataType="decimal"/>
    </xmlCellPr>
  </singleXmlCell>
  <singleXmlCell id="1365" xr6:uid="{00000000-000C-0000-FFFF-FFFF50050000}" r="U48" connectionId="0">
    <xmlCellPr id="1" xr6:uid="{00000000-0010-0000-5005-000001000000}" uniqueName="P1082309">
      <xmlPr mapId="2" xpath="/GFI-IZD-POD/IPK-GFI-IZD-POD_1000379/P1082309" xmlDataType="decimal"/>
    </xmlCellPr>
  </singleXmlCell>
  <singleXmlCell id="1366" xr6:uid="{00000000-000C-0000-FFFF-FFFF51050000}" r="V48" connectionId="0">
    <xmlCellPr id="1" xr6:uid="{00000000-0010-0000-5105-000001000000}" uniqueName="P1082368">
      <xmlPr mapId="2" xpath="/GFI-IZD-POD/IPK-GFI-IZD-POD_1000379/P1082368" xmlDataType="decimal"/>
    </xmlCellPr>
  </singleXmlCell>
  <singleXmlCell id="1367" xr6:uid="{00000000-000C-0000-FFFF-FFFF52050000}" r="W48" connectionId="0">
    <xmlCellPr id="1" xr6:uid="{00000000-0010-0000-5205-000001000000}" uniqueName="P1082369">
      <xmlPr mapId="2" xpath="/GFI-IZD-POD/IPK-GFI-IZD-POD_1000379/P1082369" xmlDataType="decimal"/>
    </xmlCellPr>
  </singleXmlCell>
  <singleXmlCell id="1368" xr6:uid="{00000000-000C-0000-FFFF-FFFF53050000}" r="X48" connectionId="0">
    <xmlCellPr id="1" xr6:uid="{00000000-0010-0000-5305-000001000000}" uniqueName="P1082370">
      <xmlPr mapId="2" xpath="/GFI-IZD-POD/IPK-GFI-IZD-POD_1000379/P1082370" xmlDataType="decimal"/>
    </xmlCellPr>
  </singleXmlCell>
  <singleXmlCell id="1369" xr6:uid="{00000000-000C-0000-FFFF-FFFF54050000}" r="Y48" connectionId="0">
    <xmlCellPr id="1" xr6:uid="{00000000-0010-0000-5405-000001000000}" uniqueName="P1082372">
      <xmlPr mapId="2" xpath="/GFI-IZD-POD/IPK-GFI-IZD-POD_1000379/P1082372" xmlDataType="decimal"/>
    </xmlCellPr>
  </singleXmlCell>
  <singleXmlCell id="1370" xr6:uid="{00000000-000C-0000-FFFF-FFFF55050000}" r="H49" connectionId="0">
    <xmlCellPr id="1" xr6:uid="{00000000-0010-0000-5505-000001000000}" uniqueName="P1080112">
      <xmlPr mapId="2" xpath="/GFI-IZD-POD/IPK-GFI-IZD-POD_1000379/P1080112" xmlDataType="decimal"/>
    </xmlCellPr>
  </singleXmlCell>
  <singleXmlCell id="1371" xr6:uid="{00000000-000C-0000-FFFF-FFFF56050000}" r="I49" connectionId="0">
    <xmlCellPr id="1" xr6:uid="{00000000-0010-0000-5605-000001000000}" uniqueName="P1080113">
      <xmlPr mapId="2" xpath="/GFI-IZD-POD/IPK-GFI-IZD-POD_1000379/P1080113" xmlDataType="decimal"/>
    </xmlCellPr>
  </singleXmlCell>
  <singleXmlCell id="1372" xr6:uid="{00000000-000C-0000-FFFF-FFFF57050000}" r="J49" connectionId="0">
    <xmlCellPr id="1" xr6:uid="{00000000-0010-0000-5705-000001000000}" uniqueName="P1080114">
      <xmlPr mapId="2" xpath="/GFI-IZD-POD/IPK-GFI-IZD-POD_1000379/P1080114" xmlDataType="decimal"/>
    </xmlCellPr>
  </singleXmlCell>
  <singleXmlCell id="1373" xr6:uid="{00000000-000C-0000-FFFF-FFFF58050000}" r="K49" connectionId="0">
    <xmlCellPr id="1" xr6:uid="{00000000-0010-0000-5805-000001000000}" uniqueName="P1080115">
      <xmlPr mapId="2" xpath="/GFI-IZD-POD/IPK-GFI-IZD-POD_1000379/P1080115" xmlDataType="decimal"/>
    </xmlCellPr>
  </singleXmlCell>
  <singleXmlCell id="1374" xr6:uid="{00000000-000C-0000-FFFF-FFFF59050000}" r="L49" connectionId="0">
    <xmlCellPr id="1" xr6:uid="{00000000-0010-0000-5905-000001000000}" uniqueName="P1080116">
      <xmlPr mapId="2" xpath="/GFI-IZD-POD/IPK-GFI-IZD-POD_1000379/P1080116" xmlDataType="decimal"/>
    </xmlCellPr>
  </singleXmlCell>
  <singleXmlCell id="1375" xr6:uid="{00000000-000C-0000-FFFF-FFFF5A050000}" r="M49" connectionId="0">
    <xmlCellPr id="1" xr6:uid="{00000000-0010-0000-5A05-000001000000}" uniqueName="P1080117">
      <xmlPr mapId="2" xpath="/GFI-IZD-POD/IPK-GFI-IZD-POD_1000379/P1080117" xmlDataType="decimal"/>
    </xmlCellPr>
  </singleXmlCell>
  <singleXmlCell id="1376" xr6:uid="{00000000-000C-0000-FFFF-FFFF5B050000}" r="N49" connectionId="0">
    <xmlCellPr id="1" xr6:uid="{00000000-0010-0000-5B05-000001000000}" uniqueName="P1080118">
      <xmlPr mapId="2" xpath="/GFI-IZD-POD/IPK-GFI-IZD-POD_1000379/P1080118" xmlDataType="decimal"/>
    </xmlCellPr>
  </singleXmlCell>
  <singleXmlCell id="1377" xr6:uid="{00000000-000C-0000-FFFF-FFFF5C050000}" r="O49" connectionId="0">
    <xmlCellPr id="1" xr6:uid="{00000000-0010-0000-5C05-000001000000}" uniqueName="P1080119">
      <xmlPr mapId="2" xpath="/GFI-IZD-POD/IPK-GFI-IZD-POD_1000379/P1080119" xmlDataType="decimal"/>
    </xmlCellPr>
  </singleXmlCell>
  <singleXmlCell id="1378" xr6:uid="{00000000-000C-0000-FFFF-FFFF5D050000}" r="P49" connectionId="0">
    <xmlCellPr id="1" xr6:uid="{00000000-0010-0000-5D05-000001000000}" uniqueName="P1082374">
      <xmlPr mapId="2" xpath="/GFI-IZD-POD/IPK-GFI-IZD-POD_1000379/P1082374" xmlDataType="decimal"/>
    </xmlCellPr>
  </singleXmlCell>
  <singleXmlCell id="1379" xr6:uid="{00000000-000C-0000-FFFF-FFFF5E050000}" r="Q49" connectionId="0">
    <xmlCellPr id="1" xr6:uid="{00000000-0010-0000-5E05-000001000000}" uniqueName="P1082376">
      <xmlPr mapId="2" xpath="/GFI-IZD-POD/IPK-GFI-IZD-POD_1000379/P1082376" xmlDataType="decimal"/>
    </xmlCellPr>
  </singleXmlCell>
  <singleXmlCell id="1380" xr6:uid="{00000000-000C-0000-FFFF-FFFF5F050000}" r="R49" connectionId="0">
    <xmlCellPr id="1" xr6:uid="{00000000-0010-0000-5F05-000001000000}" uniqueName="P1082378">
      <xmlPr mapId="2" xpath="/GFI-IZD-POD/IPK-GFI-IZD-POD_1000379/P1082378" xmlDataType="decimal"/>
    </xmlCellPr>
  </singleXmlCell>
  <singleXmlCell id="1381" xr6:uid="{00000000-000C-0000-FFFF-FFFF60050000}" r="S49" connectionId="0">
    <xmlCellPr id="1" xr6:uid="{00000000-0010-0000-6005-000001000000}" uniqueName="P1123082">
      <xmlPr mapId="2" xpath="/GFI-IZD-POD/IPK-GFI-IZD-POD_1000379/P1123082" xmlDataType="decimal"/>
    </xmlCellPr>
  </singleXmlCell>
  <singleXmlCell id="1382" xr6:uid="{00000000-000C-0000-FFFF-FFFF61050000}" r="T49" connectionId="0">
    <xmlCellPr id="1" xr6:uid="{00000000-0010-0000-6105-000001000000}" uniqueName="P1123083">
      <xmlPr mapId="2" xpath="/GFI-IZD-POD/IPK-GFI-IZD-POD_1000379/P1123083" xmlDataType="decimal"/>
    </xmlCellPr>
  </singleXmlCell>
  <singleXmlCell id="1383" xr6:uid="{00000000-000C-0000-FFFF-FFFF62050000}" r="U49" connectionId="0">
    <xmlCellPr id="1" xr6:uid="{00000000-0010-0000-6205-000001000000}" uniqueName="P1082381">
      <xmlPr mapId="2" xpath="/GFI-IZD-POD/IPK-GFI-IZD-POD_1000379/P1082381" xmlDataType="decimal"/>
    </xmlCellPr>
  </singleXmlCell>
  <singleXmlCell id="1384" xr6:uid="{00000000-000C-0000-FFFF-FFFF63050000}" r="V49" connectionId="0">
    <xmlCellPr id="1" xr6:uid="{00000000-0010-0000-6305-000001000000}" uniqueName="P1082312">
      <xmlPr mapId="2" xpath="/GFI-IZD-POD/IPK-GFI-IZD-POD_1000379/P1082312" xmlDataType="decimal"/>
    </xmlCellPr>
  </singleXmlCell>
  <singleXmlCell id="1385" xr6:uid="{00000000-000C-0000-FFFF-FFFF64050000}" r="W49" connectionId="0">
    <xmlCellPr id="1" xr6:uid="{00000000-0010-0000-6405-000001000000}" uniqueName="P1082383">
      <xmlPr mapId="2" xpath="/GFI-IZD-POD/IPK-GFI-IZD-POD_1000379/P1082383" xmlDataType="decimal"/>
    </xmlCellPr>
  </singleXmlCell>
  <singleXmlCell id="1386" xr6:uid="{00000000-000C-0000-FFFF-FFFF65050000}" r="X49" connectionId="0">
    <xmlCellPr id="1" xr6:uid="{00000000-0010-0000-6505-000001000000}" uniqueName="P1082385">
      <xmlPr mapId="2" xpath="/GFI-IZD-POD/IPK-GFI-IZD-POD_1000379/P1082385" xmlDataType="decimal"/>
    </xmlCellPr>
  </singleXmlCell>
  <singleXmlCell id="1387" xr6:uid="{00000000-000C-0000-FFFF-FFFF66050000}" r="Y49" connectionId="0">
    <xmlCellPr id="1" xr6:uid="{00000000-0010-0000-6605-000001000000}" uniqueName="P1082388">
      <xmlPr mapId="2" xpath="/GFI-IZD-POD/IPK-GFI-IZD-POD_1000379/P1082388" xmlDataType="decimal"/>
    </xmlCellPr>
  </singleXmlCell>
  <singleXmlCell id="1388" xr6:uid="{00000000-000C-0000-FFFF-FFFF67050000}" r="H50" connectionId="0">
    <xmlCellPr id="1" xr6:uid="{00000000-0010-0000-6705-000001000000}" uniqueName="P1080120">
      <xmlPr mapId="2" xpath="/GFI-IZD-POD/IPK-GFI-IZD-POD_1000379/P1080120" xmlDataType="decimal"/>
    </xmlCellPr>
  </singleXmlCell>
  <singleXmlCell id="1389" xr6:uid="{00000000-000C-0000-FFFF-FFFF68050000}" r="I50" connectionId="0">
    <xmlCellPr id="1" xr6:uid="{00000000-0010-0000-6805-000001000000}" uniqueName="P1080121">
      <xmlPr mapId="2" xpath="/GFI-IZD-POD/IPK-GFI-IZD-POD_1000379/P1080121" xmlDataType="decimal"/>
    </xmlCellPr>
  </singleXmlCell>
  <singleXmlCell id="1390" xr6:uid="{00000000-000C-0000-FFFF-FFFF69050000}" r="J50" connectionId="0">
    <xmlCellPr id="1" xr6:uid="{00000000-0010-0000-6905-000001000000}" uniqueName="P1080122">
      <xmlPr mapId="2" xpath="/GFI-IZD-POD/IPK-GFI-IZD-POD_1000379/P1080122" xmlDataType="decimal"/>
    </xmlCellPr>
  </singleXmlCell>
  <singleXmlCell id="1391" xr6:uid="{00000000-000C-0000-FFFF-FFFF6A050000}" r="K50" connectionId="0">
    <xmlCellPr id="1" xr6:uid="{00000000-0010-0000-6A05-000001000000}" uniqueName="P1080123">
      <xmlPr mapId="2" xpath="/GFI-IZD-POD/IPK-GFI-IZD-POD_1000379/P1080123" xmlDataType="decimal"/>
    </xmlCellPr>
  </singleXmlCell>
  <singleXmlCell id="1392" xr6:uid="{00000000-000C-0000-FFFF-FFFF6B050000}" r="L50" connectionId="0">
    <xmlCellPr id="1" xr6:uid="{00000000-0010-0000-6B05-000001000000}" uniqueName="P1080124">
      <xmlPr mapId="2" xpath="/GFI-IZD-POD/IPK-GFI-IZD-POD_1000379/P1080124" xmlDataType="decimal"/>
    </xmlCellPr>
  </singleXmlCell>
  <singleXmlCell id="1393" xr6:uid="{00000000-000C-0000-FFFF-FFFF6C050000}" r="M50" connectionId="0">
    <xmlCellPr id="1" xr6:uid="{00000000-0010-0000-6C05-000001000000}" uniqueName="P1080125">
      <xmlPr mapId="2" xpath="/GFI-IZD-POD/IPK-GFI-IZD-POD_1000379/P1080125" xmlDataType="decimal"/>
    </xmlCellPr>
  </singleXmlCell>
  <singleXmlCell id="1394" xr6:uid="{00000000-000C-0000-FFFF-FFFF6D050000}" r="N50" connectionId="0">
    <xmlCellPr id="1" xr6:uid="{00000000-0010-0000-6D05-000001000000}" uniqueName="P1080126">
      <xmlPr mapId="2" xpath="/GFI-IZD-POD/IPK-GFI-IZD-POD_1000379/P1080126" xmlDataType="decimal"/>
    </xmlCellPr>
  </singleXmlCell>
  <singleXmlCell id="1395" xr6:uid="{00000000-000C-0000-FFFF-FFFF6E050000}" r="O50" connectionId="0">
    <xmlCellPr id="1" xr6:uid="{00000000-0010-0000-6E05-000001000000}" uniqueName="P1080127">
      <xmlPr mapId="2" xpath="/GFI-IZD-POD/IPK-GFI-IZD-POD_1000379/P1080127" xmlDataType="decimal"/>
    </xmlCellPr>
  </singleXmlCell>
  <singleXmlCell id="1396" xr6:uid="{00000000-000C-0000-FFFF-FFFF6F050000}" r="P50" connectionId="0">
    <xmlCellPr id="1" xr6:uid="{00000000-0010-0000-6F05-000001000000}" uniqueName="P1082390">
      <xmlPr mapId="2" xpath="/GFI-IZD-POD/IPK-GFI-IZD-POD_1000379/P1082390" xmlDataType="decimal"/>
    </xmlCellPr>
  </singleXmlCell>
  <singleXmlCell id="1397" xr6:uid="{00000000-000C-0000-FFFF-FFFF70050000}" r="Q50" connectionId="0">
    <xmlCellPr id="1" xr6:uid="{00000000-0010-0000-7005-000001000000}" uniqueName="P1082392">
      <xmlPr mapId="2" xpath="/GFI-IZD-POD/IPK-GFI-IZD-POD_1000379/P1082392" xmlDataType="decimal"/>
    </xmlCellPr>
  </singleXmlCell>
  <singleXmlCell id="1398" xr6:uid="{00000000-000C-0000-FFFF-FFFF71050000}" r="R50" connectionId="0">
    <xmlCellPr id="1" xr6:uid="{00000000-0010-0000-7105-000001000000}" uniqueName="P1082394">
      <xmlPr mapId="2" xpath="/GFI-IZD-POD/IPK-GFI-IZD-POD_1000379/P1082394" xmlDataType="decimal"/>
    </xmlCellPr>
  </singleXmlCell>
  <singleXmlCell id="1399" xr6:uid="{00000000-000C-0000-FFFF-FFFF72050000}" r="S50" connectionId="0">
    <xmlCellPr id="1" xr6:uid="{00000000-0010-0000-7205-000001000000}" uniqueName="P1123084">
      <xmlPr mapId="2" xpath="/GFI-IZD-POD/IPK-GFI-IZD-POD_1000379/P1123084" xmlDataType="decimal"/>
    </xmlCellPr>
  </singleXmlCell>
  <singleXmlCell id="1400" xr6:uid="{00000000-000C-0000-FFFF-FFFF73050000}" r="T50" connectionId="0">
    <xmlCellPr id="1" xr6:uid="{00000000-0010-0000-7305-000001000000}" uniqueName="P1123085">
      <xmlPr mapId="2" xpath="/GFI-IZD-POD/IPK-GFI-IZD-POD_1000379/P1123085" xmlDataType="decimal"/>
    </xmlCellPr>
  </singleXmlCell>
  <singleXmlCell id="1401" xr6:uid="{00000000-000C-0000-FFFF-FFFF74050000}" r="U50" connectionId="0">
    <xmlCellPr id="1" xr6:uid="{00000000-0010-0000-7405-000001000000}" uniqueName="P1082396">
      <xmlPr mapId="2" xpath="/GFI-IZD-POD/IPK-GFI-IZD-POD_1000379/P1082396" xmlDataType="decimal"/>
    </xmlCellPr>
  </singleXmlCell>
  <singleXmlCell id="1402" xr6:uid="{00000000-000C-0000-FFFF-FFFF75050000}" r="V50" connectionId="0">
    <xmlCellPr id="1" xr6:uid="{00000000-0010-0000-7505-000001000000}" uniqueName="P1082398">
      <xmlPr mapId="2" xpath="/GFI-IZD-POD/IPK-GFI-IZD-POD_1000379/P1082398" xmlDataType="decimal"/>
    </xmlCellPr>
  </singleXmlCell>
  <singleXmlCell id="1403" xr6:uid="{00000000-000C-0000-FFFF-FFFF76050000}" r="W50" connectionId="0">
    <xmlCellPr id="1" xr6:uid="{00000000-0010-0000-7605-000001000000}" uniqueName="P1082314">
      <xmlPr mapId="2" xpath="/GFI-IZD-POD/IPK-GFI-IZD-POD_1000379/P1082314" xmlDataType="decimal"/>
    </xmlCellPr>
  </singleXmlCell>
  <singleXmlCell id="1404" xr6:uid="{00000000-000C-0000-FFFF-FFFF77050000}" r="X50" connectionId="0">
    <xmlCellPr id="1" xr6:uid="{00000000-0010-0000-7705-000001000000}" uniqueName="P1082401">
      <xmlPr mapId="2" xpath="/GFI-IZD-POD/IPK-GFI-IZD-POD_1000379/P1082401" xmlDataType="decimal"/>
    </xmlCellPr>
  </singleXmlCell>
  <singleXmlCell id="1405" xr6:uid="{00000000-000C-0000-FFFF-FFFF78050000}" r="Y50" connectionId="0">
    <xmlCellPr id="1" xr6:uid="{00000000-0010-0000-7805-000001000000}" uniqueName="P1082403">
      <xmlPr mapId="2" xpath="/GFI-IZD-POD/IPK-GFI-IZD-POD_1000379/P1082403" xmlDataType="decimal"/>
    </xmlCellPr>
  </singleXmlCell>
  <singleXmlCell id="1406" xr6:uid="{00000000-000C-0000-FFFF-FFFF79050000}" r="H51" connectionId="0">
    <xmlCellPr id="1" xr6:uid="{00000000-0010-0000-7905-000001000000}" uniqueName="P1080136">
      <xmlPr mapId="2" xpath="/GFI-IZD-POD/IPK-GFI-IZD-POD_1000379/P1080136" xmlDataType="decimal"/>
    </xmlCellPr>
  </singleXmlCell>
  <singleXmlCell id="1407" xr6:uid="{00000000-000C-0000-FFFF-FFFF7A050000}" r="I51" connectionId="0">
    <xmlCellPr id="1" xr6:uid="{00000000-0010-0000-7A05-000001000000}" uniqueName="P1080137">
      <xmlPr mapId="2" xpath="/GFI-IZD-POD/IPK-GFI-IZD-POD_1000379/P1080137" xmlDataType="decimal"/>
    </xmlCellPr>
  </singleXmlCell>
  <singleXmlCell id="1408" xr6:uid="{00000000-000C-0000-FFFF-FFFF7B050000}" r="J51" connectionId="0">
    <xmlCellPr id="1" xr6:uid="{00000000-0010-0000-7B05-000001000000}" uniqueName="P1080138">
      <xmlPr mapId="2" xpath="/GFI-IZD-POD/IPK-GFI-IZD-POD_1000379/P1080138" xmlDataType="decimal"/>
    </xmlCellPr>
  </singleXmlCell>
  <singleXmlCell id="1409" xr6:uid="{00000000-000C-0000-FFFF-FFFF7C050000}" r="K51" connectionId="0">
    <xmlCellPr id="1" xr6:uid="{00000000-0010-0000-7C05-000001000000}" uniqueName="P1080139">
      <xmlPr mapId="2" xpath="/GFI-IZD-POD/IPK-GFI-IZD-POD_1000379/P1080139" xmlDataType="decimal"/>
    </xmlCellPr>
  </singleXmlCell>
  <singleXmlCell id="1410" xr6:uid="{00000000-000C-0000-FFFF-FFFF7D050000}" r="L51" connectionId="0">
    <xmlCellPr id="1" xr6:uid="{00000000-0010-0000-7D05-000001000000}" uniqueName="P1080140">
      <xmlPr mapId="2" xpath="/GFI-IZD-POD/IPK-GFI-IZD-POD_1000379/P1080140" xmlDataType="decimal"/>
    </xmlCellPr>
  </singleXmlCell>
  <singleXmlCell id="1411" xr6:uid="{00000000-000C-0000-FFFF-FFFF7E050000}" r="M51" connectionId="0">
    <xmlCellPr id="1" xr6:uid="{00000000-0010-0000-7E05-000001000000}" uniqueName="P1080141">
      <xmlPr mapId="2" xpath="/GFI-IZD-POD/IPK-GFI-IZD-POD_1000379/P1080141" xmlDataType="decimal"/>
    </xmlCellPr>
  </singleXmlCell>
  <singleXmlCell id="1412" xr6:uid="{00000000-000C-0000-FFFF-FFFF7F050000}" r="N51" connectionId="0">
    <xmlCellPr id="1" xr6:uid="{00000000-0010-0000-7F05-000001000000}" uniqueName="P1080142">
      <xmlPr mapId="2" xpath="/GFI-IZD-POD/IPK-GFI-IZD-POD_1000379/P1080142" xmlDataType="decimal"/>
    </xmlCellPr>
  </singleXmlCell>
  <singleXmlCell id="1413" xr6:uid="{00000000-000C-0000-FFFF-FFFF80050000}" r="O51" connectionId="0">
    <xmlCellPr id="1" xr6:uid="{00000000-0010-0000-8005-000001000000}" uniqueName="P1080143">
      <xmlPr mapId="2" xpath="/GFI-IZD-POD/IPK-GFI-IZD-POD_1000379/P1080143" xmlDataType="decimal"/>
    </xmlCellPr>
  </singleXmlCell>
  <singleXmlCell id="1414" xr6:uid="{00000000-000C-0000-FFFF-FFFF81050000}" r="P51" connectionId="0">
    <xmlCellPr id="1" xr6:uid="{00000000-0010-0000-8105-000001000000}" uniqueName="P1082418">
      <xmlPr mapId="2" xpath="/GFI-IZD-POD/IPK-GFI-IZD-POD_1000379/P1082418" xmlDataType="decimal"/>
    </xmlCellPr>
  </singleXmlCell>
  <singleXmlCell id="1415" xr6:uid="{00000000-000C-0000-FFFF-FFFF82050000}" r="Q51" connectionId="0">
    <xmlCellPr id="1" xr6:uid="{00000000-0010-0000-8205-000001000000}" uniqueName="P1082419">
      <xmlPr mapId="2" xpath="/GFI-IZD-POD/IPK-GFI-IZD-POD_1000379/P1082419" xmlDataType="decimal"/>
    </xmlCellPr>
  </singleXmlCell>
  <singleXmlCell id="1416" xr6:uid="{00000000-000C-0000-FFFF-FFFF83050000}" r="R51" connectionId="0">
    <xmlCellPr id="1" xr6:uid="{00000000-0010-0000-8305-000001000000}" uniqueName="P1082420">
      <xmlPr mapId="2" xpath="/GFI-IZD-POD/IPK-GFI-IZD-POD_1000379/P1082420" xmlDataType="decimal"/>
    </xmlCellPr>
  </singleXmlCell>
  <singleXmlCell id="1417" xr6:uid="{00000000-000C-0000-FFFF-FFFF84050000}" r="S51" connectionId="0">
    <xmlCellPr id="1" xr6:uid="{00000000-0010-0000-8405-000001000000}" uniqueName="P1123086">
      <xmlPr mapId="2" xpath="/GFI-IZD-POD/IPK-GFI-IZD-POD_1000379/P1123086" xmlDataType="decimal"/>
    </xmlCellPr>
  </singleXmlCell>
  <singleXmlCell id="1418" xr6:uid="{00000000-000C-0000-FFFF-FFFF85050000}" r="T51" connectionId="0">
    <xmlCellPr id="1" xr6:uid="{00000000-0010-0000-8505-000001000000}" uniqueName="P1123087">
      <xmlPr mapId="2" xpath="/GFI-IZD-POD/IPK-GFI-IZD-POD_1000379/P1123087" xmlDataType="decimal"/>
    </xmlCellPr>
  </singleXmlCell>
  <singleXmlCell id="1419" xr6:uid="{00000000-000C-0000-FFFF-FFFF86050000}" r="U51" connectionId="0">
    <xmlCellPr id="1" xr6:uid="{00000000-0010-0000-8605-000001000000}" uniqueName="P1082422">
      <xmlPr mapId="2" xpath="/GFI-IZD-POD/IPK-GFI-IZD-POD_1000379/P1082422" xmlDataType="decimal"/>
    </xmlCellPr>
  </singleXmlCell>
  <singleXmlCell id="1420" xr6:uid="{00000000-000C-0000-FFFF-FFFF87050000}" r="V51" connectionId="0">
    <xmlCellPr id="1" xr6:uid="{00000000-0010-0000-8705-000001000000}" uniqueName="P1082423">
      <xmlPr mapId="2" xpath="/GFI-IZD-POD/IPK-GFI-IZD-POD_1000379/P1082423" xmlDataType="decimal"/>
    </xmlCellPr>
  </singleXmlCell>
  <singleXmlCell id="1421" xr6:uid="{00000000-000C-0000-FFFF-FFFF88050000}" r="W51" connectionId="0">
    <xmlCellPr id="1" xr6:uid="{00000000-0010-0000-8805-000001000000}" uniqueName="P1082425">
      <xmlPr mapId="2" xpath="/GFI-IZD-POD/IPK-GFI-IZD-POD_1000379/P1082425" xmlDataType="decimal"/>
    </xmlCellPr>
  </singleXmlCell>
  <singleXmlCell id="1422" xr6:uid="{00000000-000C-0000-FFFF-FFFF89050000}" r="X51" connectionId="0">
    <xmlCellPr id="1" xr6:uid="{00000000-0010-0000-8905-000001000000}" uniqueName="P1082428">
      <xmlPr mapId="2" xpath="/GFI-IZD-POD/IPK-GFI-IZD-POD_1000379/P1082428" xmlDataType="decimal"/>
    </xmlCellPr>
  </singleXmlCell>
  <singleXmlCell id="1423" xr6:uid="{00000000-000C-0000-FFFF-FFFF8A050000}" r="Y51" connectionId="0">
    <xmlCellPr id="1" xr6:uid="{00000000-0010-0000-8A05-000001000000}" uniqueName="P1082320">
      <xmlPr mapId="2" xpath="/GFI-IZD-POD/IPK-GFI-IZD-POD_1000379/P1082320" xmlDataType="decimal"/>
    </xmlCellPr>
  </singleXmlCell>
  <singleXmlCell id="1424" xr6:uid="{00000000-000C-0000-FFFF-FFFF8B050000}" r="H52" connectionId="0">
    <xmlCellPr id="1" xr6:uid="{00000000-0010-0000-8B05-000001000000}" uniqueName="P1123142">
      <xmlPr mapId="2" xpath="/GFI-IZD-POD/IPK-GFI-IZD-POD_1000379/P1123142" xmlDataType="decimal"/>
    </xmlCellPr>
  </singleXmlCell>
  <singleXmlCell id="1425" xr6:uid="{00000000-000C-0000-FFFF-FFFF8C050000}" r="I52" connectionId="0">
    <xmlCellPr id="1" xr6:uid="{00000000-0010-0000-8C05-000001000000}" uniqueName="P1123143">
      <xmlPr mapId="2" xpath="/GFI-IZD-POD/IPK-GFI-IZD-POD_1000379/P1123143" xmlDataType="decimal"/>
    </xmlCellPr>
  </singleXmlCell>
  <singleXmlCell id="1426" xr6:uid="{00000000-000C-0000-FFFF-FFFF8D050000}" r="J52" connectionId="0">
    <xmlCellPr id="1" xr6:uid="{00000000-0010-0000-8D05-000001000000}" uniqueName="P1123144">
      <xmlPr mapId="2" xpath="/GFI-IZD-POD/IPK-GFI-IZD-POD_1000379/P1123144" xmlDataType="decimal"/>
    </xmlCellPr>
  </singleXmlCell>
  <singleXmlCell id="1427" xr6:uid="{00000000-000C-0000-FFFF-FFFF8E050000}" r="K52" connectionId="0">
    <xmlCellPr id="1" xr6:uid="{00000000-0010-0000-8E05-000001000000}" uniqueName="P1123145">
      <xmlPr mapId="2" xpath="/GFI-IZD-POD/IPK-GFI-IZD-POD_1000379/P1123145" xmlDataType="decimal"/>
    </xmlCellPr>
  </singleXmlCell>
  <singleXmlCell id="1428" xr6:uid="{00000000-000C-0000-FFFF-FFFF8F050000}" r="L52" connectionId="0">
    <xmlCellPr id="1" xr6:uid="{00000000-0010-0000-8F05-000001000000}" uniqueName="P1123146">
      <xmlPr mapId="2" xpath="/GFI-IZD-POD/IPK-GFI-IZD-POD_1000379/P1123146" xmlDataType="decimal"/>
    </xmlCellPr>
  </singleXmlCell>
  <singleXmlCell id="1429" xr6:uid="{00000000-000C-0000-FFFF-FFFF90050000}" r="M52" connectionId="0">
    <xmlCellPr id="1" xr6:uid="{00000000-0010-0000-9005-000001000000}" uniqueName="P1123152">
      <xmlPr mapId="2" xpath="/GFI-IZD-POD/IPK-GFI-IZD-POD_1000379/P1123152" xmlDataType="decimal"/>
    </xmlCellPr>
  </singleXmlCell>
  <singleXmlCell id="1430" xr6:uid="{00000000-000C-0000-FFFF-FFFF91050000}" r="N52" connectionId="0">
    <xmlCellPr id="1" xr6:uid="{00000000-0010-0000-9105-000001000000}" uniqueName="P1123153">
      <xmlPr mapId="2" xpath="/GFI-IZD-POD/IPK-GFI-IZD-POD_1000379/P1123153" xmlDataType="decimal"/>
    </xmlCellPr>
  </singleXmlCell>
  <singleXmlCell id="1431" xr6:uid="{00000000-000C-0000-FFFF-FFFF92050000}" r="O52" connectionId="0">
    <xmlCellPr id="1" xr6:uid="{00000000-0010-0000-9205-000001000000}" uniqueName="P1123154">
      <xmlPr mapId="2" xpath="/GFI-IZD-POD/IPK-GFI-IZD-POD_1000379/P1123154" xmlDataType="decimal"/>
    </xmlCellPr>
  </singleXmlCell>
  <singleXmlCell id="1432" xr6:uid="{00000000-000C-0000-FFFF-FFFF93050000}" r="P52" connectionId="0">
    <xmlCellPr id="1" xr6:uid="{00000000-0010-0000-9305-000001000000}" uniqueName="P1123155">
      <xmlPr mapId="2" xpath="/GFI-IZD-POD/IPK-GFI-IZD-POD_1000379/P1123155" xmlDataType="decimal"/>
    </xmlCellPr>
  </singleXmlCell>
  <singleXmlCell id="1433" xr6:uid="{00000000-000C-0000-FFFF-FFFF94050000}" r="Q52" connectionId="0">
    <xmlCellPr id="1" xr6:uid="{00000000-0010-0000-9405-000001000000}" uniqueName="P1123156">
      <xmlPr mapId="2" xpath="/GFI-IZD-POD/IPK-GFI-IZD-POD_1000379/P1123156" xmlDataType="decimal"/>
    </xmlCellPr>
  </singleXmlCell>
  <singleXmlCell id="1434" xr6:uid="{00000000-000C-0000-FFFF-FFFF95050000}" r="R52" connectionId="0">
    <xmlCellPr id="1" xr6:uid="{00000000-0010-0000-9505-000001000000}" uniqueName="P1123157">
      <xmlPr mapId="2" xpath="/GFI-IZD-POD/IPK-GFI-IZD-POD_1000379/P1123157" xmlDataType="decimal"/>
    </xmlCellPr>
  </singleXmlCell>
  <singleXmlCell id="1435" xr6:uid="{00000000-000C-0000-FFFF-FFFF96050000}" r="S52" connectionId="0">
    <xmlCellPr id="1" xr6:uid="{00000000-0010-0000-9605-000001000000}" uniqueName="P1123088">
      <xmlPr mapId="2" xpath="/GFI-IZD-POD/IPK-GFI-IZD-POD_1000379/P1123088" xmlDataType="decimal"/>
    </xmlCellPr>
  </singleXmlCell>
  <singleXmlCell id="1436" xr6:uid="{00000000-000C-0000-FFFF-FFFF97050000}" r="T52" connectionId="0">
    <xmlCellPr id="1" xr6:uid="{00000000-0010-0000-9705-000001000000}" uniqueName="P1123089">
      <xmlPr mapId="2" xpath="/GFI-IZD-POD/IPK-GFI-IZD-POD_1000379/P1123089" xmlDataType="decimal"/>
    </xmlCellPr>
  </singleXmlCell>
  <singleXmlCell id="1437" xr6:uid="{00000000-000C-0000-FFFF-FFFF98050000}" r="U52" connectionId="0">
    <xmlCellPr id="1" xr6:uid="{00000000-0010-0000-9805-000001000000}" uniqueName="P1123164">
      <xmlPr mapId="2" xpath="/GFI-IZD-POD/IPK-GFI-IZD-POD_1000379/P1123164" xmlDataType="decimal"/>
    </xmlCellPr>
  </singleXmlCell>
  <singleXmlCell id="1438" xr6:uid="{00000000-000C-0000-FFFF-FFFF99050000}" r="V52" connectionId="0">
    <xmlCellPr id="1" xr6:uid="{00000000-0010-0000-9905-000001000000}" uniqueName="P1123165">
      <xmlPr mapId="2" xpath="/GFI-IZD-POD/IPK-GFI-IZD-POD_1000379/P1123165" xmlDataType="decimal"/>
    </xmlCellPr>
  </singleXmlCell>
  <singleXmlCell id="1439" xr6:uid="{00000000-000C-0000-FFFF-FFFF9A050000}" r="W52" connectionId="0">
    <xmlCellPr id="1" xr6:uid="{00000000-0010-0000-9A05-000001000000}" uniqueName="P1123166">
      <xmlPr mapId="2" xpath="/GFI-IZD-POD/IPK-GFI-IZD-POD_1000379/P1123166" xmlDataType="decimal"/>
    </xmlCellPr>
  </singleXmlCell>
  <singleXmlCell id="1440" xr6:uid="{00000000-000C-0000-FFFF-FFFF9B050000}" r="X52" connectionId="0">
    <xmlCellPr id="1" xr6:uid="{00000000-0010-0000-9B05-000001000000}" uniqueName="P1123167">
      <xmlPr mapId="2" xpath="/GFI-IZD-POD/IPK-GFI-IZD-POD_1000379/P1123167" xmlDataType="decimal"/>
    </xmlCellPr>
  </singleXmlCell>
  <singleXmlCell id="1441" xr6:uid="{00000000-000C-0000-FFFF-FFFF9C050000}" r="Y52" connectionId="0">
    <xmlCellPr id="1" xr6:uid="{00000000-0010-0000-9C05-000001000000}" uniqueName="P1123168">
      <xmlPr mapId="2" xpath="/GFI-IZD-POD/IPK-GFI-IZD-POD_1000379/P1123168" xmlDataType="decimal"/>
    </xmlCellPr>
  </singleXmlCell>
  <singleXmlCell id="1442" xr6:uid="{00000000-000C-0000-FFFF-FFFF9D050000}" r="H53" connectionId="0">
    <xmlCellPr id="1" xr6:uid="{00000000-0010-0000-9D05-000001000000}" uniqueName="P1080144">
      <xmlPr mapId="2" xpath="/GFI-IZD-POD/IPK-GFI-IZD-POD_1000379/P1080144" xmlDataType="decimal"/>
    </xmlCellPr>
  </singleXmlCell>
  <singleXmlCell id="1443" xr6:uid="{00000000-000C-0000-FFFF-FFFF9E050000}" r="I53" connectionId="0">
    <xmlCellPr id="1" xr6:uid="{00000000-0010-0000-9E05-000001000000}" uniqueName="P1080145">
      <xmlPr mapId="2" xpath="/GFI-IZD-POD/IPK-GFI-IZD-POD_1000379/P1080145" xmlDataType="decimal"/>
    </xmlCellPr>
  </singleXmlCell>
  <singleXmlCell id="1444" xr6:uid="{00000000-000C-0000-FFFF-FFFF9F050000}" r="J53" connectionId="0">
    <xmlCellPr id="1" xr6:uid="{00000000-0010-0000-9F05-000001000000}" uniqueName="P1080146">
      <xmlPr mapId="2" xpath="/GFI-IZD-POD/IPK-GFI-IZD-POD_1000379/P1080146" xmlDataType="decimal"/>
    </xmlCellPr>
  </singleXmlCell>
  <singleXmlCell id="1445" xr6:uid="{00000000-000C-0000-FFFF-FFFFA0050000}" r="K53" connectionId="0">
    <xmlCellPr id="1" xr6:uid="{00000000-0010-0000-A005-000001000000}" uniqueName="P1080147">
      <xmlPr mapId="2" xpath="/GFI-IZD-POD/IPK-GFI-IZD-POD_1000379/P1080147" xmlDataType="decimal"/>
    </xmlCellPr>
  </singleXmlCell>
  <singleXmlCell id="1446" xr6:uid="{00000000-000C-0000-FFFF-FFFFA1050000}" r="L53" connectionId="0">
    <xmlCellPr id="1" xr6:uid="{00000000-0010-0000-A105-000001000000}" uniqueName="P1080148">
      <xmlPr mapId="2" xpath="/GFI-IZD-POD/IPK-GFI-IZD-POD_1000379/P1080148" xmlDataType="decimal"/>
    </xmlCellPr>
  </singleXmlCell>
  <singleXmlCell id="1447" xr6:uid="{00000000-000C-0000-FFFF-FFFFA2050000}" r="M53" connectionId="0">
    <xmlCellPr id="1" xr6:uid="{00000000-0010-0000-A205-000001000000}" uniqueName="P1080149">
      <xmlPr mapId="2" xpath="/GFI-IZD-POD/IPK-GFI-IZD-POD_1000379/P1080149" xmlDataType="decimal"/>
    </xmlCellPr>
  </singleXmlCell>
  <singleXmlCell id="1448" xr6:uid="{00000000-000C-0000-FFFF-FFFFA3050000}" r="N53" connectionId="0">
    <xmlCellPr id="1" xr6:uid="{00000000-0010-0000-A305-000001000000}" uniqueName="P1080150">
      <xmlPr mapId="2" xpath="/GFI-IZD-POD/IPK-GFI-IZD-POD_1000379/P1080150" xmlDataType="decimal"/>
    </xmlCellPr>
  </singleXmlCell>
  <singleXmlCell id="1449" xr6:uid="{00000000-000C-0000-FFFF-FFFFA4050000}" r="O53" connectionId="0">
    <xmlCellPr id="1" xr6:uid="{00000000-0010-0000-A405-000001000000}" uniqueName="P1080397">
      <xmlPr mapId="2" xpath="/GFI-IZD-POD/IPK-GFI-IZD-POD_1000379/P1080397" xmlDataType="decimal"/>
    </xmlCellPr>
  </singleXmlCell>
  <singleXmlCell id="1450" xr6:uid="{00000000-000C-0000-FFFF-FFFFA5050000}" r="P53" connectionId="0">
    <xmlCellPr id="1" xr6:uid="{00000000-0010-0000-A505-000001000000}" uniqueName="P1082429">
      <xmlPr mapId="2" xpath="/GFI-IZD-POD/IPK-GFI-IZD-POD_1000379/P1082429" xmlDataType="decimal"/>
    </xmlCellPr>
  </singleXmlCell>
  <singleXmlCell id="1451" xr6:uid="{00000000-000C-0000-FFFF-FFFFA6050000}" r="Q53" connectionId="0">
    <xmlCellPr id="1" xr6:uid="{00000000-0010-0000-A605-000001000000}" uniqueName="P1082447">
      <xmlPr mapId="2" xpath="/GFI-IZD-POD/IPK-GFI-IZD-POD_1000379/P1082447" xmlDataType="decimal"/>
    </xmlCellPr>
  </singleXmlCell>
  <singleXmlCell id="1452" xr6:uid="{00000000-000C-0000-FFFF-FFFFA7050000}" r="R53" connectionId="0">
    <xmlCellPr id="1" xr6:uid="{00000000-0010-0000-A705-000001000000}" uniqueName="P1082450">
      <xmlPr mapId="2" xpath="/GFI-IZD-POD/IPK-GFI-IZD-POD_1000379/P1082450" xmlDataType="decimal"/>
    </xmlCellPr>
  </singleXmlCell>
  <singleXmlCell id="1453" xr6:uid="{00000000-000C-0000-FFFF-FFFFA8050000}" r="S53" connectionId="0">
    <xmlCellPr id="1" xr6:uid="{00000000-0010-0000-A805-000001000000}" uniqueName="P1123090">
      <xmlPr mapId="2" xpath="/GFI-IZD-POD/IPK-GFI-IZD-POD_1000379/P1123090" xmlDataType="decimal"/>
    </xmlCellPr>
  </singleXmlCell>
  <singleXmlCell id="1454" xr6:uid="{00000000-000C-0000-FFFF-FFFFA9050000}" r="T53" connectionId="0">
    <xmlCellPr id="1" xr6:uid="{00000000-0010-0000-A905-000001000000}" uniqueName="P1123091">
      <xmlPr mapId="2" xpath="/GFI-IZD-POD/IPK-GFI-IZD-POD_1000379/P1123091" xmlDataType="decimal"/>
    </xmlCellPr>
  </singleXmlCell>
  <singleXmlCell id="1455" xr6:uid="{00000000-000C-0000-FFFF-FFFFAA050000}" r="U53" connectionId="0">
    <xmlCellPr id="1" xr6:uid="{00000000-0010-0000-AA05-000001000000}" uniqueName="P1082453">
      <xmlPr mapId="2" xpath="/GFI-IZD-POD/IPK-GFI-IZD-POD_1000379/P1082453" xmlDataType="decimal"/>
    </xmlCellPr>
  </singleXmlCell>
  <singleXmlCell id="1456" xr6:uid="{00000000-000C-0000-FFFF-FFFFAB050000}" r="V53" connectionId="0">
    <xmlCellPr id="1" xr6:uid="{00000000-0010-0000-AB05-000001000000}" uniqueName="P1082455">
      <xmlPr mapId="2" xpath="/GFI-IZD-POD/IPK-GFI-IZD-POD_1000379/P1082455" xmlDataType="decimal"/>
    </xmlCellPr>
  </singleXmlCell>
  <singleXmlCell id="1457" xr6:uid="{00000000-000C-0000-FFFF-FFFFAC050000}" r="W53" connectionId="0">
    <xmlCellPr id="1" xr6:uid="{00000000-0010-0000-AC05-000001000000}" uniqueName="P1082458">
      <xmlPr mapId="2" xpath="/GFI-IZD-POD/IPK-GFI-IZD-POD_1000379/P1082458" xmlDataType="decimal"/>
    </xmlCellPr>
  </singleXmlCell>
  <singleXmlCell id="1458" xr6:uid="{00000000-000C-0000-FFFF-FFFFAD050000}" r="X53" connectionId="0">
    <xmlCellPr id="1" xr6:uid="{00000000-0010-0000-AD05-000001000000}" uniqueName="P1082460">
      <xmlPr mapId="2" xpath="/GFI-IZD-POD/IPK-GFI-IZD-POD_1000379/P1082460" xmlDataType="decimal"/>
    </xmlCellPr>
  </singleXmlCell>
  <singleXmlCell id="1459" xr6:uid="{00000000-000C-0000-FFFF-FFFFAE050000}" r="Y53" connectionId="0">
    <xmlCellPr id="1" xr6:uid="{00000000-0010-0000-AE05-000001000000}" uniqueName="P1082461">
      <xmlPr mapId="2" xpath="/GFI-IZD-POD/IPK-GFI-IZD-POD_1000379/P1082461" xmlDataType="decimal"/>
    </xmlCellPr>
  </singleXmlCell>
  <singleXmlCell id="1460" xr6:uid="{00000000-000C-0000-FFFF-FFFFAF050000}" r="H54" connectionId="0">
    <xmlCellPr id="1" xr6:uid="{00000000-0010-0000-AF05-000001000000}" uniqueName="P1123147">
      <xmlPr mapId="2" xpath="/GFI-IZD-POD/IPK-GFI-IZD-POD_1000379/P1123147" xmlDataType="decimal"/>
    </xmlCellPr>
  </singleXmlCell>
  <singleXmlCell id="1461" xr6:uid="{00000000-000C-0000-FFFF-FFFFB0050000}" r="I54" connectionId="0">
    <xmlCellPr id="1" xr6:uid="{00000000-0010-0000-B005-000001000000}" uniqueName="P1123148">
      <xmlPr mapId="2" xpath="/GFI-IZD-POD/IPK-GFI-IZD-POD_1000379/P1123148" xmlDataType="decimal"/>
    </xmlCellPr>
  </singleXmlCell>
  <singleXmlCell id="1462" xr6:uid="{00000000-000C-0000-FFFF-FFFFB1050000}" r="J54" connectionId="0">
    <xmlCellPr id="1" xr6:uid="{00000000-0010-0000-B105-000001000000}" uniqueName="P1123149">
      <xmlPr mapId="2" xpath="/GFI-IZD-POD/IPK-GFI-IZD-POD_1000379/P1123149" xmlDataType="decimal"/>
    </xmlCellPr>
  </singleXmlCell>
  <singleXmlCell id="1463" xr6:uid="{00000000-000C-0000-FFFF-FFFFB2050000}" r="K54" connectionId="0">
    <xmlCellPr id="1" xr6:uid="{00000000-0010-0000-B205-000001000000}" uniqueName="P1123150">
      <xmlPr mapId="2" xpath="/GFI-IZD-POD/IPK-GFI-IZD-POD_1000379/P1123150" xmlDataType="decimal"/>
    </xmlCellPr>
  </singleXmlCell>
  <singleXmlCell id="1464" xr6:uid="{00000000-000C-0000-FFFF-FFFFB3050000}" r="L54" connectionId="0">
    <xmlCellPr id="1" xr6:uid="{00000000-0010-0000-B305-000001000000}" uniqueName="P1123151">
      <xmlPr mapId="2" xpath="/GFI-IZD-POD/IPK-GFI-IZD-POD_1000379/P1123151" xmlDataType="decimal"/>
    </xmlCellPr>
  </singleXmlCell>
  <singleXmlCell id="1465" xr6:uid="{00000000-000C-0000-FFFF-FFFFB4050000}" r="M54" connectionId="0">
    <xmlCellPr id="1" xr6:uid="{00000000-0010-0000-B405-000001000000}" uniqueName="P1123158">
      <xmlPr mapId="2" xpath="/GFI-IZD-POD/IPK-GFI-IZD-POD_1000379/P1123158" xmlDataType="decimal"/>
    </xmlCellPr>
  </singleXmlCell>
  <singleXmlCell id="1466" xr6:uid="{00000000-000C-0000-FFFF-FFFFB5050000}" r="N54" connectionId="0">
    <xmlCellPr id="1" xr6:uid="{00000000-0010-0000-B505-000001000000}" uniqueName="P1123159">
      <xmlPr mapId="2" xpath="/GFI-IZD-POD/IPK-GFI-IZD-POD_1000379/P1123159" xmlDataType="decimal"/>
    </xmlCellPr>
  </singleXmlCell>
  <singleXmlCell id="1467" xr6:uid="{00000000-000C-0000-FFFF-FFFFB6050000}" r="O54" connectionId="0">
    <xmlCellPr id="1" xr6:uid="{00000000-0010-0000-B605-000001000000}" uniqueName="P1123160">
      <xmlPr mapId="2" xpath="/GFI-IZD-POD/IPK-GFI-IZD-POD_1000379/P1123160" xmlDataType="decimal"/>
    </xmlCellPr>
  </singleXmlCell>
  <singleXmlCell id="1468" xr6:uid="{00000000-000C-0000-FFFF-FFFFB7050000}" r="P54" connectionId="0">
    <xmlCellPr id="1" xr6:uid="{00000000-0010-0000-B705-000001000000}" uniqueName="P1123161">
      <xmlPr mapId="2" xpath="/GFI-IZD-POD/IPK-GFI-IZD-POD_1000379/P1123161" xmlDataType="decimal"/>
    </xmlCellPr>
  </singleXmlCell>
  <singleXmlCell id="1469" xr6:uid="{00000000-000C-0000-FFFF-FFFFB8050000}" r="Q54" connectionId="0">
    <xmlCellPr id="1" xr6:uid="{00000000-0010-0000-B805-000001000000}" uniqueName="P1123162">
      <xmlPr mapId="2" xpath="/GFI-IZD-POD/IPK-GFI-IZD-POD_1000379/P1123162" xmlDataType="decimal"/>
    </xmlCellPr>
  </singleXmlCell>
  <singleXmlCell id="1470" xr6:uid="{00000000-000C-0000-FFFF-FFFFB9050000}" r="R54" connectionId="0">
    <xmlCellPr id="1" xr6:uid="{00000000-0010-0000-B905-000001000000}" uniqueName="P1123163">
      <xmlPr mapId="2" xpath="/GFI-IZD-POD/IPK-GFI-IZD-POD_1000379/P1123163" xmlDataType="decimal"/>
    </xmlCellPr>
  </singleXmlCell>
  <singleXmlCell id="1471" xr6:uid="{00000000-000C-0000-FFFF-FFFFBA050000}" r="S54" connectionId="0">
    <xmlCellPr id="1" xr6:uid="{00000000-0010-0000-BA05-000001000000}" uniqueName="P1123092">
      <xmlPr mapId="2" xpath="/GFI-IZD-POD/IPK-GFI-IZD-POD_1000379/P1123092" xmlDataType="decimal"/>
    </xmlCellPr>
  </singleXmlCell>
  <singleXmlCell id="1472" xr6:uid="{00000000-000C-0000-FFFF-FFFFBB050000}" r="T54" connectionId="0">
    <xmlCellPr id="1" xr6:uid="{00000000-0010-0000-BB05-000001000000}" uniqueName="P1123093">
      <xmlPr mapId="2" xpath="/GFI-IZD-POD/IPK-GFI-IZD-POD_1000379/P1123093" xmlDataType="decimal"/>
    </xmlCellPr>
  </singleXmlCell>
  <singleXmlCell id="1473" xr6:uid="{00000000-000C-0000-FFFF-FFFFBC050000}" r="U54" connectionId="0">
    <xmlCellPr id="1" xr6:uid="{00000000-0010-0000-BC05-000001000000}" uniqueName="P1123169">
      <xmlPr mapId="2" xpath="/GFI-IZD-POD/IPK-GFI-IZD-POD_1000379/P1123169" xmlDataType="decimal"/>
    </xmlCellPr>
  </singleXmlCell>
  <singleXmlCell id="1474" xr6:uid="{00000000-000C-0000-FFFF-FFFFBD050000}" r="V54" connectionId="0">
    <xmlCellPr id="1" xr6:uid="{00000000-0010-0000-BD05-000001000000}" uniqueName="P1123170">
      <xmlPr mapId="2" xpath="/GFI-IZD-POD/IPK-GFI-IZD-POD_1000379/P1123170" xmlDataType="decimal"/>
    </xmlCellPr>
  </singleXmlCell>
  <singleXmlCell id="1475" xr6:uid="{00000000-000C-0000-FFFF-FFFFBE050000}" r="W54" connectionId="0">
    <xmlCellPr id="1" xr6:uid="{00000000-0010-0000-BE05-000001000000}" uniqueName="P1123171">
      <xmlPr mapId="2" xpath="/GFI-IZD-POD/IPK-GFI-IZD-POD_1000379/P1123171" xmlDataType="decimal"/>
    </xmlCellPr>
  </singleXmlCell>
  <singleXmlCell id="1476" xr6:uid="{00000000-000C-0000-FFFF-FFFFBF050000}" r="X54" connectionId="0">
    <xmlCellPr id="1" xr6:uid="{00000000-0010-0000-BF05-000001000000}" uniqueName="P1123172">
      <xmlPr mapId="2" xpath="/GFI-IZD-POD/IPK-GFI-IZD-POD_1000379/P1123172" xmlDataType="decimal"/>
    </xmlCellPr>
  </singleXmlCell>
  <singleXmlCell id="1477" xr6:uid="{00000000-000C-0000-FFFF-FFFFC0050000}" r="Y54" connectionId="0">
    <xmlCellPr id="1" xr6:uid="{00000000-0010-0000-C005-000001000000}" uniqueName="P1123173">
      <xmlPr mapId="2" xpath="/GFI-IZD-POD/IPK-GFI-IZD-POD_1000379/P1123173" xmlDataType="decimal"/>
    </xmlCellPr>
  </singleXmlCell>
  <singleXmlCell id="1478" xr6:uid="{00000000-000C-0000-FFFF-FFFFC1050000}" r="H55" connectionId="0">
    <xmlCellPr id="1" xr6:uid="{00000000-0010-0000-C105-000001000000}" uniqueName="P1080398">
      <xmlPr mapId="2" xpath="/GFI-IZD-POD/IPK-GFI-IZD-POD_1000379/P1080398" xmlDataType="decimal"/>
    </xmlCellPr>
  </singleXmlCell>
  <singleXmlCell id="1479" xr6:uid="{00000000-000C-0000-FFFF-FFFFC2050000}" r="I55" connectionId="0">
    <xmlCellPr id="1" xr6:uid="{00000000-0010-0000-C205-000001000000}" uniqueName="P1080399">
      <xmlPr mapId="2" xpath="/GFI-IZD-POD/IPK-GFI-IZD-POD_1000379/P1080399" xmlDataType="decimal"/>
    </xmlCellPr>
  </singleXmlCell>
  <singleXmlCell id="1480" xr6:uid="{00000000-000C-0000-FFFF-FFFFC3050000}" r="J55" connectionId="0">
    <xmlCellPr id="1" xr6:uid="{00000000-0010-0000-C305-000001000000}" uniqueName="P1080586">
      <xmlPr mapId="2" xpath="/GFI-IZD-POD/IPK-GFI-IZD-POD_1000379/P1080586" xmlDataType="decimal"/>
    </xmlCellPr>
  </singleXmlCell>
  <singleXmlCell id="1481" xr6:uid="{00000000-000C-0000-FFFF-FFFFC4050000}" r="K55" connectionId="0">
    <xmlCellPr id="1" xr6:uid="{00000000-0010-0000-C405-000001000000}" uniqueName="P1080587">
      <xmlPr mapId="2" xpath="/GFI-IZD-POD/IPK-GFI-IZD-POD_1000379/P1080587" xmlDataType="decimal"/>
    </xmlCellPr>
  </singleXmlCell>
  <singleXmlCell id="1482" xr6:uid="{00000000-000C-0000-FFFF-FFFFC5050000}" r="L55" connectionId="0">
    <xmlCellPr id="1" xr6:uid="{00000000-0010-0000-C505-000001000000}" uniqueName="P1080588">
      <xmlPr mapId="2" xpath="/GFI-IZD-POD/IPK-GFI-IZD-POD_1000379/P1080588" xmlDataType="decimal"/>
    </xmlCellPr>
  </singleXmlCell>
  <singleXmlCell id="1483" xr6:uid="{00000000-000C-0000-FFFF-FFFFC6050000}" r="M55" connectionId="0">
    <xmlCellPr id="1" xr6:uid="{00000000-0010-0000-C605-000001000000}" uniqueName="P1080589">
      <xmlPr mapId="2" xpath="/GFI-IZD-POD/IPK-GFI-IZD-POD_1000379/P1080589" xmlDataType="decimal"/>
    </xmlCellPr>
  </singleXmlCell>
  <singleXmlCell id="1484" xr6:uid="{00000000-000C-0000-FFFF-FFFFC7050000}" r="N55" connectionId="0">
    <xmlCellPr id="1" xr6:uid="{00000000-0010-0000-C705-000001000000}" uniqueName="P1080590">
      <xmlPr mapId="2" xpath="/GFI-IZD-POD/IPK-GFI-IZD-POD_1000379/P1080590" xmlDataType="decimal"/>
    </xmlCellPr>
  </singleXmlCell>
  <singleXmlCell id="1485" xr6:uid="{00000000-000C-0000-FFFF-FFFFC8050000}" r="O55" connectionId="0">
    <xmlCellPr id="1" xr6:uid="{00000000-0010-0000-C805-000001000000}" uniqueName="P1080591">
      <xmlPr mapId="2" xpath="/GFI-IZD-POD/IPK-GFI-IZD-POD_1000379/P1080591" xmlDataType="decimal"/>
    </xmlCellPr>
  </singleXmlCell>
  <singleXmlCell id="1486" xr6:uid="{00000000-000C-0000-FFFF-FFFFC9050000}" r="P55" connectionId="0">
    <xmlCellPr id="1" xr6:uid="{00000000-0010-0000-C905-000001000000}" uniqueName="P1082462">
      <xmlPr mapId="2" xpath="/GFI-IZD-POD/IPK-GFI-IZD-POD_1000379/P1082462" xmlDataType="decimal"/>
    </xmlCellPr>
  </singleXmlCell>
  <singleXmlCell id="1487" xr6:uid="{00000000-000C-0000-FFFF-FFFFCA050000}" r="Q55" connectionId="0">
    <xmlCellPr id="1" xr6:uid="{00000000-0010-0000-CA05-000001000000}" uniqueName="P1082430">
      <xmlPr mapId="2" xpath="/GFI-IZD-POD/IPK-GFI-IZD-POD_1000379/P1082430" xmlDataType="decimal"/>
    </xmlCellPr>
  </singleXmlCell>
  <singleXmlCell id="1488" xr6:uid="{00000000-000C-0000-FFFF-FFFFCB050000}" r="R55" connectionId="0">
    <xmlCellPr id="1" xr6:uid="{00000000-0010-0000-CB05-000001000000}" uniqueName="P1082463">
      <xmlPr mapId="2" xpath="/GFI-IZD-POD/IPK-GFI-IZD-POD_1000379/P1082463" xmlDataType="decimal"/>
    </xmlCellPr>
  </singleXmlCell>
  <singleXmlCell id="1489" xr6:uid="{00000000-000C-0000-FFFF-FFFFCC050000}" r="S55" connectionId="0">
    <xmlCellPr id="1" xr6:uid="{00000000-0010-0000-CC05-000001000000}" uniqueName="P1123094">
      <xmlPr mapId="2" xpath="/GFI-IZD-POD/IPK-GFI-IZD-POD_1000379/P1123094" xmlDataType="decimal"/>
    </xmlCellPr>
  </singleXmlCell>
  <singleXmlCell id="1490" xr6:uid="{00000000-000C-0000-FFFF-FFFFCD050000}" r="T55" connectionId="0">
    <xmlCellPr id="1" xr6:uid="{00000000-0010-0000-CD05-000001000000}" uniqueName="P1123095">
      <xmlPr mapId="2" xpath="/GFI-IZD-POD/IPK-GFI-IZD-POD_1000379/P1123095" xmlDataType="decimal"/>
    </xmlCellPr>
  </singleXmlCell>
  <singleXmlCell id="1491" xr6:uid="{00000000-000C-0000-FFFF-FFFFCE050000}" r="U55" connectionId="0">
    <xmlCellPr id="1" xr6:uid="{00000000-0010-0000-CE05-000001000000}" uniqueName="P1082464">
      <xmlPr mapId="2" xpath="/GFI-IZD-POD/IPK-GFI-IZD-POD_1000379/P1082464" xmlDataType="decimal"/>
    </xmlCellPr>
  </singleXmlCell>
  <singleXmlCell id="1492" xr6:uid="{00000000-000C-0000-FFFF-FFFFCF050000}" r="V55" connectionId="0">
    <xmlCellPr id="1" xr6:uid="{00000000-0010-0000-CF05-000001000000}" uniqueName="P1082465">
      <xmlPr mapId="2" xpath="/GFI-IZD-POD/IPK-GFI-IZD-POD_1000379/P1082465" xmlDataType="decimal"/>
    </xmlCellPr>
  </singleXmlCell>
  <singleXmlCell id="1493" xr6:uid="{00000000-000C-0000-FFFF-FFFFD0050000}" r="W55" connectionId="0">
    <xmlCellPr id="1" xr6:uid="{00000000-0010-0000-D005-000001000000}" uniqueName="P1082466">
      <xmlPr mapId="2" xpath="/GFI-IZD-POD/IPK-GFI-IZD-POD_1000379/P1082466" xmlDataType="decimal"/>
    </xmlCellPr>
  </singleXmlCell>
  <singleXmlCell id="1494" xr6:uid="{00000000-000C-0000-FFFF-FFFFD1050000}" r="X55" connectionId="0">
    <xmlCellPr id="1" xr6:uid="{00000000-0010-0000-D105-000001000000}" uniqueName="P1082467">
      <xmlPr mapId="2" xpath="/GFI-IZD-POD/IPK-GFI-IZD-POD_1000379/P1082467" xmlDataType="decimal"/>
    </xmlCellPr>
  </singleXmlCell>
  <singleXmlCell id="1495" xr6:uid="{00000000-000C-0000-FFFF-FFFFD2050000}" r="Y55" connectionId="0">
    <xmlCellPr id="1" xr6:uid="{00000000-0010-0000-D205-000001000000}" uniqueName="P1082468">
      <xmlPr mapId="2" xpath="/GFI-IZD-POD/IPK-GFI-IZD-POD_1000379/P1082468" xmlDataType="decimal"/>
    </xmlCellPr>
  </singleXmlCell>
  <singleXmlCell id="1496" xr6:uid="{00000000-000C-0000-FFFF-FFFFD3050000}" r="H56" connectionId="0">
    <xmlCellPr id="1" xr6:uid="{00000000-0010-0000-D305-000001000000}" uniqueName="P1080692">
      <xmlPr mapId="2" xpath="/GFI-IZD-POD/IPK-GFI-IZD-POD_1000379/P1080692" xmlDataType="decimal"/>
    </xmlCellPr>
  </singleXmlCell>
  <singleXmlCell id="1497" xr6:uid="{00000000-000C-0000-FFFF-FFFFD4050000}" r="I56" connectionId="0">
    <xmlCellPr id="1" xr6:uid="{00000000-0010-0000-D405-000001000000}" uniqueName="P1080693">
      <xmlPr mapId="2" xpath="/GFI-IZD-POD/IPK-GFI-IZD-POD_1000379/P1080693" xmlDataType="decimal"/>
    </xmlCellPr>
  </singleXmlCell>
  <singleXmlCell id="1498" xr6:uid="{00000000-000C-0000-FFFF-FFFFD5050000}" r="J56" connectionId="0">
    <xmlCellPr id="1" xr6:uid="{00000000-0010-0000-D505-000001000000}" uniqueName="P1080694">
      <xmlPr mapId="2" xpath="/GFI-IZD-POD/IPK-GFI-IZD-POD_1000379/P1080694" xmlDataType="decimal"/>
    </xmlCellPr>
  </singleXmlCell>
  <singleXmlCell id="1499" xr6:uid="{00000000-000C-0000-FFFF-FFFFD6050000}" r="K56" connectionId="0">
    <xmlCellPr id="1" xr6:uid="{00000000-0010-0000-D605-000001000000}" uniqueName="P1080779">
      <xmlPr mapId="2" xpath="/GFI-IZD-POD/IPK-GFI-IZD-POD_1000379/P1080779" xmlDataType="decimal"/>
    </xmlCellPr>
  </singleXmlCell>
  <singleXmlCell id="1500" xr6:uid="{00000000-000C-0000-FFFF-FFFFD7050000}" r="L56" connectionId="0">
    <xmlCellPr id="1" xr6:uid="{00000000-0010-0000-D705-000001000000}" uniqueName="P1080780">
      <xmlPr mapId="2" xpath="/GFI-IZD-POD/IPK-GFI-IZD-POD_1000379/P1080780" xmlDataType="decimal"/>
    </xmlCellPr>
  </singleXmlCell>
  <singleXmlCell id="1501" xr6:uid="{00000000-000C-0000-FFFF-FFFFD8050000}" r="M56" connectionId="0">
    <xmlCellPr id="1" xr6:uid="{00000000-0010-0000-D805-000001000000}" uniqueName="P1080781">
      <xmlPr mapId="2" xpath="/GFI-IZD-POD/IPK-GFI-IZD-POD_1000379/P1080781" xmlDataType="decimal"/>
    </xmlCellPr>
  </singleXmlCell>
  <singleXmlCell id="1502" xr6:uid="{00000000-000C-0000-FFFF-FFFFD9050000}" r="N56" connectionId="0">
    <xmlCellPr id="1" xr6:uid="{00000000-0010-0000-D905-000001000000}" uniqueName="P1080782">
      <xmlPr mapId="2" xpath="/GFI-IZD-POD/IPK-GFI-IZD-POD_1000379/P1080782" xmlDataType="decimal"/>
    </xmlCellPr>
  </singleXmlCell>
  <singleXmlCell id="1503" xr6:uid="{00000000-000C-0000-FFFF-FFFFDA050000}" r="O56" connectionId="0">
    <xmlCellPr id="1" xr6:uid="{00000000-0010-0000-DA05-000001000000}" uniqueName="P1080783">
      <xmlPr mapId="2" xpath="/GFI-IZD-POD/IPK-GFI-IZD-POD_1000379/P1080783" xmlDataType="decimal"/>
    </xmlCellPr>
  </singleXmlCell>
  <singleXmlCell id="1504" xr6:uid="{00000000-000C-0000-FFFF-FFFFDB050000}" r="P56" connectionId="0">
    <xmlCellPr id="1" xr6:uid="{00000000-0010-0000-DB05-000001000000}" uniqueName="P1082469">
      <xmlPr mapId="2" xpath="/GFI-IZD-POD/IPK-GFI-IZD-POD_1000379/P1082469" xmlDataType="decimal"/>
    </xmlCellPr>
  </singleXmlCell>
  <singleXmlCell id="1505" xr6:uid="{00000000-000C-0000-FFFF-FFFFDC050000}" r="Q56" connectionId="0">
    <xmlCellPr id="1" xr6:uid="{00000000-0010-0000-DC05-000001000000}" uniqueName="P1082470">
      <xmlPr mapId="2" xpath="/GFI-IZD-POD/IPK-GFI-IZD-POD_1000379/P1082470" xmlDataType="decimal"/>
    </xmlCellPr>
  </singleXmlCell>
  <singleXmlCell id="1506" xr6:uid="{00000000-000C-0000-FFFF-FFFFDD050000}" r="R56" connectionId="0">
    <xmlCellPr id="1" xr6:uid="{00000000-0010-0000-DD05-000001000000}" uniqueName="P1082433">
      <xmlPr mapId="2" xpath="/GFI-IZD-POD/IPK-GFI-IZD-POD_1000379/P1082433" xmlDataType="decimal"/>
    </xmlCellPr>
  </singleXmlCell>
  <singleXmlCell id="1507" xr6:uid="{00000000-000C-0000-FFFF-FFFFDE050000}" r="S56" connectionId="0">
    <xmlCellPr id="1" xr6:uid="{00000000-0010-0000-DE05-000001000000}" uniqueName="P1123096">
      <xmlPr mapId="2" xpath="/GFI-IZD-POD/IPK-GFI-IZD-POD_1000379/P1123096" xmlDataType="decimal"/>
    </xmlCellPr>
  </singleXmlCell>
  <singleXmlCell id="1508" xr6:uid="{00000000-000C-0000-FFFF-FFFFDF050000}" r="T56" connectionId="0">
    <xmlCellPr id="1" xr6:uid="{00000000-0010-0000-DF05-000001000000}" uniqueName="P1123097">
      <xmlPr mapId="2" xpath="/GFI-IZD-POD/IPK-GFI-IZD-POD_1000379/P1123097" xmlDataType="decimal"/>
    </xmlCellPr>
  </singleXmlCell>
  <singleXmlCell id="1509" xr6:uid="{00000000-000C-0000-FFFF-FFFFE0050000}" r="U56" connectionId="0">
    <xmlCellPr id="1" xr6:uid="{00000000-0010-0000-E005-000001000000}" uniqueName="P1082471">
      <xmlPr mapId="2" xpath="/GFI-IZD-POD/IPK-GFI-IZD-POD_1000379/P1082471" xmlDataType="decimal"/>
    </xmlCellPr>
  </singleXmlCell>
  <singleXmlCell id="1510" xr6:uid="{00000000-000C-0000-FFFF-FFFFE1050000}" r="V56" connectionId="0">
    <xmlCellPr id="1" xr6:uid="{00000000-0010-0000-E105-000001000000}" uniqueName="P1082472">
      <xmlPr mapId="2" xpath="/GFI-IZD-POD/IPK-GFI-IZD-POD_1000379/P1082472" xmlDataType="decimal"/>
    </xmlCellPr>
  </singleXmlCell>
  <singleXmlCell id="1511" xr6:uid="{00000000-000C-0000-FFFF-FFFFE2050000}" r="W56" connectionId="0">
    <xmlCellPr id="1" xr6:uid="{00000000-0010-0000-E205-000001000000}" uniqueName="P1082473">
      <xmlPr mapId="2" xpath="/GFI-IZD-POD/IPK-GFI-IZD-POD_1000379/P1082473" xmlDataType="decimal"/>
    </xmlCellPr>
  </singleXmlCell>
  <singleXmlCell id="1512" xr6:uid="{00000000-000C-0000-FFFF-FFFFE3050000}" r="X56" connectionId="0">
    <xmlCellPr id="1" xr6:uid="{00000000-0010-0000-E305-000001000000}" uniqueName="P1082474">
      <xmlPr mapId="2" xpath="/GFI-IZD-POD/IPK-GFI-IZD-POD_1000379/P1082474" xmlDataType="decimal"/>
    </xmlCellPr>
  </singleXmlCell>
  <singleXmlCell id="1513" xr6:uid="{00000000-000C-0000-FFFF-FFFFE4050000}" r="Y56" connectionId="0">
    <xmlCellPr id="1" xr6:uid="{00000000-0010-0000-E405-000001000000}" uniqueName="P1082475">
      <xmlPr mapId="2" xpath="/GFI-IZD-POD/IPK-GFI-IZD-POD_1000379/P1082475" xmlDataType="decimal"/>
    </xmlCellPr>
  </singleXmlCell>
  <singleXmlCell id="1514" xr6:uid="{00000000-000C-0000-FFFF-FFFFE5050000}" r="H57" connectionId="0">
    <xmlCellPr id="1" xr6:uid="{00000000-0010-0000-E505-000001000000}" uniqueName="P1080784">
      <xmlPr mapId="2" xpath="/GFI-IZD-POD/IPK-GFI-IZD-POD_1000379/P1080784" xmlDataType="decimal"/>
    </xmlCellPr>
  </singleXmlCell>
  <singleXmlCell id="1515" xr6:uid="{00000000-000C-0000-FFFF-FFFFE6050000}" r="I57" connectionId="0">
    <xmlCellPr id="1" xr6:uid="{00000000-0010-0000-E605-000001000000}" uniqueName="P1080785">
      <xmlPr mapId="2" xpath="/GFI-IZD-POD/IPK-GFI-IZD-POD_1000379/P1080785" xmlDataType="decimal"/>
    </xmlCellPr>
  </singleXmlCell>
  <singleXmlCell id="1516" xr6:uid="{00000000-000C-0000-FFFF-FFFFE7050000}" r="J57" connectionId="0">
    <xmlCellPr id="1" xr6:uid="{00000000-0010-0000-E705-000001000000}" uniqueName="P1080786">
      <xmlPr mapId="2" xpath="/GFI-IZD-POD/IPK-GFI-IZD-POD_1000379/P1080786" xmlDataType="decimal"/>
    </xmlCellPr>
  </singleXmlCell>
  <singleXmlCell id="1517" xr6:uid="{00000000-000C-0000-FFFF-FFFFE8050000}" r="K57" connectionId="0">
    <xmlCellPr id="1" xr6:uid="{00000000-0010-0000-E805-000001000000}" uniqueName="P1081033">
      <xmlPr mapId="2" xpath="/GFI-IZD-POD/IPK-GFI-IZD-POD_1000379/P1081033" xmlDataType="decimal"/>
    </xmlCellPr>
  </singleXmlCell>
  <singleXmlCell id="1518" xr6:uid="{00000000-000C-0000-FFFF-FFFFE9050000}" r="L57" connectionId="0">
    <xmlCellPr id="1" xr6:uid="{00000000-0010-0000-E905-000001000000}" uniqueName="P1081034">
      <xmlPr mapId="2" xpath="/GFI-IZD-POD/IPK-GFI-IZD-POD_1000379/P1081034" xmlDataType="decimal"/>
    </xmlCellPr>
  </singleXmlCell>
  <singleXmlCell id="1519" xr6:uid="{00000000-000C-0000-FFFF-FFFFEA050000}" r="M57" connectionId="0">
    <xmlCellPr id="1" xr6:uid="{00000000-0010-0000-EA05-000001000000}" uniqueName="P1081035">
      <xmlPr mapId="2" xpath="/GFI-IZD-POD/IPK-GFI-IZD-POD_1000379/P1081035" xmlDataType="decimal"/>
    </xmlCellPr>
  </singleXmlCell>
  <singleXmlCell id="1520" xr6:uid="{00000000-000C-0000-FFFF-FFFFEB050000}" r="N57" connectionId="0">
    <xmlCellPr id="1" xr6:uid="{00000000-0010-0000-EB05-000001000000}" uniqueName="P1081222">
      <xmlPr mapId="2" xpath="/GFI-IZD-POD/IPK-GFI-IZD-POD_1000379/P1081222" xmlDataType="decimal"/>
    </xmlCellPr>
  </singleXmlCell>
  <singleXmlCell id="1521" xr6:uid="{00000000-000C-0000-FFFF-FFFFEC050000}" r="O57" connectionId="0">
    <xmlCellPr id="1" xr6:uid="{00000000-0010-0000-EC05-000001000000}" uniqueName="P1081223">
      <xmlPr mapId="2" xpath="/GFI-IZD-POD/IPK-GFI-IZD-POD_1000379/P1081223" xmlDataType="decimal"/>
    </xmlCellPr>
  </singleXmlCell>
  <singleXmlCell id="1522" xr6:uid="{00000000-000C-0000-FFFF-FFFFED050000}" r="P57" connectionId="0">
    <xmlCellPr id="1" xr6:uid="{00000000-0010-0000-ED05-000001000000}" uniqueName="P1082477">
      <xmlPr mapId="2" xpath="/GFI-IZD-POD/IPK-GFI-IZD-POD_1000379/P1082477" xmlDataType="decimal"/>
    </xmlCellPr>
  </singleXmlCell>
  <singleXmlCell id="1523" xr6:uid="{00000000-000C-0000-FFFF-FFFFEE050000}" r="Q57" connectionId="0">
    <xmlCellPr id="1" xr6:uid="{00000000-0010-0000-EE05-000001000000}" uniqueName="P1082480">
      <xmlPr mapId="2" xpath="/GFI-IZD-POD/IPK-GFI-IZD-POD_1000379/P1082480" xmlDataType="decimal"/>
    </xmlCellPr>
  </singleXmlCell>
  <singleXmlCell id="1524" xr6:uid="{00000000-000C-0000-FFFF-FFFFEF050000}" r="R57" connectionId="0">
    <xmlCellPr id="1" xr6:uid="{00000000-0010-0000-EF05-000001000000}" uniqueName="P1082482">
      <xmlPr mapId="2" xpath="/GFI-IZD-POD/IPK-GFI-IZD-POD_1000379/P1082482" xmlDataType="decimal"/>
    </xmlCellPr>
  </singleXmlCell>
  <singleXmlCell id="1525" xr6:uid="{00000000-000C-0000-FFFF-FFFFF0050000}" r="S57" connectionId="0">
    <xmlCellPr id="1" xr6:uid="{00000000-0010-0000-F005-000001000000}" uniqueName="P1123098">
      <xmlPr mapId="2" xpath="/GFI-IZD-POD/IPK-GFI-IZD-POD_1000379/P1123098" xmlDataType="decimal"/>
    </xmlCellPr>
  </singleXmlCell>
  <singleXmlCell id="1526" xr6:uid="{00000000-000C-0000-FFFF-FFFFF1050000}" r="T57" connectionId="0">
    <xmlCellPr id="1" xr6:uid="{00000000-0010-0000-F105-000001000000}" uniqueName="P1123099">
      <xmlPr mapId="2" xpath="/GFI-IZD-POD/IPK-GFI-IZD-POD_1000379/P1123099" xmlDataType="decimal"/>
    </xmlCellPr>
  </singleXmlCell>
  <singleXmlCell id="1527" xr6:uid="{00000000-000C-0000-FFFF-FFFFF2050000}" r="U57" connectionId="0">
    <xmlCellPr id="1" xr6:uid="{00000000-0010-0000-F205-000001000000}" uniqueName="P1082435">
      <xmlPr mapId="2" xpath="/GFI-IZD-POD/IPK-GFI-IZD-POD_1000379/P1082435" xmlDataType="decimal"/>
    </xmlCellPr>
  </singleXmlCell>
  <singleXmlCell id="1528" xr6:uid="{00000000-000C-0000-FFFF-FFFFF3050000}" r="V57" connectionId="0">
    <xmlCellPr id="1" xr6:uid="{00000000-0010-0000-F305-000001000000}" uniqueName="P1082484">
      <xmlPr mapId="2" xpath="/GFI-IZD-POD/IPK-GFI-IZD-POD_1000379/P1082484" xmlDataType="decimal"/>
    </xmlCellPr>
  </singleXmlCell>
  <singleXmlCell id="1529" xr6:uid="{00000000-000C-0000-FFFF-FFFFF4050000}" r="W57" connectionId="0">
    <xmlCellPr id="1" xr6:uid="{00000000-0010-0000-F405-000001000000}" uniqueName="P1082487">
      <xmlPr mapId="2" xpath="/GFI-IZD-POD/IPK-GFI-IZD-POD_1000379/P1082487" xmlDataType="decimal"/>
    </xmlCellPr>
  </singleXmlCell>
  <singleXmlCell id="1530" xr6:uid="{00000000-000C-0000-FFFF-FFFFF5050000}" r="X57" connectionId="0">
    <xmlCellPr id="1" xr6:uid="{00000000-0010-0000-F505-000001000000}" uniqueName="P1082488">
      <xmlPr mapId="2" xpath="/GFI-IZD-POD/IPK-GFI-IZD-POD_1000379/P1082488" xmlDataType="decimal"/>
    </xmlCellPr>
  </singleXmlCell>
  <singleXmlCell id="1531" xr6:uid="{00000000-000C-0000-FFFF-FFFFF6050000}" r="Y57" connectionId="0">
    <xmlCellPr id="1" xr6:uid="{00000000-0010-0000-F605-000001000000}" uniqueName="P1082490">
      <xmlPr mapId="2" xpath="/GFI-IZD-POD/IPK-GFI-IZD-POD_1000379/P1082490" xmlDataType="decimal"/>
    </xmlCellPr>
  </singleXmlCell>
  <singleXmlCell id="1532" xr6:uid="{00000000-000C-0000-FFFF-FFFFF7050000}" r="H58" connectionId="0">
    <xmlCellPr id="1" xr6:uid="{00000000-0010-0000-F705-000001000000}" uniqueName="P1081224">
      <xmlPr mapId="2" xpath="/GFI-IZD-POD/IPK-GFI-IZD-POD_1000379/P1081224" xmlDataType="decimal"/>
    </xmlCellPr>
  </singleXmlCell>
  <singleXmlCell id="1533" xr6:uid="{00000000-000C-0000-FFFF-FFFFF8050000}" r="I58" connectionId="0">
    <xmlCellPr id="1" xr6:uid="{00000000-0010-0000-F805-000001000000}" uniqueName="P1081225">
      <xmlPr mapId="2" xpath="/GFI-IZD-POD/IPK-GFI-IZD-POD_1000379/P1081225" xmlDataType="decimal"/>
    </xmlCellPr>
  </singleXmlCell>
  <singleXmlCell id="1534" xr6:uid="{00000000-000C-0000-FFFF-FFFFF9050000}" r="J58" connectionId="0">
    <xmlCellPr id="1" xr6:uid="{00000000-0010-0000-F905-000001000000}" uniqueName="P1081326">
      <xmlPr mapId="2" xpath="/GFI-IZD-POD/IPK-GFI-IZD-POD_1000379/P1081326" xmlDataType="decimal"/>
    </xmlCellPr>
  </singleXmlCell>
  <singleXmlCell id="1535" xr6:uid="{00000000-000C-0000-FFFF-FFFFFA050000}" r="K58" connectionId="0">
    <xmlCellPr id="1" xr6:uid="{00000000-0010-0000-FA05-000001000000}" uniqueName="P1081327">
      <xmlPr mapId="2" xpath="/GFI-IZD-POD/IPK-GFI-IZD-POD_1000379/P1081327" xmlDataType="decimal"/>
    </xmlCellPr>
  </singleXmlCell>
  <singleXmlCell id="1536" xr6:uid="{00000000-000C-0000-FFFF-FFFFFB050000}" r="L58" connectionId="0">
    <xmlCellPr id="1" xr6:uid="{00000000-0010-0000-FB05-000001000000}" uniqueName="P1081328">
      <xmlPr mapId="2" xpath="/GFI-IZD-POD/IPK-GFI-IZD-POD_1000379/P1081328" xmlDataType="decimal"/>
    </xmlCellPr>
  </singleXmlCell>
  <singleXmlCell id="1537" xr6:uid="{00000000-000C-0000-FFFF-FFFFFC050000}" r="M58" connectionId="0">
    <xmlCellPr id="1" xr6:uid="{00000000-0010-0000-FC05-000001000000}" uniqueName="P1081413">
      <xmlPr mapId="2" xpath="/GFI-IZD-POD/IPK-GFI-IZD-POD_1000379/P1081413" xmlDataType="decimal"/>
    </xmlCellPr>
  </singleXmlCell>
  <singleXmlCell id="1538" xr6:uid="{00000000-000C-0000-FFFF-FFFFFD050000}" r="N58" connectionId="0">
    <xmlCellPr id="1" xr6:uid="{00000000-0010-0000-FD05-000001000000}" uniqueName="P1081414">
      <xmlPr mapId="2" xpath="/GFI-IZD-POD/IPK-GFI-IZD-POD_1000379/P1081414" xmlDataType="decimal"/>
    </xmlCellPr>
  </singleXmlCell>
  <singleXmlCell id="1539" xr6:uid="{00000000-000C-0000-FFFF-FFFFFE050000}" r="O58" connectionId="0">
    <xmlCellPr id="1" xr6:uid="{00000000-0010-0000-FE05-000001000000}" uniqueName="P1081415">
      <xmlPr mapId="2" xpath="/GFI-IZD-POD/IPK-GFI-IZD-POD_1000379/P1081415" xmlDataType="decimal"/>
    </xmlCellPr>
  </singleXmlCell>
  <singleXmlCell id="1540" xr6:uid="{00000000-000C-0000-FFFF-FFFFFF050000}" r="P58" connectionId="0">
    <xmlCellPr id="1" xr6:uid="{00000000-0010-0000-FF05-000001000000}" uniqueName="P1082493">
      <xmlPr mapId="2" xpath="/GFI-IZD-POD/IPK-GFI-IZD-POD_1000379/P1082493" xmlDataType="decimal"/>
    </xmlCellPr>
  </singleXmlCell>
  <singleXmlCell id="1541" xr6:uid="{00000000-000C-0000-FFFF-FFFF00060000}" r="Q58" connectionId="0">
    <xmlCellPr id="1" xr6:uid="{00000000-0010-0000-0006-000001000000}" uniqueName="P1082497">
      <xmlPr mapId="2" xpath="/GFI-IZD-POD/IPK-GFI-IZD-POD_1000379/P1082497" xmlDataType="decimal"/>
    </xmlCellPr>
  </singleXmlCell>
  <singleXmlCell id="1542" xr6:uid="{00000000-000C-0000-FFFF-FFFF01060000}" r="R58" connectionId="0">
    <xmlCellPr id="1" xr6:uid="{00000000-0010-0000-0106-000001000000}" uniqueName="P1082498">
      <xmlPr mapId="2" xpath="/GFI-IZD-POD/IPK-GFI-IZD-POD_1000379/P1082498" xmlDataType="decimal"/>
    </xmlCellPr>
  </singleXmlCell>
  <singleXmlCell id="1543" xr6:uid="{00000000-000C-0000-FFFF-FFFF02060000}" r="S58" connectionId="0">
    <xmlCellPr id="1" xr6:uid="{00000000-0010-0000-0206-000001000000}" uniqueName="P1123100">
      <xmlPr mapId="2" xpath="/GFI-IZD-POD/IPK-GFI-IZD-POD_1000379/P1123100" xmlDataType="decimal"/>
    </xmlCellPr>
  </singleXmlCell>
  <singleXmlCell id="1544" xr6:uid="{00000000-000C-0000-FFFF-FFFF03060000}" r="T58" connectionId="0">
    <xmlCellPr id="1" xr6:uid="{00000000-0010-0000-0306-000001000000}" uniqueName="P1123101">
      <xmlPr mapId="2" xpath="/GFI-IZD-POD/IPK-GFI-IZD-POD_1000379/P1123101" xmlDataType="decimal"/>
    </xmlCellPr>
  </singleXmlCell>
  <singleXmlCell id="1546" xr6:uid="{00000000-000C-0000-FFFF-FFFF04060000}" r="U58" connectionId="0">
    <xmlCellPr id="1" xr6:uid="{00000000-0010-0000-0406-000001000000}" uniqueName="P1082501">
      <xmlPr mapId="2" xpath="/GFI-IZD-POD/IPK-GFI-IZD-POD_1000379/P1082501" xmlDataType="decimal"/>
    </xmlCellPr>
  </singleXmlCell>
  <singleXmlCell id="1547" xr6:uid="{00000000-000C-0000-FFFF-FFFF05060000}" r="V58" connectionId="0">
    <xmlCellPr id="1" xr6:uid="{00000000-0010-0000-0506-000001000000}" uniqueName="P1082437">
      <xmlPr mapId="2" xpath="/GFI-IZD-POD/IPK-GFI-IZD-POD_1000379/P1082437" xmlDataType="decimal"/>
    </xmlCellPr>
  </singleXmlCell>
  <singleXmlCell id="1548" xr6:uid="{00000000-000C-0000-FFFF-FFFF06060000}" r="W58" connectionId="0">
    <xmlCellPr id="1" xr6:uid="{00000000-0010-0000-0606-000001000000}" uniqueName="P1082503">
      <xmlPr mapId="2" xpath="/GFI-IZD-POD/IPK-GFI-IZD-POD_1000379/P1082503" xmlDataType="decimal"/>
    </xmlCellPr>
  </singleXmlCell>
  <singleXmlCell id="1549" xr6:uid="{00000000-000C-0000-FFFF-FFFF07060000}" r="X58" connectionId="0">
    <xmlCellPr id="1" xr6:uid="{00000000-0010-0000-0706-000001000000}" uniqueName="P1082505">
      <xmlPr mapId="2" xpath="/GFI-IZD-POD/IPK-GFI-IZD-POD_1000379/P1082505" xmlDataType="decimal"/>
    </xmlCellPr>
  </singleXmlCell>
  <singleXmlCell id="1550" xr6:uid="{00000000-000C-0000-FFFF-FFFF08060000}" r="Y58" connectionId="0">
    <xmlCellPr id="1" xr6:uid="{00000000-0010-0000-0806-000001000000}" uniqueName="P1082507">
      <xmlPr mapId="2" xpath="/GFI-IZD-POD/IPK-GFI-IZD-POD_1000379/P1082507" xmlDataType="decimal"/>
    </xmlCellPr>
  </singleXmlCell>
  <singleXmlCell id="1551" xr6:uid="{00000000-000C-0000-FFFF-FFFF09060000}" r="H59" connectionId="0">
    <xmlCellPr id="1" xr6:uid="{00000000-0010-0000-0906-000001000000}" uniqueName="P1081416">
      <xmlPr mapId="2" xpath="/GFI-IZD-POD/IPK-GFI-IZD-POD_1000379/P1081416" xmlDataType="decimal"/>
    </xmlCellPr>
  </singleXmlCell>
  <singleXmlCell id="1552" xr6:uid="{00000000-000C-0000-FFFF-FFFF0A060000}" r="I59" connectionId="0">
    <xmlCellPr id="1" xr6:uid="{00000000-0010-0000-0A06-000001000000}" uniqueName="P1081501">
      <xmlPr mapId="2" xpath="/GFI-IZD-POD/IPK-GFI-IZD-POD_1000379/P1081501" xmlDataType="decimal"/>
    </xmlCellPr>
  </singleXmlCell>
  <singleXmlCell id="1553" xr6:uid="{00000000-000C-0000-FFFF-FFFF0B060000}" r="J59" connectionId="0">
    <xmlCellPr id="1" xr6:uid="{00000000-0010-0000-0B06-000001000000}" uniqueName="P1081502">
      <xmlPr mapId="2" xpath="/GFI-IZD-POD/IPK-GFI-IZD-POD_1000379/P1081502" xmlDataType="decimal"/>
    </xmlCellPr>
  </singleXmlCell>
  <singleXmlCell id="1554" xr6:uid="{00000000-000C-0000-FFFF-FFFF0C060000}" r="K59" connectionId="0">
    <xmlCellPr id="1" xr6:uid="{00000000-0010-0000-0C06-000001000000}" uniqueName="P1081503">
      <xmlPr mapId="2" xpath="/GFI-IZD-POD/IPK-GFI-IZD-POD_1000379/P1081503" xmlDataType="decimal"/>
    </xmlCellPr>
  </singleXmlCell>
  <singleXmlCell id="1555" xr6:uid="{00000000-000C-0000-FFFF-FFFF0D060000}" r="L59" connectionId="0">
    <xmlCellPr id="1" xr6:uid="{00000000-0010-0000-0D06-000001000000}" uniqueName="P1081504">
      <xmlPr mapId="2" xpath="/GFI-IZD-POD/IPK-GFI-IZD-POD_1000379/P1081504" xmlDataType="decimal"/>
    </xmlCellPr>
  </singleXmlCell>
  <singleXmlCell id="1556" xr6:uid="{00000000-000C-0000-FFFF-FFFF0E060000}" r="M59" connectionId="0">
    <xmlCellPr id="1" xr6:uid="{00000000-0010-0000-0E06-000001000000}" uniqueName="P1081505">
      <xmlPr mapId="2" xpath="/GFI-IZD-POD/IPK-GFI-IZD-POD_1000379/P1081505" xmlDataType="decimal"/>
    </xmlCellPr>
  </singleXmlCell>
  <singleXmlCell id="1557" xr6:uid="{00000000-000C-0000-FFFF-FFFF0F060000}" r="N59" connectionId="0">
    <xmlCellPr id="1" xr6:uid="{00000000-0010-0000-0F06-000001000000}" uniqueName="P1081506">
      <xmlPr mapId="2" xpath="/GFI-IZD-POD/IPK-GFI-IZD-POD_1000379/P1081506" xmlDataType="decimal"/>
    </xmlCellPr>
  </singleXmlCell>
  <singleXmlCell id="1558" xr6:uid="{00000000-000C-0000-FFFF-FFFF10060000}" r="O59" connectionId="0">
    <xmlCellPr id="1" xr6:uid="{00000000-0010-0000-1006-000001000000}" uniqueName="P1081507">
      <xmlPr mapId="2" xpath="/GFI-IZD-POD/IPK-GFI-IZD-POD_1000379/P1081507" xmlDataType="decimal"/>
    </xmlCellPr>
  </singleXmlCell>
  <singleXmlCell id="1559" xr6:uid="{00000000-000C-0000-FFFF-FFFF11060000}" r="P59" connectionId="0">
    <xmlCellPr id="1" xr6:uid="{00000000-0010-0000-1106-000001000000}" uniqueName="P1082510">
      <xmlPr mapId="2" xpath="/GFI-IZD-POD/IPK-GFI-IZD-POD_1000379/P1082510" xmlDataType="decimal"/>
    </xmlCellPr>
  </singleXmlCell>
  <singleXmlCell id="1560" xr6:uid="{00000000-000C-0000-FFFF-FFFF12060000}" r="Q59" connectionId="0">
    <xmlCellPr id="1" xr6:uid="{00000000-0010-0000-1206-000001000000}" uniqueName="P1082512">
      <xmlPr mapId="2" xpath="/GFI-IZD-POD/IPK-GFI-IZD-POD_1000379/P1082512" xmlDataType="decimal"/>
    </xmlCellPr>
  </singleXmlCell>
  <singleXmlCell id="1561" xr6:uid="{00000000-000C-0000-FFFF-FFFF13060000}" r="R59" connectionId="0">
    <xmlCellPr id="1" xr6:uid="{00000000-0010-0000-1306-000001000000}" uniqueName="P1082514">
      <xmlPr mapId="2" xpath="/GFI-IZD-POD/IPK-GFI-IZD-POD_1000379/P1082514" xmlDataType="decimal"/>
    </xmlCellPr>
  </singleXmlCell>
  <singleXmlCell id="1562" xr6:uid="{00000000-000C-0000-FFFF-FFFF14060000}" r="S59" connectionId="0">
    <xmlCellPr id="1" xr6:uid="{00000000-0010-0000-1406-000001000000}" uniqueName="P1123102">
      <xmlPr mapId="2" xpath="/GFI-IZD-POD/IPK-GFI-IZD-POD_1000379/P1123102" xmlDataType="decimal"/>
    </xmlCellPr>
  </singleXmlCell>
  <singleXmlCell id="1563" xr6:uid="{00000000-000C-0000-FFFF-FFFF15060000}" r="T59" connectionId="0">
    <xmlCellPr id="1" xr6:uid="{00000000-0010-0000-1506-000001000000}" uniqueName="P1123103">
      <xmlPr mapId="2" xpath="/GFI-IZD-POD/IPK-GFI-IZD-POD_1000379/P1123103" xmlDataType="decimal"/>
    </xmlCellPr>
  </singleXmlCell>
  <singleXmlCell id="1564" xr6:uid="{00000000-000C-0000-FFFF-FFFF16060000}" r="U59" connectionId="0">
    <xmlCellPr id="1" xr6:uid="{00000000-0010-0000-1606-000001000000}" uniqueName="P1082516">
      <xmlPr mapId="2" xpath="/GFI-IZD-POD/IPK-GFI-IZD-POD_1000379/P1082516" xmlDataType="decimal"/>
    </xmlCellPr>
  </singleXmlCell>
  <singleXmlCell id="1565" xr6:uid="{00000000-000C-0000-FFFF-FFFF17060000}" r="V59" connectionId="0">
    <xmlCellPr id="1" xr6:uid="{00000000-0010-0000-1706-000001000000}" uniqueName="P1082519">
      <xmlPr mapId="2" xpath="/GFI-IZD-POD/IPK-GFI-IZD-POD_1000379/P1082519" xmlDataType="decimal"/>
    </xmlCellPr>
  </singleXmlCell>
  <singleXmlCell id="1566" xr6:uid="{00000000-000C-0000-FFFF-FFFF18060000}" r="W59" connectionId="0">
    <xmlCellPr id="1" xr6:uid="{00000000-0010-0000-1806-000001000000}" uniqueName="P1082440">
      <xmlPr mapId="2" xpath="/GFI-IZD-POD/IPK-GFI-IZD-POD_1000379/P1082440" xmlDataType="decimal"/>
    </xmlCellPr>
  </singleXmlCell>
  <singleXmlCell id="1567" xr6:uid="{00000000-000C-0000-FFFF-FFFF19060000}" r="X59" connectionId="0">
    <xmlCellPr id="1" xr6:uid="{00000000-0010-0000-1906-000001000000}" uniqueName="P1082521">
      <xmlPr mapId="2" xpath="/GFI-IZD-POD/IPK-GFI-IZD-POD_1000379/P1082521" xmlDataType="decimal"/>
    </xmlCellPr>
  </singleXmlCell>
  <singleXmlCell id="1568" xr6:uid="{00000000-000C-0000-FFFF-FFFF1A060000}" r="Y59" connectionId="0">
    <xmlCellPr id="1" xr6:uid="{00000000-0010-0000-1A06-000001000000}" uniqueName="P1082523">
      <xmlPr mapId="2" xpath="/GFI-IZD-POD/IPK-GFI-IZD-POD_1000379/P1082523" xmlDataType="decimal"/>
    </xmlCellPr>
  </singleXmlCell>
  <singleXmlCell id="1569" xr6:uid="{00000000-000C-0000-FFFF-FFFF1B060000}" r="H61" connectionId="0">
    <xmlCellPr id="1" xr6:uid="{00000000-0010-0000-1B06-000001000000}" uniqueName="P1081508">
      <xmlPr mapId="2" xpath="/GFI-IZD-POD/IPK-GFI-IZD-POD_1000379/P1081508" xmlDataType="decimal"/>
    </xmlCellPr>
  </singleXmlCell>
  <singleXmlCell id="1570" xr6:uid="{00000000-000C-0000-FFFF-FFFF1C060000}" r="I61" connectionId="0">
    <xmlCellPr id="1" xr6:uid="{00000000-0010-0000-1C06-000001000000}" uniqueName="P1081509">
      <xmlPr mapId="2" xpath="/GFI-IZD-POD/IPK-GFI-IZD-POD_1000379/P1081509" xmlDataType="decimal"/>
    </xmlCellPr>
  </singleXmlCell>
  <singleXmlCell id="1571" xr6:uid="{00000000-000C-0000-FFFF-FFFF1D060000}" r="J61" connectionId="0">
    <xmlCellPr id="1" xr6:uid="{00000000-0010-0000-1D06-000001000000}" uniqueName="P1081510">
      <xmlPr mapId="2" xpath="/GFI-IZD-POD/IPK-GFI-IZD-POD_1000379/P1081510" xmlDataType="decimal"/>
    </xmlCellPr>
  </singleXmlCell>
  <singleXmlCell id="1572" xr6:uid="{00000000-000C-0000-FFFF-FFFF1E060000}" r="K61" connectionId="0">
    <xmlCellPr id="1" xr6:uid="{00000000-0010-0000-1E06-000001000000}" uniqueName="P1081511">
      <xmlPr mapId="2" xpath="/GFI-IZD-POD/IPK-GFI-IZD-POD_1000379/P1081511" xmlDataType="decimal"/>
    </xmlCellPr>
  </singleXmlCell>
  <singleXmlCell id="1573" xr6:uid="{00000000-000C-0000-FFFF-FFFF1F060000}" r="L61" connectionId="0">
    <xmlCellPr id="1" xr6:uid="{00000000-0010-0000-1F06-000001000000}" uniqueName="P1081512">
      <xmlPr mapId="2" xpath="/GFI-IZD-POD/IPK-GFI-IZD-POD_1000379/P1081512" xmlDataType="decimal"/>
    </xmlCellPr>
  </singleXmlCell>
  <singleXmlCell id="1574" xr6:uid="{00000000-000C-0000-FFFF-FFFF20060000}" r="M61" connectionId="0">
    <xmlCellPr id="1" xr6:uid="{00000000-0010-0000-2006-000001000000}" uniqueName="P1081513">
      <xmlPr mapId="2" xpath="/GFI-IZD-POD/IPK-GFI-IZD-POD_1000379/P1081513" xmlDataType="decimal"/>
    </xmlCellPr>
  </singleXmlCell>
  <singleXmlCell id="1575" xr6:uid="{00000000-000C-0000-FFFF-FFFF21060000}" r="N61" connectionId="0">
    <xmlCellPr id="1" xr6:uid="{00000000-0010-0000-2106-000001000000}" uniqueName="P1081514">
      <xmlPr mapId="2" xpath="/GFI-IZD-POD/IPK-GFI-IZD-POD_1000379/P1081514" xmlDataType="decimal"/>
    </xmlCellPr>
  </singleXmlCell>
  <singleXmlCell id="1576" xr6:uid="{00000000-000C-0000-FFFF-FFFF22060000}" r="O61" connectionId="0">
    <xmlCellPr id="1" xr6:uid="{00000000-0010-0000-2206-000001000000}" uniqueName="P1081515">
      <xmlPr mapId="2" xpath="/GFI-IZD-POD/IPK-GFI-IZD-POD_1000379/P1081515" xmlDataType="decimal"/>
    </xmlCellPr>
  </singleXmlCell>
  <singleXmlCell id="1577" xr6:uid="{00000000-000C-0000-FFFF-FFFF23060000}" r="P61" connectionId="0">
    <xmlCellPr id="1" xr6:uid="{00000000-0010-0000-2306-000001000000}" uniqueName="P1082525">
      <xmlPr mapId="2" xpath="/GFI-IZD-POD/IPK-GFI-IZD-POD_1000379/P1082525" xmlDataType="decimal"/>
    </xmlCellPr>
  </singleXmlCell>
  <singleXmlCell id="1578" xr6:uid="{00000000-000C-0000-FFFF-FFFF24060000}" r="Q61" connectionId="0">
    <xmlCellPr id="1" xr6:uid="{00000000-0010-0000-2406-000001000000}" uniqueName="P1082527">
      <xmlPr mapId="2" xpath="/GFI-IZD-POD/IPK-GFI-IZD-POD_1000379/P1082527" xmlDataType="decimal"/>
    </xmlCellPr>
  </singleXmlCell>
  <singleXmlCell id="1579" xr6:uid="{00000000-000C-0000-FFFF-FFFF25060000}" r="R61" connectionId="0">
    <xmlCellPr id="1" xr6:uid="{00000000-0010-0000-2506-000001000000}" uniqueName="P1082528">
      <xmlPr mapId="2" xpath="/GFI-IZD-POD/IPK-GFI-IZD-POD_1000379/P1082528" xmlDataType="decimal"/>
    </xmlCellPr>
  </singleXmlCell>
  <singleXmlCell id="1580" xr6:uid="{00000000-000C-0000-FFFF-FFFF26060000}" r="S61" connectionId="0">
    <xmlCellPr id="1" xr6:uid="{00000000-0010-0000-2606-000001000000}" uniqueName="P1123104">
      <xmlPr mapId="2" xpath="/GFI-IZD-POD/IPK-GFI-IZD-POD_1000379/P1123104" xmlDataType="decimal"/>
    </xmlCellPr>
  </singleXmlCell>
  <singleXmlCell id="1581" xr6:uid="{00000000-000C-0000-FFFF-FFFF27060000}" r="T61" connectionId="0">
    <xmlCellPr id="1" xr6:uid="{00000000-0010-0000-2706-000001000000}" uniqueName="P1123105">
      <xmlPr mapId="2" xpath="/GFI-IZD-POD/IPK-GFI-IZD-POD_1000379/P1123105" xmlDataType="decimal"/>
    </xmlCellPr>
  </singleXmlCell>
  <singleXmlCell id="1582" xr6:uid="{00000000-000C-0000-FFFF-FFFF28060000}" r="U61" connectionId="0">
    <xmlCellPr id="1" xr6:uid="{00000000-0010-0000-2806-000001000000}" uniqueName="P1082529">
      <xmlPr mapId="2" xpath="/GFI-IZD-POD/IPK-GFI-IZD-POD_1000379/P1082529" xmlDataType="decimal"/>
    </xmlCellPr>
  </singleXmlCell>
  <singleXmlCell id="1583" xr6:uid="{00000000-000C-0000-FFFF-FFFF29060000}" r="V61" connectionId="0">
    <xmlCellPr id="1" xr6:uid="{00000000-0010-0000-2906-000001000000}" uniqueName="P1082530">
      <xmlPr mapId="2" xpath="/GFI-IZD-POD/IPK-GFI-IZD-POD_1000379/P1082530" xmlDataType="decimal"/>
    </xmlCellPr>
  </singleXmlCell>
  <singleXmlCell id="1584" xr6:uid="{00000000-000C-0000-FFFF-FFFF2A060000}" r="W61" connectionId="0">
    <xmlCellPr id="1" xr6:uid="{00000000-0010-0000-2A06-000001000000}" uniqueName="P1082532">
      <xmlPr mapId="2" xpath="/GFI-IZD-POD/IPK-GFI-IZD-POD_1000379/P1082532" xmlDataType="decimal"/>
    </xmlCellPr>
  </singleXmlCell>
  <singleXmlCell id="1585" xr6:uid="{00000000-000C-0000-FFFF-FFFF2B060000}" r="X61" connectionId="0">
    <xmlCellPr id="1" xr6:uid="{00000000-0010-0000-2B06-000001000000}" uniqueName="P1082442">
      <xmlPr mapId="2" xpath="/GFI-IZD-POD/IPK-GFI-IZD-POD_1000379/P1082442" xmlDataType="decimal"/>
    </xmlCellPr>
  </singleXmlCell>
  <singleXmlCell id="1586" xr6:uid="{00000000-000C-0000-FFFF-FFFF2C060000}" r="Y61" connectionId="0">
    <xmlCellPr id="1" xr6:uid="{00000000-0010-0000-2C06-000001000000}" uniqueName="P1082533">
      <xmlPr mapId="2" xpath="/GFI-IZD-POD/IPK-GFI-IZD-POD_1000379/P1082533" xmlDataType="decimal"/>
    </xmlCellPr>
  </singleXmlCell>
  <singleXmlCell id="1587" xr6:uid="{00000000-000C-0000-FFFF-FFFF2D060000}" r="H62" connectionId="0">
    <xmlCellPr id="1" xr6:uid="{00000000-0010-0000-2D06-000001000000}" uniqueName="P1081516">
      <xmlPr mapId="2" xpath="/GFI-IZD-POD/IPK-GFI-IZD-POD_1000379/P1081516" xmlDataType="decimal"/>
    </xmlCellPr>
  </singleXmlCell>
  <singleXmlCell id="1588" xr6:uid="{00000000-000C-0000-FFFF-FFFF2E060000}" r="I62" connectionId="0">
    <xmlCellPr id="1" xr6:uid="{00000000-0010-0000-2E06-000001000000}" uniqueName="P1081517">
      <xmlPr mapId="2" xpath="/GFI-IZD-POD/IPK-GFI-IZD-POD_1000379/P1081517" xmlDataType="decimal"/>
    </xmlCellPr>
  </singleXmlCell>
  <singleXmlCell id="1589" xr6:uid="{00000000-000C-0000-FFFF-FFFF2F060000}" r="J62" connectionId="0">
    <xmlCellPr id="1" xr6:uid="{00000000-0010-0000-2F06-000001000000}" uniqueName="P1081518">
      <xmlPr mapId="2" xpath="/GFI-IZD-POD/IPK-GFI-IZD-POD_1000379/P1081518" xmlDataType="decimal"/>
    </xmlCellPr>
  </singleXmlCell>
  <singleXmlCell id="1590" xr6:uid="{00000000-000C-0000-FFFF-FFFF30060000}" r="K62" connectionId="0">
    <xmlCellPr id="1" xr6:uid="{00000000-0010-0000-3006-000001000000}" uniqueName="P1081519">
      <xmlPr mapId="2" xpath="/GFI-IZD-POD/IPK-GFI-IZD-POD_1000379/P1081519" xmlDataType="decimal"/>
    </xmlCellPr>
  </singleXmlCell>
  <singleXmlCell id="1591" xr6:uid="{00000000-000C-0000-FFFF-FFFF31060000}" r="L62" connectionId="0">
    <xmlCellPr id="1" xr6:uid="{00000000-0010-0000-3106-000001000000}" uniqueName="P1081520">
      <xmlPr mapId="2" xpath="/GFI-IZD-POD/IPK-GFI-IZD-POD_1000379/P1081520" xmlDataType="decimal"/>
    </xmlCellPr>
  </singleXmlCell>
  <singleXmlCell id="1592" xr6:uid="{00000000-000C-0000-FFFF-FFFF32060000}" r="M62" connectionId="0">
    <xmlCellPr id="1" xr6:uid="{00000000-0010-0000-3206-000001000000}" uniqueName="P1081521">
      <xmlPr mapId="2" xpath="/GFI-IZD-POD/IPK-GFI-IZD-POD_1000379/P1081521" xmlDataType="decimal"/>
    </xmlCellPr>
  </singleXmlCell>
  <singleXmlCell id="1593" xr6:uid="{00000000-000C-0000-FFFF-FFFF33060000}" r="N62" connectionId="0">
    <xmlCellPr id="1" xr6:uid="{00000000-0010-0000-3306-000001000000}" uniqueName="P1081522">
      <xmlPr mapId="2" xpath="/GFI-IZD-POD/IPK-GFI-IZD-POD_1000379/P1081522" xmlDataType="decimal"/>
    </xmlCellPr>
  </singleXmlCell>
  <singleXmlCell id="1594" xr6:uid="{00000000-000C-0000-FFFF-FFFF34060000}" r="O62" connectionId="0">
    <xmlCellPr id="1" xr6:uid="{00000000-0010-0000-3406-000001000000}" uniqueName="P1081523">
      <xmlPr mapId="2" xpath="/GFI-IZD-POD/IPK-GFI-IZD-POD_1000379/P1081523" xmlDataType="decimal"/>
    </xmlCellPr>
  </singleXmlCell>
  <singleXmlCell id="1595" xr6:uid="{00000000-000C-0000-FFFF-FFFF35060000}" r="P62" connectionId="0">
    <xmlCellPr id="1" xr6:uid="{00000000-0010-0000-3506-000001000000}" uniqueName="P1082550">
      <xmlPr mapId="2" xpath="/GFI-IZD-POD/IPK-GFI-IZD-POD_1000379/P1082550" xmlDataType="decimal"/>
    </xmlCellPr>
  </singleXmlCell>
  <singleXmlCell id="1596" xr6:uid="{00000000-000C-0000-FFFF-FFFF36060000}" r="Q62" connectionId="0">
    <xmlCellPr id="1" xr6:uid="{00000000-0010-0000-3606-000001000000}" uniqueName="P1082552">
      <xmlPr mapId="2" xpath="/GFI-IZD-POD/IPK-GFI-IZD-POD_1000379/P1082552" xmlDataType="decimal"/>
    </xmlCellPr>
  </singleXmlCell>
  <singleXmlCell id="1597" xr6:uid="{00000000-000C-0000-FFFF-FFFF37060000}" r="R62" connectionId="0">
    <xmlCellPr id="1" xr6:uid="{00000000-0010-0000-3706-000001000000}" uniqueName="P1082554">
      <xmlPr mapId="2" xpath="/GFI-IZD-POD/IPK-GFI-IZD-POD_1000379/P1082554" xmlDataType="decimal"/>
    </xmlCellPr>
  </singleXmlCell>
  <singleXmlCell id="1598" xr6:uid="{00000000-000C-0000-FFFF-FFFF38060000}" r="S62" connectionId="0">
    <xmlCellPr id="1" xr6:uid="{00000000-0010-0000-3806-000001000000}" uniqueName="P1123106">
      <xmlPr mapId="2" xpath="/GFI-IZD-POD/IPK-GFI-IZD-POD_1000379/P1123106" xmlDataType="decimal"/>
    </xmlCellPr>
  </singleXmlCell>
  <singleXmlCell id="1599" xr6:uid="{00000000-000C-0000-FFFF-FFFF39060000}" r="T62" connectionId="0">
    <xmlCellPr id="1" xr6:uid="{00000000-0010-0000-3906-000001000000}" uniqueName="P1123107">
      <xmlPr mapId="2" xpath="/GFI-IZD-POD/IPK-GFI-IZD-POD_1000379/P1123107" xmlDataType="decimal"/>
    </xmlCellPr>
  </singleXmlCell>
  <singleXmlCell id="1600" xr6:uid="{00000000-000C-0000-FFFF-FFFF3A060000}" r="U62" connectionId="0">
    <xmlCellPr id="1" xr6:uid="{00000000-0010-0000-3A06-000001000000}" uniqueName="P1082558">
      <xmlPr mapId="2" xpath="/GFI-IZD-POD/IPK-GFI-IZD-POD_1000379/P1082558" xmlDataType="decimal"/>
    </xmlCellPr>
  </singleXmlCell>
  <singleXmlCell id="1601" xr6:uid="{00000000-000C-0000-FFFF-FFFF3B060000}" r="V62" connectionId="0">
    <xmlCellPr id="1" xr6:uid="{00000000-0010-0000-3B06-000001000000}" uniqueName="P1082562">
      <xmlPr mapId="2" xpath="/GFI-IZD-POD/IPK-GFI-IZD-POD_1000379/P1082562" xmlDataType="decimal"/>
    </xmlCellPr>
  </singleXmlCell>
  <singleXmlCell id="1602" xr6:uid="{00000000-000C-0000-FFFF-FFFF3C060000}" r="W62" connectionId="0">
    <xmlCellPr id="1" xr6:uid="{00000000-0010-0000-3C06-000001000000}" uniqueName="P1082564">
      <xmlPr mapId="2" xpath="/GFI-IZD-POD/IPK-GFI-IZD-POD_1000379/P1082564" xmlDataType="decimal"/>
    </xmlCellPr>
  </singleXmlCell>
  <singleXmlCell id="1603" xr6:uid="{00000000-000C-0000-FFFF-FFFF3D060000}" r="X62" connectionId="0">
    <xmlCellPr id="1" xr6:uid="{00000000-0010-0000-3D06-000001000000}" uniqueName="P1082566">
      <xmlPr mapId="2" xpath="/GFI-IZD-POD/IPK-GFI-IZD-POD_1000379/P1082566" xmlDataType="decimal"/>
    </xmlCellPr>
  </singleXmlCell>
  <singleXmlCell id="1604" xr6:uid="{00000000-000C-0000-FFFF-FFFF3E060000}" r="Y62" connectionId="0">
    <xmlCellPr id="1" xr6:uid="{00000000-0010-0000-3E06-000001000000}" uniqueName="P1082445">
      <xmlPr mapId="2" xpath="/GFI-IZD-POD/IPK-GFI-IZD-POD_1000379/P1082445" xmlDataType="decimal"/>
    </xmlCellPr>
  </singleXmlCell>
  <singleXmlCell id="1605" xr6:uid="{00000000-000C-0000-FFFF-FFFF3F060000}" r="H63" connectionId="0">
    <xmlCellPr id="1" xr6:uid="{00000000-0010-0000-3F06-000001000000}" uniqueName="P1081524">
      <xmlPr mapId="2" xpath="/GFI-IZD-POD/IPK-GFI-IZD-POD_1000379/P1081524" xmlDataType="decimal"/>
    </xmlCellPr>
  </singleXmlCell>
  <singleXmlCell id="1606" xr6:uid="{00000000-000C-0000-FFFF-FFFF40060000}" r="I63" connectionId="0">
    <xmlCellPr id="1" xr6:uid="{00000000-0010-0000-4006-000001000000}" uniqueName="P1081525">
      <xmlPr mapId="2" xpath="/GFI-IZD-POD/IPK-GFI-IZD-POD_1000379/P1081525" xmlDataType="decimal"/>
    </xmlCellPr>
  </singleXmlCell>
  <singleXmlCell id="1607" xr6:uid="{00000000-000C-0000-FFFF-FFFF41060000}" r="J63" connectionId="0">
    <xmlCellPr id="1" xr6:uid="{00000000-0010-0000-4106-000001000000}" uniqueName="P1081526">
      <xmlPr mapId="2" xpath="/GFI-IZD-POD/IPK-GFI-IZD-POD_1000379/P1081526" xmlDataType="decimal"/>
    </xmlCellPr>
  </singleXmlCell>
  <singleXmlCell id="1608" xr6:uid="{00000000-000C-0000-FFFF-FFFF42060000}" r="K63" connectionId="0">
    <xmlCellPr id="1" xr6:uid="{00000000-0010-0000-4206-000001000000}" uniqueName="P1081527">
      <xmlPr mapId="2" xpath="/GFI-IZD-POD/IPK-GFI-IZD-POD_1000379/P1081527" xmlDataType="decimal"/>
    </xmlCellPr>
  </singleXmlCell>
  <singleXmlCell id="1610" xr6:uid="{00000000-000C-0000-FFFF-FFFF43060000}" r="L63" connectionId="0">
    <xmlCellPr id="1" xr6:uid="{00000000-0010-0000-4306-000001000000}" uniqueName="P1081528">
      <xmlPr mapId="2" xpath="/GFI-IZD-POD/IPK-GFI-IZD-POD_1000379/P1081528" xmlDataType="decimal"/>
    </xmlCellPr>
  </singleXmlCell>
  <singleXmlCell id="1611" xr6:uid="{00000000-000C-0000-FFFF-FFFF44060000}" r="M63" connectionId="0">
    <xmlCellPr id="1" xr6:uid="{00000000-0010-0000-4406-000001000000}" uniqueName="P1081529">
      <xmlPr mapId="2" xpath="/GFI-IZD-POD/IPK-GFI-IZD-POD_1000379/P1081529" xmlDataType="decimal"/>
    </xmlCellPr>
  </singleXmlCell>
  <singleXmlCell id="1612" xr6:uid="{00000000-000C-0000-FFFF-FFFF45060000}" r="N63" connectionId="0">
    <xmlCellPr id="1" xr6:uid="{00000000-0010-0000-4506-000001000000}" uniqueName="P1081530">
      <xmlPr mapId="2" xpath="/GFI-IZD-POD/IPK-GFI-IZD-POD_1000379/P1081530" xmlDataType="decimal"/>
    </xmlCellPr>
  </singleXmlCell>
  <singleXmlCell id="1613" xr6:uid="{00000000-000C-0000-FFFF-FFFF46060000}" r="O63" connectionId="0">
    <xmlCellPr id="1" xr6:uid="{00000000-0010-0000-4606-000001000000}" uniqueName="P1081531">
      <xmlPr mapId="2" xpath="/GFI-IZD-POD/IPK-GFI-IZD-POD_1000379/P1081531" xmlDataType="decimal"/>
    </xmlCellPr>
  </singleXmlCell>
  <singleXmlCell id="1614" xr6:uid="{00000000-000C-0000-FFFF-FFFF47060000}" r="P63" connectionId="0">
    <xmlCellPr id="1" xr6:uid="{00000000-0010-0000-4706-000001000000}" uniqueName="P1082568">
      <xmlPr mapId="2" xpath="/GFI-IZD-POD/IPK-GFI-IZD-POD_1000379/P1082568" xmlDataType="decimal"/>
    </xmlCellPr>
  </singleXmlCell>
  <singleXmlCell id="1615" xr6:uid="{00000000-000C-0000-FFFF-FFFF48060000}" r="Q63" connectionId="0">
    <xmlCellPr id="1" xr6:uid="{00000000-0010-0000-4806-000001000000}" uniqueName="P1082570">
      <xmlPr mapId="2" xpath="/GFI-IZD-POD/IPK-GFI-IZD-POD_1000379/P1082570" xmlDataType="decimal"/>
    </xmlCellPr>
  </singleXmlCell>
  <singleXmlCell id="1616" xr6:uid="{00000000-000C-0000-FFFF-FFFF49060000}" r="R63" connectionId="0">
    <xmlCellPr id="1" xr6:uid="{00000000-0010-0000-4906-000001000000}" uniqueName="P1082573">
      <xmlPr mapId="2" xpath="/GFI-IZD-POD/IPK-GFI-IZD-POD_1000379/P1082573" xmlDataType="decimal"/>
    </xmlCellPr>
  </singleXmlCell>
  <singleXmlCell id="1617" xr6:uid="{00000000-000C-0000-FFFF-FFFF4A060000}" r="S63" connectionId="0">
    <xmlCellPr id="1" xr6:uid="{00000000-0010-0000-4A06-000001000000}" uniqueName="P1123108">
      <xmlPr mapId="2" xpath="/GFI-IZD-POD/IPK-GFI-IZD-POD_1000379/P1123108" xmlDataType="decimal"/>
    </xmlCellPr>
  </singleXmlCell>
  <singleXmlCell id="1618" xr6:uid="{00000000-000C-0000-FFFF-FFFF4B060000}" r="T63" connectionId="0">
    <xmlCellPr id="1" xr6:uid="{00000000-0010-0000-4B06-000001000000}" uniqueName="P1123109">
      <xmlPr mapId="2" xpath="/GFI-IZD-POD/IPK-GFI-IZD-POD_1000379/P1123109" xmlDataType="decimal"/>
    </xmlCellPr>
  </singleXmlCell>
  <singleXmlCell id="1619" xr6:uid="{00000000-000C-0000-FFFF-FFFF4C060000}" r="U63" connectionId="0">
    <xmlCellPr id="1" xr6:uid="{00000000-0010-0000-4C06-000001000000}" uniqueName="P1082576">
      <xmlPr mapId="2" xpath="/GFI-IZD-POD/IPK-GFI-IZD-POD_1000379/P1082576" xmlDataType="decimal"/>
    </xmlCellPr>
  </singleXmlCell>
  <singleXmlCell id="1620" xr6:uid="{00000000-000C-0000-FFFF-FFFF4D060000}" r="V63" connectionId="0">
    <xmlCellPr id="1" xr6:uid="{00000000-0010-0000-4D06-000001000000}" uniqueName="P1082578">
      <xmlPr mapId="2" xpath="/GFI-IZD-POD/IPK-GFI-IZD-POD_1000379/P1082578" xmlDataType="decimal"/>
    </xmlCellPr>
  </singleXmlCell>
  <singleXmlCell id="1621" xr6:uid="{00000000-000C-0000-FFFF-FFFF4E060000}" r="W63" connectionId="0">
    <xmlCellPr id="1" xr6:uid="{00000000-0010-0000-4E06-000001000000}" uniqueName="P1082580">
      <xmlPr mapId="2" xpath="/GFI-IZD-POD/IPK-GFI-IZD-POD_1000379/P1082580" xmlDataType="decimal"/>
    </xmlCellPr>
  </singleXmlCell>
  <singleXmlCell id="1622" xr6:uid="{00000000-000C-0000-FFFF-FFFF4F060000}" r="X63" connectionId="0">
    <xmlCellPr id="1" xr6:uid="{00000000-0010-0000-4F06-000001000000}" uniqueName="P1082582">
      <xmlPr mapId="2" xpath="/GFI-IZD-POD/IPK-GFI-IZD-POD_1000379/P1082582" xmlDataType="decimal"/>
    </xmlCellPr>
  </singleXmlCell>
  <singleXmlCell id="1623" xr6:uid="{00000000-000C-0000-FFFF-FFFF50060000}" r="Y63" connectionId="0">
    <xmlCellPr id="1" xr6:uid="{00000000-0010-0000-5006-000001000000}" uniqueName="P1082584">
      <xmlPr mapId="2" xpath="/GFI-IZD-POD/IPK-GFI-IZD-POD_1000379/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1"/>
  <sheetViews>
    <sheetView tabSelected="1" topLeftCell="A10" workbookViewId="0">
      <selection sqref="A1:C1"/>
    </sheetView>
  </sheetViews>
  <sheetFormatPr defaultRowHeight="13.2" x14ac:dyDescent="0.25"/>
  <cols>
    <col min="9" max="9" width="13.44140625" customWidth="1"/>
  </cols>
  <sheetData>
    <row r="1" spans="1:10" ht="15.6" x14ac:dyDescent="0.25">
      <c r="A1" s="273"/>
      <c r="B1" s="274"/>
      <c r="C1" s="274"/>
      <c r="D1" s="17"/>
      <c r="E1" s="17"/>
      <c r="F1" s="17"/>
      <c r="G1" s="17"/>
      <c r="H1" s="17"/>
      <c r="I1" s="17"/>
      <c r="J1" s="18"/>
    </row>
    <row r="2" spans="1:10" ht="14.4" customHeight="1" x14ac:dyDescent="0.25">
      <c r="A2" s="275" t="s">
        <v>317</v>
      </c>
      <c r="B2" s="276"/>
      <c r="C2" s="276"/>
      <c r="D2" s="276"/>
      <c r="E2" s="276"/>
      <c r="F2" s="276"/>
      <c r="G2" s="276"/>
      <c r="H2" s="276"/>
      <c r="I2" s="276"/>
      <c r="J2" s="277"/>
    </row>
    <row r="3" spans="1:10" ht="13.8" x14ac:dyDescent="0.25">
      <c r="A3" s="55"/>
      <c r="B3" s="56"/>
      <c r="C3" s="56"/>
      <c r="D3" s="56"/>
      <c r="E3" s="56"/>
      <c r="F3" s="56"/>
      <c r="G3" s="56"/>
      <c r="H3" s="56"/>
      <c r="I3" s="56"/>
      <c r="J3" s="57"/>
    </row>
    <row r="4" spans="1:10" ht="33.6" customHeight="1" x14ac:dyDescent="0.25">
      <c r="A4" s="278" t="s">
        <v>302</v>
      </c>
      <c r="B4" s="279"/>
      <c r="C4" s="279"/>
      <c r="D4" s="279"/>
      <c r="E4" s="280">
        <v>44197</v>
      </c>
      <c r="F4" s="281"/>
      <c r="G4" s="63" t="s">
        <v>0</v>
      </c>
      <c r="H4" s="280">
        <v>44561</v>
      </c>
      <c r="I4" s="281"/>
      <c r="J4" s="19"/>
    </row>
    <row r="5" spans="1:10" s="68" customFormat="1" ht="10.199999999999999" customHeight="1" x14ac:dyDescent="0.3">
      <c r="A5" s="282"/>
      <c r="B5" s="283"/>
      <c r="C5" s="283"/>
      <c r="D5" s="283"/>
      <c r="E5" s="283"/>
      <c r="F5" s="283"/>
      <c r="G5" s="283"/>
      <c r="H5" s="283"/>
      <c r="I5" s="283"/>
      <c r="J5" s="284"/>
    </row>
    <row r="6" spans="1:10" ht="20.399999999999999" customHeight="1" x14ac:dyDescent="0.25">
      <c r="A6" s="58"/>
      <c r="B6" s="69" t="s">
        <v>324</v>
      </c>
      <c r="C6" s="59"/>
      <c r="D6" s="59"/>
      <c r="E6" s="81">
        <v>2021</v>
      </c>
      <c r="F6" s="70"/>
      <c r="G6" s="63"/>
      <c r="H6" s="70"/>
      <c r="I6" s="70"/>
      <c r="J6" s="28"/>
    </row>
    <row r="7" spans="1:10" s="72" customFormat="1" ht="10.95" customHeight="1" x14ac:dyDescent="0.25">
      <c r="A7" s="58"/>
      <c r="B7" s="59"/>
      <c r="C7" s="59"/>
      <c r="D7" s="59"/>
      <c r="E7" s="71"/>
      <c r="F7" s="71"/>
      <c r="G7" s="63"/>
      <c r="H7" s="71"/>
      <c r="I7" s="71"/>
      <c r="J7" s="28"/>
    </row>
    <row r="8" spans="1:10" ht="37.950000000000003" customHeight="1" x14ac:dyDescent="0.25">
      <c r="A8" s="287" t="s">
        <v>325</v>
      </c>
      <c r="B8" s="288"/>
      <c r="C8" s="288"/>
      <c r="D8" s="288"/>
      <c r="E8" s="288"/>
      <c r="F8" s="288"/>
      <c r="G8" s="288"/>
      <c r="H8" s="288"/>
      <c r="I8" s="288"/>
      <c r="J8" s="20"/>
    </row>
    <row r="9" spans="1:10" ht="13.8" x14ac:dyDescent="0.25">
      <c r="A9" s="21"/>
      <c r="B9" s="51"/>
      <c r="C9" s="51"/>
      <c r="D9" s="51"/>
      <c r="E9" s="286"/>
      <c r="F9" s="286"/>
      <c r="G9" s="259"/>
      <c r="H9" s="259"/>
      <c r="I9" s="61"/>
      <c r="J9" s="62"/>
    </row>
    <row r="10" spans="1:10" ht="25.95" customHeight="1" x14ac:dyDescent="0.25">
      <c r="A10" s="289" t="s">
        <v>303</v>
      </c>
      <c r="B10" s="290"/>
      <c r="C10" s="291">
        <v>3474771</v>
      </c>
      <c r="D10" s="292"/>
      <c r="E10" s="53"/>
      <c r="F10" s="293" t="s">
        <v>326</v>
      </c>
      <c r="G10" s="294"/>
      <c r="H10" s="291" t="s">
        <v>446</v>
      </c>
      <c r="I10" s="292"/>
      <c r="J10" s="22"/>
    </row>
    <row r="11" spans="1:10" ht="15.6" customHeight="1" x14ac:dyDescent="0.25">
      <c r="A11" s="21"/>
      <c r="B11" s="51"/>
      <c r="C11" s="51"/>
      <c r="D11" s="51"/>
      <c r="E11" s="285"/>
      <c r="F11" s="285"/>
      <c r="G11" s="285"/>
      <c r="H11" s="285"/>
      <c r="I11" s="54"/>
      <c r="J11" s="22"/>
    </row>
    <row r="12" spans="1:10" ht="21" customHeight="1" x14ac:dyDescent="0.25">
      <c r="A12" s="260" t="s">
        <v>318</v>
      </c>
      <c r="B12" s="290"/>
      <c r="C12" s="291">
        <v>40020883</v>
      </c>
      <c r="D12" s="292"/>
      <c r="E12" s="297"/>
      <c r="F12" s="285"/>
      <c r="G12" s="285"/>
      <c r="H12" s="285"/>
      <c r="I12" s="54"/>
      <c r="J12" s="22"/>
    </row>
    <row r="13" spans="1:10" ht="10.95" customHeight="1" x14ac:dyDescent="0.25">
      <c r="A13" s="53"/>
      <c r="B13" s="54"/>
      <c r="C13" s="51"/>
      <c r="D13" s="51"/>
      <c r="E13" s="259"/>
      <c r="F13" s="259"/>
      <c r="G13" s="259"/>
      <c r="H13" s="259"/>
      <c r="I13" s="51"/>
      <c r="J13" s="23"/>
    </row>
    <row r="14" spans="1:10" ht="22.95" customHeight="1" x14ac:dyDescent="0.25">
      <c r="A14" s="260" t="s">
        <v>304</v>
      </c>
      <c r="B14" s="298"/>
      <c r="C14" s="291">
        <v>36201212847</v>
      </c>
      <c r="D14" s="292"/>
      <c r="E14" s="295"/>
      <c r="F14" s="296"/>
      <c r="G14" s="67" t="s">
        <v>327</v>
      </c>
      <c r="H14" s="291" t="s">
        <v>447</v>
      </c>
      <c r="I14" s="292"/>
      <c r="J14" s="64"/>
    </row>
    <row r="15" spans="1:10" ht="14.4" customHeight="1" x14ac:dyDescent="0.25">
      <c r="A15" s="53"/>
      <c r="B15" s="54"/>
      <c r="C15" s="51"/>
      <c r="D15" s="51"/>
      <c r="E15" s="259"/>
      <c r="F15" s="259"/>
      <c r="G15" s="259"/>
      <c r="H15" s="259"/>
      <c r="I15" s="51"/>
      <c r="J15" s="23"/>
    </row>
    <row r="16" spans="1:10" ht="13.2" customHeight="1" x14ac:dyDescent="0.25">
      <c r="A16" s="260" t="s">
        <v>328</v>
      </c>
      <c r="B16" s="298"/>
      <c r="C16" s="299" t="s">
        <v>448</v>
      </c>
      <c r="D16" s="300"/>
      <c r="E16" s="60"/>
      <c r="F16" s="60"/>
      <c r="G16" s="60"/>
      <c r="H16" s="60"/>
      <c r="I16" s="60"/>
      <c r="J16" s="64"/>
    </row>
    <row r="17" spans="1:10" ht="14.4" customHeight="1" x14ac:dyDescent="0.25">
      <c r="A17" s="301"/>
      <c r="B17" s="302"/>
      <c r="C17" s="302"/>
      <c r="D17" s="302"/>
      <c r="E17" s="302"/>
      <c r="F17" s="302"/>
      <c r="G17" s="302"/>
      <c r="H17" s="302"/>
      <c r="I17" s="302"/>
      <c r="J17" s="303"/>
    </row>
    <row r="18" spans="1:10" x14ac:dyDescent="0.25">
      <c r="A18" s="289" t="s">
        <v>305</v>
      </c>
      <c r="B18" s="290"/>
      <c r="C18" s="304" t="s">
        <v>449</v>
      </c>
      <c r="D18" s="305"/>
      <c r="E18" s="305"/>
      <c r="F18" s="305"/>
      <c r="G18" s="305"/>
      <c r="H18" s="305"/>
      <c r="I18" s="305"/>
      <c r="J18" s="306"/>
    </row>
    <row r="19" spans="1:10" ht="13.8" x14ac:dyDescent="0.25">
      <c r="A19" s="21"/>
      <c r="B19" s="51"/>
      <c r="C19" s="66"/>
      <c r="D19" s="51"/>
      <c r="E19" s="259"/>
      <c r="F19" s="259"/>
      <c r="G19" s="259"/>
      <c r="H19" s="259"/>
      <c r="I19" s="51"/>
      <c r="J19" s="23"/>
    </row>
    <row r="20" spans="1:10" ht="13.8" x14ac:dyDescent="0.25">
      <c r="A20" s="289" t="s">
        <v>306</v>
      </c>
      <c r="B20" s="290"/>
      <c r="C20" s="291">
        <v>52240</v>
      </c>
      <c r="D20" s="292"/>
      <c r="E20" s="259"/>
      <c r="F20" s="259"/>
      <c r="G20" s="304" t="s">
        <v>450</v>
      </c>
      <c r="H20" s="305"/>
      <c r="I20" s="305"/>
      <c r="J20" s="306"/>
    </row>
    <row r="21" spans="1:10" ht="13.8" x14ac:dyDescent="0.25">
      <c r="A21" s="21"/>
      <c r="B21" s="51"/>
      <c r="C21" s="51"/>
      <c r="D21" s="51"/>
      <c r="E21" s="259"/>
      <c r="F21" s="259"/>
      <c r="G21" s="259"/>
      <c r="H21" s="259"/>
      <c r="I21" s="51"/>
      <c r="J21" s="23"/>
    </row>
    <row r="22" spans="1:10" x14ac:dyDescent="0.25">
      <c r="A22" s="289" t="s">
        <v>307</v>
      </c>
      <c r="B22" s="290"/>
      <c r="C22" s="304" t="s">
        <v>451</v>
      </c>
      <c r="D22" s="305"/>
      <c r="E22" s="305"/>
      <c r="F22" s="305"/>
      <c r="G22" s="305"/>
      <c r="H22" s="305"/>
      <c r="I22" s="305"/>
      <c r="J22" s="306"/>
    </row>
    <row r="23" spans="1:10" ht="13.8" x14ac:dyDescent="0.25">
      <c r="A23" s="21"/>
      <c r="B23" s="51"/>
      <c r="C23" s="51"/>
      <c r="D23" s="51"/>
      <c r="E23" s="259"/>
      <c r="F23" s="259"/>
      <c r="G23" s="259"/>
      <c r="H23" s="259"/>
      <c r="I23" s="51"/>
      <c r="J23" s="23"/>
    </row>
    <row r="24" spans="1:10" ht="13.8" x14ac:dyDescent="0.25">
      <c r="A24" s="289" t="s">
        <v>308</v>
      </c>
      <c r="B24" s="290"/>
      <c r="C24" s="307" t="s">
        <v>452</v>
      </c>
      <c r="D24" s="308"/>
      <c r="E24" s="308"/>
      <c r="F24" s="308"/>
      <c r="G24" s="308"/>
      <c r="H24" s="308"/>
      <c r="I24" s="308"/>
      <c r="J24" s="309"/>
    </row>
    <row r="25" spans="1:10" ht="13.8" x14ac:dyDescent="0.25">
      <c r="A25" s="21"/>
      <c r="B25" s="51"/>
      <c r="C25" s="66"/>
      <c r="D25" s="51"/>
      <c r="E25" s="259"/>
      <c r="F25" s="259"/>
      <c r="G25" s="259"/>
      <c r="H25" s="259"/>
      <c r="I25" s="51"/>
      <c r="J25" s="23"/>
    </row>
    <row r="26" spans="1:10" ht="13.8" x14ac:dyDescent="0.25">
      <c r="A26" s="289" t="s">
        <v>309</v>
      </c>
      <c r="B26" s="290"/>
      <c r="C26" s="307" t="s">
        <v>453</v>
      </c>
      <c r="D26" s="308"/>
      <c r="E26" s="308"/>
      <c r="F26" s="308"/>
      <c r="G26" s="308"/>
      <c r="H26" s="308"/>
      <c r="I26" s="308"/>
      <c r="J26" s="309"/>
    </row>
    <row r="27" spans="1:10" ht="13.95" customHeight="1" x14ac:dyDescent="0.25">
      <c r="A27" s="21"/>
      <c r="B27" s="51"/>
      <c r="C27" s="66"/>
      <c r="D27" s="51"/>
      <c r="E27" s="259"/>
      <c r="F27" s="259"/>
      <c r="G27" s="259"/>
      <c r="H27" s="259"/>
      <c r="I27" s="51"/>
      <c r="J27" s="23"/>
    </row>
    <row r="28" spans="1:10" ht="22.95" customHeight="1" x14ac:dyDescent="0.25">
      <c r="A28" s="260" t="s">
        <v>319</v>
      </c>
      <c r="B28" s="290"/>
      <c r="C28" s="36">
        <v>2442</v>
      </c>
      <c r="D28" s="24"/>
      <c r="E28" s="267"/>
      <c r="F28" s="267"/>
      <c r="G28" s="267"/>
      <c r="H28" s="267"/>
      <c r="I28" s="310"/>
      <c r="J28" s="311"/>
    </row>
    <row r="29" spans="1:10" ht="13.8" x14ac:dyDescent="0.25">
      <c r="A29" s="21"/>
      <c r="B29" s="51"/>
      <c r="C29" s="51"/>
      <c r="D29" s="51"/>
      <c r="E29" s="259"/>
      <c r="F29" s="259"/>
      <c r="G29" s="259"/>
      <c r="H29" s="259"/>
      <c r="I29" s="51"/>
      <c r="J29" s="23"/>
    </row>
    <row r="30" spans="1:10" ht="14.4" x14ac:dyDescent="0.25">
      <c r="A30" s="289" t="s">
        <v>310</v>
      </c>
      <c r="B30" s="290"/>
      <c r="C30" s="80" t="s">
        <v>330</v>
      </c>
      <c r="D30" s="312" t="s">
        <v>329</v>
      </c>
      <c r="E30" s="271"/>
      <c r="F30" s="271"/>
      <c r="G30" s="271"/>
      <c r="H30" s="73" t="s">
        <v>330</v>
      </c>
      <c r="I30" s="74" t="s">
        <v>331</v>
      </c>
      <c r="J30" s="75"/>
    </row>
    <row r="31" spans="1:10" ht="13.8" x14ac:dyDescent="0.25">
      <c r="A31" s="289"/>
      <c r="B31" s="290"/>
      <c r="C31" s="25"/>
      <c r="D31" s="63"/>
      <c r="E31" s="296"/>
      <c r="F31" s="296"/>
      <c r="G31" s="296"/>
      <c r="H31" s="296"/>
      <c r="I31" s="313"/>
      <c r="J31" s="314"/>
    </row>
    <row r="32" spans="1:10" ht="13.8" x14ac:dyDescent="0.25">
      <c r="A32" s="289" t="s">
        <v>320</v>
      </c>
      <c r="B32" s="290"/>
      <c r="C32" s="36" t="s">
        <v>334</v>
      </c>
      <c r="D32" s="312" t="s">
        <v>332</v>
      </c>
      <c r="E32" s="271"/>
      <c r="F32" s="271"/>
      <c r="G32" s="271"/>
      <c r="H32" s="76" t="s">
        <v>333</v>
      </c>
      <c r="I32" s="77" t="s">
        <v>334</v>
      </c>
      <c r="J32" s="78"/>
    </row>
    <row r="33" spans="1:10" ht="13.8" x14ac:dyDescent="0.25">
      <c r="A33" s="21"/>
      <c r="B33" s="51"/>
      <c r="C33" s="51"/>
      <c r="D33" s="51"/>
      <c r="E33" s="259"/>
      <c r="F33" s="259"/>
      <c r="G33" s="259"/>
      <c r="H33" s="259"/>
      <c r="I33" s="51"/>
      <c r="J33" s="23"/>
    </row>
    <row r="34" spans="1:10" x14ac:dyDescent="0.25">
      <c r="A34" s="312" t="s">
        <v>321</v>
      </c>
      <c r="B34" s="271"/>
      <c r="C34" s="271"/>
      <c r="D34" s="271"/>
      <c r="E34" s="271" t="s">
        <v>311</v>
      </c>
      <c r="F34" s="271"/>
      <c r="G34" s="271"/>
      <c r="H34" s="271"/>
      <c r="I34" s="271"/>
      <c r="J34" s="26" t="s">
        <v>312</v>
      </c>
    </row>
    <row r="35" spans="1:10" ht="13.8" x14ac:dyDescent="0.25">
      <c r="A35" s="21"/>
      <c r="B35" s="51"/>
      <c r="C35" s="51"/>
      <c r="D35" s="51"/>
      <c r="E35" s="259"/>
      <c r="F35" s="259"/>
      <c r="G35" s="259"/>
      <c r="H35" s="259"/>
      <c r="I35" s="51"/>
      <c r="J35" s="62"/>
    </row>
    <row r="36" spans="1:10" x14ac:dyDescent="0.25">
      <c r="A36" s="315"/>
      <c r="B36" s="316"/>
      <c r="C36" s="316"/>
      <c r="D36" s="316"/>
      <c r="E36" s="315"/>
      <c r="F36" s="316"/>
      <c r="G36" s="316"/>
      <c r="H36" s="316"/>
      <c r="I36" s="318"/>
      <c r="J36" s="52"/>
    </row>
    <row r="37" spans="1:10" ht="13.8" x14ac:dyDescent="0.25">
      <c r="A37" s="21"/>
      <c r="B37" s="51"/>
      <c r="C37" s="66"/>
      <c r="D37" s="320"/>
      <c r="E37" s="320"/>
      <c r="F37" s="320"/>
      <c r="G37" s="320"/>
      <c r="H37" s="320"/>
      <c r="I37" s="320"/>
      <c r="J37" s="23"/>
    </row>
    <row r="38" spans="1:10" x14ac:dyDescent="0.25">
      <c r="A38" s="315"/>
      <c r="B38" s="316"/>
      <c r="C38" s="316"/>
      <c r="D38" s="318"/>
      <c r="E38" s="315"/>
      <c r="F38" s="316"/>
      <c r="G38" s="316"/>
      <c r="H38" s="316"/>
      <c r="I38" s="318"/>
      <c r="J38" s="36"/>
    </row>
    <row r="39" spans="1:10" ht="13.8" x14ac:dyDescent="0.25">
      <c r="A39" s="21"/>
      <c r="B39" s="51"/>
      <c r="C39" s="66"/>
      <c r="D39" s="65"/>
      <c r="E39" s="320"/>
      <c r="F39" s="320"/>
      <c r="G39" s="320"/>
      <c r="H39" s="320"/>
      <c r="I39" s="54"/>
      <c r="J39" s="23"/>
    </row>
    <row r="40" spans="1:10" x14ac:dyDescent="0.25">
      <c r="A40" s="315"/>
      <c r="B40" s="316"/>
      <c r="C40" s="316"/>
      <c r="D40" s="318"/>
      <c r="E40" s="315"/>
      <c r="F40" s="316"/>
      <c r="G40" s="316"/>
      <c r="H40" s="316"/>
      <c r="I40" s="318"/>
      <c r="J40" s="36"/>
    </row>
    <row r="41" spans="1:10" ht="13.8" x14ac:dyDescent="0.25">
      <c r="A41" s="21"/>
      <c r="B41" s="83"/>
      <c r="C41" s="82"/>
      <c r="D41" s="84"/>
      <c r="E41" s="84"/>
      <c r="F41" s="84"/>
      <c r="G41" s="84"/>
      <c r="H41" s="84"/>
      <c r="I41" s="85"/>
      <c r="J41" s="23"/>
    </row>
    <row r="42" spans="1:10" x14ac:dyDescent="0.25">
      <c r="A42" s="315"/>
      <c r="B42" s="316"/>
      <c r="C42" s="316"/>
      <c r="D42" s="318"/>
      <c r="E42" s="315"/>
      <c r="F42" s="316"/>
      <c r="G42" s="316"/>
      <c r="H42" s="316"/>
      <c r="I42" s="318"/>
      <c r="J42" s="36"/>
    </row>
    <row r="43" spans="1:10" ht="13.8" x14ac:dyDescent="0.25">
      <c r="A43" s="27"/>
      <c r="B43" s="66"/>
      <c r="C43" s="319"/>
      <c r="D43" s="319"/>
      <c r="E43" s="259"/>
      <c r="F43" s="259"/>
      <c r="G43" s="319"/>
      <c r="H43" s="319"/>
      <c r="I43" s="319"/>
      <c r="J43" s="23"/>
    </row>
    <row r="44" spans="1:10" x14ac:dyDescent="0.25">
      <c r="A44" s="315"/>
      <c r="B44" s="316"/>
      <c r="C44" s="316"/>
      <c r="D44" s="318"/>
      <c r="E44" s="315"/>
      <c r="F44" s="316"/>
      <c r="G44" s="316"/>
      <c r="H44" s="316"/>
      <c r="I44" s="318"/>
      <c r="J44" s="36"/>
    </row>
    <row r="45" spans="1:10" ht="13.8" x14ac:dyDescent="0.25">
      <c r="A45" s="27"/>
      <c r="B45" s="66"/>
      <c r="C45" s="66"/>
      <c r="D45" s="51"/>
      <c r="E45" s="317"/>
      <c r="F45" s="317"/>
      <c r="G45" s="319"/>
      <c r="H45" s="319"/>
      <c r="I45" s="51"/>
      <c r="J45" s="23"/>
    </row>
    <row r="46" spans="1:10" x14ac:dyDescent="0.25">
      <c r="A46" s="315"/>
      <c r="B46" s="316"/>
      <c r="C46" s="316"/>
      <c r="D46" s="318"/>
      <c r="E46" s="315"/>
      <c r="F46" s="316"/>
      <c r="G46" s="316"/>
      <c r="H46" s="316"/>
      <c r="I46" s="318"/>
      <c r="J46" s="36"/>
    </row>
    <row r="47" spans="1:10" ht="13.8" x14ac:dyDescent="0.25">
      <c r="A47" s="27"/>
      <c r="B47" s="66"/>
      <c r="C47" s="66"/>
      <c r="D47" s="51"/>
      <c r="E47" s="259"/>
      <c r="F47" s="259"/>
      <c r="G47" s="319"/>
      <c r="H47" s="319"/>
      <c r="I47" s="51"/>
      <c r="J47" s="79" t="s">
        <v>335</v>
      </c>
    </row>
    <row r="48" spans="1:10" ht="13.8" x14ac:dyDescent="0.25">
      <c r="A48" s="27"/>
      <c r="B48" s="66"/>
      <c r="C48" s="66"/>
      <c r="D48" s="51"/>
      <c r="E48" s="259"/>
      <c r="F48" s="259"/>
      <c r="G48" s="319"/>
      <c r="H48" s="319"/>
      <c r="I48" s="51"/>
      <c r="J48" s="79" t="s">
        <v>336</v>
      </c>
    </row>
    <row r="49" spans="1:10" ht="14.4" customHeight="1" x14ac:dyDescent="0.25">
      <c r="A49" s="260" t="s">
        <v>313</v>
      </c>
      <c r="B49" s="261"/>
      <c r="C49" s="291" t="s">
        <v>336</v>
      </c>
      <c r="D49" s="292"/>
      <c r="E49" s="321" t="s">
        <v>337</v>
      </c>
      <c r="F49" s="322"/>
      <c r="G49" s="304"/>
      <c r="H49" s="305"/>
      <c r="I49" s="305"/>
      <c r="J49" s="306"/>
    </row>
    <row r="50" spans="1:10" ht="13.8" x14ac:dyDescent="0.25">
      <c r="A50" s="27"/>
      <c r="B50" s="66"/>
      <c r="C50" s="319"/>
      <c r="D50" s="319"/>
      <c r="E50" s="259"/>
      <c r="F50" s="259"/>
      <c r="G50" s="265" t="s">
        <v>338</v>
      </c>
      <c r="H50" s="265"/>
      <c r="I50" s="265"/>
      <c r="J50" s="28"/>
    </row>
    <row r="51" spans="1:10" ht="13.95" customHeight="1" x14ac:dyDescent="0.25">
      <c r="A51" s="260" t="s">
        <v>314</v>
      </c>
      <c r="B51" s="261"/>
      <c r="C51" s="304" t="s">
        <v>454</v>
      </c>
      <c r="D51" s="305"/>
      <c r="E51" s="305"/>
      <c r="F51" s="305"/>
      <c r="G51" s="305"/>
      <c r="H51" s="305"/>
      <c r="I51" s="305"/>
      <c r="J51" s="306"/>
    </row>
    <row r="52" spans="1:10" ht="13.8" x14ac:dyDescent="0.25">
      <c r="A52" s="21"/>
      <c r="B52" s="51"/>
      <c r="C52" s="267" t="s">
        <v>315</v>
      </c>
      <c r="D52" s="267"/>
      <c r="E52" s="267"/>
      <c r="F52" s="267"/>
      <c r="G52" s="267"/>
      <c r="H52" s="267"/>
      <c r="I52" s="267"/>
      <c r="J52" s="23"/>
    </row>
    <row r="53" spans="1:10" ht="13.8" x14ac:dyDescent="0.25">
      <c r="A53" s="260" t="s">
        <v>316</v>
      </c>
      <c r="B53" s="261"/>
      <c r="C53" s="268" t="s">
        <v>657</v>
      </c>
      <c r="D53" s="269"/>
      <c r="E53" s="270"/>
      <c r="F53" s="259"/>
      <c r="G53" s="259"/>
      <c r="H53" s="271"/>
      <c r="I53" s="271"/>
      <c r="J53" s="272"/>
    </row>
    <row r="54" spans="1:10" ht="13.8" x14ac:dyDescent="0.25">
      <c r="A54" s="21"/>
      <c r="B54" s="51"/>
      <c r="C54" s="66"/>
      <c r="D54" s="51"/>
      <c r="E54" s="259"/>
      <c r="F54" s="259"/>
      <c r="G54" s="259"/>
      <c r="H54" s="259"/>
      <c r="I54" s="51"/>
      <c r="J54" s="23"/>
    </row>
    <row r="55" spans="1:10" ht="14.4" customHeight="1" x14ac:dyDescent="0.25">
      <c r="A55" s="260" t="s">
        <v>308</v>
      </c>
      <c r="B55" s="261"/>
      <c r="C55" s="262" t="s">
        <v>455</v>
      </c>
      <c r="D55" s="263"/>
      <c r="E55" s="263"/>
      <c r="F55" s="263"/>
      <c r="G55" s="263"/>
      <c r="H55" s="263"/>
      <c r="I55" s="263"/>
      <c r="J55" s="264"/>
    </row>
    <row r="56" spans="1:10" ht="13.8" x14ac:dyDescent="0.25">
      <c r="A56" s="21"/>
      <c r="B56" s="51"/>
      <c r="C56" s="51"/>
      <c r="D56" s="51"/>
      <c r="E56" s="259"/>
      <c r="F56" s="259"/>
      <c r="G56" s="259"/>
      <c r="H56" s="259"/>
      <c r="I56" s="51"/>
      <c r="J56" s="23"/>
    </row>
    <row r="57" spans="1:10" ht="13.8" x14ac:dyDescent="0.25">
      <c r="A57" s="260" t="s">
        <v>339</v>
      </c>
      <c r="B57" s="261"/>
      <c r="C57" s="262" t="s">
        <v>655</v>
      </c>
      <c r="D57" s="263"/>
      <c r="E57" s="263"/>
      <c r="F57" s="263"/>
      <c r="G57" s="263"/>
      <c r="H57" s="263"/>
      <c r="I57" s="263"/>
      <c r="J57" s="264"/>
    </row>
    <row r="58" spans="1:10" ht="14.4" customHeight="1" x14ac:dyDescent="0.25">
      <c r="A58" s="21"/>
      <c r="B58" s="51"/>
      <c r="C58" s="265" t="s">
        <v>340</v>
      </c>
      <c r="D58" s="265"/>
      <c r="E58" s="265"/>
      <c r="F58" s="265"/>
      <c r="G58" s="51"/>
      <c r="H58" s="51"/>
      <c r="I58" s="51"/>
      <c r="J58" s="23"/>
    </row>
    <row r="59" spans="1:10" ht="13.8" x14ac:dyDescent="0.25">
      <c r="A59" s="260" t="s">
        <v>341</v>
      </c>
      <c r="B59" s="261"/>
      <c r="C59" s="262" t="s">
        <v>656</v>
      </c>
      <c r="D59" s="263"/>
      <c r="E59" s="263"/>
      <c r="F59" s="263"/>
      <c r="G59" s="263"/>
      <c r="H59" s="263"/>
      <c r="I59" s="263"/>
      <c r="J59" s="264"/>
    </row>
    <row r="60" spans="1:10" ht="14.4" customHeight="1" x14ac:dyDescent="0.25">
      <c r="A60" s="29"/>
      <c r="B60" s="30"/>
      <c r="C60" s="266" t="s">
        <v>342</v>
      </c>
      <c r="D60" s="266"/>
      <c r="E60" s="266"/>
      <c r="F60" s="266"/>
      <c r="G60" s="266"/>
      <c r="H60" s="30"/>
      <c r="I60" s="30"/>
      <c r="J60" s="31"/>
    </row>
    <row r="67" ht="27" customHeight="1" x14ac:dyDescent="0.25"/>
    <row r="71" ht="38.4" customHeight="1" x14ac:dyDescent="0.25"/>
  </sheetData>
  <sheetProtection algorithmName="SHA-512" hashValue="/FdvZWackbuHT8TpLymUaOFrEIyPM25FqlzWcivdTwHKeQ7t7v+jSjOzsm+uBQrvA2btRhxX4vEU4aXy0qp9yg==" saltValue="eqlF8lnEjqBYy1r7vH+5cA=="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workbookViewId="0">
      <selection sqref="A1:I1"/>
    </sheetView>
  </sheetViews>
  <sheetFormatPr defaultColWidth="8.88671875" defaultRowHeight="13.2" x14ac:dyDescent="0.25"/>
  <cols>
    <col min="1" max="7" width="8.88671875" style="13"/>
    <col min="8" max="9" width="15.6640625" style="35" customWidth="1"/>
    <col min="10" max="10" width="10.33203125" style="13" bestFit="1" customWidth="1"/>
    <col min="11" max="16384" width="8.88671875" style="13"/>
  </cols>
  <sheetData>
    <row r="1" spans="1:9" x14ac:dyDescent="0.25">
      <c r="A1" s="331" t="s">
        <v>1</v>
      </c>
      <c r="B1" s="332"/>
      <c r="C1" s="332"/>
      <c r="D1" s="332"/>
      <c r="E1" s="332"/>
      <c r="F1" s="332"/>
      <c r="G1" s="332"/>
      <c r="H1" s="332"/>
      <c r="I1" s="332"/>
    </row>
    <row r="2" spans="1:9" x14ac:dyDescent="0.25">
      <c r="A2" s="333" t="s">
        <v>456</v>
      </c>
      <c r="B2" s="334"/>
      <c r="C2" s="334"/>
      <c r="D2" s="334"/>
      <c r="E2" s="334"/>
      <c r="F2" s="334"/>
      <c r="G2" s="334"/>
      <c r="H2" s="334"/>
      <c r="I2" s="334"/>
    </row>
    <row r="3" spans="1:9" x14ac:dyDescent="0.25">
      <c r="A3" s="335" t="s">
        <v>279</v>
      </c>
      <c r="B3" s="336"/>
      <c r="C3" s="336"/>
      <c r="D3" s="336"/>
      <c r="E3" s="336"/>
      <c r="F3" s="336"/>
      <c r="G3" s="336"/>
      <c r="H3" s="336"/>
      <c r="I3" s="336"/>
    </row>
    <row r="4" spans="1:9" ht="12.75" customHeight="1" x14ac:dyDescent="0.25">
      <c r="A4" s="337" t="s">
        <v>457</v>
      </c>
      <c r="B4" s="338"/>
      <c r="C4" s="338"/>
      <c r="D4" s="338"/>
      <c r="E4" s="338"/>
      <c r="F4" s="338"/>
      <c r="G4" s="338"/>
      <c r="H4" s="338"/>
      <c r="I4" s="339"/>
    </row>
    <row r="5" spans="1:9" ht="31.2" thickBot="1" x14ac:dyDescent="0.3">
      <c r="A5" s="343" t="s">
        <v>2</v>
      </c>
      <c r="B5" s="344"/>
      <c r="C5" s="344"/>
      <c r="D5" s="344"/>
      <c r="E5" s="344"/>
      <c r="F5" s="345"/>
      <c r="G5" s="14" t="s">
        <v>104</v>
      </c>
      <c r="H5" s="33" t="s">
        <v>292</v>
      </c>
      <c r="I5" s="34" t="s">
        <v>297</v>
      </c>
    </row>
    <row r="6" spans="1:9" x14ac:dyDescent="0.25">
      <c r="A6" s="340">
        <v>1</v>
      </c>
      <c r="B6" s="341"/>
      <c r="C6" s="341"/>
      <c r="D6" s="341"/>
      <c r="E6" s="341"/>
      <c r="F6" s="342"/>
      <c r="G6" s="15">
        <v>2</v>
      </c>
      <c r="H6" s="16">
        <v>3</v>
      </c>
      <c r="I6" s="16">
        <v>4</v>
      </c>
    </row>
    <row r="7" spans="1:9" x14ac:dyDescent="0.25">
      <c r="A7" s="346"/>
      <c r="B7" s="346"/>
      <c r="C7" s="346"/>
      <c r="D7" s="346"/>
      <c r="E7" s="346"/>
      <c r="F7" s="346"/>
      <c r="G7" s="346"/>
      <c r="H7" s="346"/>
      <c r="I7" s="347"/>
    </row>
    <row r="8" spans="1:9" ht="12.75" customHeight="1" x14ac:dyDescent="0.25">
      <c r="A8" s="324" t="s">
        <v>4</v>
      </c>
      <c r="B8" s="324"/>
      <c r="C8" s="324"/>
      <c r="D8" s="324"/>
      <c r="E8" s="324"/>
      <c r="F8" s="324"/>
      <c r="G8" s="86">
        <v>1</v>
      </c>
      <c r="H8" s="87">
        <v>0</v>
      </c>
      <c r="I8" s="87">
        <v>0</v>
      </c>
    </row>
    <row r="9" spans="1:9" ht="12.75" customHeight="1" x14ac:dyDescent="0.25">
      <c r="A9" s="325" t="s">
        <v>5</v>
      </c>
      <c r="B9" s="325"/>
      <c r="C9" s="325"/>
      <c r="D9" s="325"/>
      <c r="E9" s="325"/>
      <c r="F9" s="325"/>
      <c r="G9" s="88">
        <v>2</v>
      </c>
      <c r="H9" s="89">
        <f>H10+H17+H27+H38+H43</f>
        <v>5324136157</v>
      </c>
      <c r="I9" s="89">
        <f>I10+I17+I27+I38+I43</f>
        <v>5152301804</v>
      </c>
    </row>
    <row r="10" spans="1:9" ht="12.75" customHeight="1" x14ac:dyDescent="0.25">
      <c r="A10" s="328" t="s">
        <v>6</v>
      </c>
      <c r="B10" s="328"/>
      <c r="C10" s="328"/>
      <c r="D10" s="328"/>
      <c r="E10" s="328"/>
      <c r="F10" s="328"/>
      <c r="G10" s="88">
        <v>3</v>
      </c>
      <c r="H10" s="89">
        <f>H11+H12+H13+H14+H15+H16</f>
        <v>42275329</v>
      </c>
      <c r="I10" s="89">
        <f>I11+I12+I13+I14+I15+I16</f>
        <v>34640301</v>
      </c>
    </row>
    <row r="11" spans="1:9" ht="12.75" customHeight="1" x14ac:dyDescent="0.25">
      <c r="A11" s="323" t="s">
        <v>7</v>
      </c>
      <c r="B11" s="323"/>
      <c r="C11" s="323"/>
      <c r="D11" s="323"/>
      <c r="E11" s="323"/>
      <c r="F11" s="323"/>
      <c r="G11" s="86">
        <v>4</v>
      </c>
      <c r="H11" s="87">
        <v>0</v>
      </c>
      <c r="I11" s="87">
        <v>0</v>
      </c>
    </row>
    <row r="12" spans="1:9" ht="23.4" customHeight="1" x14ac:dyDescent="0.25">
      <c r="A12" s="323" t="s">
        <v>8</v>
      </c>
      <c r="B12" s="323"/>
      <c r="C12" s="323"/>
      <c r="D12" s="323"/>
      <c r="E12" s="323"/>
      <c r="F12" s="323"/>
      <c r="G12" s="86">
        <v>5</v>
      </c>
      <c r="H12" s="87">
        <v>35550820</v>
      </c>
      <c r="I12" s="87">
        <v>26854197</v>
      </c>
    </row>
    <row r="13" spans="1:9" ht="12.75" customHeight="1" x14ac:dyDescent="0.25">
      <c r="A13" s="323" t="s">
        <v>9</v>
      </c>
      <c r="B13" s="323"/>
      <c r="C13" s="323"/>
      <c r="D13" s="323"/>
      <c r="E13" s="323"/>
      <c r="F13" s="323"/>
      <c r="G13" s="86">
        <v>6</v>
      </c>
      <c r="H13" s="87">
        <v>6567609</v>
      </c>
      <c r="I13" s="87">
        <v>6567609</v>
      </c>
    </row>
    <row r="14" spans="1:9" ht="12.75" customHeight="1" x14ac:dyDescent="0.25">
      <c r="A14" s="323" t="s">
        <v>10</v>
      </c>
      <c r="B14" s="323"/>
      <c r="C14" s="323"/>
      <c r="D14" s="323"/>
      <c r="E14" s="323"/>
      <c r="F14" s="323"/>
      <c r="G14" s="86">
        <v>7</v>
      </c>
      <c r="H14" s="87">
        <v>0</v>
      </c>
      <c r="I14" s="87">
        <v>0</v>
      </c>
    </row>
    <row r="15" spans="1:9" ht="12.75" customHeight="1" x14ac:dyDescent="0.25">
      <c r="A15" s="323" t="s">
        <v>11</v>
      </c>
      <c r="B15" s="323"/>
      <c r="C15" s="323"/>
      <c r="D15" s="323"/>
      <c r="E15" s="323"/>
      <c r="F15" s="323"/>
      <c r="G15" s="86">
        <v>8</v>
      </c>
      <c r="H15" s="87">
        <v>156900</v>
      </c>
      <c r="I15" s="87">
        <v>1218495</v>
      </c>
    </row>
    <row r="16" spans="1:9" ht="12.75" customHeight="1" x14ac:dyDescent="0.25">
      <c r="A16" s="323" t="s">
        <v>12</v>
      </c>
      <c r="B16" s="323"/>
      <c r="C16" s="323"/>
      <c r="D16" s="323"/>
      <c r="E16" s="323"/>
      <c r="F16" s="323"/>
      <c r="G16" s="86">
        <v>9</v>
      </c>
      <c r="H16" s="87">
        <v>0</v>
      </c>
      <c r="I16" s="87">
        <v>0</v>
      </c>
    </row>
    <row r="17" spans="1:9" ht="12.75" customHeight="1" x14ac:dyDescent="0.25">
      <c r="A17" s="328" t="s">
        <v>13</v>
      </c>
      <c r="B17" s="328"/>
      <c r="C17" s="328"/>
      <c r="D17" s="328"/>
      <c r="E17" s="328"/>
      <c r="F17" s="328"/>
      <c r="G17" s="88">
        <v>10</v>
      </c>
      <c r="H17" s="89">
        <f>H18+H19+H20+H21+H22+H23+H24+H25+H26</f>
        <v>4292520443</v>
      </c>
      <c r="I17" s="89">
        <f>I18+I19+I20+I21+I22+I23+I24+I25+I26</f>
        <v>3936984239</v>
      </c>
    </row>
    <row r="18" spans="1:9" ht="12.75" customHeight="1" x14ac:dyDescent="0.25">
      <c r="A18" s="323" t="s">
        <v>14</v>
      </c>
      <c r="B18" s="323"/>
      <c r="C18" s="323"/>
      <c r="D18" s="323"/>
      <c r="E18" s="323"/>
      <c r="F18" s="323"/>
      <c r="G18" s="86">
        <v>11</v>
      </c>
      <c r="H18" s="87">
        <v>629012020</v>
      </c>
      <c r="I18" s="87">
        <v>593370669</v>
      </c>
    </row>
    <row r="19" spans="1:9" ht="12.75" customHeight="1" x14ac:dyDescent="0.25">
      <c r="A19" s="323" t="s">
        <v>15</v>
      </c>
      <c r="B19" s="323"/>
      <c r="C19" s="323"/>
      <c r="D19" s="323"/>
      <c r="E19" s="323"/>
      <c r="F19" s="323"/>
      <c r="G19" s="86">
        <v>12</v>
      </c>
      <c r="H19" s="87">
        <v>2722066344</v>
      </c>
      <c r="I19" s="87">
        <v>2593423408</v>
      </c>
    </row>
    <row r="20" spans="1:9" ht="12.75" customHeight="1" x14ac:dyDescent="0.25">
      <c r="A20" s="323" t="s">
        <v>16</v>
      </c>
      <c r="B20" s="323"/>
      <c r="C20" s="323"/>
      <c r="D20" s="323"/>
      <c r="E20" s="323"/>
      <c r="F20" s="323"/>
      <c r="G20" s="86">
        <v>13</v>
      </c>
      <c r="H20" s="87">
        <v>409245659</v>
      </c>
      <c r="I20" s="87">
        <v>355975206</v>
      </c>
    </row>
    <row r="21" spans="1:9" ht="12.75" customHeight="1" x14ac:dyDescent="0.25">
      <c r="A21" s="323" t="s">
        <v>17</v>
      </c>
      <c r="B21" s="323"/>
      <c r="C21" s="323"/>
      <c r="D21" s="323"/>
      <c r="E21" s="323"/>
      <c r="F21" s="323"/>
      <c r="G21" s="86">
        <v>14</v>
      </c>
      <c r="H21" s="87">
        <v>91158729</v>
      </c>
      <c r="I21" s="87">
        <v>72736320</v>
      </c>
    </row>
    <row r="22" spans="1:9" ht="12.75" customHeight="1" x14ac:dyDescent="0.25">
      <c r="A22" s="323" t="s">
        <v>18</v>
      </c>
      <c r="B22" s="323"/>
      <c r="C22" s="323"/>
      <c r="D22" s="323"/>
      <c r="E22" s="323"/>
      <c r="F22" s="323"/>
      <c r="G22" s="86">
        <v>15</v>
      </c>
      <c r="H22" s="87">
        <v>0</v>
      </c>
      <c r="I22" s="87">
        <v>0</v>
      </c>
    </row>
    <row r="23" spans="1:9" ht="12.75" customHeight="1" x14ac:dyDescent="0.25">
      <c r="A23" s="323" t="s">
        <v>19</v>
      </c>
      <c r="B23" s="323"/>
      <c r="C23" s="323"/>
      <c r="D23" s="323"/>
      <c r="E23" s="323"/>
      <c r="F23" s="323"/>
      <c r="G23" s="86">
        <v>16</v>
      </c>
      <c r="H23" s="87">
        <v>159973</v>
      </c>
      <c r="I23" s="87">
        <v>42528</v>
      </c>
    </row>
    <row r="24" spans="1:9" ht="12.75" customHeight="1" x14ac:dyDescent="0.25">
      <c r="A24" s="323" t="s">
        <v>20</v>
      </c>
      <c r="B24" s="323"/>
      <c r="C24" s="323"/>
      <c r="D24" s="323"/>
      <c r="E24" s="323"/>
      <c r="F24" s="323"/>
      <c r="G24" s="86">
        <v>17</v>
      </c>
      <c r="H24" s="87">
        <v>366577576</v>
      </c>
      <c r="I24" s="87">
        <v>267938392</v>
      </c>
    </row>
    <row r="25" spans="1:9" ht="12.75" customHeight="1" x14ac:dyDescent="0.25">
      <c r="A25" s="323" t="s">
        <v>21</v>
      </c>
      <c r="B25" s="323"/>
      <c r="C25" s="323"/>
      <c r="D25" s="323"/>
      <c r="E25" s="323"/>
      <c r="F25" s="323"/>
      <c r="G25" s="86">
        <v>18</v>
      </c>
      <c r="H25" s="87">
        <v>70357714</v>
      </c>
      <c r="I25" s="87">
        <v>50317735</v>
      </c>
    </row>
    <row r="26" spans="1:9" ht="12.75" customHeight="1" x14ac:dyDescent="0.25">
      <c r="A26" s="323" t="s">
        <v>22</v>
      </c>
      <c r="B26" s="323"/>
      <c r="C26" s="323"/>
      <c r="D26" s="323"/>
      <c r="E26" s="323"/>
      <c r="F26" s="323"/>
      <c r="G26" s="86">
        <v>19</v>
      </c>
      <c r="H26" s="87">
        <v>3942428</v>
      </c>
      <c r="I26" s="87">
        <v>3179981</v>
      </c>
    </row>
    <row r="27" spans="1:9" ht="12.75" customHeight="1" x14ac:dyDescent="0.25">
      <c r="A27" s="328" t="s">
        <v>23</v>
      </c>
      <c r="B27" s="328"/>
      <c r="C27" s="328"/>
      <c r="D27" s="328"/>
      <c r="E27" s="328"/>
      <c r="F27" s="328"/>
      <c r="G27" s="88">
        <v>20</v>
      </c>
      <c r="H27" s="89">
        <f>SUM(H28:H37)</f>
        <v>774869872</v>
      </c>
      <c r="I27" s="89">
        <f>SUM(I28:I37)</f>
        <v>1017453237</v>
      </c>
    </row>
    <row r="28" spans="1:9" ht="12.75" customHeight="1" x14ac:dyDescent="0.25">
      <c r="A28" s="323" t="s">
        <v>24</v>
      </c>
      <c r="B28" s="323"/>
      <c r="C28" s="323"/>
      <c r="D28" s="323"/>
      <c r="E28" s="323"/>
      <c r="F28" s="323"/>
      <c r="G28" s="86">
        <v>21</v>
      </c>
      <c r="H28" s="87">
        <v>727328038</v>
      </c>
      <c r="I28" s="87">
        <v>941803942</v>
      </c>
    </row>
    <row r="29" spans="1:9" ht="12.75" customHeight="1" x14ac:dyDescent="0.25">
      <c r="A29" s="323" t="s">
        <v>25</v>
      </c>
      <c r="B29" s="323"/>
      <c r="C29" s="323"/>
      <c r="D29" s="323"/>
      <c r="E29" s="323"/>
      <c r="F29" s="323"/>
      <c r="G29" s="86">
        <v>22</v>
      </c>
      <c r="H29" s="87">
        <v>0</v>
      </c>
      <c r="I29" s="87">
        <v>0</v>
      </c>
    </row>
    <row r="30" spans="1:9" ht="12.75" customHeight="1" x14ac:dyDescent="0.25">
      <c r="A30" s="323" t="s">
        <v>26</v>
      </c>
      <c r="B30" s="323"/>
      <c r="C30" s="323"/>
      <c r="D30" s="323"/>
      <c r="E30" s="323"/>
      <c r="F30" s="323"/>
      <c r="G30" s="86">
        <v>23</v>
      </c>
      <c r="H30" s="87">
        <v>0</v>
      </c>
      <c r="I30" s="87">
        <v>0</v>
      </c>
    </row>
    <row r="31" spans="1:9" ht="24.6" customHeight="1" x14ac:dyDescent="0.25">
      <c r="A31" s="323" t="s">
        <v>27</v>
      </c>
      <c r="B31" s="323"/>
      <c r="C31" s="323"/>
      <c r="D31" s="323"/>
      <c r="E31" s="323"/>
      <c r="F31" s="323"/>
      <c r="G31" s="86">
        <v>24</v>
      </c>
      <c r="H31" s="87">
        <v>47191530</v>
      </c>
      <c r="I31" s="87">
        <v>70112312</v>
      </c>
    </row>
    <row r="32" spans="1:9" ht="24" customHeight="1" x14ac:dyDescent="0.25">
      <c r="A32" s="323" t="s">
        <v>28</v>
      </c>
      <c r="B32" s="323"/>
      <c r="C32" s="323"/>
      <c r="D32" s="323"/>
      <c r="E32" s="323"/>
      <c r="F32" s="323"/>
      <c r="G32" s="86">
        <v>25</v>
      </c>
      <c r="H32" s="87">
        <v>0</v>
      </c>
      <c r="I32" s="87">
        <v>0</v>
      </c>
    </row>
    <row r="33" spans="1:9" ht="26.4" customHeight="1" x14ac:dyDescent="0.25">
      <c r="A33" s="323" t="s">
        <v>29</v>
      </c>
      <c r="B33" s="323"/>
      <c r="C33" s="323"/>
      <c r="D33" s="323"/>
      <c r="E33" s="323"/>
      <c r="F33" s="323"/>
      <c r="G33" s="86">
        <v>26</v>
      </c>
      <c r="H33" s="87">
        <v>0</v>
      </c>
      <c r="I33" s="87">
        <v>0</v>
      </c>
    </row>
    <row r="34" spans="1:9" ht="12.75" customHeight="1" x14ac:dyDescent="0.25">
      <c r="A34" s="323" t="s">
        <v>30</v>
      </c>
      <c r="B34" s="323"/>
      <c r="C34" s="323"/>
      <c r="D34" s="323"/>
      <c r="E34" s="323"/>
      <c r="F34" s="323"/>
      <c r="G34" s="86">
        <v>27</v>
      </c>
      <c r="H34" s="87">
        <v>121271</v>
      </c>
      <c r="I34" s="87">
        <v>219121</v>
      </c>
    </row>
    <row r="35" spans="1:9" ht="12.75" customHeight="1" x14ac:dyDescent="0.25">
      <c r="A35" s="323" t="s">
        <v>31</v>
      </c>
      <c r="B35" s="323"/>
      <c r="C35" s="323"/>
      <c r="D35" s="323"/>
      <c r="E35" s="323"/>
      <c r="F35" s="323"/>
      <c r="G35" s="86">
        <v>28</v>
      </c>
      <c r="H35" s="87">
        <v>89033</v>
      </c>
      <c r="I35" s="87">
        <v>5177862</v>
      </c>
    </row>
    <row r="36" spans="1:9" ht="12.75" customHeight="1" x14ac:dyDescent="0.25">
      <c r="A36" s="323" t="s">
        <v>32</v>
      </c>
      <c r="B36" s="323"/>
      <c r="C36" s="323"/>
      <c r="D36" s="323"/>
      <c r="E36" s="323"/>
      <c r="F36" s="323"/>
      <c r="G36" s="86">
        <v>29</v>
      </c>
      <c r="H36" s="87">
        <v>0</v>
      </c>
      <c r="I36" s="87">
        <v>0</v>
      </c>
    </row>
    <row r="37" spans="1:9" ht="12.75" customHeight="1" x14ac:dyDescent="0.25">
      <c r="A37" s="323" t="s">
        <v>33</v>
      </c>
      <c r="B37" s="323"/>
      <c r="C37" s="323"/>
      <c r="D37" s="323"/>
      <c r="E37" s="323"/>
      <c r="F37" s="323"/>
      <c r="G37" s="86">
        <v>30</v>
      </c>
      <c r="H37" s="87">
        <v>140000</v>
      </c>
      <c r="I37" s="87">
        <v>140000</v>
      </c>
    </row>
    <row r="38" spans="1:9" ht="12.75" customHeight="1" x14ac:dyDescent="0.25">
      <c r="A38" s="328" t="s">
        <v>34</v>
      </c>
      <c r="B38" s="328"/>
      <c r="C38" s="328"/>
      <c r="D38" s="328"/>
      <c r="E38" s="328"/>
      <c r="F38" s="328"/>
      <c r="G38" s="88">
        <v>31</v>
      </c>
      <c r="H38" s="89">
        <f>H39+H40+H41+H42</f>
        <v>0</v>
      </c>
      <c r="I38" s="89">
        <f>I39+I40+I41+I42</f>
        <v>0</v>
      </c>
    </row>
    <row r="39" spans="1:9" ht="12.75" customHeight="1" x14ac:dyDescent="0.25">
      <c r="A39" s="323" t="s">
        <v>35</v>
      </c>
      <c r="B39" s="323"/>
      <c r="C39" s="323"/>
      <c r="D39" s="323"/>
      <c r="E39" s="323"/>
      <c r="F39" s="323"/>
      <c r="G39" s="86">
        <v>32</v>
      </c>
      <c r="H39" s="87">
        <v>0</v>
      </c>
      <c r="I39" s="87">
        <v>0</v>
      </c>
    </row>
    <row r="40" spans="1:9" ht="12.75" customHeight="1" x14ac:dyDescent="0.25">
      <c r="A40" s="323" t="s">
        <v>36</v>
      </c>
      <c r="B40" s="323"/>
      <c r="C40" s="323"/>
      <c r="D40" s="323"/>
      <c r="E40" s="323"/>
      <c r="F40" s="323"/>
      <c r="G40" s="86">
        <v>33</v>
      </c>
      <c r="H40" s="87">
        <v>0</v>
      </c>
      <c r="I40" s="87">
        <v>0</v>
      </c>
    </row>
    <row r="41" spans="1:9" ht="12.75" customHeight="1" x14ac:dyDescent="0.25">
      <c r="A41" s="323" t="s">
        <v>37</v>
      </c>
      <c r="B41" s="323"/>
      <c r="C41" s="323"/>
      <c r="D41" s="323"/>
      <c r="E41" s="323"/>
      <c r="F41" s="323"/>
      <c r="G41" s="86">
        <v>34</v>
      </c>
      <c r="H41" s="87">
        <v>0</v>
      </c>
      <c r="I41" s="87">
        <v>0</v>
      </c>
    </row>
    <row r="42" spans="1:9" ht="12.75" customHeight="1" x14ac:dyDescent="0.25">
      <c r="A42" s="323" t="s">
        <v>38</v>
      </c>
      <c r="B42" s="323"/>
      <c r="C42" s="323"/>
      <c r="D42" s="323"/>
      <c r="E42" s="323"/>
      <c r="F42" s="323"/>
      <c r="G42" s="86">
        <v>35</v>
      </c>
      <c r="H42" s="87">
        <v>0</v>
      </c>
      <c r="I42" s="87">
        <v>0</v>
      </c>
    </row>
    <row r="43" spans="1:9" ht="12.75" customHeight="1" x14ac:dyDescent="0.25">
      <c r="A43" s="326" t="s">
        <v>39</v>
      </c>
      <c r="B43" s="326"/>
      <c r="C43" s="326"/>
      <c r="D43" s="326"/>
      <c r="E43" s="326"/>
      <c r="F43" s="326"/>
      <c r="G43" s="86">
        <v>36</v>
      </c>
      <c r="H43" s="87">
        <v>214470513</v>
      </c>
      <c r="I43" s="87">
        <v>163224027</v>
      </c>
    </row>
    <row r="44" spans="1:9" ht="12.75" customHeight="1" x14ac:dyDescent="0.25">
      <c r="A44" s="325" t="s">
        <v>40</v>
      </c>
      <c r="B44" s="325"/>
      <c r="C44" s="325"/>
      <c r="D44" s="325"/>
      <c r="E44" s="325"/>
      <c r="F44" s="325"/>
      <c r="G44" s="88">
        <v>37</v>
      </c>
      <c r="H44" s="89">
        <f>H45+H53+H60+H70</f>
        <v>583232857</v>
      </c>
      <c r="I44" s="89">
        <f>I45+I53+I60+I70</f>
        <v>656422372</v>
      </c>
    </row>
    <row r="45" spans="1:9" ht="12.75" customHeight="1" x14ac:dyDescent="0.25">
      <c r="A45" s="328" t="s">
        <v>41</v>
      </c>
      <c r="B45" s="328"/>
      <c r="C45" s="328"/>
      <c r="D45" s="328"/>
      <c r="E45" s="328"/>
      <c r="F45" s="328"/>
      <c r="G45" s="88">
        <v>38</v>
      </c>
      <c r="H45" s="89">
        <f>SUM(H46:H52)</f>
        <v>27296274</v>
      </c>
      <c r="I45" s="89">
        <f>SUM(I46:I52)</f>
        <v>23619254</v>
      </c>
    </row>
    <row r="46" spans="1:9" ht="12.75" customHeight="1" x14ac:dyDescent="0.25">
      <c r="A46" s="323" t="s">
        <v>42</v>
      </c>
      <c r="B46" s="323"/>
      <c r="C46" s="323"/>
      <c r="D46" s="323"/>
      <c r="E46" s="323"/>
      <c r="F46" s="323"/>
      <c r="G46" s="86">
        <v>39</v>
      </c>
      <c r="H46" s="87">
        <v>26356791</v>
      </c>
      <c r="I46" s="87">
        <v>22520626</v>
      </c>
    </row>
    <row r="47" spans="1:9" ht="12.75" customHeight="1" x14ac:dyDescent="0.25">
      <c r="A47" s="323" t="s">
        <v>43</v>
      </c>
      <c r="B47" s="323"/>
      <c r="C47" s="323"/>
      <c r="D47" s="323"/>
      <c r="E47" s="323"/>
      <c r="F47" s="323"/>
      <c r="G47" s="86">
        <v>40</v>
      </c>
      <c r="H47" s="87">
        <v>0</v>
      </c>
      <c r="I47" s="87">
        <v>0</v>
      </c>
    </row>
    <row r="48" spans="1:9" ht="12.75" customHeight="1" x14ac:dyDescent="0.25">
      <c r="A48" s="323" t="s">
        <v>44</v>
      </c>
      <c r="B48" s="323"/>
      <c r="C48" s="323"/>
      <c r="D48" s="323"/>
      <c r="E48" s="323"/>
      <c r="F48" s="323"/>
      <c r="G48" s="86">
        <v>41</v>
      </c>
      <c r="H48" s="87">
        <v>0</v>
      </c>
      <c r="I48" s="87">
        <v>0</v>
      </c>
    </row>
    <row r="49" spans="1:9" ht="12.75" customHeight="1" x14ac:dyDescent="0.25">
      <c r="A49" s="323" t="s">
        <v>45</v>
      </c>
      <c r="B49" s="323"/>
      <c r="C49" s="323"/>
      <c r="D49" s="323"/>
      <c r="E49" s="323"/>
      <c r="F49" s="323"/>
      <c r="G49" s="86">
        <v>42</v>
      </c>
      <c r="H49" s="87">
        <v>939483</v>
      </c>
      <c r="I49" s="87">
        <v>1098628</v>
      </c>
    </row>
    <row r="50" spans="1:9" ht="12.75" customHeight="1" x14ac:dyDescent="0.25">
      <c r="A50" s="323" t="s">
        <v>46</v>
      </c>
      <c r="B50" s="323"/>
      <c r="C50" s="323"/>
      <c r="D50" s="323"/>
      <c r="E50" s="323"/>
      <c r="F50" s="323"/>
      <c r="G50" s="86">
        <v>43</v>
      </c>
      <c r="H50" s="87">
        <v>0</v>
      </c>
      <c r="I50" s="87">
        <v>0</v>
      </c>
    </row>
    <row r="51" spans="1:9" ht="12.75" customHeight="1" x14ac:dyDescent="0.25">
      <c r="A51" s="323" t="s">
        <v>47</v>
      </c>
      <c r="B51" s="323"/>
      <c r="C51" s="323"/>
      <c r="D51" s="323"/>
      <c r="E51" s="323"/>
      <c r="F51" s="323"/>
      <c r="G51" s="86">
        <v>44</v>
      </c>
      <c r="H51" s="87">
        <v>0</v>
      </c>
      <c r="I51" s="87">
        <v>0</v>
      </c>
    </row>
    <row r="52" spans="1:9" ht="12.75" customHeight="1" x14ac:dyDescent="0.25">
      <c r="A52" s="323" t="s">
        <v>48</v>
      </c>
      <c r="B52" s="323"/>
      <c r="C52" s="323"/>
      <c r="D52" s="323"/>
      <c r="E52" s="323"/>
      <c r="F52" s="323"/>
      <c r="G52" s="86">
        <v>45</v>
      </c>
      <c r="H52" s="87">
        <v>0</v>
      </c>
      <c r="I52" s="87">
        <v>0</v>
      </c>
    </row>
    <row r="53" spans="1:9" ht="12.75" customHeight="1" x14ac:dyDescent="0.25">
      <c r="A53" s="328" t="s">
        <v>49</v>
      </c>
      <c r="B53" s="328"/>
      <c r="C53" s="328"/>
      <c r="D53" s="328"/>
      <c r="E53" s="328"/>
      <c r="F53" s="328"/>
      <c r="G53" s="88">
        <v>46</v>
      </c>
      <c r="H53" s="89">
        <f>SUM(H54:H59)</f>
        <v>32385214</v>
      </c>
      <c r="I53" s="89">
        <f>SUM(I54:I59)</f>
        <v>50219276</v>
      </c>
    </row>
    <row r="54" spans="1:9" ht="12.75" customHeight="1" x14ac:dyDescent="0.25">
      <c r="A54" s="323" t="s">
        <v>50</v>
      </c>
      <c r="B54" s="323"/>
      <c r="C54" s="323"/>
      <c r="D54" s="323"/>
      <c r="E54" s="323"/>
      <c r="F54" s="323"/>
      <c r="G54" s="86">
        <v>47</v>
      </c>
      <c r="H54" s="87">
        <v>186829</v>
      </c>
      <c r="I54" s="87">
        <v>19738193</v>
      </c>
    </row>
    <row r="55" spans="1:9" ht="12.75" customHeight="1" x14ac:dyDescent="0.25">
      <c r="A55" s="323" t="s">
        <v>51</v>
      </c>
      <c r="B55" s="323"/>
      <c r="C55" s="323"/>
      <c r="D55" s="323"/>
      <c r="E55" s="323"/>
      <c r="F55" s="323"/>
      <c r="G55" s="86">
        <v>48</v>
      </c>
      <c r="H55" s="87">
        <v>330822</v>
      </c>
      <c r="I55" s="87">
        <v>7293713</v>
      </c>
    </row>
    <row r="56" spans="1:9" ht="12.75" customHeight="1" x14ac:dyDescent="0.25">
      <c r="A56" s="323" t="s">
        <v>52</v>
      </c>
      <c r="B56" s="323"/>
      <c r="C56" s="323"/>
      <c r="D56" s="323"/>
      <c r="E56" s="323"/>
      <c r="F56" s="323"/>
      <c r="G56" s="86">
        <v>49</v>
      </c>
      <c r="H56" s="87">
        <v>23158299</v>
      </c>
      <c r="I56" s="87">
        <v>16667610</v>
      </c>
    </row>
    <row r="57" spans="1:9" ht="12.75" customHeight="1" x14ac:dyDescent="0.25">
      <c r="A57" s="323" t="s">
        <v>53</v>
      </c>
      <c r="B57" s="323"/>
      <c r="C57" s="323"/>
      <c r="D57" s="323"/>
      <c r="E57" s="323"/>
      <c r="F57" s="323"/>
      <c r="G57" s="86">
        <v>50</v>
      </c>
      <c r="H57" s="87">
        <v>277464</v>
      </c>
      <c r="I57" s="87">
        <v>625968</v>
      </c>
    </row>
    <row r="58" spans="1:9" ht="12.75" customHeight="1" x14ac:dyDescent="0.25">
      <c r="A58" s="323" t="s">
        <v>54</v>
      </c>
      <c r="B58" s="323"/>
      <c r="C58" s="323"/>
      <c r="D58" s="323"/>
      <c r="E58" s="323"/>
      <c r="F58" s="323"/>
      <c r="G58" s="86">
        <v>51</v>
      </c>
      <c r="H58" s="87">
        <v>4795299</v>
      </c>
      <c r="I58" s="87">
        <v>3070818</v>
      </c>
    </row>
    <row r="59" spans="1:9" ht="12.75" customHeight="1" x14ac:dyDescent="0.25">
      <c r="A59" s="323" t="s">
        <v>55</v>
      </c>
      <c r="B59" s="323"/>
      <c r="C59" s="323"/>
      <c r="D59" s="323"/>
      <c r="E59" s="323"/>
      <c r="F59" s="323"/>
      <c r="G59" s="86">
        <v>52</v>
      </c>
      <c r="H59" s="87">
        <v>3636501</v>
      </c>
      <c r="I59" s="87">
        <v>2822974</v>
      </c>
    </row>
    <row r="60" spans="1:9" ht="12.75" customHeight="1" x14ac:dyDescent="0.25">
      <c r="A60" s="328" t="s">
        <v>56</v>
      </c>
      <c r="B60" s="328"/>
      <c r="C60" s="328"/>
      <c r="D60" s="328"/>
      <c r="E60" s="328"/>
      <c r="F60" s="328"/>
      <c r="G60" s="88">
        <v>53</v>
      </c>
      <c r="H60" s="89">
        <f>SUM(H61:H69)</f>
        <v>578131</v>
      </c>
      <c r="I60" s="89">
        <f>SUM(I61:I69)</f>
        <v>444055</v>
      </c>
    </row>
    <row r="61" spans="1:9" ht="12.75" customHeight="1" x14ac:dyDescent="0.25">
      <c r="A61" s="323" t="s">
        <v>24</v>
      </c>
      <c r="B61" s="323"/>
      <c r="C61" s="323"/>
      <c r="D61" s="323"/>
      <c r="E61" s="323"/>
      <c r="F61" s="323"/>
      <c r="G61" s="86">
        <v>54</v>
      </c>
      <c r="H61" s="87">
        <v>0</v>
      </c>
      <c r="I61" s="87">
        <v>0</v>
      </c>
    </row>
    <row r="62" spans="1:9" ht="12.75" customHeight="1" x14ac:dyDescent="0.25">
      <c r="A62" s="323" t="s">
        <v>25</v>
      </c>
      <c r="B62" s="323"/>
      <c r="C62" s="323"/>
      <c r="D62" s="323"/>
      <c r="E62" s="323"/>
      <c r="F62" s="323"/>
      <c r="G62" s="86">
        <v>55</v>
      </c>
      <c r="H62" s="87">
        <v>0</v>
      </c>
      <c r="I62" s="87">
        <v>0</v>
      </c>
    </row>
    <row r="63" spans="1:9" ht="12.75" customHeight="1" x14ac:dyDescent="0.25">
      <c r="A63" s="323" t="s">
        <v>26</v>
      </c>
      <c r="B63" s="323"/>
      <c r="C63" s="323"/>
      <c r="D63" s="323"/>
      <c r="E63" s="323"/>
      <c r="F63" s="323"/>
      <c r="G63" s="86">
        <v>56</v>
      </c>
      <c r="H63" s="87">
        <v>28300</v>
      </c>
      <c r="I63" s="87">
        <v>28300</v>
      </c>
    </row>
    <row r="64" spans="1:9" ht="23.4" customHeight="1" x14ac:dyDescent="0.25">
      <c r="A64" s="323" t="s">
        <v>57</v>
      </c>
      <c r="B64" s="323"/>
      <c r="C64" s="323"/>
      <c r="D64" s="323"/>
      <c r="E64" s="323"/>
      <c r="F64" s="323"/>
      <c r="G64" s="86">
        <v>57</v>
      </c>
      <c r="H64" s="87">
        <v>0</v>
      </c>
      <c r="I64" s="87">
        <v>0</v>
      </c>
    </row>
    <row r="65" spans="1:9" ht="21" customHeight="1" x14ac:dyDescent="0.25">
      <c r="A65" s="323" t="s">
        <v>28</v>
      </c>
      <c r="B65" s="323"/>
      <c r="C65" s="323"/>
      <c r="D65" s="323"/>
      <c r="E65" s="323"/>
      <c r="F65" s="323"/>
      <c r="G65" s="86">
        <v>58</v>
      </c>
      <c r="H65" s="87">
        <v>0</v>
      </c>
      <c r="I65" s="87">
        <v>0</v>
      </c>
    </row>
    <row r="66" spans="1:9" ht="22.95" customHeight="1" x14ac:dyDescent="0.25">
      <c r="A66" s="323" t="s">
        <v>29</v>
      </c>
      <c r="B66" s="323"/>
      <c r="C66" s="323"/>
      <c r="D66" s="323"/>
      <c r="E66" s="323"/>
      <c r="F66" s="323"/>
      <c r="G66" s="86">
        <v>59</v>
      </c>
      <c r="H66" s="87">
        <v>0</v>
      </c>
      <c r="I66" s="87">
        <v>0</v>
      </c>
    </row>
    <row r="67" spans="1:9" ht="12.75" customHeight="1" x14ac:dyDescent="0.25">
      <c r="A67" s="323" t="s">
        <v>30</v>
      </c>
      <c r="B67" s="323"/>
      <c r="C67" s="323"/>
      <c r="D67" s="323"/>
      <c r="E67" s="323"/>
      <c r="F67" s="323"/>
      <c r="G67" s="86">
        <v>60</v>
      </c>
      <c r="H67" s="87">
        <v>0</v>
      </c>
      <c r="I67" s="87">
        <v>0</v>
      </c>
    </row>
    <row r="68" spans="1:9" ht="12.75" customHeight="1" x14ac:dyDescent="0.25">
      <c r="A68" s="323" t="s">
        <v>31</v>
      </c>
      <c r="B68" s="323"/>
      <c r="C68" s="323"/>
      <c r="D68" s="323"/>
      <c r="E68" s="323"/>
      <c r="F68" s="323"/>
      <c r="G68" s="86">
        <v>61</v>
      </c>
      <c r="H68" s="87">
        <v>549831</v>
      </c>
      <c r="I68" s="87">
        <v>415755</v>
      </c>
    </row>
    <row r="69" spans="1:9" ht="12.75" customHeight="1" x14ac:dyDescent="0.25">
      <c r="A69" s="323" t="s">
        <v>58</v>
      </c>
      <c r="B69" s="323"/>
      <c r="C69" s="323"/>
      <c r="D69" s="323"/>
      <c r="E69" s="323"/>
      <c r="F69" s="323"/>
      <c r="G69" s="86">
        <v>62</v>
      </c>
      <c r="H69" s="87">
        <v>0</v>
      </c>
      <c r="I69" s="87">
        <v>0</v>
      </c>
    </row>
    <row r="70" spans="1:9" ht="12.75" customHeight="1" x14ac:dyDescent="0.25">
      <c r="A70" s="326" t="s">
        <v>59</v>
      </c>
      <c r="B70" s="326"/>
      <c r="C70" s="326"/>
      <c r="D70" s="326"/>
      <c r="E70" s="326"/>
      <c r="F70" s="326"/>
      <c r="G70" s="86">
        <v>63</v>
      </c>
      <c r="H70" s="87">
        <v>522973238</v>
      </c>
      <c r="I70" s="87">
        <v>582139787</v>
      </c>
    </row>
    <row r="71" spans="1:9" ht="12.75" customHeight="1" x14ac:dyDescent="0.25">
      <c r="A71" s="324" t="s">
        <v>60</v>
      </c>
      <c r="B71" s="324"/>
      <c r="C71" s="324"/>
      <c r="D71" s="324"/>
      <c r="E71" s="324"/>
      <c r="F71" s="324"/>
      <c r="G71" s="86">
        <v>64</v>
      </c>
      <c r="H71" s="87">
        <v>46702706</v>
      </c>
      <c r="I71" s="87">
        <v>21272442</v>
      </c>
    </row>
    <row r="72" spans="1:9" ht="12.75" customHeight="1" x14ac:dyDescent="0.25">
      <c r="A72" s="325" t="s">
        <v>61</v>
      </c>
      <c r="B72" s="325"/>
      <c r="C72" s="325"/>
      <c r="D72" s="325"/>
      <c r="E72" s="325"/>
      <c r="F72" s="325"/>
      <c r="G72" s="88">
        <v>65</v>
      </c>
      <c r="H72" s="89">
        <f>H8+H9+H44+H71</f>
        <v>5954071720</v>
      </c>
      <c r="I72" s="89">
        <f>I8+I9+I44+I71</f>
        <v>5829996618</v>
      </c>
    </row>
    <row r="73" spans="1:9" ht="12.75" customHeight="1" x14ac:dyDescent="0.25">
      <c r="A73" s="324" t="s">
        <v>62</v>
      </c>
      <c r="B73" s="324"/>
      <c r="C73" s="324"/>
      <c r="D73" s="324"/>
      <c r="E73" s="324"/>
      <c r="F73" s="324"/>
      <c r="G73" s="86">
        <v>66</v>
      </c>
      <c r="H73" s="87">
        <v>54261380</v>
      </c>
      <c r="I73" s="87">
        <v>54173148</v>
      </c>
    </row>
    <row r="74" spans="1:9" x14ac:dyDescent="0.25">
      <c r="A74" s="329" t="s">
        <v>63</v>
      </c>
      <c r="B74" s="330"/>
      <c r="C74" s="330"/>
      <c r="D74" s="330"/>
      <c r="E74" s="330"/>
      <c r="F74" s="330"/>
      <c r="G74" s="330"/>
      <c r="H74" s="330"/>
      <c r="I74" s="330"/>
    </row>
    <row r="75" spans="1:9" ht="12.75" customHeight="1" x14ac:dyDescent="0.25">
      <c r="A75" s="325" t="s">
        <v>351</v>
      </c>
      <c r="B75" s="325"/>
      <c r="C75" s="325"/>
      <c r="D75" s="325"/>
      <c r="E75" s="325"/>
      <c r="F75" s="325"/>
      <c r="G75" s="88">
        <v>67</v>
      </c>
      <c r="H75" s="89">
        <f>H76+H77+H78+H84+H85+H91+H94+H97</f>
        <v>2385224020</v>
      </c>
      <c r="I75" s="89">
        <f>I76+I77+I78+I84+I85+I91+I94+I97</f>
        <v>2619280406</v>
      </c>
    </row>
    <row r="76" spans="1:9" ht="12.75" customHeight="1" x14ac:dyDescent="0.25">
      <c r="A76" s="326" t="s">
        <v>64</v>
      </c>
      <c r="B76" s="326"/>
      <c r="C76" s="326"/>
      <c r="D76" s="326"/>
      <c r="E76" s="326"/>
      <c r="F76" s="326"/>
      <c r="G76" s="86">
        <v>68</v>
      </c>
      <c r="H76" s="90">
        <v>1672021210</v>
      </c>
      <c r="I76" s="90">
        <v>1672021210</v>
      </c>
    </row>
    <row r="77" spans="1:9" ht="12.75" customHeight="1" x14ac:dyDescent="0.25">
      <c r="A77" s="326" t="s">
        <v>65</v>
      </c>
      <c r="B77" s="326"/>
      <c r="C77" s="326"/>
      <c r="D77" s="326"/>
      <c r="E77" s="326"/>
      <c r="F77" s="326"/>
      <c r="G77" s="86">
        <v>69</v>
      </c>
      <c r="H77" s="90">
        <v>5710563</v>
      </c>
      <c r="I77" s="90">
        <v>5710563</v>
      </c>
    </row>
    <row r="78" spans="1:9" ht="12.75" customHeight="1" x14ac:dyDescent="0.25">
      <c r="A78" s="328" t="s">
        <v>66</v>
      </c>
      <c r="B78" s="328"/>
      <c r="C78" s="328"/>
      <c r="D78" s="328"/>
      <c r="E78" s="328"/>
      <c r="F78" s="328"/>
      <c r="G78" s="88">
        <v>70</v>
      </c>
      <c r="H78" s="89">
        <f>SUM(H79:H83)</f>
        <v>98247551</v>
      </c>
      <c r="I78" s="89">
        <f>SUM(I79:I83)</f>
        <v>98247551</v>
      </c>
    </row>
    <row r="79" spans="1:9" ht="12.75" customHeight="1" x14ac:dyDescent="0.25">
      <c r="A79" s="323" t="s">
        <v>67</v>
      </c>
      <c r="B79" s="323"/>
      <c r="C79" s="323"/>
      <c r="D79" s="323"/>
      <c r="E79" s="323"/>
      <c r="F79" s="323"/>
      <c r="G79" s="86">
        <v>71</v>
      </c>
      <c r="H79" s="90">
        <v>83601061</v>
      </c>
      <c r="I79" s="90">
        <v>83601061</v>
      </c>
    </row>
    <row r="80" spans="1:9" ht="12.75" customHeight="1" x14ac:dyDescent="0.25">
      <c r="A80" s="323" t="s">
        <v>68</v>
      </c>
      <c r="B80" s="323"/>
      <c r="C80" s="323"/>
      <c r="D80" s="323"/>
      <c r="E80" s="323"/>
      <c r="F80" s="323"/>
      <c r="G80" s="86">
        <v>72</v>
      </c>
      <c r="H80" s="90">
        <v>136815284</v>
      </c>
      <c r="I80" s="90">
        <v>136815284</v>
      </c>
    </row>
    <row r="81" spans="1:9" ht="12.75" customHeight="1" x14ac:dyDescent="0.25">
      <c r="A81" s="323" t="s">
        <v>69</v>
      </c>
      <c r="B81" s="323"/>
      <c r="C81" s="323"/>
      <c r="D81" s="323"/>
      <c r="E81" s="323"/>
      <c r="F81" s="323"/>
      <c r="G81" s="86">
        <v>73</v>
      </c>
      <c r="H81" s="90">
        <v>-124418266</v>
      </c>
      <c r="I81" s="90">
        <v>-124418266</v>
      </c>
    </row>
    <row r="82" spans="1:9" ht="12.75" customHeight="1" x14ac:dyDescent="0.25">
      <c r="A82" s="323" t="s">
        <v>70</v>
      </c>
      <c r="B82" s="323"/>
      <c r="C82" s="323"/>
      <c r="D82" s="323"/>
      <c r="E82" s="323"/>
      <c r="F82" s="323"/>
      <c r="G82" s="86">
        <v>74</v>
      </c>
      <c r="H82" s="90">
        <v>0</v>
      </c>
      <c r="I82" s="90">
        <v>0</v>
      </c>
    </row>
    <row r="83" spans="1:9" ht="12.75" customHeight="1" x14ac:dyDescent="0.25">
      <c r="A83" s="323" t="s">
        <v>71</v>
      </c>
      <c r="B83" s="323"/>
      <c r="C83" s="323"/>
      <c r="D83" s="323"/>
      <c r="E83" s="323"/>
      <c r="F83" s="323"/>
      <c r="G83" s="86">
        <v>75</v>
      </c>
      <c r="H83" s="90">
        <v>2249472</v>
      </c>
      <c r="I83" s="90">
        <v>2249472</v>
      </c>
    </row>
    <row r="84" spans="1:9" ht="12.75" customHeight="1" x14ac:dyDescent="0.25">
      <c r="A84" s="326" t="s">
        <v>72</v>
      </c>
      <c r="B84" s="326"/>
      <c r="C84" s="326"/>
      <c r="D84" s="326"/>
      <c r="E84" s="326"/>
      <c r="F84" s="326"/>
      <c r="G84" s="86">
        <v>76</v>
      </c>
      <c r="H84" s="90">
        <v>0</v>
      </c>
      <c r="I84" s="90">
        <v>0</v>
      </c>
    </row>
    <row r="85" spans="1:9" ht="12.75" customHeight="1" x14ac:dyDescent="0.25">
      <c r="A85" s="327" t="s">
        <v>445</v>
      </c>
      <c r="B85" s="327"/>
      <c r="C85" s="327"/>
      <c r="D85" s="327"/>
      <c r="E85" s="327"/>
      <c r="F85" s="327"/>
      <c r="G85" s="88">
        <v>77</v>
      </c>
      <c r="H85" s="89">
        <f>H86+H87+H88+H89+H90</f>
        <v>872</v>
      </c>
      <c r="I85" s="89">
        <f>I86+I87+I88+I89+I90</f>
        <v>81109</v>
      </c>
    </row>
    <row r="86" spans="1:9" ht="25.5" customHeight="1" x14ac:dyDescent="0.25">
      <c r="A86" s="323" t="s">
        <v>444</v>
      </c>
      <c r="B86" s="323"/>
      <c r="C86" s="323"/>
      <c r="D86" s="323"/>
      <c r="E86" s="323"/>
      <c r="F86" s="323"/>
      <c r="G86" s="86">
        <v>78</v>
      </c>
      <c r="H86" s="87">
        <v>872</v>
      </c>
      <c r="I86" s="87">
        <v>81109</v>
      </c>
    </row>
    <row r="87" spans="1:9" ht="12.75" customHeight="1" x14ac:dyDescent="0.25">
      <c r="A87" s="323" t="s">
        <v>73</v>
      </c>
      <c r="B87" s="323"/>
      <c r="C87" s="323"/>
      <c r="D87" s="323"/>
      <c r="E87" s="323"/>
      <c r="F87" s="323"/>
      <c r="G87" s="86">
        <v>79</v>
      </c>
      <c r="H87" s="87">
        <v>0</v>
      </c>
      <c r="I87" s="87">
        <v>0</v>
      </c>
    </row>
    <row r="88" spans="1:9" ht="12.75" customHeight="1" x14ac:dyDescent="0.25">
      <c r="A88" s="323" t="s">
        <v>74</v>
      </c>
      <c r="B88" s="323"/>
      <c r="C88" s="323"/>
      <c r="D88" s="323"/>
      <c r="E88" s="323"/>
      <c r="F88" s="323"/>
      <c r="G88" s="86">
        <v>80</v>
      </c>
      <c r="H88" s="87">
        <v>0</v>
      </c>
      <c r="I88" s="87">
        <v>0</v>
      </c>
    </row>
    <row r="89" spans="1:9" ht="12.75" customHeight="1" x14ac:dyDescent="0.25">
      <c r="A89" s="323" t="s">
        <v>343</v>
      </c>
      <c r="B89" s="323"/>
      <c r="C89" s="323"/>
      <c r="D89" s="323"/>
      <c r="E89" s="323"/>
      <c r="F89" s="323"/>
      <c r="G89" s="86">
        <v>81</v>
      </c>
      <c r="H89" s="87">
        <v>0</v>
      </c>
      <c r="I89" s="87">
        <v>0</v>
      </c>
    </row>
    <row r="90" spans="1:9" ht="24" customHeight="1" x14ac:dyDescent="0.25">
      <c r="A90" s="323" t="s">
        <v>344</v>
      </c>
      <c r="B90" s="323"/>
      <c r="C90" s="323"/>
      <c r="D90" s="323"/>
      <c r="E90" s="323"/>
      <c r="F90" s="323"/>
      <c r="G90" s="86">
        <v>82</v>
      </c>
      <c r="H90" s="87">
        <v>0</v>
      </c>
      <c r="I90" s="87">
        <v>0</v>
      </c>
    </row>
    <row r="91" spans="1:9" ht="12.75" customHeight="1" x14ac:dyDescent="0.25">
      <c r="A91" s="328" t="s">
        <v>345</v>
      </c>
      <c r="B91" s="328"/>
      <c r="C91" s="328"/>
      <c r="D91" s="328"/>
      <c r="E91" s="328"/>
      <c r="F91" s="328"/>
      <c r="G91" s="88">
        <v>83</v>
      </c>
      <c r="H91" s="89">
        <f>H92-H93</f>
        <v>917793503</v>
      </c>
      <c r="I91" s="89">
        <f>I92-I93</f>
        <v>538614167</v>
      </c>
    </row>
    <row r="92" spans="1:9" ht="12.75" customHeight="1" x14ac:dyDescent="0.25">
      <c r="A92" s="323" t="s">
        <v>75</v>
      </c>
      <c r="B92" s="323"/>
      <c r="C92" s="323"/>
      <c r="D92" s="323"/>
      <c r="E92" s="323"/>
      <c r="F92" s="323"/>
      <c r="G92" s="86">
        <v>84</v>
      </c>
      <c r="H92" s="90">
        <v>917793503</v>
      </c>
      <c r="I92" s="90">
        <v>538614167</v>
      </c>
    </row>
    <row r="93" spans="1:9" ht="12.75" customHeight="1" x14ac:dyDescent="0.25">
      <c r="A93" s="323" t="s">
        <v>76</v>
      </c>
      <c r="B93" s="323"/>
      <c r="C93" s="323"/>
      <c r="D93" s="323"/>
      <c r="E93" s="323"/>
      <c r="F93" s="323"/>
      <c r="G93" s="86">
        <v>85</v>
      </c>
      <c r="H93" s="90">
        <v>0</v>
      </c>
      <c r="I93" s="90">
        <v>0</v>
      </c>
    </row>
    <row r="94" spans="1:9" ht="12.75" customHeight="1" x14ac:dyDescent="0.25">
      <c r="A94" s="328" t="s">
        <v>346</v>
      </c>
      <c r="B94" s="328"/>
      <c r="C94" s="328"/>
      <c r="D94" s="328"/>
      <c r="E94" s="328"/>
      <c r="F94" s="328"/>
      <c r="G94" s="88">
        <v>86</v>
      </c>
      <c r="H94" s="89">
        <f>H95-H96</f>
        <v>-308549679</v>
      </c>
      <c r="I94" s="89">
        <f>I95-I96</f>
        <v>304605806</v>
      </c>
    </row>
    <row r="95" spans="1:9" ht="12.75" customHeight="1" x14ac:dyDescent="0.25">
      <c r="A95" s="323" t="s">
        <v>77</v>
      </c>
      <c r="B95" s="323"/>
      <c r="C95" s="323"/>
      <c r="D95" s="323"/>
      <c r="E95" s="323"/>
      <c r="F95" s="323"/>
      <c r="G95" s="86">
        <v>87</v>
      </c>
      <c r="H95" s="90">
        <v>0</v>
      </c>
      <c r="I95" s="90">
        <v>304605806</v>
      </c>
    </row>
    <row r="96" spans="1:9" ht="12.75" customHeight="1" x14ac:dyDescent="0.25">
      <c r="A96" s="323" t="s">
        <v>78</v>
      </c>
      <c r="B96" s="323"/>
      <c r="C96" s="323"/>
      <c r="D96" s="323"/>
      <c r="E96" s="323"/>
      <c r="F96" s="323"/>
      <c r="G96" s="86">
        <v>88</v>
      </c>
      <c r="H96" s="90">
        <v>308549679</v>
      </c>
      <c r="I96" s="90">
        <v>0</v>
      </c>
    </row>
    <row r="97" spans="1:9" ht="12.75" customHeight="1" x14ac:dyDescent="0.25">
      <c r="A97" s="326" t="s">
        <v>79</v>
      </c>
      <c r="B97" s="326"/>
      <c r="C97" s="326"/>
      <c r="D97" s="326"/>
      <c r="E97" s="326"/>
      <c r="F97" s="326"/>
      <c r="G97" s="86">
        <v>89</v>
      </c>
      <c r="H97" s="90">
        <v>0</v>
      </c>
      <c r="I97" s="90">
        <v>0</v>
      </c>
    </row>
    <row r="98" spans="1:9" ht="12.75" customHeight="1" x14ac:dyDescent="0.25">
      <c r="A98" s="325" t="s">
        <v>347</v>
      </c>
      <c r="B98" s="325"/>
      <c r="C98" s="325"/>
      <c r="D98" s="325"/>
      <c r="E98" s="325"/>
      <c r="F98" s="325"/>
      <c r="G98" s="88">
        <v>90</v>
      </c>
      <c r="H98" s="89">
        <f>SUM(H99:H104)</f>
        <v>113213704</v>
      </c>
      <c r="I98" s="89">
        <f>SUM(I99:I104)</f>
        <v>134552238</v>
      </c>
    </row>
    <row r="99" spans="1:9" ht="12.75" customHeight="1" x14ac:dyDescent="0.25">
      <c r="A99" s="323" t="s">
        <v>80</v>
      </c>
      <c r="B99" s="323"/>
      <c r="C99" s="323"/>
      <c r="D99" s="323"/>
      <c r="E99" s="323"/>
      <c r="F99" s="323"/>
      <c r="G99" s="86">
        <v>91</v>
      </c>
      <c r="H99" s="90">
        <v>21180405</v>
      </c>
      <c r="I99" s="90">
        <v>24962956</v>
      </c>
    </row>
    <row r="100" spans="1:9" ht="12.75" customHeight="1" x14ac:dyDescent="0.25">
      <c r="A100" s="323" t="s">
        <v>81</v>
      </c>
      <c r="B100" s="323"/>
      <c r="C100" s="323"/>
      <c r="D100" s="323"/>
      <c r="E100" s="323"/>
      <c r="F100" s="323"/>
      <c r="G100" s="86">
        <v>92</v>
      </c>
      <c r="H100" s="90">
        <v>0</v>
      </c>
      <c r="I100" s="90">
        <v>0</v>
      </c>
    </row>
    <row r="101" spans="1:9" ht="12.75" customHeight="1" x14ac:dyDescent="0.25">
      <c r="A101" s="323" t="s">
        <v>82</v>
      </c>
      <c r="B101" s="323"/>
      <c r="C101" s="323"/>
      <c r="D101" s="323"/>
      <c r="E101" s="323"/>
      <c r="F101" s="323"/>
      <c r="G101" s="86">
        <v>93</v>
      </c>
      <c r="H101" s="90">
        <v>36378988</v>
      </c>
      <c r="I101" s="90">
        <v>28843417</v>
      </c>
    </row>
    <row r="102" spans="1:9" ht="12.75" customHeight="1" x14ac:dyDescent="0.25">
      <c r="A102" s="323" t="s">
        <v>83</v>
      </c>
      <c r="B102" s="323"/>
      <c r="C102" s="323"/>
      <c r="D102" s="323"/>
      <c r="E102" s="323"/>
      <c r="F102" s="323"/>
      <c r="G102" s="86">
        <v>94</v>
      </c>
      <c r="H102" s="87">
        <v>0</v>
      </c>
      <c r="I102" s="87">
        <v>0</v>
      </c>
    </row>
    <row r="103" spans="1:9" ht="12.75" customHeight="1" x14ac:dyDescent="0.25">
      <c r="A103" s="323" t="s">
        <v>84</v>
      </c>
      <c r="B103" s="323"/>
      <c r="C103" s="323"/>
      <c r="D103" s="323"/>
      <c r="E103" s="323"/>
      <c r="F103" s="323"/>
      <c r="G103" s="86">
        <v>95</v>
      </c>
      <c r="H103" s="87">
        <v>0</v>
      </c>
      <c r="I103" s="87">
        <v>0</v>
      </c>
    </row>
    <row r="104" spans="1:9" ht="12.75" customHeight="1" x14ac:dyDescent="0.25">
      <c r="A104" s="323" t="s">
        <v>85</v>
      </c>
      <c r="B104" s="323"/>
      <c r="C104" s="323"/>
      <c r="D104" s="323"/>
      <c r="E104" s="323"/>
      <c r="F104" s="323"/>
      <c r="G104" s="86">
        <v>96</v>
      </c>
      <c r="H104" s="87">
        <v>55654311</v>
      </c>
      <c r="I104" s="87">
        <v>80745865</v>
      </c>
    </row>
    <row r="105" spans="1:9" ht="12.75" customHeight="1" x14ac:dyDescent="0.25">
      <c r="A105" s="325" t="s">
        <v>348</v>
      </c>
      <c r="B105" s="325"/>
      <c r="C105" s="325"/>
      <c r="D105" s="325"/>
      <c r="E105" s="325"/>
      <c r="F105" s="325"/>
      <c r="G105" s="88">
        <v>97</v>
      </c>
      <c r="H105" s="89">
        <f>SUM(H106:H116)</f>
        <v>2524889178</v>
      </c>
      <c r="I105" s="89">
        <f>SUM(I106:I116)</f>
        <v>2331903180</v>
      </c>
    </row>
    <row r="106" spans="1:9" ht="12.75" customHeight="1" x14ac:dyDescent="0.25">
      <c r="A106" s="323" t="s">
        <v>86</v>
      </c>
      <c r="B106" s="323"/>
      <c r="C106" s="323"/>
      <c r="D106" s="323"/>
      <c r="E106" s="323"/>
      <c r="F106" s="323"/>
      <c r="G106" s="86">
        <v>98</v>
      </c>
      <c r="H106" s="91">
        <v>0</v>
      </c>
      <c r="I106" s="91">
        <v>0</v>
      </c>
    </row>
    <row r="107" spans="1:9" ht="12.75" customHeight="1" x14ac:dyDescent="0.25">
      <c r="A107" s="323" t="s">
        <v>87</v>
      </c>
      <c r="B107" s="323"/>
      <c r="C107" s="323"/>
      <c r="D107" s="323"/>
      <c r="E107" s="323"/>
      <c r="F107" s="323"/>
      <c r="G107" s="86">
        <v>99</v>
      </c>
      <c r="H107" s="90">
        <v>0</v>
      </c>
      <c r="I107" s="90">
        <v>0</v>
      </c>
    </row>
    <row r="108" spans="1:9" ht="12.75" customHeight="1" x14ac:dyDescent="0.25">
      <c r="A108" s="323" t="s">
        <v>88</v>
      </c>
      <c r="B108" s="323"/>
      <c r="C108" s="323"/>
      <c r="D108" s="323"/>
      <c r="E108" s="323"/>
      <c r="F108" s="323"/>
      <c r="G108" s="86">
        <v>100</v>
      </c>
      <c r="H108" s="90">
        <v>0</v>
      </c>
      <c r="I108" s="90">
        <v>0</v>
      </c>
    </row>
    <row r="109" spans="1:9" ht="22.2" customHeight="1" x14ac:dyDescent="0.25">
      <c r="A109" s="323" t="s">
        <v>89</v>
      </c>
      <c r="B109" s="323"/>
      <c r="C109" s="323"/>
      <c r="D109" s="323"/>
      <c r="E109" s="323"/>
      <c r="F109" s="323"/>
      <c r="G109" s="86">
        <v>101</v>
      </c>
      <c r="H109" s="90">
        <v>0</v>
      </c>
      <c r="I109" s="90">
        <v>0</v>
      </c>
    </row>
    <row r="110" spans="1:9" ht="12.75" customHeight="1" x14ac:dyDescent="0.25">
      <c r="A110" s="323" t="s">
        <v>90</v>
      </c>
      <c r="B110" s="323"/>
      <c r="C110" s="323"/>
      <c r="D110" s="323"/>
      <c r="E110" s="323"/>
      <c r="F110" s="323"/>
      <c r="G110" s="86">
        <v>102</v>
      </c>
      <c r="H110" s="90">
        <v>0</v>
      </c>
      <c r="I110" s="90">
        <v>0</v>
      </c>
    </row>
    <row r="111" spans="1:9" ht="12.75" customHeight="1" x14ac:dyDescent="0.25">
      <c r="A111" s="323" t="s">
        <v>91</v>
      </c>
      <c r="B111" s="323"/>
      <c r="C111" s="323"/>
      <c r="D111" s="323"/>
      <c r="E111" s="323"/>
      <c r="F111" s="323"/>
      <c r="G111" s="86">
        <v>103</v>
      </c>
      <c r="H111" s="90">
        <v>2474586439</v>
      </c>
      <c r="I111" s="90">
        <v>2303872723</v>
      </c>
    </row>
    <row r="112" spans="1:9" ht="12.75" customHeight="1" x14ac:dyDescent="0.25">
      <c r="A112" s="323" t="s">
        <v>92</v>
      </c>
      <c r="B112" s="323"/>
      <c r="C112" s="323"/>
      <c r="D112" s="323"/>
      <c r="E112" s="323"/>
      <c r="F112" s="323"/>
      <c r="G112" s="86">
        <v>104</v>
      </c>
      <c r="H112" s="90">
        <v>0</v>
      </c>
      <c r="I112" s="90">
        <v>0</v>
      </c>
    </row>
    <row r="113" spans="1:9" ht="12.75" customHeight="1" x14ac:dyDescent="0.25">
      <c r="A113" s="323" t="s">
        <v>93</v>
      </c>
      <c r="B113" s="323"/>
      <c r="C113" s="323"/>
      <c r="D113" s="323"/>
      <c r="E113" s="323"/>
      <c r="F113" s="323"/>
      <c r="G113" s="86">
        <v>105</v>
      </c>
      <c r="H113" s="91">
        <v>0</v>
      </c>
      <c r="I113" s="91">
        <v>0</v>
      </c>
    </row>
    <row r="114" spans="1:9" ht="12.75" customHeight="1" x14ac:dyDescent="0.25">
      <c r="A114" s="323" t="s">
        <v>94</v>
      </c>
      <c r="B114" s="323"/>
      <c r="C114" s="323"/>
      <c r="D114" s="323"/>
      <c r="E114" s="323"/>
      <c r="F114" s="323"/>
      <c r="G114" s="86">
        <v>106</v>
      </c>
      <c r="H114" s="90">
        <v>0</v>
      </c>
      <c r="I114" s="90">
        <v>0</v>
      </c>
    </row>
    <row r="115" spans="1:9" ht="12.75" customHeight="1" x14ac:dyDescent="0.25">
      <c r="A115" s="323" t="s">
        <v>95</v>
      </c>
      <c r="B115" s="323"/>
      <c r="C115" s="323"/>
      <c r="D115" s="323"/>
      <c r="E115" s="323"/>
      <c r="F115" s="323"/>
      <c r="G115" s="86">
        <v>107</v>
      </c>
      <c r="H115" s="87">
        <v>36995567</v>
      </c>
      <c r="I115" s="87">
        <v>15575274</v>
      </c>
    </row>
    <row r="116" spans="1:9" ht="12.75" customHeight="1" x14ac:dyDescent="0.25">
      <c r="A116" s="323" t="s">
        <v>96</v>
      </c>
      <c r="B116" s="323"/>
      <c r="C116" s="323"/>
      <c r="D116" s="323"/>
      <c r="E116" s="323"/>
      <c r="F116" s="323"/>
      <c r="G116" s="86">
        <v>108</v>
      </c>
      <c r="H116" s="87">
        <v>13307172</v>
      </c>
      <c r="I116" s="87">
        <v>12455183</v>
      </c>
    </row>
    <row r="117" spans="1:9" ht="12.75" customHeight="1" x14ac:dyDescent="0.25">
      <c r="A117" s="325" t="s">
        <v>349</v>
      </c>
      <c r="B117" s="325"/>
      <c r="C117" s="325"/>
      <c r="D117" s="325"/>
      <c r="E117" s="325"/>
      <c r="F117" s="325"/>
      <c r="G117" s="88">
        <v>109</v>
      </c>
      <c r="H117" s="89">
        <f>SUM(H118:H131)</f>
        <v>865350845</v>
      </c>
      <c r="I117" s="89">
        <f>SUM(I118:I131)</f>
        <v>665431238</v>
      </c>
    </row>
    <row r="118" spans="1:9" ht="12.75" customHeight="1" x14ac:dyDescent="0.25">
      <c r="A118" s="323" t="s">
        <v>86</v>
      </c>
      <c r="B118" s="323"/>
      <c r="C118" s="323"/>
      <c r="D118" s="323"/>
      <c r="E118" s="323"/>
      <c r="F118" s="323"/>
      <c r="G118" s="86">
        <v>110</v>
      </c>
      <c r="H118" s="90">
        <v>135664</v>
      </c>
      <c r="I118" s="90">
        <v>101669</v>
      </c>
    </row>
    <row r="119" spans="1:9" ht="12.75" customHeight="1" x14ac:dyDescent="0.25">
      <c r="A119" s="323" t="s">
        <v>87</v>
      </c>
      <c r="B119" s="323"/>
      <c r="C119" s="323"/>
      <c r="D119" s="323"/>
      <c r="E119" s="323"/>
      <c r="F119" s="323"/>
      <c r="G119" s="86">
        <v>111</v>
      </c>
      <c r="H119" s="90">
        <v>0</v>
      </c>
      <c r="I119" s="90">
        <v>0</v>
      </c>
    </row>
    <row r="120" spans="1:9" ht="12.75" customHeight="1" x14ac:dyDescent="0.25">
      <c r="A120" s="323" t="s">
        <v>88</v>
      </c>
      <c r="B120" s="323"/>
      <c r="C120" s="323"/>
      <c r="D120" s="323"/>
      <c r="E120" s="323"/>
      <c r="F120" s="323"/>
      <c r="G120" s="86">
        <v>112</v>
      </c>
      <c r="H120" s="90">
        <v>0</v>
      </c>
      <c r="I120" s="90">
        <v>7389</v>
      </c>
    </row>
    <row r="121" spans="1:9" ht="25.95" customHeight="1" x14ac:dyDescent="0.25">
      <c r="A121" s="323" t="s">
        <v>89</v>
      </c>
      <c r="B121" s="323"/>
      <c r="C121" s="323"/>
      <c r="D121" s="323"/>
      <c r="E121" s="323"/>
      <c r="F121" s="323"/>
      <c r="G121" s="86">
        <v>113</v>
      </c>
      <c r="H121" s="90">
        <v>0</v>
      </c>
      <c r="I121" s="90">
        <v>0</v>
      </c>
    </row>
    <row r="122" spans="1:9" ht="12.75" customHeight="1" x14ac:dyDescent="0.25">
      <c r="A122" s="323" t="s">
        <v>90</v>
      </c>
      <c r="B122" s="323"/>
      <c r="C122" s="323"/>
      <c r="D122" s="323"/>
      <c r="E122" s="323"/>
      <c r="F122" s="323"/>
      <c r="G122" s="86">
        <v>114</v>
      </c>
      <c r="H122" s="90">
        <v>0</v>
      </c>
      <c r="I122" s="90">
        <v>0</v>
      </c>
    </row>
    <row r="123" spans="1:9" ht="12.75" customHeight="1" x14ac:dyDescent="0.25">
      <c r="A123" s="323" t="s">
        <v>91</v>
      </c>
      <c r="B123" s="323"/>
      <c r="C123" s="323"/>
      <c r="D123" s="323"/>
      <c r="E123" s="323"/>
      <c r="F123" s="323"/>
      <c r="G123" s="86">
        <v>115</v>
      </c>
      <c r="H123" s="90">
        <v>693967037</v>
      </c>
      <c r="I123" s="90">
        <v>523630896</v>
      </c>
    </row>
    <row r="124" spans="1:9" ht="12.75" customHeight="1" x14ac:dyDescent="0.25">
      <c r="A124" s="323" t="s">
        <v>92</v>
      </c>
      <c r="B124" s="323"/>
      <c r="C124" s="323"/>
      <c r="D124" s="323"/>
      <c r="E124" s="323"/>
      <c r="F124" s="323"/>
      <c r="G124" s="86">
        <v>116</v>
      </c>
      <c r="H124" s="90">
        <v>61767845</v>
      </c>
      <c r="I124" s="90">
        <v>36066605</v>
      </c>
    </row>
    <row r="125" spans="1:9" ht="12.75" customHeight="1" x14ac:dyDescent="0.25">
      <c r="A125" s="323" t="s">
        <v>93</v>
      </c>
      <c r="B125" s="323"/>
      <c r="C125" s="323"/>
      <c r="D125" s="323"/>
      <c r="E125" s="323"/>
      <c r="F125" s="323"/>
      <c r="G125" s="86">
        <v>117</v>
      </c>
      <c r="H125" s="90">
        <v>49993663</v>
      </c>
      <c r="I125" s="90">
        <v>51117222</v>
      </c>
    </row>
    <row r="126" spans="1:9" x14ac:dyDescent="0.25">
      <c r="A126" s="323" t="s">
        <v>94</v>
      </c>
      <c r="B126" s="323"/>
      <c r="C126" s="323"/>
      <c r="D126" s="323"/>
      <c r="E126" s="323"/>
      <c r="F126" s="323"/>
      <c r="G126" s="86">
        <v>118</v>
      </c>
      <c r="H126" s="90">
        <v>6625196</v>
      </c>
      <c r="I126" s="90">
        <v>0</v>
      </c>
    </row>
    <row r="127" spans="1:9" x14ac:dyDescent="0.25">
      <c r="A127" s="323" t="s">
        <v>97</v>
      </c>
      <c r="B127" s="323"/>
      <c r="C127" s="323"/>
      <c r="D127" s="323"/>
      <c r="E127" s="323"/>
      <c r="F127" s="323"/>
      <c r="G127" s="86">
        <v>119</v>
      </c>
      <c r="H127" s="90">
        <v>15921399</v>
      </c>
      <c r="I127" s="90">
        <v>24804908</v>
      </c>
    </row>
    <row r="128" spans="1:9" x14ac:dyDescent="0.25">
      <c r="A128" s="323" t="s">
        <v>98</v>
      </c>
      <c r="B128" s="323"/>
      <c r="C128" s="323"/>
      <c r="D128" s="323"/>
      <c r="E128" s="323"/>
      <c r="F128" s="323"/>
      <c r="G128" s="86">
        <v>120</v>
      </c>
      <c r="H128" s="90">
        <v>4664984</v>
      </c>
      <c r="I128" s="90">
        <v>14661562</v>
      </c>
    </row>
    <row r="129" spans="1:9" x14ac:dyDescent="0.25">
      <c r="A129" s="323" t="s">
        <v>99</v>
      </c>
      <c r="B129" s="323"/>
      <c r="C129" s="323"/>
      <c r="D129" s="323"/>
      <c r="E129" s="323"/>
      <c r="F129" s="323"/>
      <c r="G129" s="86">
        <v>121</v>
      </c>
      <c r="H129" s="90">
        <v>9600</v>
      </c>
      <c r="I129" s="90">
        <v>0</v>
      </c>
    </row>
    <row r="130" spans="1:9" x14ac:dyDescent="0.25">
      <c r="A130" s="323" t="s">
        <v>100</v>
      </c>
      <c r="B130" s="323"/>
      <c r="C130" s="323"/>
      <c r="D130" s="323"/>
      <c r="E130" s="323"/>
      <c r="F130" s="323"/>
      <c r="G130" s="86">
        <v>122</v>
      </c>
      <c r="H130" s="87">
        <v>0</v>
      </c>
      <c r="I130" s="87">
        <v>0</v>
      </c>
    </row>
    <row r="131" spans="1:9" x14ac:dyDescent="0.25">
      <c r="A131" s="323" t="s">
        <v>101</v>
      </c>
      <c r="B131" s="323"/>
      <c r="C131" s="323"/>
      <c r="D131" s="323"/>
      <c r="E131" s="323"/>
      <c r="F131" s="323"/>
      <c r="G131" s="86">
        <v>123</v>
      </c>
      <c r="H131" s="87">
        <v>32265457</v>
      </c>
      <c r="I131" s="87">
        <v>15040987</v>
      </c>
    </row>
    <row r="132" spans="1:9" ht="22.2" customHeight="1" x14ac:dyDescent="0.25">
      <c r="A132" s="324" t="s">
        <v>102</v>
      </c>
      <c r="B132" s="324"/>
      <c r="C132" s="324"/>
      <c r="D132" s="324"/>
      <c r="E132" s="324"/>
      <c r="F132" s="324"/>
      <c r="G132" s="86">
        <v>124</v>
      </c>
      <c r="H132" s="87">
        <v>65393973</v>
      </c>
      <c r="I132" s="87">
        <v>78829556</v>
      </c>
    </row>
    <row r="133" spans="1:9" x14ac:dyDescent="0.25">
      <c r="A133" s="325" t="s">
        <v>350</v>
      </c>
      <c r="B133" s="325"/>
      <c r="C133" s="325"/>
      <c r="D133" s="325"/>
      <c r="E133" s="325"/>
      <c r="F133" s="325"/>
      <c r="G133" s="88">
        <v>125</v>
      </c>
      <c r="H133" s="89">
        <f>H75+H98+H105+H117+H132</f>
        <v>5954071720</v>
      </c>
      <c r="I133" s="89">
        <f>I75+I98+I105+I117+I132</f>
        <v>5829996618</v>
      </c>
    </row>
    <row r="134" spans="1:9" x14ac:dyDescent="0.25">
      <c r="A134" s="324" t="s">
        <v>103</v>
      </c>
      <c r="B134" s="324"/>
      <c r="C134" s="324"/>
      <c r="D134" s="324"/>
      <c r="E134" s="324"/>
      <c r="F134" s="324"/>
      <c r="G134" s="86">
        <v>126</v>
      </c>
      <c r="H134" s="87">
        <v>54261380</v>
      </c>
      <c r="I134" s="87">
        <v>54173148</v>
      </c>
    </row>
  </sheetData>
  <sheetProtection algorithmName="SHA-512" hashValue="+PIfIzQmsZUdzJsRgOVWJvGd/upnKmihwqSSXCVWTZeJoigNd+Rox26N/RPXv0j/CryN3kG2hGJyilz+bdUUFA==" saltValue="B+clw8+PDd5Mgj4mk0orlg=="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ageMargins left="0.75" right="0.75" top="1" bottom="1" header="0.5" footer="0.5"/>
  <pageSetup paperSize="9" scale="38" fitToWidth="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112"/>
  <sheetViews>
    <sheetView topLeftCell="A19" workbookViewId="0">
      <selection activeCell="I47" sqref="I47"/>
    </sheetView>
  </sheetViews>
  <sheetFormatPr defaultRowHeight="13.2" x14ac:dyDescent="0.25"/>
  <cols>
    <col min="1" max="7" width="9.109375" style="11"/>
    <col min="8" max="9" width="18.5546875" style="32" customWidth="1"/>
    <col min="10" max="263" width="9.109375" style="11"/>
    <col min="264" max="264" width="9.88671875" style="11" bestFit="1" customWidth="1"/>
    <col min="265" max="265" width="11.6640625" style="11" bestFit="1" customWidth="1"/>
    <col min="266" max="519" width="9.109375" style="11"/>
    <col min="520" max="520" width="9.88671875" style="11" bestFit="1" customWidth="1"/>
    <col min="521" max="521" width="11.6640625" style="11" bestFit="1" customWidth="1"/>
    <col min="522" max="775" width="9.109375" style="11"/>
    <col min="776" max="776" width="9.88671875" style="11" bestFit="1" customWidth="1"/>
    <col min="777" max="777" width="11.6640625" style="11" bestFit="1" customWidth="1"/>
    <col min="778" max="1031" width="9.109375" style="11"/>
    <col min="1032" max="1032" width="9.88671875" style="11" bestFit="1" customWidth="1"/>
    <col min="1033" max="1033" width="11.6640625" style="11" bestFit="1" customWidth="1"/>
    <col min="1034" max="1287" width="9.109375" style="11"/>
    <col min="1288" max="1288" width="9.88671875" style="11" bestFit="1" customWidth="1"/>
    <col min="1289" max="1289" width="11.6640625" style="11" bestFit="1" customWidth="1"/>
    <col min="1290" max="1543" width="9.109375" style="11"/>
    <col min="1544" max="1544" width="9.88671875" style="11" bestFit="1" customWidth="1"/>
    <col min="1545" max="1545" width="11.6640625" style="11" bestFit="1" customWidth="1"/>
    <col min="1546" max="1799" width="9.109375" style="11"/>
    <col min="1800" max="1800" width="9.88671875" style="11" bestFit="1" customWidth="1"/>
    <col min="1801" max="1801" width="11.6640625" style="11" bestFit="1" customWidth="1"/>
    <col min="1802" max="2055" width="9.109375" style="11"/>
    <col min="2056" max="2056" width="9.88671875" style="11" bestFit="1" customWidth="1"/>
    <col min="2057" max="2057" width="11.6640625" style="11" bestFit="1" customWidth="1"/>
    <col min="2058" max="2311" width="9.109375" style="11"/>
    <col min="2312" max="2312" width="9.88671875" style="11" bestFit="1" customWidth="1"/>
    <col min="2313" max="2313" width="11.6640625" style="11" bestFit="1" customWidth="1"/>
    <col min="2314" max="2567" width="9.109375" style="11"/>
    <col min="2568" max="2568" width="9.88671875" style="11" bestFit="1" customWidth="1"/>
    <col min="2569" max="2569" width="11.6640625" style="11" bestFit="1" customWidth="1"/>
    <col min="2570" max="2823" width="9.109375" style="11"/>
    <col min="2824" max="2824" width="9.88671875" style="11" bestFit="1" customWidth="1"/>
    <col min="2825" max="2825" width="11.6640625" style="11" bestFit="1" customWidth="1"/>
    <col min="2826" max="3079" width="9.109375" style="11"/>
    <col min="3080" max="3080" width="9.88671875" style="11" bestFit="1" customWidth="1"/>
    <col min="3081" max="3081" width="11.6640625" style="11" bestFit="1" customWidth="1"/>
    <col min="3082" max="3335" width="9.109375" style="11"/>
    <col min="3336" max="3336" width="9.88671875" style="11" bestFit="1" customWidth="1"/>
    <col min="3337" max="3337" width="11.6640625" style="11" bestFit="1" customWidth="1"/>
    <col min="3338" max="3591" width="9.109375" style="11"/>
    <col min="3592" max="3592" width="9.88671875" style="11" bestFit="1" customWidth="1"/>
    <col min="3593" max="3593" width="11.6640625" style="11" bestFit="1" customWidth="1"/>
    <col min="3594" max="3847" width="9.109375" style="11"/>
    <col min="3848" max="3848" width="9.88671875" style="11" bestFit="1" customWidth="1"/>
    <col min="3849" max="3849" width="11.6640625" style="11" bestFit="1" customWidth="1"/>
    <col min="3850" max="4103" width="9.109375" style="11"/>
    <col min="4104" max="4104" width="9.88671875" style="11" bestFit="1" customWidth="1"/>
    <col min="4105" max="4105" width="11.6640625" style="11" bestFit="1" customWidth="1"/>
    <col min="4106" max="4359" width="9.109375" style="11"/>
    <col min="4360" max="4360" width="9.88671875" style="11" bestFit="1" customWidth="1"/>
    <col min="4361" max="4361" width="11.6640625" style="11" bestFit="1" customWidth="1"/>
    <col min="4362" max="4615" width="9.109375" style="11"/>
    <col min="4616" max="4616" width="9.88671875" style="11" bestFit="1" customWidth="1"/>
    <col min="4617" max="4617" width="11.6640625" style="11" bestFit="1" customWidth="1"/>
    <col min="4618" max="4871" width="9.109375" style="11"/>
    <col min="4872" max="4872" width="9.88671875" style="11" bestFit="1" customWidth="1"/>
    <col min="4873" max="4873" width="11.6640625" style="11" bestFit="1" customWidth="1"/>
    <col min="4874" max="5127" width="9.109375" style="11"/>
    <col min="5128" max="5128" width="9.88671875" style="11" bestFit="1" customWidth="1"/>
    <col min="5129" max="5129" width="11.6640625" style="11" bestFit="1" customWidth="1"/>
    <col min="5130" max="5383" width="9.109375" style="11"/>
    <col min="5384" max="5384" width="9.88671875" style="11" bestFit="1" customWidth="1"/>
    <col min="5385" max="5385" width="11.6640625" style="11" bestFit="1" customWidth="1"/>
    <col min="5386" max="5639" width="9.109375" style="11"/>
    <col min="5640" max="5640" width="9.88671875" style="11" bestFit="1" customWidth="1"/>
    <col min="5641" max="5641" width="11.6640625" style="11" bestFit="1" customWidth="1"/>
    <col min="5642" max="5895" width="9.109375" style="11"/>
    <col min="5896" max="5896" width="9.88671875" style="11" bestFit="1" customWidth="1"/>
    <col min="5897" max="5897" width="11.6640625" style="11" bestFit="1" customWidth="1"/>
    <col min="5898" max="6151" width="9.109375" style="11"/>
    <col min="6152" max="6152" width="9.88671875" style="11" bestFit="1" customWidth="1"/>
    <col min="6153" max="6153" width="11.6640625" style="11" bestFit="1" customWidth="1"/>
    <col min="6154" max="6407" width="9.109375" style="11"/>
    <col min="6408" max="6408" width="9.88671875" style="11" bestFit="1" customWidth="1"/>
    <col min="6409" max="6409" width="11.6640625" style="11" bestFit="1" customWidth="1"/>
    <col min="6410" max="6663" width="9.109375" style="11"/>
    <col min="6664" max="6664" width="9.88671875" style="11" bestFit="1" customWidth="1"/>
    <col min="6665" max="6665" width="11.6640625" style="11" bestFit="1" customWidth="1"/>
    <col min="6666" max="6919" width="9.109375" style="11"/>
    <col min="6920" max="6920" width="9.88671875" style="11" bestFit="1" customWidth="1"/>
    <col min="6921" max="6921" width="11.6640625" style="11" bestFit="1" customWidth="1"/>
    <col min="6922" max="7175" width="9.109375" style="11"/>
    <col min="7176" max="7176" width="9.88671875" style="11" bestFit="1" customWidth="1"/>
    <col min="7177" max="7177" width="11.6640625" style="11" bestFit="1" customWidth="1"/>
    <col min="7178" max="7431" width="9.109375" style="11"/>
    <col min="7432" max="7432" width="9.88671875" style="11" bestFit="1" customWidth="1"/>
    <col min="7433" max="7433" width="11.6640625" style="11" bestFit="1" customWidth="1"/>
    <col min="7434" max="7687" width="9.109375" style="11"/>
    <col min="7688" max="7688" width="9.88671875" style="11" bestFit="1" customWidth="1"/>
    <col min="7689" max="7689" width="11.6640625" style="11" bestFit="1" customWidth="1"/>
    <col min="7690" max="7943" width="9.109375" style="11"/>
    <col min="7944" max="7944" width="9.88671875" style="11" bestFit="1" customWidth="1"/>
    <col min="7945" max="7945" width="11.6640625" style="11" bestFit="1" customWidth="1"/>
    <col min="7946" max="8199" width="9.109375" style="11"/>
    <col min="8200" max="8200" width="9.88671875" style="11" bestFit="1" customWidth="1"/>
    <col min="8201" max="8201" width="11.6640625" style="11" bestFit="1" customWidth="1"/>
    <col min="8202" max="8455" width="9.109375" style="11"/>
    <col min="8456" max="8456" width="9.88671875" style="11" bestFit="1" customWidth="1"/>
    <col min="8457" max="8457" width="11.6640625" style="11" bestFit="1" customWidth="1"/>
    <col min="8458" max="8711" width="9.109375" style="11"/>
    <col min="8712" max="8712" width="9.88671875" style="11" bestFit="1" customWidth="1"/>
    <col min="8713" max="8713" width="11.6640625" style="11" bestFit="1" customWidth="1"/>
    <col min="8714" max="8967" width="9.109375" style="11"/>
    <col min="8968" max="8968" width="9.88671875" style="11" bestFit="1" customWidth="1"/>
    <col min="8969" max="8969" width="11.6640625" style="11" bestFit="1" customWidth="1"/>
    <col min="8970" max="9223" width="9.109375" style="11"/>
    <col min="9224" max="9224" width="9.88671875" style="11" bestFit="1" customWidth="1"/>
    <col min="9225" max="9225" width="11.6640625" style="11" bestFit="1" customWidth="1"/>
    <col min="9226" max="9479" width="9.109375" style="11"/>
    <col min="9480" max="9480" width="9.88671875" style="11" bestFit="1" customWidth="1"/>
    <col min="9481" max="9481" width="11.6640625" style="11" bestFit="1" customWidth="1"/>
    <col min="9482" max="9735" width="9.109375" style="11"/>
    <col min="9736" max="9736" width="9.88671875" style="11" bestFit="1" customWidth="1"/>
    <col min="9737" max="9737" width="11.6640625" style="11" bestFit="1" customWidth="1"/>
    <col min="9738" max="9991" width="9.109375" style="11"/>
    <col min="9992" max="9992" width="9.88671875" style="11" bestFit="1" customWidth="1"/>
    <col min="9993" max="9993" width="11.6640625" style="11" bestFit="1" customWidth="1"/>
    <col min="9994" max="10247" width="9.109375" style="11"/>
    <col min="10248" max="10248" width="9.88671875" style="11" bestFit="1" customWidth="1"/>
    <col min="10249" max="10249" width="11.6640625" style="11" bestFit="1" customWidth="1"/>
    <col min="10250" max="10503" width="9.109375" style="11"/>
    <col min="10504" max="10504" width="9.88671875" style="11" bestFit="1" customWidth="1"/>
    <col min="10505" max="10505" width="11.6640625" style="11" bestFit="1" customWidth="1"/>
    <col min="10506" max="10759" width="9.109375" style="11"/>
    <col min="10760" max="10760" width="9.88671875" style="11" bestFit="1" customWidth="1"/>
    <col min="10761" max="10761" width="11.6640625" style="11" bestFit="1" customWidth="1"/>
    <col min="10762" max="11015" width="9.109375" style="11"/>
    <col min="11016" max="11016" width="9.88671875" style="11" bestFit="1" customWidth="1"/>
    <col min="11017" max="11017" width="11.6640625" style="11" bestFit="1" customWidth="1"/>
    <col min="11018" max="11271" width="9.109375" style="11"/>
    <col min="11272" max="11272" width="9.88671875" style="11" bestFit="1" customWidth="1"/>
    <col min="11273" max="11273" width="11.6640625" style="11" bestFit="1" customWidth="1"/>
    <col min="11274" max="11527" width="9.109375" style="11"/>
    <col min="11528" max="11528" width="9.88671875" style="11" bestFit="1" customWidth="1"/>
    <col min="11529" max="11529" width="11.6640625" style="11" bestFit="1" customWidth="1"/>
    <col min="11530" max="11783" width="9.109375" style="11"/>
    <col min="11784" max="11784" width="9.88671875" style="11" bestFit="1" customWidth="1"/>
    <col min="11785" max="11785" width="11.6640625" style="11" bestFit="1" customWidth="1"/>
    <col min="11786" max="12039" width="9.109375" style="11"/>
    <col min="12040" max="12040" width="9.88671875" style="11" bestFit="1" customWidth="1"/>
    <col min="12041" max="12041" width="11.6640625" style="11" bestFit="1" customWidth="1"/>
    <col min="12042" max="12295" width="9.109375" style="11"/>
    <col min="12296" max="12296" width="9.88671875" style="11" bestFit="1" customWidth="1"/>
    <col min="12297" max="12297" width="11.6640625" style="11" bestFit="1" customWidth="1"/>
    <col min="12298" max="12551" width="9.109375" style="11"/>
    <col min="12552" max="12552" width="9.88671875" style="11" bestFit="1" customWidth="1"/>
    <col min="12553" max="12553" width="11.6640625" style="11" bestFit="1" customWidth="1"/>
    <col min="12554" max="12807" width="9.109375" style="11"/>
    <col min="12808" max="12808" width="9.88671875" style="11" bestFit="1" customWidth="1"/>
    <col min="12809" max="12809" width="11.6640625" style="11" bestFit="1" customWidth="1"/>
    <col min="12810" max="13063" width="9.109375" style="11"/>
    <col min="13064" max="13064" width="9.88671875" style="11" bestFit="1" customWidth="1"/>
    <col min="13065" max="13065" width="11.6640625" style="11" bestFit="1" customWidth="1"/>
    <col min="13066" max="13319" width="9.109375" style="11"/>
    <col min="13320" max="13320" width="9.88671875" style="11" bestFit="1" customWidth="1"/>
    <col min="13321" max="13321" width="11.6640625" style="11" bestFit="1" customWidth="1"/>
    <col min="13322" max="13575" width="9.109375" style="11"/>
    <col min="13576" max="13576" width="9.88671875" style="11" bestFit="1" customWidth="1"/>
    <col min="13577" max="13577" width="11.6640625" style="11" bestFit="1" customWidth="1"/>
    <col min="13578" max="13831" width="9.109375" style="11"/>
    <col min="13832" max="13832" width="9.88671875" style="11" bestFit="1" customWidth="1"/>
    <col min="13833" max="13833" width="11.6640625" style="11" bestFit="1" customWidth="1"/>
    <col min="13834" max="14087" width="9.109375" style="11"/>
    <col min="14088" max="14088" width="9.88671875" style="11" bestFit="1" customWidth="1"/>
    <col min="14089" max="14089" width="11.6640625" style="11" bestFit="1" customWidth="1"/>
    <col min="14090" max="14343" width="9.109375" style="11"/>
    <col min="14344" max="14344" width="9.88671875" style="11" bestFit="1" customWidth="1"/>
    <col min="14345" max="14345" width="11.6640625" style="11" bestFit="1" customWidth="1"/>
    <col min="14346" max="14599" width="9.109375" style="11"/>
    <col min="14600" max="14600" width="9.88671875" style="11" bestFit="1" customWidth="1"/>
    <col min="14601" max="14601" width="11.6640625" style="11" bestFit="1" customWidth="1"/>
    <col min="14602" max="14855" width="9.109375" style="11"/>
    <col min="14856" max="14856" width="9.88671875" style="11" bestFit="1" customWidth="1"/>
    <col min="14857" max="14857" width="11.6640625" style="11" bestFit="1" customWidth="1"/>
    <col min="14858" max="15111" width="9.109375" style="11"/>
    <col min="15112" max="15112" width="9.88671875" style="11" bestFit="1" customWidth="1"/>
    <col min="15113" max="15113" width="11.6640625" style="11" bestFit="1" customWidth="1"/>
    <col min="15114" max="15367" width="9.109375" style="11"/>
    <col min="15368" max="15368" width="9.88671875" style="11" bestFit="1" customWidth="1"/>
    <col min="15369" max="15369" width="11.6640625" style="11" bestFit="1" customWidth="1"/>
    <col min="15370" max="15623" width="9.109375" style="11"/>
    <col min="15624" max="15624" width="9.88671875" style="11" bestFit="1" customWidth="1"/>
    <col min="15625" max="15625" width="11.6640625" style="11" bestFit="1" customWidth="1"/>
    <col min="15626" max="15879" width="9.109375" style="11"/>
    <col min="15880" max="15880" width="9.88671875" style="11" bestFit="1" customWidth="1"/>
    <col min="15881" max="15881" width="11.6640625" style="11" bestFit="1" customWidth="1"/>
    <col min="15882" max="16135" width="9.109375" style="11"/>
    <col min="16136" max="16136" width="9.88671875" style="11" bestFit="1" customWidth="1"/>
    <col min="16137" max="16137" width="11.6640625" style="11" bestFit="1" customWidth="1"/>
    <col min="16138" max="16384" width="9.109375" style="11"/>
  </cols>
  <sheetData>
    <row r="1" spans="1:9" x14ac:dyDescent="0.25">
      <c r="A1" s="371" t="s">
        <v>105</v>
      </c>
      <c r="B1" s="332"/>
      <c r="C1" s="332"/>
      <c r="D1" s="332"/>
      <c r="E1" s="332"/>
      <c r="F1" s="332"/>
      <c r="G1" s="332"/>
      <c r="H1" s="332"/>
      <c r="I1" s="332"/>
    </row>
    <row r="2" spans="1:9" x14ac:dyDescent="0.25">
      <c r="A2" s="370" t="s">
        <v>458</v>
      </c>
      <c r="B2" s="334"/>
      <c r="C2" s="334"/>
      <c r="D2" s="334"/>
      <c r="E2" s="334"/>
      <c r="F2" s="334"/>
      <c r="G2" s="334"/>
      <c r="H2" s="334"/>
      <c r="I2" s="334"/>
    </row>
    <row r="3" spans="1:9" x14ac:dyDescent="0.25">
      <c r="A3" s="348" t="s">
        <v>279</v>
      </c>
      <c r="B3" s="349"/>
      <c r="C3" s="349"/>
      <c r="D3" s="349"/>
      <c r="E3" s="349"/>
      <c r="F3" s="349"/>
      <c r="G3" s="349"/>
      <c r="H3" s="349"/>
      <c r="I3" s="349"/>
    </row>
    <row r="4" spans="1:9" x14ac:dyDescent="0.25">
      <c r="A4" s="367" t="s">
        <v>457</v>
      </c>
      <c r="B4" s="368"/>
      <c r="C4" s="368"/>
      <c r="D4" s="368"/>
      <c r="E4" s="368"/>
      <c r="F4" s="368"/>
      <c r="G4" s="368"/>
      <c r="H4" s="368"/>
      <c r="I4" s="369"/>
    </row>
    <row r="5" spans="1:9" ht="22.2" x14ac:dyDescent="0.25">
      <c r="A5" s="363" t="s">
        <v>2</v>
      </c>
      <c r="B5" s="364"/>
      <c r="C5" s="364"/>
      <c r="D5" s="364"/>
      <c r="E5" s="364"/>
      <c r="F5" s="364"/>
      <c r="G5" s="92" t="s">
        <v>106</v>
      </c>
      <c r="H5" s="93" t="s">
        <v>293</v>
      </c>
      <c r="I5" s="93" t="s">
        <v>276</v>
      </c>
    </row>
    <row r="6" spans="1:9" x14ac:dyDescent="0.25">
      <c r="A6" s="365">
        <v>1</v>
      </c>
      <c r="B6" s="366"/>
      <c r="C6" s="366"/>
      <c r="D6" s="366"/>
      <c r="E6" s="366"/>
      <c r="F6" s="366"/>
      <c r="G6" s="94">
        <v>2</v>
      </c>
      <c r="H6" s="93">
        <v>3</v>
      </c>
      <c r="I6" s="93">
        <v>4</v>
      </c>
    </row>
    <row r="7" spans="1:9" x14ac:dyDescent="0.25">
      <c r="A7" s="325" t="s">
        <v>366</v>
      </c>
      <c r="B7" s="325"/>
      <c r="C7" s="325"/>
      <c r="D7" s="325"/>
      <c r="E7" s="325"/>
      <c r="F7" s="325"/>
      <c r="G7" s="88">
        <v>1</v>
      </c>
      <c r="H7" s="89">
        <f>SUM(H8:H12)</f>
        <v>571818875</v>
      </c>
      <c r="I7" s="89">
        <f>SUM(I8:I12)</f>
        <v>1670374528</v>
      </c>
    </row>
    <row r="8" spans="1:9" x14ac:dyDescent="0.25">
      <c r="A8" s="323" t="s">
        <v>118</v>
      </c>
      <c r="B8" s="323"/>
      <c r="C8" s="323"/>
      <c r="D8" s="323"/>
      <c r="E8" s="323"/>
      <c r="F8" s="323"/>
      <c r="G8" s="86">
        <v>2</v>
      </c>
      <c r="H8" s="87">
        <v>6559169</v>
      </c>
      <c r="I8" s="87">
        <v>31631791</v>
      </c>
    </row>
    <row r="9" spans="1:9" x14ac:dyDescent="0.25">
      <c r="A9" s="323" t="s">
        <v>119</v>
      </c>
      <c r="B9" s="323"/>
      <c r="C9" s="323"/>
      <c r="D9" s="323"/>
      <c r="E9" s="323"/>
      <c r="F9" s="323"/>
      <c r="G9" s="86">
        <v>3</v>
      </c>
      <c r="H9" s="87">
        <v>540402390</v>
      </c>
      <c r="I9" s="87">
        <v>1329300465</v>
      </c>
    </row>
    <row r="10" spans="1:9" x14ac:dyDescent="0.25">
      <c r="A10" s="323" t="s">
        <v>120</v>
      </c>
      <c r="B10" s="323"/>
      <c r="C10" s="323"/>
      <c r="D10" s="323"/>
      <c r="E10" s="323"/>
      <c r="F10" s="323"/>
      <c r="G10" s="86">
        <v>4</v>
      </c>
      <c r="H10" s="87">
        <v>208649</v>
      </c>
      <c r="I10" s="87">
        <v>233998</v>
      </c>
    </row>
    <row r="11" spans="1:9" x14ac:dyDescent="0.25">
      <c r="A11" s="323" t="s">
        <v>121</v>
      </c>
      <c r="B11" s="323"/>
      <c r="C11" s="323"/>
      <c r="D11" s="323"/>
      <c r="E11" s="323"/>
      <c r="F11" s="323"/>
      <c r="G11" s="86">
        <v>5</v>
      </c>
      <c r="H11" s="87">
        <v>269761</v>
      </c>
      <c r="I11" s="87">
        <v>281037544</v>
      </c>
    </row>
    <row r="12" spans="1:9" x14ac:dyDescent="0.25">
      <c r="A12" s="323" t="s">
        <v>122</v>
      </c>
      <c r="B12" s="323"/>
      <c r="C12" s="323"/>
      <c r="D12" s="323"/>
      <c r="E12" s="323"/>
      <c r="F12" s="323"/>
      <c r="G12" s="86">
        <v>6</v>
      </c>
      <c r="H12" s="87">
        <v>24378906</v>
      </c>
      <c r="I12" s="87">
        <v>28170730</v>
      </c>
    </row>
    <row r="13" spans="1:9" ht="16.5" customHeight="1" x14ac:dyDescent="0.25">
      <c r="A13" s="325" t="s">
        <v>367</v>
      </c>
      <c r="B13" s="325"/>
      <c r="C13" s="325"/>
      <c r="D13" s="325"/>
      <c r="E13" s="325"/>
      <c r="F13" s="325"/>
      <c r="G13" s="88">
        <v>7</v>
      </c>
      <c r="H13" s="89">
        <f>H14+H15+H19+H23+H24+H25+H28+H35</f>
        <v>890254827</v>
      </c>
      <c r="I13" s="89">
        <f>I14+I15+I19+I23+I24+I25+I28+I35</f>
        <v>1255329580</v>
      </c>
    </row>
    <row r="14" spans="1:9" x14ac:dyDescent="0.25">
      <c r="A14" s="323" t="s">
        <v>107</v>
      </c>
      <c r="B14" s="323"/>
      <c r="C14" s="323"/>
      <c r="D14" s="323"/>
      <c r="E14" s="323"/>
      <c r="F14" s="323"/>
      <c r="G14" s="86">
        <v>8</v>
      </c>
      <c r="H14" s="87">
        <v>0</v>
      </c>
      <c r="I14" s="87">
        <v>0</v>
      </c>
    </row>
    <row r="15" spans="1:9" x14ac:dyDescent="0.25">
      <c r="A15" s="361" t="s">
        <v>438</v>
      </c>
      <c r="B15" s="361"/>
      <c r="C15" s="361"/>
      <c r="D15" s="361"/>
      <c r="E15" s="361"/>
      <c r="F15" s="361"/>
      <c r="G15" s="88">
        <v>9</v>
      </c>
      <c r="H15" s="89">
        <f>SUM(H16:H18)</f>
        <v>223980434</v>
      </c>
      <c r="I15" s="89">
        <f>SUM(I16:I18)</f>
        <v>396119584</v>
      </c>
    </row>
    <row r="16" spans="1:9" x14ac:dyDescent="0.25">
      <c r="A16" s="360" t="s">
        <v>123</v>
      </c>
      <c r="B16" s="360"/>
      <c r="C16" s="360"/>
      <c r="D16" s="360"/>
      <c r="E16" s="360"/>
      <c r="F16" s="360"/>
      <c r="G16" s="86">
        <v>10</v>
      </c>
      <c r="H16" s="87">
        <v>118752994</v>
      </c>
      <c r="I16" s="87">
        <v>211804737</v>
      </c>
    </row>
    <row r="17" spans="1:9" x14ac:dyDescent="0.25">
      <c r="A17" s="360" t="s">
        <v>124</v>
      </c>
      <c r="B17" s="360"/>
      <c r="C17" s="360"/>
      <c r="D17" s="360"/>
      <c r="E17" s="360"/>
      <c r="F17" s="360"/>
      <c r="G17" s="86">
        <v>11</v>
      </c>
      <c r="H17" s="87">
        <v>4218790</v>
      </c>
      <c r="I17" s="87">
        <v>10230447</v>
      </c>
    </row>
    <row r="18" spans="1:9" x14ac:dyDescent="0.25">
      <c r="A18" s="360" t="s">
        <v>125</v>
      </c>
      <c r="B18" s="360"/>
      <c r="C18" s="360"/>
      <c r="D18" s="360"/>
      <c r="E18" s="360"/>
      <c r="F18" s="360"/>
      <c r="G18" s="86">
        <v>12</v>
      </c>
      <c r="H18" s="87">
        <v>101008650</v>
      </c>
      <c r="I18" s="87">
        <v>174084400</v>
      </c>
    </row>
    <row r="19" spans="1:9" x14ac:dyDescent="0.25">
      <c r="A19" s="361" t="s">
        <v>439</v>
      </c>
      <c r="B19" s="361"/>
      <c r="C19" s="361"/>
      <c r="D19" s="361"/>
      <c r="E19" s="361"/>
      <c r="F19" s="361"/>
      <c r="G19" s="88">
        <v>13</v>
      </c>
      <c r="H19" s="89">
        <f>SUM(H20:H22)</f>
        <v>162756912</v>
      </c>
      <c r="I19" s="89">
        <f>SUM(I20:I22)</f>
        <v>301251199</v>
      </c>
    </row>
    <row r="20" spans="1:9" x14ac:dyDescent="0.25">
      <c r="A20" s="360" t="s">
        <v>108</v>
      </c>
      <c r="B20" s="360"/>
      <c r="C20" s="360"/>
      <c r="D20" s="360"/>
      <c r="E20" s="360"/>
      <c r="F20" s="360"/>
      <c r="G20" s="86">
        <v>14</v>
      </c>
      <c r="H20" s="87">
        <v>103705374</v>
      </c>
      <c r="I20" s="87">
        <v>185544244</v>
      </c>
    </row>
    <row r="21" spans="1:9" x14ac:dyDescent="0.25">
      <c r="A21" s="360" t="s">
        <v>109</v>
      </c>
      <c r="B21" s="360"/>
      <c r="C21" s="360"/>
      <c r="D21" s="360"/>
      <c r="E21" s="360"/>
      <c r="F21" s="360"/>
      <c r="G21" s="86">
        <v>15</v>
      </c>
      <c r="H21" s="87">
        <v>40219038</v>
      </c>
      <c r="I21" s="87">
        <v>76418573</v>
      </c>
    </row>
    <row r="22" spans="1:9" x14ac:dyDescent="0.25">
      <c r="A22" s="360" t="s">
        <v>110</v>
      </c>
      <c r="B22" s="360"/>
      <c r="C22" s="360"/>
      <c r="D22" s="360"/>
      <c r="E22" s="360"/>
      <c r="F22" s="360"/>
      <c r="G22" s="86">
        <v>16</v>
      </c>
      <c r="H22" s="87">
        <v>18832500</v>
      </c>
      <c r="I22" s="87">
        <v>39288382</v>
      </c>
    </row>
    <row r="23" spans="1:9" x14ac:dyDescent="0.25">
      <c r="A23" s="323" t="s">
        <v>111</v>
      </c>
      <c r="B23" s="323"/>
      <c r="C23" s="323"/>
      <c r="D23" s="323"/>
      <c r="E23" s="323"/>
      <c r="F23" s="323"/>
      <c r="G23" s="86">
        <v>17</v>
      </c>
      <c r="H23" s="87">
        <v>391987115</v>
      </c>
      <c r="I23" s="87">
        <v>397597196</v>
      </c>
    </row>
    <row r="24" spans="1:9" x14ac:dyDescent="0.25">
      <c r="A24" s="323" t="s">
        <v>112</v>
      </c>
      <c r="B24" s="323"/>
      <c r="C24" s="323"/>
      <c r="D24" s="323"/>
      <c r="E24" s="323"/>
      <c r="F24" s="323"/>
      <c r="G24" s="86">
        <v>18</v>
      </c>
      <c r="H24" s="87">
        <v>75372719</v>
      </c>
      <c r="I24" s="87">
        <v>113160696</v>
      </c>
    </row>
    <row r="25" spans="1:9" x14ac:dyDescent="0.25">
      <c r="A25" s="361" t="s">
        <v>440</v>
      </c>
      <c r="B25" s="361"/>
      <c r="C25" s="361"/>
      <c r="D25" s="361"/>
      <c r="E25" s="361"/>
      <c r="F25" s="361"/>
      <c r="G25" s="88">
        <v>19</v>
      </c>
      <c r="H25" s="89">
        <f>H26+H27</f>
        <v>1394462</v>
      </c>
      <c r="I25" s="89">
        <f>I26+I27</f>
        <v>1646054</v>
      </c>
    </row>
    <row r="26" spans="1:9" x14ac:dyDescent="0.25">
      <c r="A26" s="360" t="s">
        <v>126</v>
      </c>
      <c r="B26" s="360"/>
      <c r="C26" s="360"/>
      <c r="D26" s="360"/>
      <c r="E26" s="360"/>
      <c r="F26" s="360"/>
      <c r="G26" s="86">
        <v>20</v>
      </c>
      <c r="H26" s="87">
        <v>0</v>
      </c>
      <c r="I26" s="87">
        <v>0</v>
      </c>
    </row>
    <row r="27" spans="1:9" x14ac:dyDescent="0.25">
      <c r="A27" s="360" t="s">
        <v>127</v>
      </c>
      <c r="B27" s="360"/>
      <c r="C27" s="360"/>
      <c r="D27" s="360"/>
      <c r="E27" s="360"/>
      <c r="F27" s="360"/>
      <c r="G27" s="86">
        <v>21</v>
      </c>
      <c r="H27" s="87">
        <v>1394462</v>
      </c>
      <c r="I27" s="87">
        <v>1646054</v>
      </c>
    </row>
    <row r="28" spans="1:9" x14ac:dyDescent="0.25">
      <c r="A28" s="361" t="s">
        <v>441</v>
      </c>
      <c r="B28" s="361"/>
      <c r="C28" s="361"/>
      <c r="D28" s="361"/>
      <c r="E28" s="361"/>
      <c r="F28" s="361"/>
      <c r="G28" s="88">
        <v>22</v>
      </c>
      <c r="H28" s="89">
        <f>SUM(H29:H34)</f>
        <v>25566223</v>
      </c>
      <c r="I28" s="89">
        <f>SUM(I29:I34)</f>
        <v>36609347</v>
      </c>
    </row>
    <row r="29" spans="1:9" x14ac:dyDescent="0.25">
      <c r="A29" s="360" t="s">
        <v>128</v>
      </c>
      <c r="B29" s="360"/>
      <c r="C29" s="360"/>
      <c r="D29" s="360"/>
      <c r="E29" s="360"/>
      <c r="F29" s="360"/>
      <c r="G29" s="86">
        <v>23</v>
      </c>
      <c r="H29" s="87">
        <v>16210160</v>
      </c>
      <c r="I29" s="87">
        <v>9293175</v>
      </c>
    </row>
    <row r="30" spans="1:9" x14ac:dyDescent="0.25">
      <c r="A30" s="360" t="s">
        <v>129</v>
      </c>
      <c r="B30" s="360"/>
      <c r="C30" s="360"/>
      <c r="D30" s="360"/>
      <c r="E30" s="360"/>
      <c r="F30" s="360"/>
      <c r="G30" s="86">
        <v>24</v>
      </c>
      <c r="H30" s="87">
        <v>0</v>
      </c>
      <c r="I30" s="87">
        <v>0</v>
      </c>
    </row>
    <row r="31" spans="1:9" x14ac:dyDescent="0.25">
      <c r="A31" s="360" t="s">
        <v>130</v>
      </c>
      <c r="B31" s="360"/>
      <c r="C31" s="360"/>
      <c r="D31" s="360"/>
      <c r="E31" s="360"/>
      <c r="F31" s="360"/>
      <c r="G31" s="86">
        <v>25</v>
      </c>
      <c r="H31" s="87">
        <v>9356063</v>
      </c>
      <c r="I31" s="87">
        <v>2487712</v>
      </c>
    </row>
    <row r="32" spans="1:9" x14ac:dyDescent="0.25">
      <c r="A32" s="360" t="s">
        <v>131</v>
      </c>
      <c r="B32" s="360"/>
      <c r="C32" s="360"/>
      <c r="D32" s="360"/>
      <c r="E32" s="360"/>
      <c r="F32" s="360"/>
      <c r="G32" s="86">
        <v>26</v>
      </c>
      <c r="H32" s="87">
        <v>0</v>
      </c>
      <c r="I32" s="87">
        <v>0</v>
      </c>
    </row>
    <row r="33" spans="1:9" x14ac:dyDescent="0.25">
      <c r="A33" s="360" t="s">
        <v>132</v>
      </c>
      <c r="B33" s="360"/>
      <c r="C33" s="360"/>
      <c r="D33" s="360"/>
      <c r="E33" s="360"/>
      <c r="F33" s="360"/>
      <c r="G33" s="86">
        <v>27</v>
      </c>
      <c r="H33" s="87">
        <v>0</v>
      </c>
      <c r="I33" s="87">
        <v>0</v>
      </c>
    </row>
    <row r="34" spans="1:9" x14ac:dyDescent="0.25">
      <c r="A34" s="360" t="s">
        <v>133</v>
      </c>
      <c r="B34" s="360"/>
      <c r="C34" s="360"/>
      <c r="D34" s="360"/>
      <c r="E34" s="360"/>
      <c r="F34" s="360"/>
      <c r="G34" s="86">
        <v>28</v>
      </c>
      <c r="H34" s="87">
        <v>0</v>
      </c>
      <c r="I34" s="87">
        <v>24828460</v>
      </c>
    </row>
    <row r="35" spans="1:9" x14ac:dyDescent="0.25">
      <c r="A35" s="323" t="s">
        <v>113</v>
      </c>
      <c r="B35" s="323"/>
      <c r="C35" s="323"/>
      <c r="D35" s="323"/>
      <c r="E35" s="323"/>
      <c r="F35" s="323"/>
      <c r="G35" s="86">
        <v>29</v>
      </c>
      <c r="H35" s="87">
        <v>9196962</v>
      </c>
      <c r="I35" s="87">
        <v>8945504</v>
      </c>
    </row>
    <row r="36" spans="1:9" x14ac:dyDescent="0.25">
      <c r="A36" s="325" t="s">
        <v>368</v>
      </c>
      <c r="B36" s="325"/>
      <c r="C36" s="325"/>
      <c r="D36" s="325"/>
      <c r="E36" s="325"/>
      <c r="F36" s="325"/>
      <c r="G36" s="88">
        <v>30</v>
      </c>
      <c r="H36" s="89">
        <f>SUM(H37:H46)</f>
        <v>19931425</v>
      </c>
      <c r="I36" s="89">
        <f>SUM(I37:I46)</f>
        <v>21059327</v>
      </c>
    </row>
    <row r="37" spans="1:9" x14ac:dyDescent="0.25">
      <c r="A37" s="323" t="s">
        <v>134</v>
      </c>
      <c r="B37" s="323"/>
      <c r="C37" s="323"/>
      <c r="D37" s="323"/>
      <c r="E37" s="323"/>
      <c r="F37" s="323"/>
      <c r="G37" s="86">
        <v>31</v>
      </c>
      <c r="H37" s="87">
        <v>0</v>
      </c>
      <c r="I37" s="87">
        <v>0</v>
      </c>
    </row>
    <row r="38" spans="1:9" ht="25.2" customHeight="1" x14ac:dyDescent="0.25">
      <c r="A38" s="323" t="s">
        <v>135</v>
      </c>
      <c r="B38" s="323"/>
      <c r="C38" s="323"/>
      <c r="D38" s="323"/>
      <c r="E38" s="323"/>
      <c r="F38" s="323"/>
      <c r="G38" s="86">
        <v>32</v>
      </c>
      <c r="H38" s="87">
        <v>0</v>
      </c>
      <c r="I38" s="87">
        <v>0</v>
      </c>
    </row>
    <row r="39" spans="1:9" ht="28.2" customHeight="1" x14ac:dyDescent="0.25">
      <c r="A39" s="323" t="s">
        <v>136</v>
      </c>
      <c r="B39" s="323"/>
      <c r="C39" s="323"/>
      <c r="D39" s="323"/>
      <c r="E39" s="323"/>
      <c r="F39" s="323"/>
      <c r="G39" s="86">
        <v>33</v>
      </c>
      <c r="H39" s="87">
        <v>0</v>
      </c>
      <c r="I39" s="87">
        <v>0</v>
      </c>
    </row>
    <row r="40" spans="1:9" ht="28.2" customHeight="1" x14ac:dyDescent="0.25">
      <c r="A40" s="323" t="s">
        <v>137</v>
      </c>
      <c r="B40" s="323"/>
      <c r="C40" s="323"/>
      <c r="D40" s="323"/>
      <c r="E40" s="323"/>
      <c r="F40" s="323"/>
      <c r="G40" s="86">
        <v>34</v>
      </c>
      <c r="H40" s="87">
        <v>0</v>
      </c>
      <c r="I40" s="87">
        <v>0</v>
      </c>
    </row>
    <row r="41" spans="1:9" ht="22.95" customHeight="1" x14ac:dyDescent="0.25">
      <c r="A41" s="323" t="s">
        <v>138</v>
      </c>
      <c r="B41" s="323"/>
      <c r="C41" s="323"/>
      <c r="D41" s="323"/>
      <c r="E41" s="323"/>
      <c r="F41" s="323"/>
      <c r="G41" s="86">
        <v>35</v>
      </c>
      <c r="H41" s="87">
        <v>0</v>
      </c>
      <c r="I41" s="87">
        <v>0</v>
      </c>
    </row>
    <row r="42" spans="1:9" x14ac:dyDescent="0.25">
      <c r="A42" s="323" t="s">
        <v>139</v>
      </c>
      <c r="B42" s="323"/>
      <c r="C42" s="323"/>
      <c r="D42" s="323"/>
      <c r="E42" s="323"/>
      <c r="F42" s="323"/>
      <c r="G42" s="86">
        <v>36</v>
      </c>
      <c r="H42" s="87">
        <v>0</v>
      </c>
      <c r="I42" s="87">
        <v>0</v>
      </c>
    </row>
    <row r="43" spans="1:9" x14ac:dyDescent="0.25">
      <c r="A43" s="323" t="s">
        <v>140</v>
      </c>
      <c r="B43" s="323"/>
      <c r="C43" s="323"/>
      <c r="D43" s="323"/>
      <c r="E43" s="323"/>
      <c r="F43" s="323"/>
      <c r="G43" s="86">
        <v>37</v>
      </c>
      <c r="H43" s="87">
        <v>639146</v>
      </c>
      <c r="I43" s="87">
        <v>291847</v>
      </c>
    </row>
    <row r="44" spans="1:9" x14ac:dyDescent="0.25">
      <c r="A44" s="323" t="s">
        <v>141</v>
      </c>
      <c r="B44" s="323"/>
      <c r="C44" s="323"/>
      <c r="D44" s="323"/>
      <c r="E44" s="323"/>
      <c r="F44" s="323"/>
      <c r="G44" s="86">
        <v>38</v>
      </c>
      <c r="H44" s="87">
        <v>824514</v>
      </c>
      <c r="I44" s="87">
        <v>10791830</v>
      </c>
    </row>
    <row r="45" spans="1:9" x14ac:dyDescent="0.25">
      <c r="A45" s="323" t="s">
        <v>142</v>
      </c>
      <c r="B45" s="323"/>
      <c r="C45" s="323"/>
      <c r="D45" s="323"/>
      <c r="E45" s="323"/>
      <c r="F45" s="323"/>
      <c r="G45" s="86">
        <v>39</v>
      </c>
      <c r="H45" s="87">
        <v>0</v>
      </c>
      <c r="I45" s="87">
        <v>4503562</v>
      </c>
    </row>
    <row r="46" spans="1:9" x14ac:dyDescent="0.25">
      <c r="A46" s="323" t="s">
        <v>143</v>
      </c>
      <c r="B46" s="323"/>
      <c r="C46" s="323"/>
      <c r="D46" s="323"/>
      <c r="E46" s="323"/>
      <c r="F46" s="323"/>
      <c r="G46" s="86">
        <v>40</v>
      </c>
      <c r="H46" s="87">
        <v>18467765</v>
      </c>
      <c r="I46" s="87">
        <v>5472088</v>
      </c>
    </row>
    <row r="47" spans="1:9" x14ac:dyDescent="0.25">
      <c r="A47" s="325" t="s">
        <v>369</v>
      </c>
      <c r="B47" s="325"/>
      <c r="C47" s="325"/>
      <c r="D47" s="325"/>
      <c r="E47" s="325"/>
      <c r="F47" s="325"/>
      <c r="G47" s="88">
        <v>41</v>
      </c>
      <c r="H47" s="89">
        <f>SUM(H48:H54)</f>
        <v>115027459</v>
      </c>
      <c r="I47" s="89">
        <f>SUM(I48:I54)</f>
        <v>64980124</v>
      </c>
    </row>
    <row r="48" spans="1:9" ht="23.4" customHeight="1" x14ac:dyDescent="0.25">
      <c r="A48" s="323" t="s">
        <v>144</v>
      </c>
      <c r="B48" s="323"/>
      <c r="C48" s="323"/>
      <c r="D48" s="323"/>
      <c r="E48" s="323"/>
      <c r="F48" s="323"/>
      <c r="G48" s="86">
        <v>42</v>
      </c>
      <c r="H48" s="87">
        <v>0</v>
      </c>
      <c r="I48" s="87">
        <v>0</v>
      </c>
    </row>
    <row r="49" spans="1:9" x14ac:dyDescent="0.25">
      <c r="A49" s="357" t="s">
        <v>145</v>
      </c>
      <c r="B49" s="357"/>
      <c r="C49" s="357"/>
      <c r="D49" s="357"/>
      <c r="E49" s="357"/>
      <c r="F49" s="357"/>
      <c r="G49" s="86">
        <v>43</v>
      </c>
      <c r="H49" s="87">
        <v>0</v>
      </c>
      <c r="I49" s="87">
        <v>0</v>
      </c>
    </row>
    <row r="50" spans="1:9" x14ac:dyDescent="0.25">
      <c r="A50" s="357" t="s">
        <v>146</v>
      </c>
      <c r="B50" s="357"/>
      <c r="C50" s="357"/>
      <c r="D50" s="357"/>
      <c r="E50" s="357"/>
      <c r="F50" s="357"/>
      <c r="G50" s="86">
        <v>44</v>
      </c>
      <c r="H50" s="87">
        <v>56628643</v>
      </c>
      <c r="I50" s="87">
        <v>60092169</v>
      </c>
    </row>
    <row r="51" spans="1:9" x14ac:dyDescent="0.25">
      <c r="A51" s="357" t="s">
        <v>147</v>
      </c>
      <c r="B51" s="357"/>
      <c r="C51" s="357"/>
      <c r="D51" s="357"/>
      <c r="E51" s="357"/>
      <c r="F51" s="357"/>
      <c r="G51" s="86">
        <v>45</v>
      </c>
      <c r="H51" s="87">
        <v>38603478</v>
      </c>
      <c r="I51" s="87">
        <v>0</v>
      </c>
    </row>
    <row r="52" spans="1:9" x14ac:dyDescent="0.25">
      <c r="A52" s="357" t="s">
        <v>148</v>
      </c>
      <c r="B52" s="357"/>
      <c r="C52" s="357"/>
      <c r="D52" s="357"/>
      <c r="E52" s="357"/>
      <c r="F52" s="357"/>
      <c r="G52" s="86">
        <v>46</v>
      </c>
      <c r="H52" s="87">
        <v>16832811</v>
      </c>
      <c r="I52" s="87">
        <v>0</v>
      </c>
    </row>
    <row r="53" spans="1:9" x14ac:dyDescent="0.25">
      <c r="A53" s="357" t="s">
        <v>149</v>
      </c>
      <c r="B53" s="357"/>
      <c r="C53" s="357"/>
      <c r="D53" s="357"/>
      <c r="E53" s="357"/>
      <c r="F53" s="357"/>
      <c r="G53" s="86">
        <v>47</v>
      </c>
      <c r="H53" s="87">
        <v>0</v>
      </c>
      <c r="I53" s="87">
        <v>0</v>
      </c>
    </row>
    <row r="54" spans="1:9" x14ac:dyDescent="0.25">
      <c r="A54" s="357" t="s">
        <v>150</v>
      </c>
      <c r="B54" s="357"/>
      <c r="C54" s="357"/>
      <c r="D54" s="357"/>
      <c r="E54" s="357"/>
      <c r="F54" s="357"/>
      <c r="G54" s="86">
        <v>48</v>
      </c>
      <c r="H54" s="87">
        <v>2962527</v>
      </c>
      <c r="I54" s="87">
        <v>4887955</v>
      </c>
    </row>
    <row r="55" spans="1:9" ht="30.6" customHeight="1" x14ac:dyDescent="0.25">
      <c r="A55" s="324" t="s">
        <v>151</v>
      </c>
      <c r="B55" s="324"/>
      <c r="C55" s="324"/>
      <c r="D55" s="324"/>
      <c r="E55" s="324"/>
      <c r="F55" s="324"/>
      <c r="G55" s="86">
        <v>49</v>
      </c>
      <c r="H55" s="87">
        <v>0</v>
      </c>
      <c r="I55" s="87">
        <v>0</v>
      </c>
    </row>
    <row r="56" spans="1:9" x14ac:dyDescent="0.25">
      <c r="A56" s="324" t="s">
        <v>152</v>
      </c>
      <c r="B56" s="324"/>
      <c r="C56" s="324"/>
      <c r="D56" s="324"/>
      <c r="E56" s="324"/>
      <c r="F56" s="324"/>
      <c r="G56" s="86">
        <v>50</v>
      </c>
      <c r="H56" s="87">
        <v>0</v>
      </c>
      <c r="I56" s="87">
        <v>0</v>
      </c>
    </row>
    <row r="57" spans="1:9" ht="28.95" customHeight="1" x14ac:dyDescent="0.25">
      <c r="A57" s="324" t="s">
        <v>153</v>
      </c>
      <c r="B57" s="324"/>
      <c r="C57" s="324"/>
      <c r="D57" s="324"/>
      <c r="E57" s="324"/>
      <c r="F57" s="324"/>
      <c r="G57" s="86">
        <v>51</v>
      </c>
      <c r="H57" s="87">
        <v>0</v>
      </c>
      <c r="I57" s="87">
        <v>0</v>
      </c>
    </row>
    <row r="58" spans="1:9" x14ac:dyDescent="0.25">
      <c r="A58" s="324" t="s">
        <v>154</v>
      </c>
      <c r="B58" s="324"/>
      <c r="C58" s="324"/>
      <c r="D58" s="324"/>
      <c r="E58" s="324"/>
      <c r="F58" s="324"/>
      <c r="G58" s="86">
        <v>52</v>
      </c>
      <c r="H58" s="87">
        <v>0</v>
      </c>
      <c r="I58" s="87">
        <v>0</v>
      </c>
    </row>
    <row r="59" spans="1:9" x14ac:dyDescent="0.25">
      <c r="A59" s="325" t="s">
        <v>370</v>
      </c>
      <c r="B59" s="325"/>
      <c r="C59" s="325"/>
      <c r="D59" s="325"/>
      <c r="E59" s="325"/>
      <c r="F59" s="325"/>
      <c r="G59" s="88">
        <v>53</v>
      </c>
      <c r="H59" s="89">
        <f>H7+H36+H55+H56</f>
        <v>591750300</v>
      </c>
      <c r="I59" s="89">
        <f>I7+I36+I55+I56</f>
        <v>1691433855</v>
      </c>
    </row>
    <row r="60" spans="1:9" x14ac:dyDescent="0.25">
      <c r="A60" s="325" t="s">
        <v>371</v>
      </c>
      <c r="B60" s="325"/>
      <c r="C60" s="325"/>
      <c r="D60" s="325"/>
      <c r="E60" s="325"/>
      <c r="F60" s="325"/>
      <c r="G60" s="88">
        <v>54</v>
      </c>
      <c r="H60" s="89">
        <f>H13+H47+H57+H58</f>
        <v>1005282286</v>
      </c>
      <c r="I60" s="89">
        <f>I13+I47+I57+I58</f>
        <v>1320309704</v>
      </c>
    </row>
    <row r="61" spans="1:9" x14ac:dyDescent="0.25">
      <c r="A61" s="325" t="s">
        <v>373</v>
      </c>
      <c r="B61" s="325"/>
      <c r="C61" s="325"/>
      <c r="D61" s="325"/>
      <c r="E61" s="325"/>
      <c r="F61" s="325"/>
      <c r="G61" s="88">
        <v>55</v>
      </c>
      <c r="H61" s="89">
        <f>H59-H60</f>
        <v>-413531986</v>
      </c>
      <c r="I61" s="89">
        <f>I59-I60</f>
        <v>371124151</v>
      </c>
    </row>
    <row r="62" spans="1:9" x14ac:dyDescent="0.25">
      <c r="A62" s="359" t="s">
        <v>374</v>
      </c>
      <c r="B62" s="359"/>
      <c r="C62" s="359"/>
      <c r="D62" s="359"/>
      <c r="E62" s="359"/>
      <c r="F62" s="359"/>
      <c r="G62" s="88">
        <v>56</v>
      </c>
      <c r="H62" s="89">
        <f>+IF((H59-H60)&gt;0,(H59-H60),0)</f>
        <v>0</v>
      </c>
      <c r="I62" s="89">
        <f>+IF((I59-I60)&gt;0,(I59-I60),0)</f>
        <v>371124151</v>
      </c>
    </row>
    <row r="63" spans="1:9" x14ac:dyDescent="0.25">
      <c r="A63" s="359" t="s">
        <v>375</v>
      </c>
      <c r="B63" s="359"/>
      <c r="C63" s="359"/>
      <c r="D63" s="359"/>
      <c r="E63" s="359"/>
      <c r="F63" s="359"/>
      <c r="G63" s="88">
        <v>57</v>
      </c>
      <c r="H63" s="89">
        <f>+IF((H59-H60)&lt;0,(H59-H60),0)</f>
        <v>-413531986</v>
      </c>
      <c r="I63" s="89">
        <f>+IF((I59-I60)&lt;0,(I59-I60),0)</f>
        <v>0</v>
      </c>
    </row>
    <row r="64" spans="1:9" x14ac:dyDescent="0.25">
      <c r="A64" s="324" t="s">
        <v>114</v>
      </c>
      <c r="B64" s="324"/>
      <c r="C64" s="324"/>
      <c r="D64" s="324"/>
      <c r="E64" s="324"/>
      <c r="F64" s="324"/>
      <c r="G64" s="86">
        <v>58</v>
      </c>
      <c r="H64" s="87">
        <v>-104982307</v>
      </c>
      <c r="I64" s="87">
        <v>66518345</v>
      </c>
    </row>
    <row r="65" spans="1:9" x14ac:dyDescent="0.25">
      <c r="A65" s="325" t="s">
        <v>376</v>
      </c>
      <c r="B65" s="325"/>
      <c r="C65" s="325"/>
      <c r="D65" s="325"/>
      <c r="E65" s="325"/>
      <c r="F65" s="325"/>
      <c r="G65" s="88">
        <v>59</v>
      </c>
      <c r="H65" s="89">
        <f>H61-H64</f>
        <v>-308549679</v>
      </c>
      <c r="I65" s="89">
        <f>I61-I64</f>
        <v>304605806</v>
      </c>
    </row>
    <row r="66" spans="1:9" x14ac:dyDescent="0.25">
      <c r="A66" s="359" t="s">
        <v>377</v>
      </c>
      <c r="B66" s="359"/>
      <c r="C66" s="359"/>
      <c r="D66" s="359"/>
      <c r="E66" s="359"/>
      <c r="F66" s="359"/>
      <c r="G66" s="88">
        <v>60</v>
      </c>
      <c r="H66" s="89">
        <f>+IF((H61-H64)&gt;0,(H61-H64),0)</f>
        <v>0</v>
      </c>
      <c r="I66" s="89">
        <f>+IF((I61-I64)&gt;0,(I61-I64),0)</f>
        <v>304605806</v>
      </c>
    </row>
    <row r="67" spans="1:9" x14ac:dyDescent="0.25">
      <c r="A67" s="359" t="s">
        <v>378</v>
      </c>
      <c r="B67" s="359"/>
      <c r="C67" s="359"/>
      <c r="D67" s="359"/>
      <c r="E67" s="359"/>
      <c r="F67" s="359"/>
      <c r="G67" s="88">
        <v>61</v>
      </c>
      <c r="H67" s="89">
        <f>+IF((H61-H64)&lt;0,(H61-H64),0)</f>
        <v>-308549679</v>
      </c>
      <c r="I67" s="89">
        <f>+IF((I61-I64)&lt;0,(I61-I64),0)</f>
        <v>0</v>
      </c>
    </row>
    <row r="68" spans="1:9" x14ac:dyDescent="0.25">
      <c r="A68" s="329" t="s">
        <v>155</v>
      </c>
      <c r="B68" s="329"/>
      <c r="C68" s="329"/>
      <c r="D68" s="329"/>
      <c r="E68" s="329"/>
      <c r="F68" s="329"/>
      <c r="G68" s="351"/>
      <c r="H68" s="351"/>
      <c r="I68" s="351"/>
    </row>
    <row r="69" spans="1:9" ht="25.95" customHeight="1" x14ac:dyDescent="0.25">
      <c r="A69" s="325" t="s">
        <v>379</v>
      </c>
      <c r="B69" s="325"/>
      <c r="C69" s="325"/>
      <c r="D69" s="325"/>
      <c r="E69" s="325"/>
      <c r="F69" s="325"/>
      <c r="G69" s="88">
        <v>62</v>
      </c>
      <c r="H69" s="89">
        <f>H70-H71</f>
        <v>0</v>
      </c>
      <c r="I69" s="89">
        <f>I70-I71</f>
        <v>0</v>
      </c>
    </row>
    <row r="70" spans="1:9" x14ac:dyDescent="0.25">
      <c r="A70" s="357" t="s">
        <v>156</v>
      </c>
      <c r="B70" s="357"/>
      <c r="C70" s="357"/>
      <c r="D70" s="357"/>
      <c r="E70" s="357"/>
      <c r="F70" s="357"/>
      <c r="G70" s="86">
        <v>63</v>
      </c>
      <c r="H70" s="87">
        <v>0</v>
      </c>
      <c r="I70" s="87">
        <v>0</v>
      </c>
    </row>
    <row r="71" spans="1:9" x14ac:dyDescent="0.25">
      <c r="A71" s="357" t="s">
        <v>157</v>
      </c>
      <c r="B71" s="357"/>
      <c r="C71" s="357"/>
      <c r="D71" s="357"/>
      <c r="E71" s="357"/>
      <c r="F71" s="357"/>
      <c r="G71" s="86">
        <v>64</v>
      </c>
      <c r="H71" s="87">
        <v>0</v>
      </c>
      <c r="I71" s="87">
        <v>0</v>
      </c>
    </row>
    <row r="72" spans="1:9" x14ac:dyDescent="0.25">
      <c r="A72" s="324" t="s">
        <v>158</v>
      </c>
      <c r="B72" s="324"/>
      <c r="C72" s="324"/>
      <c r="D72" s="324"/>
      <c r="E72" s="324"/>
      <c r="F72" s="324"/>
      <c r="G72" s="86">
        <v>65</v>
      </c>
      <c r="H72" s="87">
        <v>0</v>
      </c>
      <c r="I72" s="87">
        <v>0</v>
      </c>
    </row>
    <row r="73" spans="1:9" x14ac:dyDescent="0.25">
      <c r="A73" s="359" t="s">
        <v>380</v>
      </c>
      <c r="B73" s="359"/>
      <c r="C73" s="359"/>
      <c r="D73" s="359"/>
      <c r="E73" s="359"/>
      <c r="F73" s="359"/>
      <c r="G73" s="88">
        <v>66</v>
      </c>
      <c r="H73" s="95">
        <v>0</v>
      </c>
      <c r="I73" s="95">
        <v>0</v>
      </c>
    </row>
    <row r="74" spans="1:9" x14ac:dyDescent="0.25">
      <c r="A74" s="359" t="s">
        <v>381</v>
      </c>
      <c r="B74" s="359"/>
      <c r="C74" s="359"/>
      <c r="D74" s="359"/>
      <c r="E74" s="359"/>
      <c r="F74" s="359"/>
      <c r="G74" s="88">
        <v>67</v>
      </c>
      <c r="H74" s="95">
        <v>0</v>
      </c>
      <c r="I74" s="95">
        <v>0</v>
      </c>
    </row>
    <row r="75" spans="1:9" x14ac:dyDescent="0.25">
      <c r="A75" s="329" t="s">
        <v>159</v>
      </c>
      <c r="B75" s="329"/>
      <c r="C75" s="329"/>
      <c r="D75" s="329"/>
      <c r="E75" s="329"/>
      <c r="F75" s="329"/>
      <c r="G75" s="351"/>
      <c r="H75" s="351"/>
      <c r="I75" s="351"/>
    </row>
    <row r="76" spans="1:9" x14ac:dyDescent="0.25">
      <c r="A76" s="325" t="s">
        <v>382</v>
      </c>
      <c r="B76" s="325"/>
      <c r="C76" s="325"/>
      <c r="D76" s="325"/>
      <c r="E76" s="325"/>
      <c r="F76" s="325"/>
      <c r="G76" s="88">
        <v>68</v>
      </c>
      <c r="H76" s="95">
        <v>0</v>
      </c>
      <c r="I76" s="95">
        <v>0</v>
      </c>
    </row>
    <row r="77" spans="1:9" x14ac:dyDescent="0.25">
      <c r="A77" s="358" t="s">
        <v>383</v>
      </c>
      <c r="B77" s="358"/>
      <c r="C77" s="358"/>
      <c r="D77" s="358"/>
      <c r="E77" s="358"/>
      <c r="F77" s="358"/>
      <c r="G77" s="96">
        <v>69</v>
      </c>
      <c r="H77" s="97">
        <v>0</v>
      </c>
      <c r="I77" s="97">
        <v>0</v>
      </c>
    </row>
    <row r="78" spans="1:9" x14ac:dyDescent="0.25">
      <c r="A78" s="358" t="s">
        <v>384</v>
      </c>
      <c r="B78" s="358"/>
      <c r="C78" s="358"/>
      <c r="D78" s="358"/>
      <c r="E78" s="358"/>
      <c r="F78" s="358"/>
      <c r="G78" s="96">
        <v>70</v>
      </c>
      <c r="H78" s="97">
        <v>0</v>
      </c>
      <c r="I78" s="97">
        <v>0</v>
      </c>
    </row>
    <row r="79" spans="1:9" x14ac:dyDescent="0.25">
      <c r="A79" s="325" t="s">
        <v>385</v>
      </c>
      <c r="B79" s="325"/>
      <c r="C79" s="325"/>
      <c r="D79" s="325"/>
      <c r="E79" s="325"/>
      <c r="F79" s="325"/>
      <c r="G79" s="88">
        <v>71</v>
      </c>
      <c r="H79" s="95">
        <v>0</v>
      </c>
      <c r="I79" s="95">
        <v>0</v>
      </c>
    </row>
    <row r="80" spans="1:9" x14ac:dyDescent="0.25">
      <c r="A80" s="325" t="s">
        <v>386</v>
      </c>
      <c r="B80" s="325"/>
      <c r="C80" s="325"/>
      <c r="D80" s="325"/>
      <c r="E80" s="325"/>
      <c r="F80" s="325"/>
      <c r="G80" s="88">
        <v>72</v>
      </c>
      <c r="H80" s="95">
        <v>0</v>
      </c>
      <c r="I80" s="95">
        <v>0</v>
      </c>
    </row>
    <row r="81" spans="1:9" x14ac:dyDescent="0.25">
      <c r="A81" s="359" t="s">
        <v>387</v>
      </c>
      <c r="B81" s="359"/>
      <c r="C81" s="359"/>
      <c r="D81" s="359"/>
      <c r="E81" s="359"/>
      <c r="F81" s="359"/>
      <c r="G81" s="88">
        <v>73</v>
      </c>
      <c r="H81" s="95">
        <v>0</v>
      </c>
      <c r="I81" s="95">
        <v>0</v>
      </c>
    </row>
    <row r="82" spans="1:9" x14ac:dyDescent="0.25">
      <c r="A82" s="359" t="s">
        <v>388</v>
      </c>
      <c r="B82" s="359"/>
      <c r="C82" s="359"/>
      <c r="D82" s="359"/>
      <c r="E82" s="359"/>
      <c r="F82" s="359"/>
      <c r="G82" s="88">
        <v>74</v>
      </c>
      <c r="H82" s="95">
        <v>0</v>
      </c>
      <c r="I82" s="95">
        <v>0</v>
      </c>
    </row>
    <row r="83" spans="1:9" x14ac:dyDescent="0.25">
      <c r="A83" s="329" t="s">
        <v>115</v>
      </c>
      <c r="B83" s="329"/>
      <c r="C83" s="329"/>
      <c r="D83" s="329"/>
      <c r="E83" s="329"/>
      <c r="F83" s="329"/>
      <c r="G83" s="351"/>
      <c r="H83" s="351"/>
      <c r="I83" s="351"/>
    </row>
    <row r="84" spans="1:9" x14ac:dyDescent="0.25">
      <c r="A84" s="352" t="s">
        <v>389</v>
      </c>
      <c r="B84" s="352"/>
      <c r="C84" s="352"/>
      <c r="D84" s="352"/>
      <c r="E84" s="352"/>
      <c r="F84" s="352"/>
      <c r="G84" s="88">
        <v>75</v>
      </c>
      <c r="H84" s="98">
        <f>H85+H86</f>
        <v>0</v>
      </c>
      <c r="I84" s="98">
        <f>I85+I86</f>
        <v>0</v>
      </c>
    </row>
    <row r="85" spans="1:9" x14ac:dyDescent="0.25">
      <c r="A85" s="353" t="s">
        <v>160</v>
      </c>
      <c r="B85" s="353"/>
      <c r="C85" s="353"/>
      <c r="D85" s="353"/>
      <c r="E85" s="353"/>
      <c r="F85" s="353"/>
      <c r="G85" s="86">
        <v>76</v>
      </c>
      <c r="H85" s="99">
        <v>0</v>
      </c>
      <c r="I85" s="99">
        <v>0</v>
      </c>
    </row>
    <row r="86" spans="1:9" x14ac:dyDescent="0.25">
      <c r="A86" s="353" t="s">
        <v>161</v>
      </c>
      <c r="B86" s="353"/>
      <c r="C86" s="353"/>
      <c r="D86" s="353"/>
      <c r="E86" s="353"/>
      <c r="F86" s="353"/>
      <c r="G86" s="86">
        <v>77</v>
      </c>
      <c r="H86" s="99">
        <v>0</v>
      </c>
      <c r="I86" s="99">
        <v>0</v>
      </c>
    </row>
    <row r="87" spans="1:9" x14ac:dyDescent="0.25">
      <c r="A87" s="354" t="s">
        <v>117</v>
      </c>
      <c r="B87" s="354"/>
      <c r="C87" s="354"/>
      <c r="D87" s="354"/>
      <c r="E87" s="354"/>
      <c r="F87" s="354"/>
      <c r="G87" s="355"/>
      <c r="H87" s="355"/>
      <c r="I87" s="355"/>
    </row>
    <row r="88" spans="1:9" x14ac:dyDescent="0.25">
      <c r="A88" s="356" t="s">
        <v>162</v>
      </c>
      <c r="B88" s="356"/>
      <c r="C88" s="356"/>
      <c r="D88" s="356"/>
      <c r="E88" s="356"/>
      <c r="F88" s="356"/>
      <c r="G88" s="86">
        <v>78</v>
      </c>
      <c r="H88" s="99">
        <f>+H65</f>
        <v>-308549679</v>
      </c>
      <c r="I88" s="99">
        <f>+I65</f>
        <v>304605806</v>
      </c>
    </row>
    <row r="89" spans="1:9" ht="29.25" customHeight="1" x14ac:dyDescent="0.25">
      <c r="A89" s="350" t="s">
        <v>434</v>
      </c>
      <c r="B89" s="350"/>
      <c r="C89" s="350"/>
      <c r="D89" s="350"/>
      <c r="E89" s="350"/>
      <c r="F89" s="350"/>
      <c r="G89" s="88">
        <v>79</v>
      </c>
      <c r="H89" s="98">
        <f>H90+H97</f>
        <v>-73904</v>
      </c>
      <c r="I89" s="98">
        <f>I90+I97</f>
        <v>97850</v>
      </c>
    </row>
    <row r="90" spans="1:9" ht="24.6" customHeight="1" x14ac:dyDescent="0.25">
      <c r="A90" s="362" t="s">
        <v>442</v>
      </c>
      <c r="B90" s="362"/>
      <c r="C90" s="362"/>
      <c r="D90" s="362"/>
      <c r="E90" s="362"/>
      <c r="F90" s="362"/>
      <c r="G90" s="88">
        <v>80</v>
      </c>
      <c r="H90" s="98">
        <f>SUM(H91:H95)</f>
        <v>-73904</v>
      </c>
      <c r="I90" s="98">
        <f>SUM(I91:I95)</f>
        <v>97850</v>
      </c>
    </row>
    <row r="91" spans="1:9" ht="24.6" customHeight="1" x14ac:dyDescent="0.25">
      <c r="A91" s="357" t="s">
        <v>352</v>
      </c>
      <c r="B91" s="357"/>
      <c r="C91" s="357"/>
      <c r="D91" s="357"/>
      <c r="E91" s="357"/>
      <c r="F91" s="357"/>
      <c r="G91" s="88">
        <v>81</v>
      </c>
      <c r="H91" s="99">
        <v>0</v>
      </c>
      <c r="I91" s="106">
        <v>0</v>
      </c>
    </row>
    <row r="92" spans="1:9" ht="39" customHeight="1" x14ac:dyDescent="0.25">
      <c r="A92" s="357" t="s">
        <v>353</v>
      </c>
      <c r="B92" s="357"/>
      <c r="C92" s="357"/>
      <c r="D92" s="357"/>
      <c r="E92" s="357"/>
      <c r="F92" s="357"/>
      <c r="G92" s="88">
        <v>82</v>
      </c>
      <c r="H92" s="99">
        <v>-73904</v>
      </c>
      <c r="I92" s="106">
        <v>97850</v>
      </c>
    </row>
    <row r="93" spans="1:9" ht="44.25" customHeight="1" x14ac:dyDescent="0.25">
      <c r="A93" s="357" t="s">
        <v>354</v>
      </c>
      <c r="B93" s="357"/>
      <c r="C93" s="357"/>
      <c r="D93" s="357"/>
      <c r="E93" s="357"/>
      <c r="F93" s="357"/>
      <c r="G93" s="88">
        <v>83</v>
      </c>
      <c r="H93" s="99">
        <v>0</v>
      </c>
      <c r="I93" s="106">
        <v>0</v>
      </c>
    </row>
    <row r="94" spans="1:9" ht="16.5" customHeight="1" x14ac:dyDescent="0.25">
      <c r="A94" s="357" t="s">
        <v>355</v>
      </c>
      <c r="B94" s="357"/>
      <c r="C94" s="357"/>
      <c r="D94" s="357"/>
      <c r="E94" s="357"/>
      <c r="F94" s="357"/>
      <c r="G94" s="88">
        <v>84</v>
      </c>
      <c r="H94" s="99">
        <v>0</v>
      </c>
      <c r="I94" s="106">
        <v>0</v>
      </c>
    </row>
    <row r="95" spans="1:9" ht="13.5" customHeight="1" x14ac:dyDescent="0.25">
      <c r="A95" s="357" t="s">
        <v>356</v>
      </c>
      <c r="B95" s="357"/>
      <c r="C95" s="357"/>
      <c r="D95" s="357"/>
      <c r="E95" s="357"/>
      <c r="F95" s="357"/>
      <c r="G95" s="88">
        <v>85</v>
      </c>
      <c r="H95" s="99">
        <v>0</v>
      </c>
      <c r="I95" s="106">
        <v>0</v>
      </c>
    </row>
    <row r="96" spans="1:9" ht="24.6" customHeight="1" x14ac:dyDescent="0.25">
      <c r="A96" s="357" t="s">
        <v>357</v>
      </c>
      <c r="B96" s="357"/>
      <c r="C96" s="357"/>
      <c r="D96" s="357"/>
      <c r="E96" s="357"/>
      <c r="F96" s="357"/>
      <c r="G96" s="88">
        <v>86</v>
      </c>
      <c r="H96" s="107">
        <v>-13303</v>
      </c>
      <c r="I96" s="106">
        <v>17613</v>
      </c>
    </row>
    <row r="97" spans="1:9" ht="24.6" customHeight="1" x14ac:dyDescent="0.25">
      <c r="A97" s="362" t="s">
        <v>435</v>
      </c>
      <c r="B97" s="362"/>
      <c r="C97" s="362"/>
      <c r="D97" s="362"/>
      <c r="E97" s="362"/>
      <c r="F97" s="362"/>
      <c r="G97" s="88">
        <v>87</v>
      </c>
      <c r="H97" s="98">
        <f>SUM(H98:H105)</f>
        <v>0</v>
      </c>
      <c r="I97" s="98">
        <f>SUM(I98:I105)</f>
        <v>0</v>
      </c>
    </row>
    <row r="98" spans="1:9" x14ac:dyDescent="0.25">
      <c r="A98" s="357" t="s">
        <v>163</v>
      </c>
      <c r="B98" s="357"/>
      <c r="C98" s="357"/>
      <c r="D98" s="357"/>
      <c r="E98" s="357"/>
      <c r="F98" s="357"/>
      <c r="G98" s="86">
        <v>88</v>
      </c>
      <c r="H98" s="99">
        <v>0</v>
      </c>
      <c r="I98" s="99">
        <v>0</v>
      </c>
    </row>
    <row r="99" spans="1:9" ht="35.25" customHeight="1" x14ac:dyDescent="0.25">
      <c r="A99" s="357" t="s">
        <v>358</v>
      </c>
      <c r="B99" s="357"/>
      <c r="C99" s="357"/>
      <c r="D99" s="357"/>
      <c r="E99" s="357"/>
      <c r="F99" s="357"/>
      <c r="G99" s="86">
        <v>89</v>
      </c>
      <c r="H99" s="99">
        <v>0</v>
      </c>
      <c r="I99" s="99">
        <v>0</v>
      </c>
    </row>
    <row r="100" spans="1:9" x14ac:dyDescent="0.25">
      <c r="A100" s="357" t="s">
        <v>359</v>
      </c>
      <c r="B100" s="357"/>
      <c r="C100" s="357"/>
      <c r="D100" s="357"/>
      <c r="E100" s="357"/>
      <c r="F100" s="357"/>
      <c r="G100" s="86">
        <v>90</v>
      </c>
      <c r="H100" s="99">
        <v>0</v>
      </c>
      <c r="I100" s="99">
        <v>0</v>
      </c>
    </row>
    <row r="101" spans="1:9" ht="33.75" customHeight="1" x14ac:dyDescent="0.25">
      <c r="A101" s="357" t="s">
        <v>360</v>
      </c>
      <c r="B101" s="357"/>
      <c r="C101" s="357"/>
      <c r="D101" s="357"/>
      <c r="E101" s="357"/>
      <c r="F101" s="357"/>
      <c r="G101" s="86">
        <v>91</v>
      </c>
      <c r="H101" s="99">
        <v>0</v>
      </c>
      <c r="I101" s="99">
        <v>0</v>
      </c>
    </row>
    <row r="102" spans="1:9" ht="29.25" customHeight="1" x14ac:dyDescent="0.25">
      <c r="A102" s="357" t="s">
        <v>361</v>
      </c>
      <c r="B102" s="357"/>
      <c r="C102" s="357"/>
      <c r="D102" s="357"/>
      <c r="E102" s="357"/>
      <c r="F102" s="357"/>
      <c r="G102" s="86">
        <v>92</v>
      </c>
      <c r="H102" s="99">
        <v>0</v>
      </c>
      <c r="I102" s="99">
        <v>0</v>
      </c>
    </row>
    <row r="103" spans="1:9" x14ac:dyDescent="0.25">
      <c r="A103" s="357" t="s">
        <v>362</v>
      </c>
      <c r="B103" s="357"/>
      <c r="C103" s="357"/>
      <c r="D103" s="357"/>
      <c r="E103" s="357"/>
      <c r="F103" s="357"/>
      <c r="G103" s="86">
        <v>93</v>
      </c>
      <c r="H103" s="99">
        <v>0</v>
      </c>
      <c r="I103" s="99">
        <v>0</v>
      </c>
    </row>
    <row r="104" spans="1:9" ht="24.75" customHeight="1" x14ac:dyDescent="0.25">
      <c r="A104" s="357" t="s">
        <v>363</v>
      </c>
      <c r="B104" s="357"/>
      <c r="C104" s="357"/>
      <c r="D104" s="357"/>
      <c r="E104" s="357"/>
      <c r="F104" s="357"/>
      <c r="G104" s="86">
        <v>94</v>
      </c>
      <c r="H104" s="99">
        <v>0</v>
      </c>
      <c r="I104" s="99">
        <v>0</v>
      </c>
    </row>
    <row r="105" spans="1:9" ht="15.75" customHeight="1" x14ac:dyDescent="0.25">
      <c r="A105" s="357" t="s">
        <v>364</v>
      </c>
      <c r="B105" s="357"/>
      <c r="C105" s="357"/>
      <c r="D105" s="357"/>
      <c r="E105" s="357"/>
      <c r="F105" s="357"/>
      <c r="G105" s="86">
        <v>95</v>
      </c>
      <c r="H105" s="99">
        <v>0</v>
      </c>
      <c r="I105" s="99">
        <v>0</v>
      </c>
    </row>
    <row r="106" spans="1:9" ht="24.75" customHeight="1" x14ac:dyDescent="0.25">
      <c r="A106" s="357" t="s">
        <v>365</v>
      </c>
      <c r="B106" s="357"/>
      <c r="C106" s="357"/>
      <c r="D106" s="357"/>
      <c r="E106" s="357"/>
      <c r="F106" s="357"/>
      <c r="G106" s="86">
        <v>96</v>
      </c>
      <c r="H106" s="99">
        <v>0</v>
      </c>
      <c r="I106" s="99">
        <v>0</v>
      </c>
    </row>
    <row r="107" spans="1:9" ht="27.6" customHeight="1" x14ac:dyDescent="0.25">
      <c r="A107" s="350" t="s">
        <v>437</v>
      </c>
      <c r="B107" s="350"/>
      <c r="C107" s="350"/>
      <c r="D107" s="350"/>
      <c r="E107" s="350"/>
      <c r="F107" s="350"/>
      <c r="G107" s="88">
        <v>97</v>
      </c>
      <c r="H107" s="98">
        <f>H90+H97-H106-H96</f>
        <v>-60601</v>
      </c>
      <c r="I107" s="98">
        <f>I90+I97-I106-I96</f>
        <v>80237</v>
      </c>
    </row>
    <row r="108" spans="1:9" x14ac:dyDescent="0.25">
      <c r="A108" s="350" t="s">
        <v>372</v>
      </c>
      <c r="B108" s="350"/>
      <c r="C108" s="350"/>
      <c r="D108" s="350"/>
      <c r="E108" s="350"/>
      <c r="F108" s="350"/>
      <c r="G108" s="88">
        <v>98</v>
      </c>
      <c r="H108" s="98">
        <f>H88+H107</f>
        <v>-308610280</v>
      </c>
      <c r="I108" s="98">
        <f>I88+I107</f>
        <v>304686043</v>
      </c>
    </row>
    <row r="109" spans="1:9" x14ac:dyDescent="0.25">
      <c r="A109" s="329" t="s">
        <v>164</v>
      </c>
      <c r="B109" s="329"/>
      <c r="C109" s="329"/>
      <c r="D109" s="329"/>
      <c r="E109" s="329"/>
      <c r="F109" s="329"/>
      <c r="G109" s="351"/>
      <c r="H109" s="351"/>
      <c r="I109" s="351"/>
    </row>
    <row r="110" spans="1:9" ht="24.75" customHeight="1" x14ac:dyDescent="0.25">
      <c r="A110" s="352" t="s">
        <v>436</v>
      </c>
      <c r="B110" s="352"/>
      <c r="C110" s="352"/>
      <c r="D110" s="352"/>
      <c r="E110" s="352"/>
      <c r="F110" s="352"/>
      <c r="G110" s="88">
        <v>99</v>
      </c>
      <c r="H110" s="98">
        <f>H111+H112</f>
        <v>0</v>
      </c>
      <c r="I110" s="98">
        <f>I111+I112</f>
        <v>0</v>
      </c>
    </row>
    <row r="111" spans="1:9" x14ac:dyDescent="0.25">
      <c r="A111" s="353" t="s">
        <v>116</v>
      </c>
      <c r="B111" s="353"/>
      <c r="C111" s="353"/>
      <c r="D111" s="353"/>
      <c r="E111" s="353"/>
      <c r="F111" s="353"/>
      <c r="G111" s="86">
        <v>100</v>
      </c>
      <c r="H111" s="99">
        <v>0</v>
      </c>
      <c r="I111" s="99">
        <v>0</v>
      </c>
    </row>
    <row r="112" spans="1:9" x14ac:dyDescent="0.25">
      <c r="A112" s="353" t="s">
        <v>165</v>
      </c>
      <c r="B112" s="353"/>
      <c r="C112" s="353"/>
      <c r="D112" s="353"/>
      <c r="E112" s="353"/>
      <c r="F112" s="353"/>
      <c r="G112" s="86">
        <v>101</v>
      </c>
      <c r="H112" s="99">
        <f>+H86</f>
        <v>0</v>
      </c>
      <c r="I112" s="99">
        <f>+I86</f>
        <v>0</v>
      </c>
    </row>
  </sheetData>
  <sheetProtection algorithmName="SHA-512" hashValue="ejHWEEejvV6uksgk4C0c8yFeJS8vBMKZw2I+RIQ9oDjN+XLXiezMAlWXgxMWms1tDVBMfIE2+2t3dxzZo5O0Cg==" saltValue="sIKg6u7VMfVsdSVGdNNXhA==" spinCount="100000" sheet="1" objects="1" scenarios="1"/>
  <mergeCells count="112">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9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workbookViewId="0">
      <selection sqref="A1:I1"/>
    </sheetView>
  </sheetViews>
  <sheetFormatPr defaultColWidth="9.109375" defaultRowHeight="13.2" x14ac:dyDescent="0.25"/>
  <cols>
    <col min="1" max="6" width="9.109375" style="11"/>
    <col min="7" max="7" width="9.109375" style="12"/>
    <col min="8" max="9" width="16.33203125" style="32" customWidth="1"/>
    <col min="10" max="16384" width="9.109375" style="11"/>
  </cols>
  <sheetData>
    <row r="1" spans="1:9" x14ac:dyDescent="0.25">
      <c r="A1" s="371" t="s">
        <v>166</v>
      </c>
      <c r="B1" s="375"/>
      <c r="C1" s="375"/>
      <c r="D1" s="375"/>
      <c r="E1" s="375"/>
      <c r="F1" s="375"/>
      <c r="G1" s="375"/>
      <c r="H1" s="375"/>
      <c r="I1" s="375"/>
    </row>
    <row r="2" spans="1:9" x14ac:dyDescent="0.25">
      <c r="A2" s="370" t="s">
        <v>458</v>
      </c>
      <c r="B2" s="334"/>
      <c r="C2" s="334"/>
      <c r="D2" s="334"/>
      <c r="E2" s="334"/>
      <c r="F2" s="334"/>
      <c r="G2" s="334"/>
      <c r="H2" s="334"/>
      <c r="I2" s="334"/>
    </row>
    <row r="3" spans="1:9" x14ac:dyDescent="0.25">
      <c r="A3" s="377" t="s">
        <v>279</v>
      </c>
      <c r="B3" s="378"/>
      <c r="C3" s="378"/>
      <c r="D3" s="378"/>
      <c r="E3" s="378"/>
      <c r="F3" s="378"/>
      <c r="G3" s="378"/>
      <c r="H3" s="378"/>
      <c r="I3" s="378"/>
    </row>
    <row r="4" spans="1:9" x14ac:dyDescent="0.25">
      <c r="A4" s="376" t="s">
        <v>457</v>
      </c>
      <c r="B4" s="368"/>
      <c r="C4" s="368"/>
      <c r="D4" s="368"/>
      <c r="E4" s="368"/>
      <c r="F4" s="368"/>
      <c r="G4" s="368"/>
      <c r="H4" s="368"/>
      <c r="I4" s="369"/>
    </row>
    <row r="5" spans="1:9" ht="20.399999999999999" x14ac:dyDescent="0.25">
      <c r="A5" s="363" t="s">
        <v>2</v>
      </c>
      <c r="B5" s="364"/>
      <c r="C5" s="364"/>
      <c r="D5" s="364"/>
      <c r="E5" s="364"/>
      <c r="F5" s="364"/>
      <c r="G5" s="100" t="s">
        <v>106</v>
      </c>
      <c r="H5" s="93" t="s">
        <v>293</v>
      </c>
      <c r="I5" s="93" t="s">
        <v>276</v>
      </c>
    </row>
    <row r="6" spans="1:9" x14ac:dyDescent="0.25">
      <c r="A6" s="379">
        <v>1</v>
      </c>
      <c r="B6" s="364"/>
      <c r="C6" s="364"/>
      <c r="D6" s="364"/>
      <c r="E6" s="364"/>
      <c r="F6" s="364"/>
      <c r="G6" s="93">
        <v>2</v>
      </c>
      <c r="H6" s="93" t="s">
        <v>167</v>
      </c>
      <c r="I6" s="93" t="s">
        <v>168</v>
      </c>
    </row>
    <row r="7" spans="1:9" x14ac:dyDescent="0.25">
      <c r="A7" s="372" t="s">
        <v>169</v>
      </c>
      <c r="B7" s="372"/>
      <c r="C7" s="372"/>
      <c r="D7" s="372"/>
      <c r="E7" s="372"/>
      <c r="F7" s="372"/>
      <c r="G7" s="372"/>
      <c r="H7" s="372"/>
      <c r="I7" s="372"/>
    </row>
    <row r="8" spans="1:9" ht="12.75" customHeight="1" x14ac:dyDescent="0.25">
      <c r="A8" s="357" t="s">
        <v>170</v>
      </c>
      <c r="B8" s="357"/>
      <c r="C8" s="357"/>
      <c r="D8" s="357"/>
      <c r="E8" s="357"/>
      <c r="F8" s="357"/>
      <c r="G8" s="96">
        <v>1</v>
      </c>
      <c r="H8" s="108">
        <v>-413531986</v>
      </c>
      <c r="I8" s="108">
        <v>371124151</v>
      </c>
    </row>
    <row r="9" spans="1:9" ht="12.75" customHeight="1" x14ac:dyDescent="0.25">
      <c r="A9" s="359" t="s">
        <v>171</v>
      </c>
      <c r="B9" s="359"/>
      <c r="C9" s="359"/>
      <c r="D9" s="359"/>
      <c r="E9" s="359"/>
      <c r="F9" s="359"/>
      <c r="G9" s="88">
        <v>2</v>
      </c>
      <c r="H9" s="102">
        <f>H10+H11+H12+H13+H14+H15+H16+H17</f>
        <v>509075504</v>
      </c>
      <c r="I9" s="102">
        <f>I10+I11+I12+I13+I14+I15+I16+I17</f>
        <v>190749080</v>
      </c>
    </row>
    <row r="10" spans="1:9" ht="12.75" customHeight="1" x14ac:dyDescent="0.25">
      <c r="A10" s="374" t="s">
        <v>172</v>
      </c>
      <c r="B10" s="374"/>
      <c r="C10" s="374"/>
      <c r="D10" s="374"/>
      <c r="E10" s="374"/>
      <c r="F10" s="374"/>
      <c r="G10" s="96">
        <v>3</v>
      </c>
      <c r="H10" s="101">
        <v>391987115</v>
      </c>
      <c r="I10" s="101">
        <v>397597196</v>
      </c>
    </row>
    <row r="11" spans="1:9" ht="31.2" customHeight="1" x14ac:dyDescent="0.25">
      <c r="A11" s="374" t="s">
        <v>298</v>
      </c>
      <c r="B11" s="374"/>
      <c r="C11" s="374"/>
      <c r="D11" s="374"/>
      <c r="E11" s="374"/>
      <c r="F11" s="374"/>
      <c r="G11" s="96">
        <v>4</v>
      </c>
      <c r="H11" s="101">
        <v>-3978000</v>
      </c>
      <c r="I11" s="101">
        <v>-279190767</v>
      </c>
    </row>
    <row r="12" spans="1:9" ht="28.2" customHeight="1" x14ac:dyDescent="0.25">
      <c r="A12" s="374" t="s">
        <v>299</v>
      </c>
      <c r="B12" s="374"/>
      <c r="C12" s="374"/>
      <c r="D12" s="374"/>
      <c r="E12" s="374"/>
      <c r="F12" s="374"/>
      <c r="G12" s="96">
        <v>5</v>
      </c>
      <c r="H12" s="101">
        <v>0</v>
      </c>
      <c r="I12" s="101">
        <v>0</v>
      </c>
    </row>
    <row r="13" spans="1:9" ht="12.75" customHeight="1" x14ac:dyDescent="0.25">
      <c r="A13" s="374" t="s">
        <v>173</v>
      </c>
      <c r="B13" s="374"/>
      <c r="C13" s="374"/>
      <c r="D13" s="374"/>
      <c r="E13" s="374"/>
      <c r="F13" s="374"/>
      <c r="G13" s="96">
        <v>6</v>
      </c>
      <c r="H13" s="101">
        <v>-507817</v>
      </c>
      <c r="I13" s="101">
        <v>-70802</v>
      </c>
    </row>
    <row r="14" spans="1:9" ht="12.75" customHeight="1" x14ac:dyDescent="0.25">
      <c r="A14" s="374" t="s">
        <v>174</v>
      </c>
      <c r="B14" s="374"/>
      <c r="C14" s="374"/>
      <c r="D14" s="374"/>
      <c r="E14" s="374"/>
      <c r="F14" s="374"/>
      <c r="G14" s="96">
        <v>7</v>
      </c>
      <c r="H14" s="101">
        <v>62034183</v>
      </c>
      <c r="I14" s="101">
        <v>64980125</v>
      </c>
    </row>
    <row r="15" spans="1:9" ht="12.75" customHeight="1" x14ac:dyDescent="0.25">
      <c r="A15" s="374" t="s">
        <v>175</v>
      </c>
      <c r="B15" s="374"/>
      <c r="C15" s="374"/>
      <c r="D15" s="374"/>
      <c r="E15" s="374"/>
      <c r="F15" s="374"/>
      <c r="G15" s="96">
        <v>8</v>
      </c>
      <c r="H15" s="101">
        <v>20421285</v>
      </c>
      <c r="I15" s="101">
        <v>21540065</v>
      </c>
    </row>
    <row r="16" spans="1:9" ht="12.75" customHeight="1" x14ac:dyDescent="0.25">
      <c r="A16" s="374" t="s">
        <v>176</v>
      </c>
      <c r="B16" s="374"/>
      <c r="C16" s="374"/>
      <c r="D16" s="374"/>
      <c r="E16" s="374"/>
      <c r="F16" s="374"/>
      <c r="G16" s="96">
        <v>9</v>
      </c>
      <c r="H16" s="101">
        <v>38603447</v>
      </c>
      <c r="I16" s="101">
        <v>-7490750</v>
      </c>
    </row>
    <row r="17" spans="1:9" ht="27.6" customHeight="1" x14ac:dyDescent="0.25">
      <c r="A17" s="374" t="s">
        <v>177</v>
      </c>
      <c r="B17" s="374"/>
      <c r="C17" s="374"/>
      <c r="D17" s="374"/>
      <c r="E17" s="374"/>
      <c r="F17" s="374"/>
      <c r="G17" s="96">
        <v>10</v>
      </c>
      <c r="H17" s="101">
        <v>515291</v>
      </c>
      <c r="I17" s="101">
        <v>-6615987</v>
      </c>
    </row>
    <row r="18" spans="1:9" ht="29.4" customHeight="1" x14ac:dyDescent="0.25">
      <c r="A18" s="350" t="s">
        <v>301</v>
      </c>
      <c r="B18" s="350"/>
      <c r="C18" s="350"/>
      <c r="D18" s="350"/>
      <c r="E18" s="350"/>
      <c r="F18" s="350"/>
      <c r="G18" s="88">
        <v>11</v>
      </c>
      <c r="H18" s="102">
        <f>H8+H9</f>
        <v>95543518</v>
      </c>
      <c r="I18" s="102">
        <f>I8+I9</f>
        <v>561873231</v>
      </c>
    </row>
    <row r="19" spans="1:9" ht="12.75" customHeight="1" x14ac:dyDescent="0.25">
      <c r="A19" s="359" t="s">
        <v>178</v>
      </c>
      <c r="B19" s="359"/>
      <c r="C19" s="359"/>
      <c r="D19" s="359"/>
      <c r="E19" s="359"/>
      <c r="F19" s="359"/>
      <c r="G19" s="88">
        <v>12</v>
      </c>
      <c r="H19" s="102">
        <f>H20+H21+H22+H23</f>
        <v>-105109538</v>
      </c>
      <c r="I19" s="102">
        <f>I20+I21+I22+I23</f>
        <v>-23892406</v>
      </c>
    </row>
    <row r="20" spans="1:9" ht="12.75" customHeight="1" x14ac:dyDescent="0.25">
      <c r="A20" s="374" t="s">
        <v>179</v>
      </c>
      <c r="B20" s="374"/>
      <c r="C20" s="374"/>
      <c r="D20" s="374"/>
      <c r="E20" s="374"/>
      <c r="F20" s="374"/>
      <c r="G20" s="96">
        <v>13</v>
      </c>
      <c r="H20" s="101">
        <v>-58984649</v>
      </c>
      <c r="I20" s="101">
        <v>-28430139</v>
      </c>
    </row>
    <row r="21" spans="1:9" ht="12.75" customHeight="1" x14ac:dyDescent="0.25">
      <c r="A21" s="374" t="s">
        <v>180</v>
      </c>
      <c r="B21" s="374"/>
      <c r="C21" s="374"/>
      <c r="D21" s="374"/>
      <c r="E21" s="374"/>
      <c r="F21" s="374"/>
      <c r="G21" s="96">
        <v>14</v>
      </c>
      <c r="H21" s="101">
        <v>-41213521</v>
      </c>
      <c r="I21" s="101">
        <v>860713</v>
      </c>
    </row>
    <row r="22" spans="1:9" ht="12.75" customHeight="1" x14ac:dyDescent="0.25">
      <c r="A22" s="374" t="s">
        <v>181</v>
      </c>
      <c r="B22" s="374"/>
      <c r="C22" s="374"/>
      <c r="D22" s="374"/>
      <c r="E22" s="374"/>
      <c r="F22" s="374"/>
      <c r="G22" s="96">
        <v>15</v>
      </c>
      <c r="H22" s="101">
        <v>-4911368</v>
      </c>
      <c r="I22" s="101">
        <v>3677020</v>
      </c>
    </row>
    <row r="23" spans="1:9" ht="12.75" customHeight="1" x14ac:dyDescent="0.25">
      <c r="A23" s="374" t="s">
        <v>182</v>
      </c>
      <c r="B23" s="374"/>
      <c r="C23" s="374"/>
      <c r="D23" s="374"/>
      <c r="E23" s="374"/>
      <c r="F23" s="374"/>
      <c r="G23" s="96">
        <v>16</v>
      </c>
      <c r="H23" s="101">
        <v>0</v>
      </c>
      <c r="I23" s="101">
        <v>0</v>
      </c>
    </row>
    <row r="24" spans="1:9" ht="12.75" customHeight="1" x14ac:dyDescent="0.25">
      <c r="A24" s="350" t="s">
        <v>183</v>
      </c>
      <c r="B24" s="350"/>
      <c r="C24" s="350"/>
      <c r="D24" s="350"/>
      <c r="E24" s="350"/>
      <c r="F24" s="350"/>
      <c r="G24" s="88">
        <v>17</v>
      </c>
      <c r="H24" s="102">
        <f>H18+H19</f>
        <v>-9566020</v>
      </c>
      <c r="I24" s="102">
        <f>I18+I19</f>
        <v>537980825</v>
      </c>
    </row>
    <row r="25" spans="1:9" ht="12.75" customHeight="1" x14ac:dyDescent="0.25">
      <c r="A25" s="357" t="s">
        <v>184</v>
      </c>
      <c r="B25" s="357"/>
      <c r="C25" s="357"/>
      <c r="D25" s="357"/>
      <c r="E25" s="357"/>
      <c r="F25" s="357"/>
      <c r="G25" s="96">
        <v>18</v>
      </c>
      <c r="H25" s="101">
        <v>-27934882</v>
      </c>
      <c r="I25" s="101">
        <v>-64432651</v>
      </c>
    </row>
    <row r="26" spans="1:9" ht="12.75" customHeight="1" x14ac:dyDescent="0.25">
      <c r="A26" s="357" t="s">
        <v>185</v>
      </c>
      <c r="B26" s="357"/>
      <c r="C26" s="357"/>
      <c r="D26" s="357"/>
      <c r="E26" s="357"/>
      <c r="F26" s="357"/>
      <c r="G26" s="96">
        <v>19</v>
      </c>
      <c r="H26" s="101">
        <v>0</v>
      </c>
      <c r="I26" s="101">
        <v>0</v>
      </c>
    </row>
    <row r="27" spans="1:9" ht="28.95" customHeight="1" x14ac:dyDescent="0.25">
      <c r="A27" s="352" t="s">
        <v>186</v>
      </c>
      <c r="B27" s="352"/>
      <c r="C27" s="352"/>
      <c r="D27" s="352"/>
      <c r="E27" s="352"/>
      <c r="F27" s="352"/>
      <c r="G27" s="88">
        <v>20</v>
      </c>
      <c r="H27" s="102">
        <f>H24+H25+H26</f>
        <v>-37500902</v>
      </c>
      <c r="I27" s="102">
        <f>I24+I25+I26</f>
        <v>473548174</v>
      </c>
    </row>
    <row r="28" spans="1:9" x14ac:dyDescent="0.25">
      <c r="A28" s="372" t="s">
        <v>187</v>
      </c>
      <c r="B28" s="372"/>
      <c r="C28" s="372"/>
      <c r="D28" s="372"/>
      <c r="E28" s="372"/>
      <c r="F28" s="372"/>
      <c r="G28" s="372"/>
      <c r="H28" s="372"/>
      <c r="I28" s="372"/>
    </row>
    <row r="29" spans="1:9" ht="23.4" customHeight="1" x14ac:dyDescent="0.25">
      <c r="A29" s="357" t="s">
        <v>188</v>
      </c>
      <c r="B29" s="357"/>
      <c r="C29" s="357"/>
      <c r="D29" s="357"/>
      <c r="E29" s="357"/>
      <c r="F29" s="357"/>
      <c r="G29" s="96">
        <v>21</v>
      </c>
      <c r="H29" s="99">
        <v>8932090</v>
      </c>
      <c r="I29" s="99">
        <v>3647864</v>
      </c>
    </row>
    <row r="30" spans="1:9" ht="12.75" customHeight="1" x14ac:dyDescent="0.25">
      <c r="A30" s="357" t="s">
        <v>189</v>
      </c>
      <c r="B30" s="357"/>
      <c r="C30" s="357"/>
      <c r="D30" s="357"/>
      <c r="E30" s="357"/>
      <c r="F30" s="357"/>
      <c r="G30" s="96">
        <v>22</v>
      </c>
      <c r="H30" s="99">
        <v>0</v>
      </c>
      <c r="I30" s="99">
        <v>0</v>
      </c>
    </row>
    <row r="31" spans="1:9" ht="12.75" customHeight="1" x14ac:dyDescent="0.25">
      <c r="A31" s="357" t="s">
        <v>190</v>
      </c>
      <c r="B31" s="357"/>
      <c r="C31" s="357"/>
      <c r="D31" s="357"/>
      <c r="E31" s="357"/>
      <c r="F31" s="357"/>
      <c r="G31" s="96">
        <v>23</v>
      </c>
      <c r="H31" s="99">
        <v>489691</v>
      </c>
      <c r="I31" s="99">
        <v>82752</v>
      </c>
    </row>
    <row r="32" spans="1:9" ht="12.75" customHeight="1" x14ac:dyDescent="0.25">
      <c r="A32" s="357" t="s">
        <v>191</v>
      </c>
      <c r="B32" s="357"/>
      <c r="C32" s="357"/>
      <c r="D32" s="357"/>
      <c r="E32" s="357"/>
      <c r="F32" s="357"/>
      <c r="G32" s="96">
        <v>24</v>
      </c>
      <c r="H32" s="99">
        <v>0</v>
      </c>
      <c r="I32" s="99">
        <v>3709</v>
      </c>
    </row>
    <row r="33" spans="1:9" ht="12.75" customHeight="1" x14ac:dyDescent="0.25">
      <c r="A33" s="357" t="s">
        <v>192</v>
      </c>
      <c r="B33" s="357"/>
      <c r="C33" s="357"/>
      <c r="D33" s="357"/>
      <c r="E33" s="357"/>
      <c r="F33" s="357"/>
      <c r="G33" s="96">
        <v>25</v>
      </c>
      <c r="H33" s="99">
        <v>189339</v>
      </c>
      <c r="I33" s="99">
        <v>182247</v>
      </c>
    </row>
    <row r="34" spans="1:9" ht="12.75" customHeight="1" x14ac:dyDescent="0.25">
      <c r="A34" s="357" t="s">
        <v>193</v>
      </c>
      <c r="B34" s="357"/>
      <c r="C34" s="357"/>
      <c r="D34" s="357"/>
      <c r="E34" s="357"/>
      <c r="F34" s="357"/>
      <c r="G34" s="96">
        <v>26</v>
      </c>
      <c r="H34" s="99">
        <v>0</v>
      </c>
      <c r="I34" s="99">
        <v>1110110</v>
      </c>
    </row>
    <row r="35" spans="1:9" ht="27.6" customHeight="1" x14ac:dyDescent="0.25">
      <c r="A35" s="350" t="s">
        <v>194</v>
      </c>
      <c r="B35" s="350"/>
      <c r="C35" s="350"/>
      <c r="D35" s="350"/>
      <c r="E35" s="350"/>
      <c r="F35" s="350"/>
      <c r="G35" s="88">
        <v>27</v>
      </c>
      <c r="H35" s="98">
        <f>H29+H30+H31+H32+H33+H34</f>
        <v>9611120</v>
      </c>
      <c r="I35" s="98">
        <f>I29+I30+I31+I32+I33+I34</f>
        <v>5026682</v>
      </c>
    </row>
    <row r="36" spans="1:9" ht="26.4" customHeight="1" x14ac:dyDescent="0.25">
      <c r="A36" s="357" t="s">
        <v>195</v>
      </c>
      <c r="B36" s="357"/>
      <c r="C36" s="357"/>
      <c r="D36" s="357"/>
      <c r="E36" s="357"/>
      <c r="F36" s="357"/>
      <c r="G36" s="96">
        <v>28</v>
      </c>
      <c r="H36" s="99">
        <v>-428835136</v>
      </c>
      <c r="I36" s="99">
        <v>-77557476</v>
      </c>
    </row>
    <row r="37" spans="1:9" ht="12.75" customHeight="1" x14ac:dyDescent="0.25">
      <c r="A37" s="357" t="s">
        <v>196</v>
      </c>
      <c r="B37" s="357"/>
      <c r="C37" s="357"/>
      <c r="D37" s="357"/>
      <c r="E37" s="357"/>
      <c r="F37" s="357"/>
      <c r="G37" s="96">
        <v>29</v>
      </c>
      <c r="H37" s="99">
        <v>0</v>
      </c>
      <c r="I37" s="99">
        <v>0</v>
      </c>
    </row>
    <row r="38" spans="1:9" ht="12.75" customHeight="1" x14ac:dyDescent="0.25">
      <c r="A38" s="357" t="s">
        <v>197</v>
      </c>
      <c r="B38" s="357"/>
      <c r="C38" s="357"/>
      <c r="D38" s="357"/>
      <c r="E38" s="357"/>
      <c r="F38" s="357"/>
      <c r="G38" s="96">
        <v>30</v>
      </c>
      <c r="H38" s="99">
        <v>-211896</v>
      </c>
      <c r="I38" s="99">
        <v>-5137000</v>
      </c>
    </row>
    <row r="39" spans="1:9" ht="12.75" customHeight="1" x14ac:dyDescent="0.25">
      <c r="A39" s="357" t="s">
        <v>198</v>
      </c>
      <c r="B39" s="357"/>
      <c r="C39" s="357"/>
      <c r="D39" s="357"/>
      <c r="E39" s="357"/>
      <c r="F39" s="357"/>
      <c r="G39" s="96">
        <v>31</v>
      </c>
      <c r="H39" s="99">
        <v>0</v>
      </c>
      <c r="I39" s="99">
        <v>0</v>
      </c>
    </row>
    <row r="40" spans="1:9" ht="12.75" customHeight="1" x14ac:dyDescent="0.25">
      <c r="A40" s="357" t="s">
        <v>199</v>
      </c>
      <c r="B40" s="357"/>
      <c r="C40" s="357"/>
      <c r="D40" s="357"/>
      <c r="E40" s="357"/>
      <c r="F40" s="357"/>
      <c r="G40" s="96">
        <v>32</v>
      </c>
      <c r="H40" s="99">
        <v>0</v>
      </c>
      <c r="I40" s="99">
        <v>0</v>
      </c>
    </row>
    <row r="41" spans="1:9" ht="22.95" customHeight="1" x14ac:dyDescent="0.25">
      <c r="A41" s="350" t="s">
        <v>200</v>
      </c>
      <c r="B41" s="350"/>
      <c r="C41" s="350"/>
      <c r="D41" s="350"/>
      <c r="E41" s="350"/>
      <c r="F41" s="350"/>
      <c r="G41" s="88">
        <v>33</v>
      </c>
      <c r="H41" s="98">
        <f>H36+H37+H38+H39+H40</f>
        <v>-429047032</v>
      </c>
      <c r="I41" s="98">
        <f>I36+I37+I38+I39+I40</f>
        <v>-82694476</v>
      </c>
    </row>
    <row r="42" spans="1:9" ht="30.6" customHeight="1" x14ac:dyDescent="0.25">
      <c r="A42" s="352" t="s">
        <v>201</v>
      </c>
      <c r="B42" s="352"/>
      <c r="C42" s="352"/>
      <c r="D42" s="352"/>
      <c r="E42" s="352"/>
      <c r="F42" s="352"/>
      <c r="G42" s="88">
        <v>34</v>
      </c>
      <c r="H42" s="98">
        <f>H35+H41</f>
        <v>-419435912</v>
      </c>
      <c r="I42" s="98">
        <f>I35+I41</f>
        <v>-77667794</v>
      </c>
    </row>
    <row r="43" spans="1:9" x14ac:dyDescent="0.25">
      <c r="A43" s="372" t="s">
        <v>202</v>
      </c>
      <c r="B43" s="372"/>
      <c r="C43" s="372"/>
      <c r="D43" s="372"/>
      <c r="E43" s="372"/>
      <c r="F43" s="372"/>
      <c r="G43" s="372"/>
      <c r="H43" s="372"/>
      <c r="I43" s="372"/>
    </row>
    <row r="44" spans="1:9" ht="12.75" customHeight="1" x14ac:dyDescent="0.25">
      <c r="A44" s="357" t="s">
        <v>203</v>
      </c>
      <c r="B44" s="357"/>
      <c r="C44" s="357"/>
      <c r="D44" s="357"/>
      <c r="E44" s="357"/>
      <c r="F44" s="357"/>
      <c r="G44" s="96">
        <v>35</v>
      </c>
      <c r="H44" s="99">
        <v>0</v>
      </c>
      <c r="I44" s="99">
        <v>0</v>
      </c>
    </row>
    <row r="45" spans="1:9" ht="27.6" customHeight="1" x14ac:dyDescent="0.25">
      <c r="A45" s="357" t="s">
        <v>204</v>
      </c>
      <c r="B45" s="357"/>
      <c r="C45" s="357"/>
      <c r="D45" s="357"/>
      <c r="E45" s="357"/>
      <c r="F45" s="357"/>
      <c r="G45" s="96">
        <v>36</v>
      </c>
      <c r="H45" s="99">
        <v>0</v>
      </c>
      <c r="I45" s="99">
        <v>0</v>
      </c>
    </row>
    <row r="46" spans="1:9" ht="12.75" customHeight="1" x14ac:dyDescent="0.25">
      <c r="A46" s="357" t="s">
        <v>205</v>
      </c>
      <c r="B46" s="357"/>
      <c r="C46" s="357"/>
      <c r="D46" s="357"/>
      <c r="E46" s="357"/>
      <c r="F46" s="357"/>
      <c r="G46" s="96">
        <v>37</v>
      </c>
      <c r="H46" s="99">
        <v>776471599</v>
      </c>
      <c r="I46" s="99">
        <v>344850628</v>
      </c>
    </row>
    <row r="47" spans="1:9" ht="12.75" customHeight="1" x14ac:dyDescent="0.25">
      <c r="A47" s="357" t="s">
        <v>206</v>
      </c>
      <c r="B47" s="357"/>
      <c r="C47" s="357"/>
      <c r="D47" s="357"/>
      <c r="E47" s="357"/>
      <c r="F47" s="357"/>
      <c r="G47" s="96">
        <v>38</v>
      </c>
      <c r="H47" s="99">
        <v>3389999</v>
      </c>
      <c r="I47" s="99">
        <v>1756034</v>
      </c>
    </row>
    <row r="48" spans="1:9" ht="25.95" customHeight="1" x14ac:dyDescent="0.25">
      <c r="A48" s="350" t="s">
        <v>207</v>
      </c>
      <c r="B48" s="350"/>
      <c r="C48" s="350"/>
      <c r="D48" s="350"/>
      <c r="E48" s="350"/>
      <c r="F48" s="350"/>
      <c r="G48" s="88">
        <v>39</v>
      </c>
      <c r="H48" s="98">
        <f>H44+H45+H46+H47</f>
        <v>779861598</v>
      </c>
      <c r="I48" s="98">
        <f>I44+I45+I46+I47</f>
        <v>346606662</v>
      </c>
    </row>
    <row r="49" spans="1:9" ht="24.6" customHeight="1" x14ac:dyDescent="0.25">
      <c r="A49" s="357" t="s">
        <v>300</v>
      </c>
      <c r="B49" s="357"/>
      <c r="C49" s="357"/>
      <c r="D49" s="357"/>
      <c r="E49" s="357"/>
      <c r="F49" s="357"/>
      <c r="G49" s="96">
        <v>40</v>
      </c>
      <c r="H49" s="99">
        <v>-43659164</v>
      </c>
      <c r="I49" s="99">
        <v>-679122703</v>
      </c>
    </row>
    <row r="50" spans="1:9" ht="12.75" customHeight="1" x14ac:dyDescent="0.25">
      <c r="A50" s="357" t="s">
        <v>208</v>
      </c>
      <c r="B50" s="357"/>
      <c r="C50" s="357"/>
      <c r="D50" s="357"/>
      <c r="E50" s="357"/>
      <c r="F50" s="357"/>
      <c r="G50" s="96">
        <v>41</v>
      </c>
      <c r="H50" s="99">
        <v>0</v>
      </c>
      <c r="I50" s="99">
        <v>0</v>
      </c>
    </row>
    <row r="51" spans="1:9" ht="12.75" customHeight="1" x14ac:dyDescent="0.25">
      <c r="A51" s="357" t="s">
        <v>209</v>
      </c>
      <c r="B51" s="357"/>
      <c r="C51" s="357"/>
      <c r="D51" s="357"/>
      <c r="E51" s="357"/>
      <c r="F51" s="357"/>
      <c r="G51" s="96">
        <v>42</v>
      </c>
      <c r="H51" s="99">
        <v>0</v>
      </c>
      <c r="I51" s="99">
        <v>0</v>
      </c>
    </row>
    <row r="52" spans="1:9" ht="26.4" customHeight="1" x14ac:dyDescent="0.25">
      <c r="A52" s="357" t="s">
        <v>210</v>
      </c>
      <c r="B52" s="357"/>
      <c r="C52" s="357"/>
      <c r="D52" s="357"/>
      <c r="E52" s="357"/>
      <c r="F52" s="357"/>
      <c r="G52" s="96">
        <v>43</v>
      </c>
      <c r="H52" s="99">
        <v>0</v>
      </c>
      <c r="I52" s="99">
        <v>0</v>
      </c>
    </row>
    <row r="53" spans="1:9" ht="12.75" customHeight="1" x14ac:dyDescent="0.25">
      <c r="A53" s="357" t="s">
        <v>211</v>
      </c>
      <c r="B53" s="357"/>
      <c r="C53" s="357"/>
      <c r="D53" s="357"/>
      <c r="E53" s="357"/>
      <c r="F53" s="357"/>
      <c r="G53" s="96">
        <v>44</v>
      </c>
      <c r="H53" s="99">
        <v>-4141654</v>
      </c>
      <c r="I53" s="99">
        <v>-4197790</v>
      </c>
    </row>
    <row r="54" spans="1:9" ht="27.6" customHeight="1" x14ac:dyDescent="0.25">
      <c r="A54" s="350" t="s">
        <v>212</v>
      </c>
      <c r="B54" s="350"/>
      <c r="C54" s="350"/>
      <c r="D54" s="350"/>
      <c r="E54" s="350"/>
      <c r="F54" s="350"/>
      <c r="G54" s="88">
        <v>45</v>
      </c>
      <c r="H54" s="98">
        <f>H49+H50+H51+H52+H53</f>
        <v>-47800818</v>
      </c>
      <c r="I54" s="98">
        <f>I49+I50+I51+I52+I53</f>
        <v>-683320493</v>
      </c>
    </row>
    <row r="55" spans="1:9" ht="27.6" customHeight="1" x14ac:dyDescent="0.25">
      <c r="A55" s="352" t="s">
        <v>213</v>
      </c>
      <c r="B55" s="352"/>
      <c r="C55" s="352"/>
      <c r="D55" s="352"/>
      <c r="E55" s="352"/>
      <c r="F55" s="352"/>
      <c r="G55" s="88">
        <v>46</v>
      </c>
      <c r="H55" s="98">
        <f>H48+H54</f>
        <v>732060780</v>
      </c>
      <c r="I55" s="98">
        <f>I48+I54</f>
        <v>-336713831</v>
      </c>
    </row>
    <row r="56" spans="1:9" x14ac:dyDescent="0.25">
      <c r="A56" s="323" t="s">
        <v>214</v>
      </c>
      <c r="B56" s="323"/>
      <c r="C56" s="323"/>
      <c r="D56" s="323"/>
      <c r="E56" s="323"/>
      <c r="F56" s="323"/>
      <c r="G56" s="96">
        <v>47</v>
      </c>
      <c r="H56" s="99">
        <v>0</v>
      </c>
      <c r="I56" s="99">
        <v>0</v>
      </c>
    </row>
    <row r="57" spans="1:9" ht="27" customHeight="1" x14ac:dyDescent="0.25">
      <c r="A57" s="352" t="s">
        <v>215</v>
      </c>
      <c r="B57" s="352"/>
      <c r="C57" s="352"/>
      <c r="D57" s="352"/>
      <c r="E57" s="352"/>
      <c r="F57" s="352"/>
      <c r="G57" s="88">
        <v>48</v>
      </c>
      <c r="H57" s="98">
        <f>H27+H42+H55+H56</f>
        <v>275123966</v>
      </c>
      <c r="I57" s="98">
        <f>I27+I42+I55+I56</f>
        <v>59166549</v>
      </c>
    </row>
    <row r="58" spans="1:9" ht="15.6" customHeight="1" x14ac:dyDescent="0.25">
      <c r="A58" s="373" t="s">
        <v>216</v>
      </c>
      <c r="B58" s="373"/>
      <c r="C58" s="373"/>
      <c r="D58" s="373"/>
      <c r="E58" s="373"/>
      <c r="F58" s="373"/>
      <c r="G58" s="96">
        <v>49</v>
      </c>
      <c r="H58" s="99">
        <v>247849272</v>
      </c>
      <c r="I58" s="99">
        <v>522973238</v>
      </c>
    </row>
    <row r="59" spans="1:9" ht="28.95" customHeight="1" x14ac:dyDescent="0.25">
      <c r="A59" s="352" t="s">
        <v>217</v>
      </c>
      <c r="B59" s="352"/>
      <c r="C59" s="352"/>
      <c r="D59" s="352"/>
      <c r="E59" s="352"/>
      <c r="F59" s="352"/>
      <c r="G59" s="88">
        <v>50</v>
      </c>
      <c r="H59" s="98">
        <f>H57+H58</f>
        <v>522973238</v>
      </c>
      <c r="I59" s="98">
        <f>I57+I58</f>
        <v>582139787</v>
      </c>
    </row>
  </sheetData>
  <sheetProtection algorithmName="SHA-512" hashValue="ekEOHTEWhwoBBabBVq1jMiefGXul7VGrVmu1iFOSfcXAzyKN+l4JySHf+pFwcZKu+8FskMHWX5W7fqK8qx6HMQ==" saltValue="a4l/lE6ESaeXeg9ZE7DK3g=="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91"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workbookViewId="0">
      <selection sqref="A1:I1"/>
    </sheetView>
  </sheetViews>
  <sheetFormatPr defaultRowHeight="13.2" x14ac:dyDescent="0.25"/>
  <cols>
    <col min="1" max="7" width="9.109375" style="11"/>
    <col min="8" max="9" width="14.88671875" style="32" customWidth="1"/>
    <col min="10" max="10" width="12" style="11" bestFit="1" customWidth="1"/>
    <col min="11" max="11" width="10.33203125" style="11" bestFit="1" customWidth="1"/>
    <col min="12" max="12" width="12.33203125" style="11" bestFit="1" customWidth="1"/>
    <col min="13" max="263" width="9.109375" style="11"/>
    <col min="264" max="265" width="9.88671875" style="11" bestFit="1" customWidth="1"/>
    <col min="266" max="266" width="12" style="11" bestFit="1" customWidth="1"/>
    <col min="267" max="267" width="10.33203125" style="11" bestFit="1" customWidth="1"/>
    <col min="268" max="268" width="12.33203125" style="11" bestFit="1" customWidth="1"/>
    <col min="269" max="519" width="9.109375" style="11"/>
    <col min="520" max="521" width="9.88671875" style="11" bestFit="1" customWidth="1"/>
    <col min="522" max="522" width="12" style="11" bestFit="1" customWidth="1"/>
    <col min="523" max="523" width="10.33203125" style="11" bestFit="1" customWidth="1"/>
    <col min="524" max="524" width="12.33203125" style="11" bestFit="1" customWidth="1"/>
    <col min="525" max="775" width="9.109375" style="11"/>
    <col min="776" max="777" width="9.88671875" style="11" bestFit="1" customWidth="1"/>
    <col min="778" max="778" width="12" style="11" bestFit="1" customWidth="1"/>
    <col min="779" max="779" width="10.33203125" style="11" bestFit="1" customWidth="1"/>
    <col min="780" max="780" width="12.33203125" style="11" bestFit="1" customWidth="1"/>
    <col min="781" max="1031" width="9.109375" style="11"/>
    <col min="1032" max="1033" width="9.88671875" style="11" bestFit="1" customWidth="1"/>
    <col min="1034" max="1034" width="12" style="11" bestFit="1" customWidth="1"/>
    <col min="1035" max="1035" width="10.33203125" style="11" bestFit="1" customWidth="1"/>
    <col min="1036" max="1036" width="12.33203125" style="11" bestFit="1" customWidth="1"/>
    <col min="1037" max="1287" width="9.109375" style="11"/>
    <col min="1288" max="1289" width="9.88671875" style="11" bestFit="1" customWidth="1"/>
    <col min="1290" max="1290" width="12" style="11" bestFit="1" customWidth="1"/>
    <col min="1291" max="1291" width="10.33203125" style="11" bestFit="1" customWidth="1"/>
    <col min="1292" max="1292" width="12.33203125" style="11" bestFit="1" customWidth="1"/>
    <col min="1293" max="1543" width="9.109375" style="11"/>
    <col min="1544" max="1545" width="9.88671875" style="11" bestFit="1" customWidth="1"/>
    <col min="1546" max="1546" width="12" style="11" bestFit="1" customWidth="1"/>
    <col min="1547" max="1547" width="10.33203125" style="11" bestFit="1" customWidth="1"/>
    <col min="1548" max="1548" width="12.33203125" style="11" bestFit="1" customWidth="1"/>
    <col min="1549" max="1799" width="9.109375" style="11"/>
    <col min="1800" max="1801" width="9.88671875" style="11" bestFit="1" customWidth="1"/>
    <col min="1802" max="1802" width="12" style="11" bestFit="1" customWidth="1"/>
    <col min="1803" max="1803" width="10.33203125" style="11" bestFit="1" customWidth="1"/>
    <col min="1804" max="1804" width="12.33203125" style="11" bestFit="1" customWidth="1"/>
    <col min="1805" max="2055" width="9.109375" style="11"/>
    <col min="2056" max="2057" width="9.88671875" style="11" bestFit="1" customWidth="1"/>
    <col min="2058" max="2058" width="12" style="11" bestFit="1" customWidth="1"/>
    <col min="2059" max="2059" width="10.33203125" style="11" bestFit="1" customWidth="1"/>
    <col min="2060" max="2060" width="12.33203125" style="11" bestFit="1" customWidth="1"/>
    <col min="2061" max="2311" width="9.109375" style="11"/>
    <col min="2312" max="2313" width="9.88671875" style="11" bestFit="1" customWidth="1"/>
    <col min="2314" max="2314" width="12" style="11" bestFit="1" customWidth="1"/>
    <col min="2315" max="2315" width="10.33203125" style="11" bestFit="1" customWidth="1"/>
    <col min="2316" max="2316" width="12.33203125" style="11" bestFit="1" customWidth="1"/>
    <col min="2317" max="2567" width="9.109375" style="11"/>
    <col min="2568" max="2569" width="9.88671875" style="11" bestFit="1" customWidth="1"/>
    <col min="2570" max="2570" width="12" style="11" bestFit="1" customWidth="1"/>
    <col min="2571" max="2571" width="10.33203125" style="11" bestFit="1" customWidth="1"/>
    <col min="2572" max="2572" width="12.33203125" style="11" bestFit="1" customWidth="1"/>
    <col min="2573" max="2823" width="9.109375" style="11"/>
    <col min="2824" max="2825" width="9.88671875" style="11" bestFit="1" customWidth="1"/>
    <col min="2826" max="2826" width="12" style="11" bestFit="1" customWidth="1"/>
    <col min="2827" max="2827" width="10.33203125" style="11" bestFit="1" customWidth="1"/>
    <col min="2828" max="2828" width="12.33203125" style="11" bestFit="1" customWidth="1"/>
    <col min="2829" max="3079" width="9.109375" style="11"/>
    <col min="3080" max="3081" width="9.88671875" style="11" bestFit="1" customWidth="1"/>
    <col min="3082" max="3082" width="12" style="11" bestFit="1" customWidth="1"/>
    <col min="3083" max="3083" width="10.33203125" style="11" bestFit="1" customWidth="1"/>
    <col min="3084" max="3084" width="12.33203125" style="11" bestFit="1" customWidth="1"/>
    <col min="3085" max="3335" width="9.109375" style="11"/>
    <col min="3336" max="3337" width="9.88671875" style="11" bestFit="1" customWidth="1"/>
    <col min="3338" max="3338" width="12" style="11" bestFit="1" customWidth="1"/>
    <col min="3339" max="3339" width="10.33203125" style="11" bestFit="1" customWidth="1"/>
    <col min="3340" max="3340" width="12.33203125" style="11" bestFit="1" customWidth="1"/>
    <col min="3341" max="3591" width="9.109375" style="11"/>
    <col min="3592" max="3593" width="9.88671875" style="11" bestFit="1" customWidth="1"/>
    <col min="3594" max="3594" width="12" style="11" bestFit="1" customWidth="1"/>
    <col min="3595" max="3595" width="10.33203125" style="11" bestFit="1" customWidth="1"/>
    <col min="3596" max="3596" width="12.33203125" style="11" bestFit="1" customWidth="1"/>
    <col min="3597" max="3847" width="9.109375" style="11"/>
    <col min="3848" max="3849" width="9.88671875" style="11" bestFit="1" customWidth="1"/>
    <col min="3850" max="3850" width="12" style="11" bestFit="1" customWidth="1"/>
    <col min="3851" max="3851" width="10.33203125" style="11" bestFit="1" customWidth="1"/>
    <col min="3852" max="3852" width="12.33203125" style="11" bestFit="1" customWidth="1"/>
    <col min="3853" max="4103" width="9.109375" style="11"/>
    <col min="4104" max="4105" width="9.88671875" style="11" bestFit="1" customWidth="1"/>
    <col min="4106" max="4106" width="12" style="11" bestFit="1" customWidth="1"/>
    <col min="4107" max="4107" width="10.33203125" style="11" bestFit="1" customWidth="1"/>
    <col min="4108" max="4108" width="12.33203125" style="11" bestFit="1" customWidth="1"/>
    <col min="4109" max="4359" width="9.109375" style="11"/>
    <col min="4360" max="4361" width="9.88671875" style="11" bestFit="1" customWidth="1"/>
    <col min="4362" max="4362" width="12" style="11" bestFit="1" customWidth="1"/>
    <col min="4363" max="4363" width="10.33203125" style="11" bestFit="1" customWidth="1"/>
    <col min="4364" max="4364" width="12.33203125" style="11" bestFit="1" customWidth="1"/>
    <col min="4365" max="4615" width="9.109375" style="11"/>
    <col min="4616" max="4617" width="9.88671875" style="11" bestFit="1" customWidth="1"/>
    <col min="4618" max="4618" width="12" style="11" bestFit="1" customWidth="1"/>
    <col min="4619" max="4619" width="10.33203125" style="11" bestFit="1" customWidth="1"/>
    <col min="4620" max="4620" width="12.33203125" style="11" bestFit="1" customWidth="1"/>
    <col min="4621" max="4871" width="9.109375" style="11"/>
    <col min="4872" max="4873" width="9.88671875" style="11" bestFit="1" customWidth="1"/>
    <col min="4874" max="4874" width="12" style="11" bestFit="1" customWidth="1"/>
    <col min="4875" max="4875" width="10.33203125" style="11" bestFit="1" customWidth="1"/>
    <col min="4876" max="4876" width="12.33203125" style="11" bestFit="1" customWidth="1"/>
    <col min="4877" max="5127" width="9.109375" style="11"/>
    <col min="5128" max="5129" width="9.88671875" style="11" bestFit="1" customWidth="1"/>
    <col min="5130" max="5130" width="12" style="11" bestFit="1" customWidth="1"/>
    <col min="5131" max="5131" width="10.33203125" style="11" bestFit="1" customWidth="1"/>
    <col min="5132" max="5132" width="12.33203125" style="11" bestFit="1" customWidth="1"/>
    <col min="5133" max="5383" width="9.109375" style="11"/>
    <col min="5384" max="5385" width="9.88671875" style="11" bestFit="1" customWidth="1"/>
    <col min="5386" max="5386" width="12" style="11" bestFit="1" customWidth="1"/>
    <col min="5387" max="5387" width="10.33203125" style="11" bestFit="1" customWidth="1"/>
    <col min="5388" max="5388" width="12.33203125" style="11" bestFit="1" customWidth="1"/>
    <col min="5389" max="5639" width="9.109375" style="11"/>
    <col min="5640" max="5641" width="9.88671875" style="11" bestFit="1" customWidth="1"/>
    <col min="5642" max="5642" width="12" style="11" bestFit="1" customWidth="1"/>
    <col min="5643" max="5643" width="10.33203125" style="11" bestFit="1" customWidth="1"/>
    <col min="5644" max="5644" width="12.33203125" style="11" bestFit="1" customWidth="1"/>
    <col min="5645" max="5895" width="9.109375" style="11"/>
    <col min="5896" max="5897" width="9.88671875" style="11" bestFit="1" customWidth="1"/>
    <col min="5898" max="5898" width="12" style="11" bestFit="1" customWidth="1"/>
    <col min="5899" max="5899" width="10.33203125" style="11" bestFit="1" customWidth="1"/>
    <col min="5900" max="5900" width="12.33203125" style="11" bestFit="1" customWidth="1"/>
    <col min="5901" max="6151" width="9.109375" style="11"/>
    <col min="6152" max="6153" width="9.88671875" style="11" bestFit="1" customWidth="1"/>
    <col min="6154" max="6154" width="12" style="11" bestFit="1" customWidth="1"/>
    <col min="6155" max="6155" width="10.33203125" style="11" bestFit="1" customWidth="1"/>
    <col min="6156" max="6156" width="12.33203125" style="11" bestFit="1" customWidth="1"/>
    <col min="6157" max="6407" width="9.109375" style="11"/>
    <col min="6408" max="6409" width="9.88671875" style="11" bestFit="1" customWidth="1"/>
    <col min="6410" max="6410" width="12" style="11" bestFit="1" customWidth="1"/>
    <col min="6411" max="6411" width="10.33203125" style="11" bestFit="1" customWidth="1"/>
    <col min="6412" max="6412" width="12.33203125" style="11" bestFit="1" customWidth="1"/>
    <col min="6413" max="6663" width="9.109375" style="11"/>
    <col min="6664" max="6665" width="9.88671875" style="11" bestFit="1" customWidth="1"/>
    <col min="6666" max="6666" width="12" style="11" bestFit="1" customWidth="1"/>
    <col min="6667" max="6667" width="10.33203125" style="11" bestFit="1" customWidth="1"/>
    <col min="6668" max="6668" width="12.33203125" style="11" bestFit="1" customWidth="1"/>
    <col min="6669" max="6919" width="9.109375" style="11"/>
    <col min="6920" max="6921" width="9.88671875" style="11" bestFit="1" customWidth="1"/>
    <col min="6922" max="6922" width="12" style="11" bestFit="1" customWidth="1"/>
    <col min="6923" max="6923" width="10.33203125" style="11" bestFit="1" customWidth="1"/>
    <col min="6924" max="6924" width="12.33203125" style="11" bestFit="1" customWidth="1"/>
    <col min="6925" max="7175" width="9.109375" style="11"/>
    <col min="7176" max="7177" width="9.88671875" style="11" bestFit="1" customWidth="1"/>
    <col min="7178" max="7178" width="12" style="11" bestFit="1" customWidth="1"/>
    <col min="7179" max="7179" width="10.33203125" style="11" bestFit="1" customWidth="1"/>
    <col min="7180" max="7180" width="12.33203125" style="11" bestFit="1" customWidth="1"/>
    <col min="7181" max="7431" width="9.109375" style="11"/>
    <col min="7432" max="7433" width="9.88671875" style="11" bestFit="1" customWidth="1"/>
    <col min="7434" max="7434" width="12" style="11" bestFit="1" customWidth="1"/>
    <col min="7435" max="7435" width="10.33203125" style="11" bestFit="1" customWidth="1"/>
    <col min="7436" max="7436" width="12.33203125" style="11" bestFit="1" customWidth="1"/>
    <col min="7437" max="7687" width="9.109375" style="11"/>
    <col min="7688" max="7689" width="9.88671875" style="11" bestFit="1" customWidth="1"/>
    <col min="7690" max="7690" width="12" style="11" bestFit="1" customWidth="1"/>
    <col min="7691" max="7691" width="10.33203125" style="11" bestFit="1" customWidth="1"/>
    <col min="7692" max="7692" width="12.33203125" style="11" bestFit="1" customWidth="1"/>
    <col min="7693" max="7943" width="9.109375" style="11"/>
    <col min="7944" max="7945" width="9.88671875" style="11" bestFit="1" customWidth="1"/>
    <col min="7946" max="7946" width="12" style="11" bestFit="1" customWidth="1"/>
    <col min="7947" max="7947" width="10.33203125" style="11" bestFit="1" customWidth="1"/>
    <col min="7948" max="7948" width="12.33203125" style="11" bestFit="1" customWidth="1"/>
    <col min="7949" max="8199" width="9.109375" style="11"/>
    <col min="8200" max="8201" width="9.88671875" style="11" bestFit="1" customWidth="1"/>
    <col min="8202" max="8202" width="12" style="11" bestFit="1" customWidth="1"/>
    <col min="8203" max="8203" width="10.33203125" style="11" bestFit="1" customWidth="1"/>
    <col min="8204" max="8204" width="12.33203125" style="11" bestFit="1" customWidth="1"/>
    <col min="8205" max="8455" width="9.109375" style="11"/>
    <col min="8456" max="8457" width="9.88671875" style="11" bestFit="1" customWidth="1"/>
    <col min="8458" max="8458" width="12" style="11" bestFit="1" customWidth="1"/>
    <col min="8459" max="8459" width="10.33203125" style="11" bestFit="1" customWidth="1"/>
    <col min="8460" max="8460" width="12.33203125" style="11" bestFit="1" customWidth="1"/>
    <col min="8461" max="8711" width="9.109375" style="11"/>
    <col min="8712" max="8713" width="9.88671875" style="11" bestFit="1" customWidth="1"/>
    <col min="8714" max="8714" width="12" style="11" bestFit="1" customWidth="1"/>
    <col min="8715" max="8715" width="10.33203125" style="11" bestFit="1" customWidth="1"/>
    <col min="8716" max="8716" width="12.33203125" style="11" bestFit="1" customWidth="1"/>
    <col min="8717" max="8967" width="9.109375" style="11"/>
    <col min="8968" max="8969" width="9.88671875" style="11" bestFit="1" customWidth="1"/>
    <col min="8970" max="8970" width="12" style="11" bestFit="1" customWidth="1"/>
    <col min="8971" max="8971" width="10.33203125" style="11" bestFit="1" customWidth="1"/>
    <col min="8972" max="8972" width="12.33203125" style="11" bestFit="1" customWidth="1"/>
    <col min="8973" max="9223" width="9.109375" style="11"/>
    <col min="9224" max="9225" width="9.88671875" style="11" bestFit="1" customWidth="1"/>
    <col min="9226" max="9226" width="12" style="11" bestFit="1" customWidth="1"/>
    <col min="9227" max="9227" width="10.33203125" style="11" bestFit="1" customWidth="1"/>
    <col min="9228" max="9228" width="12.33203125" style="11" bestFit="1" customWidth="1"/>
    <col min="9229" max="9479" width="9.109375" style="11"/>
    <col min="9480" max="9481" width="9.88671875" style="11" bestFit="1" customWidth="1"/>
    <col min="9482" max="9482" width="12" style="11" bestFit="1" customWidth="1"/>
    <col min="9483" max="9483" width="10.33203125" style="11" bestFit="1" customWidth="1"/>
    <col min="9484" max="9484" width="12.33203125" style="11" bestFit="1" customWidth="1"/>
    <col min="9485" max="9735" width="9.109375" style="11"/>
    <col min="9736" max="9737" width="9.88671875" style="11" bestFit="1" customWidth="1"/>
    <col min="9738" max="9738" width="12" style="11" bestFit="1" customWidth="1"/>
    <col min="9739" max="9739" width="10.33203125" style="11" bestFit="1" customWidth="1"/>
    <col min="9740" max="9740" width="12.33203125" style="11" bestFit="1" customWidth="1"/>
    <col min="9741" max="9991" width="9.109375" style="11"/>
    <col min="9992" max="9993" width="9.88671875" style="11" bestFit="1" customWidth="1"/>
    <col min="9994" max="9994" width="12" style="11" bestFit="1" customWidth="1"/>
    <col min="9995" max="9995" width="10.33203125" style="11" bestFit="1" customWidth="1"/>
    <col min="9996" max="9996" width="12.33203125" style="11" bestFit="1" customWidth="1"/>
    <col min="9997" max="10247" width="9.109375" style="11"/>
    <col min="10248" max="10249" width="9.88671875" style="11" bestFit="1" customWidth="1"/>
    <col min="10250" max="10250" width="12" style="11" bestFit="1" customWidth="1"/>
    <col min="10251" max="10251" width="10.33203125" style="11" bestFit="1" customWidth="1"/>
    <col min="10252" max="10252" width="12.33203125" style="11" bestFit="1" customWidth="1"/>
    <col min="10253" max="10503" width="9.109375" style="11"/>
    <col min="10504" max="10505" width="9.88671875" style="11" bestFit="1" customWidth="1"/>
    <col min="10506" max="10506" width="12" style="11" bestFit="1" customWidth="1"/>
    <col min="10507" max="10507" width="10.33203125" style="11" bestFit="1" customWidth="1"/>
    <col min="10508" max="10508" width="12.33203125" style="11" bestFit="1" customWidth="1"/>
    <col min="10509" max="10759" width="9.109375" style="11"/>
    <col min="10760" max="10761" width="9.88671875" style="11" bestFit="1" customWidth="1"/>
    <col min="10762" max="10762" width="12" style="11" bestFit="1" customWidth="1"/>
    <col min="10763" max="10763" width="10.33203125" style="11" bestFit="1" customWidth="1"/>
    <col min="10764" max="10764" width="12.33203125" style="11" bestFit="1" customWidth="1"/>
    <col min="10765" max="11015" width="9.109375" style="11"/>
    <col min="11016" max="11017" width="9.88671875" style="11" bestFit="1" customWidth="1"/>
    <col min="11018" max="11018" width="12" style="11" bestFit="1" customWidth="1"/>
    <col min="11019" max="11019" width="10.33203125" style="11" bestFit="1" customWidth="1"/>
    <col min="11020" max="11020" width="12.33203125" style="11" bestFit="1" customWidth="1"/>
    <col min="11021" max="11271" width="9.109375" style="11"/>
    <col min="11272" max="11273" width="9.88671875" style="11" bestFit="1" customWidth="1"/>
    <col min="11274" max="11274" width="12" style="11" bestFit="1" customWidth="1"/>
    <col min="11275" max="11275" width="10.33203125" style="11" bestFit="1" customWidth="1"/>
    <col min="11276" max="11276" width="12.33203125" style="11" bestFit="1" customWidth="1"/>
    <col min="11277" max="11527" width="9.109375" style="11"/>
    <col min="11528" max="11529" width="9.88671875" style="11" bestFit="1" customWidth="1"/>
    <col min="11530" max="11530" width="12" style="11" bestFit="1" customWidth="1"/>
    <col min="11531" max="11531" width="10.33203125" style="11" bestFit="1" customWidth="1"/>
    <col min="11532" max="11532" width="12.33203125" style="11" bestFit="1" customWidth="1"/>
    <col min="11533" max="11783" width="9.109375" style="11"/>
    <col min="11784" max="11785" width="9.88671875" style="11" bestFit="1" customWidth="1"/>
    <col min="11786" max="11786" width="12" style="11" bestFit="1" customWidth="1"/>
    <col min="11787" max="11787" width="10.33203125" style="11" bestFit="1" customWidth="1"/>
    <col min="11788" max="11788" width="12.33203125" style="11" bestFit="1" customWidth="1"/>
    <col min="11789" max="12039" width="9.109375" style="11"/>
    <col min="12040" max="12041" width="9.88671875" style="11" bestFit="1" customWidth="1"/>
    <col min="12042" max="12042" width="12" style="11" bestFit="1" customWidth="1"/>
    <col min="12043" max="12043" width="10.33203125" style="11" bestFit="1" customWidth="1"/>
    <col min="12044" max="12044" width="12.33203125" style="11" bestFit="1" customWidth="1"/>
    <col min="12045" max="12295" width="9.109375" style="11"/>
    <col min="12296" max="12297" width="9.88671875" style="11" bestFit="1" customWidth="1"/>
    <col min="12298" max="12298" width="12" style="11" bestFit="1" customWidth="1"/>
    <col min="12299" max="12299" width="10.33203125" style="11" bestFit="1" customWidth="1"/>
    <col min="12300" max="12300" width="12.33203125" style="11" bestFit="1" customWidth="1"/>
    <col min="12301" max="12551" width="9.109375" style="11"/>
    <col min="12552" max="12553" width="9.88671875" style="11" bestFit="1" customWidth="1"/>
    <col min="12554" max="12554" width="12" style="11" bestFit="1" customWidth="1"/>
    <col min="12555" max="12555" width="10.33203125" style="11" bestFit="1" customWidth="1"/>
    <col min="12556" max="12556" width="12.33203125" style="11" bestFit="1" customWidth="1"/>
    <col min="12557" max="12807" width="9.109375" style="11"/>
    <col min="12808" max="12809" width="9.88671875" style="11" bestFit="1" customWidth="1"/>
    <col min="12810" max="12810" width="12" style="11" bestFit="1" customWidth="1"/>
    <col min="12811" max="12811" width="10.33203125" style="11" bestFit="1" customWidth="1"/>
    <col min="12812" max="12812" width="12.33203125" style="11" bestFit="1" customWidth="1"/>
    <col min="12813" max="13063" width="9.109375" style="11"/>
    <col min="13064" max="13065" width="9.88671875" style="11" bestFit="1" customWidth="1"/>
    <col min="13066" max="13066" width="12" style="11" bestFit="1" customWidth="1"/>
    <col min="13067" max="13067" width="10.33203125" style="11" bestFit="1" customWidth="1"/>
    <col min="13068" max="13068" width="12.33203125" style="11" bestFit="1" customWidth="1"/>
    <col min="13069" max="13319" width="9.109375" style="11"/>
    <col min="13320" max="13321" width="9.88671875" style="11" bestFit="1" customWidth="1"/>
    <col min="13322" max="13322" width="12" style="11" bestFit="1" customWidth="1"/>
    <col min="13323" max="13323" width="10.33203125" style="11" bestFit="1" customWidth="1"/>
    <col min="13324" max="13324" width="12.33203125" style="11" bestFit="1" customWidth="1"/>
    <col min="13325" max="13575" width="9.109375" style="11"/>
    <col min="13576" max="13577" width="9.88671875" style="11" bestFit="1" customWidth="1"/>
    <col min="13578" max="13578" width="12" style="11" bestFit="1" customWidth="1"/>
    <col min="13579" max="13579" width="10.33203125" style="11" bestFit="1" customWidth="1"/>
    <col min="13580" max="13580" width="12.33203125" style="11" bestFit="1" customWidth="1"/>
    <col min="13581" max="13831" width="9.109375" style="11"/>
    <col min="13832" max="13833" width="9.88671875" style="11" bestFit="1" customWidth="1"/>
    <col min="13834" max="13834" width="12" style="11" bestFit="1" customWidth="1"/>
    <col min="13835" max="13835" width="10.33203125" style="11" bestFit="1" customWidth="1"/>
    <col min="13836" max="13836" width="12.33203125" style="11" bestFit="1" customWidth="1"/>
    <col min="13837" max="14087" width="9.109375" style="11"/>
    <col min="14088" max="14089" width="9.88671875" style="11" bestFit="1" customWidth="1"/>
    <col min="14090" max="14090" width="12" style="11" bestFit="1" customWidth="1"/>
    <col min="14091" max="14091" width="10.33203125" style="11" bestFit="1" customWidth="1"/>
    <col min="14092" max="14092" width="12.33203125" style="11" bestFit="1" customWidth="1"/>
    <col min="14093" max="14343" width="9.109375" style="11"/>
    <col min="14344" max="14345" width="9.88671875" style="11" bestFit="1" customWidth="1"/>
    <col min="14346" max="14346" width="12" style="11" bestFit="1" customWidth="1"/>
    <col min="14347" max="14347" width="10.33203125" style="11" bestFit="1" customWidth="1"/>
    <col min="14348" max="14348" width="12.33203125" style="11" bestFit="1" customWidth="1"/>
    <col min="14349" max="14599" width="9.109375" style="11"/>
    <col min="14600" max="14601" width="9.88671875" style="11" bestFit="1" customWidth="1"/>
    <col min="14602" max="14602" width="12" style="11" bestFit="1" customWidth="1"/>
    <col min="14603" max="14603" width="10.33203125" style="11" bestFit="1" customWidth="1"/>
    <col min="14604" max="14604" width="12.33203125" style="11" bestFit="1" customWidth="1"/>
    <col min="14605" max="14855" width="9.109375" style="11"/>
    <col min="14856" max="14857" width="9.88671875" style="11" bestFit="1" customWidth="1"/>
    <col min="14858" max="14858" width="12" style="11" bestFit="1" customWidth="1"/>
    <col min="14859" max="14859" width="10.33203125" style="11" bestFit="1" customWidth="1"/>
    <col min="14860" max="14860" width="12.33203125" style="11" bestFit="1" customWidth="1"/>
    <col min="14861" max="15111" width="9.109375" style="11"/>
    <col min="15112" max="15113" width="9.88671875" style="11" bestFit="1" customWidth="1"/>
    <col min="15114" max="15114" width="12" style="11" bestFit="1" customWidth="1"/>
    <col min="15115" max="15115" width="10.33203125" style="11" bestFit="1" customWidth="1"/>
    <col min="15116" max="15116" width="12.33203125" style="11" bestFit="1" customWidth="1"/>
    <col min="15117" max="15367" width="9.109375" style="11"/>
    <col min="15368" max="15369" width="9.88671875" style="11" bestFit="1" customWidth="1"/>
    <col min="15370" max="15370" width="12" style="11" bestFit="1" customWidth="1"/>
    <col min="15371" max="15371" width="10.33203125" style="11" bestFit="1" customWidth="1"/>
    <col min="15372" max="15372" width="12.33203125" style="11" bestFit="1" customWidth="1"/>
    <col min="15373" max="15623" width="9.109375" style="11"/>
    <col min="15624" max="15625" width="9.88671875" style="11" bestFit="1" customWidth="1"/>
    <col min="15626" max="15626" width="12" style="11" bestFit="1" customWidth="1"/>
    <col min="15627" max="15627" width="10.33203125" style="11" bestFit="1" customWidth="1"/>
    <col min="15628" max="15628" width="12.33203125" style="11" bestFit="1" customWidth="1"/>
    <col min="15629" max="15879" width="9.109375" style="11"/>
    <col min="15880" max="15881" width="9.88671875" style="11" bestFit="1" customWidth="1"/>
    <col min="15882" max="15882" width="12" style="11" bestFit="1" customWidth="1"/>
    <col min="15883" max="15883" width="10.33203125" style="11" bestFit="1" customWidth="1"/>
    <col min="15884" max="15884" width="12.33203125" style="11" bestFit="1" customWidth="1"/>
    <col min="15885" max="16135" width="9.109375" style="11"/>
    <col min="16136" max="16137" width="9.88671875" style="11" bestFit="1" customWidth="1"/>
    <col min="16138" max="16138" width="12" style="11" bestFit="1" customWidth="1"/>
    <col min="16139" max="16139" width="10.33203125" style="11" bestFit="1" customWidth="1"/>
    <col min="16140" max="16140" width="12.33203125" style="11" bestFit="1" customWidth="1"/>
    <col min="16141" max="16384" width="9.109375" style="11"/>
  </cols>
  <sheetData>
    <row r="1" spans="1:9" ht="12.75" customHeight="1" x14ac:dyDescent="0.25">
      <c r="A1" s="371" t="s">
        <v>218</v>
      </c>
      <c r="B1" s="375"/>
      <c r="C1" s="375"/>
      <c r="D1" s="375"/>
      <c r="E1" s="375"/>
      <c r="F1" s="375"/>
      <c r="G1" s="375"/>
      <c r="H1" s="375"/>
      <c r="I1" s="375"/>
    </row>
    <row r="2" spans="1:9" ht="12.75" customHeight="1" x14ac:dyDescent="0.25">
      <c r="A2" s="370" t="s">
        <v>322</v>
      </c>
      <c r="B2" s="334"/>
      <c r="C2" s="334"/>
      <c r="D2" s="334"/>
      <c r="E2" s="334"/>
      <c r="F2" s="334"/>
      <c r="G2" s="334"/>
      <c r="H2" s="334"/>
      <c r="I2" s="334"/>
    </row>
    <row r="3" spans="1:9" x14ac:dyDescent="0.25">
      <c r="A3" s="377" t="s">
        <v>279</v>
      </c>
      <c r="B3" s="381"/>
      <c r="C3" s="381"/>
      <c r="D3" s="381"/>
      <c r="E3" s="381"/>
      <c r="F3" s="381"/>
      <c r="G3" s="381"/>
      <c r="H3" s="381"/>
      <c r="I3" s="381"/>
    </row>
    <row r="4" spans="1:9" x14ac:dyDescent="0.25">
      <c r="A4" s="376" t="s">
        <v>323</v>
      </c>
      <c r="B4" s="368"/>
      <c r="C4" s="368"/>
      <c r="D4" s="368"/>
      <c r="E4" s="368"/>
      <c r="F4" s="368"/>
      <c r="G4" s="368"/>
      <c r="H4" s="368"/>
      <c r="I4" s="369"/>
    </row>
    <row r="5" spans="1:9" ht="22.2" x14ac:dyDescent="0.25">
      <c r="A5" s="363" t="s">
        <v>2</v>
      </c>
      <c r="B5" s="364"/>
      <c r="C5" s="364"/>
      <c r="D5" s="364"/>
      <c r="E5" s="364"/>
      <c r="F5" s="364"/>
      <c r="G5" s="92" t="s">
        <v>106</v>
      </c>
      <c r="H5" s="93" t="s">
        <v>293</v>
      </c>
      <c r="I5" s="93" t="s">
        <v>276</v>
      </c>
    </row>
    <row r="6" spans="1:9" x14ac:dyDescent="0.25">
      <c r="A6" s="379">
        <v>1</v>
      </c>
      <c r="B6" s="364"/>
      <c r="C6" s="364"/>
      <c r="D6" s="364"/>
      <c r="E6" s="364"/>
      <c r="F6" s="364"/>
      <c r="G6" s="94">
        <v>2</v>
      </c>
      <c r="H6" s="93" t="s">
        <v>167</v>
      </c>
      <c r="I6" s="93" t="s">
        <v>168</v>
      </c>
    </row>
    <row r="7" spans="1:9" x14ac:dyDescent="0.25">
      <c r="A7" s="372" t="s">
        <v>169</v>
      </c>
      <c r="B7" s="380"/>
      <c r="C7" s="380"/>
      <c r="D7" s="380"/>
      <c r="E7" s="380"/>
      <c r="F7" s="380"/>
      <c r="G7" s="380"/>
      <c r="H7" s="380"/>
      <c r="I7" s="380"/>
    </row>
    <row r="8" spans="1:9" x14ac:dyDescent="0.25">
      <c r="A8" s="357" t="s">
        <v>219</v>
      </c>
      <c r="B8" s="357"/>
      <c r="C8" s="357"/>
      <c r="D8" s="357"/>
      <c r="E8" s="357"/>
      <c r="F8" s="357"/>
      <c r="G8" s="86">
        <v>1</v>
      </c>
      <c r="H8" s="109">
        <v>0</v>
      </c>
      <c r="I8" s="109">
        <v>0</v>
      </c>
    </row>
    <row r="9" spans="1:9" x14ac:dyDescent="0.25">
      <c r="A9" s="357" t="s">
        <v>220</v>
      </c>
      <c r="B9" s="357"/>
      <c r="C9" s="357"/>
      <c r="D9" s="357"/>
      <c r="E9" s="357"/>
      <c r="F9" s="357"/>
      <c r="G9" s="86">
        <v>2</v>
      </c>
      <c r="H9" s="109">
        <v>0</v>
      </c>
      <c r="I9" s="109">
        <v>0</v>
      </c>
    </row>
    <row r="10" spans="1:9" x14ac:dyDescent="0.25">
      <c r="A10" s="357" t="s">
        <v>221</v>
      </c>
      <c r="B10" s="357"/>
      <c r="C10" s="357"/>
      <c r="D10" s="357"/>
      <c r="E10" s="357"/>
      <c r="F10" s="357"/>
      <c r="G10" s="86">
        <v>3</v>
      </c>
      <c r="H10" s="109">
        <v>0</v>
      </c>
      <c r="I10" s="109">
        <v>0</v>
      </c>
    </row>
    <row r="11" spans="1:9" x14ac:dyDescent="0.25">
      <c r="A11" s="357" t="s">
        <v>222</v>
      </c>
      <c r="B11" s="357"/>
      <c r="C11" s="357"/>
      <c r="D11" s="357"/>
      <c r="E11" s="357"/>
      <c r="F11" s="357"/>
      <c r="G11" s="86">
        <v>4</v>
      </c>
      <c r="H11" s="109">
        <v>0</v>
      </c>
      <c r="I11" s="109">
        <v>0</v>
      </c>
    </row>
    <row r="12" spans="1:9" x14ac:dyDescent="0.25">
      <c r="A12" s="357" t="s">
        <v>390</v>
      </c>
      <c r="B12" s="357"/>
      <c r="C12" s="357"/>
      <c r="D12" s="357"/>
      <c r="E12" s="357"/>
      <c r="F12" s="357"/>
      <c r="G12" s="86">
        <v>5</v>
      </c>
      <c r="H12" s="109">
        <v>0</v>
      </c>
      <c r="I12" s="109">
        <v>0</v>
      </c>
    </row>
    <row r="13" spans="1:9" ht="24" customHeight="1" x14ac:dyDescent="0.25">
      <c r="A13" s="362" t="s">
        <v>398</v>
      </c>
      <c r="B13" s="362"/>
      <c r="C13" s="362"/>
      <c r="D13" s="362"/>
      <c r="E13" s="362"/>
      <c r="F13" s="362"/>
      <c r="G13" s="88">
        <v>6</v>
      </c>
      <c r="H13" s="103">
        <f>SUM(H8:H12)</f>
        <v>0</v>
      </c>
      <c r="I13" s="103">
        <f>SUM(I8:I12)</f>
        <v>0</v>
      </c>
    </row>
    <row r="14" spans="1:9" x14ac:dyDescent="0.25">
      <c r="A14" s="357" t="s">
        <v>391</v>
      </c>
      <c r="B14" s="357"/>
      <c r="C14" s="357"/>
      <c r="D14" s="357"/>
      <c r="E14" s="357"/>
      <c r="F14" s="357"/>
      <c r="G14" s="86">
        <v>7</v>
      </c>
      <c r="H14" s="99">
        <v>0</v>
      </c>
      <c r="I14" s="99">
        <v>0</v>
      </c>
    </row>
    <row r="15" spans="1:9" x14ac:dyDescent="0.25">
      <c r="A15" s="357" t="s">
        <v>392</v>
      </c>
      <c r="B15" s="357"/>
      <c r="C15" s="357"/>
      <c r="D15" s="357"/>
      <c r="E15" s="357"/>
      <c r="F15" s="357"/>
      <c r="G15" s="86">
        <v>8</v>
      </c>
      <c r="H15" s="99">
        <v>0</v>
      </c>
      <c r="I15" s="99">
        <v>0</v>
      </c>
    </row>
    <row r="16" spans="1:9" x14ac:dyDescent="0.25">
      <c r="A16" s="357" t="s">
        <v>393</v>
      </c>
      <c r="B16" s="357"/>
      <c r="C16" s="357"/>
      <c r="D16" s="357"/>
      <c r="E16" s="357"/>
      <c r="F16" s="357"/>
      <c r="G16" s="86">
        <v>9</v>
      </c>
      <c r="H16" s="99">
        <v>0</v>
      </c>
      <c r="I16" s="99">
        <v>0</v>
      </c>
    </row>
    <row r="17" spans="1:9" x14ac:dyDescent="0.25">
      <c r="A17" s="357" t="s">
        <v>394</v>
      </c>
      <c r="B17" s="357"/>
      <c r="C17" s="357"/>
      <c r="D17" s="357"/>
      <c r="E17" s="357"/>
      <c r="F17" s="357"/>
      <c r="G17" s="86">
        <v>10</v>
      </c>
      <c r="H17" s="99">
        <v>0</v>
      </c>
      <c r="I17" s="99">
        <v>0</v>
      </c>
    </row>
    <row r="18" spans="1:9" x14ac:dyDescent="0.25">
      <c r="A18" s="357" t="s">
        <v>395</v>
      </c>
      <c r="B18" s="357"/>
      <c r="C18" s="357"/>
      <c r="D18" s="357"/>
      <c r="E18" s="357"/>
      <c r="F18" s="357"/>
      <c r="G18" s="86">
        <v>11</v>
      </c>
      <c r="H18" s="99">
        <v>0</v>
      </c>
      <c r="I18" s="99">
        <v>0</v>
      </c>
    </row>
    <row r="19" spans="1:9" x14ac:dyDescent="0.25">
      <c r="A19" s="357" t="s">
        <v>396</v>
      </c>
      <c r="B19" s="357"/>
      <c r="C19" s="357"/>
      <c r="D19" s="357"/>
      <c r="E19" s="357"/>
      <c r="F19" s="357"/>
      <c r="G19" s="86">
        <v>12</v>
      </c>
      <c r="H19" s="99">
        <v>0</v>
      </c>
      <c r="I19" s="99">
        <v>0</v>
      </c>
    </row>
    <row r="20" spans="1:9" ht="26.25" customHeight="1" x14ac:dyDescent="0.25">
      <c r="A20" s="362" t="s">
        <v>399</v>
      </c>
      <c r="B20" s="362"/>
      <c r="C20" s="362"/>
      <c r="D20" s="362"/>
      <c r="E20" s="362"/>
      <c r="F20" s="362"/>
      <c r="G20" s="88">
        <v>13</v>
      </c>
      <c r="H20" s="103">
        <f>SUM(H14:H19)</f>
        <v>0</v>
      </c>
      <c r="I20" s="103">
        <f>SUM(I14:I19)</f>
        <v>0</v>
      </c>
    </row>
    <row r="21" spans="1:9" ht="25.95" customHeight="1" x14ac:dyDescent="0.25">
      <c r="A21" s="352" t="s">
        <v>400</v>
      </c>
      <c r="B21" s="352"/>
      <c r="C21" s="352"/>
      <c r="D21" s="352"/>
      <c r="E21" s="352"/>
      <c r="F21" s="352"/>
      <c r="G21" s="88">
        <v>14</v>
      </c>
      <c r="H21" s="98">
        <f>H13+H20</f>
        <v>0</v>
      </c>
      <c r="I21" s="98">
        <f>I13+I20</f>
        <v>0</v>
      </c>
    </row>
    <row r="22" spans="1:9" x14ac:dyDescent="0.25">
      <c r="A22" s="372" t="s">
        <v>187</v>
      </c>
      <c r="B22" s="380"/>
      <c r="C22" s="380"/>
      <c r="D22" s="380"/>
      <c r="E22" s="380"/>
      <c r="F22" s="380"/>
      <c r="G22" s="380"/>
      <c r="H22" s="380"/>
      <c r="I22" s="380"/>
    </row>
    <row r="23" spans="1:9" ht="26.4" customHeight="1" x14ac:dyDescent="0.25">
      <c r="A23" s="357" t="s">
        <v>223</v>
      </c>
      <c r="B23" s="357"/>
      <c r="C23" s="357"/>
      <c r="D23" s="357"/>
      <c r="E23" s="357"/>
      <c r="F23" s="357"/>
      <c r="G23" s="86">
        <v>15</v>
      </c>
      <c r="H23" s="99">
        <v>0</v>
      </c>
      <c r="I23" s="99">
        <v>0</v>
      </c>
    </row>
    <row r="24" spans="1:9" x14ac:dyDescent="0.25">
      <c r="A24" s="357" t="s">
        <v>224</v>
      </c>
      <c r="B24" s="357"/>
      <c r="C24" s="357"/>
      <c r="D24" s="357"/>
      <c r="E24" s="357"/>
      <c r="F24" s="357"/>
      <c r="G24" s="86">
        <v>16</v>
      </c>
      <c r="H24" s="99">
        <v>0</v>
      </c>
      <c r="I24" s="99">
        <v>0</v>
      </c>
    </row>
    <row r="25" spans="1:9" x14ac:dyDescent="0.25">
      <c r="A25" s="357" t="s">
        <v>225</v>
      </c>
      <c r="B25" s="357"/>
      <c r="C25" s="357"/>
      <c r="D25" s="357"/>
      <c r="E25" s="357"/>
      <c r="F25" s="357"/>
      <c r="G25" s="86">
        <v>17</v>
      </c>
      <c r="H25" s="99">
        <v>0</v>
      </c>
      <c r="I25" s="99">
        <v>0</v>
      </c>
    </row>
    <row r="26" spans="1:9" x14ac:dyDescent="0.25">
      <c r="A26" s="357" t="s">
        <v>226</v>
      </c>
      <c r="B26" s="357"/>
      <c r="C26" s="357"/>
      <c r="D26" s="357"/>
      <c r="E26" s="357"/>
      <c r="F26" s="357"/>
      <c r="G26" s="86">
        <v>18</v>
      </c>
      <c r="H26" s="99">
        <v>0</v>
      </c>
      <c r="I26" s="99">
        <v>0</v>
      </c>
    </row>
    <row r="27" spans="1:9" x14ac:dyDescent="0.25">
      <c r="A27" s="357" t="s">
        <v>227</v>
      </c>
      <c r="B27" s="357"/>
      <c r="C27" s="357"/>
      <c r="D27" s="357"/>
      <c r="E27" s="357"/>
      <c r="F27" s="357"/>
      <c r="G27" s="86">
        <v>19</v>
      </c>
      <c r="H27" s="99">
        <v>0</v>
      </c>
      <c r="I27" s="99">
        <v>0</v>
      </c>
    </row>
    <row r="28" spans="1:9" x14ac:dyDescent="0.25">
      <c r="A28" s="357" t="s">
        <v>228</v>
      </c>
      <c r="B28" s="357"/>
      <c r="C28" s="357"/>
      <c r="D28" s="357"/>
      <c r="E28" s="357"/>
      <c r="F28" s="357"/>
      <c r="G28" s="86">
        <v>20</v>
      </c>
      <c r="H28" s="99">
        <v>0</v>
      </c>
      <c r="I28" s="99">
        <v>0</v>
      </c>
    </row>
    <row r="29" spans="1:9" ht="25.2" customHeight="1" x14ac:dyDescent="0.25">
      <c r="A29" s="350" t="s">
        <v>430</v>
      </c>
      <c r="B29" s="350"/>
      <c r="C29" s="350"/>
      <c r="D29" s="350"/>
      <c r="E29" s="350"/>
      <c r="F29" s="350"/>
      <c r="G29" s="88">
        <v>21</v>
      </c>
      <c r="H29" s="98">
        <f>SUM(H23:H28)</f>
        <v>0</v>
      </c>
      <c r="I29" s="98">
        <f>SUM(I23:I28)</f>
        <v>0</v>
      </c>
    </row>
    <row r="30" spans="1:9" ht="21" customHeight="1" x14ac:dyDescent="0.25">
      <c r="A30" s="357" t="s">
        <v>229</v>
      </c>
      <c r="B30" s="357"/>
      <c r="C30" s="357"/>
      <c r="D30" s="357"/>
      <c r="E30" s="357"/>
      <c r="F30" s="357"/>
      <c r="G30" s="86">
        <v>22</v>
      </c>
      <c r="H30" s="99">
        <v>0</v>
      </c>
      <c r="I30" s="99">
        <v>0</v>
      </c>
    </row>
    <row r="31" spans="1:9" x14ac:dyDescent="0.25">
      <c r="A31" s="357" t="s">
        <v>230</v>
      </c>
      <c r="B31" s="357"/>
      <c r="C31" s="357"/>
      <c r="D31" s="357"/>
      <c r="E31" s="357"/>
      <c r="F31" s="357"/>
      <c r="G31" s="86">
        <v>23</v>
      </c>
      <c r="H31" s="99">
        <v>0</v>
      </c>
      <c r="I31" s="99">
        <v>0</v>
      </c>
    </row>
    <row r="32" spans="1:9" x14ac:dyDescent="0.25">
      <c r="A32" s="357" t="s">
        <v>397</v>
      </c>
      <c r="B32" s="357"/>
      <c r="C32" s="357"/>
      <c r="D32" s="357"/>
      <c r="E32" s="357"/>
      <c r="F32" s="357"/>
      <c r="G32" s="86">
        <v>24</v>
      </c>
      <c r="H32" s="99">
        <v>0</v>
      </c>
      <c r="I32" s="99">
        <v>0</v>
      </c>
    </row>
    <row r="33" spans="1:9" x14ac:dyDescent="0.25">
      <c r="A33" s="357" t="s">
        <v>231</v>
      </c>
      <c r="B33" s="357"/>
      <c r="C33" s="357"/>
      <c r="D33" s="357"/>
      <c r="E33" s="357"/>
      <c r="F33" s="357"/>
      <c r="G33" s="86">
        <v>25</v>
      </c>
      <c r="H33" s="99">
        <v>0</v>
      </c>
      <c r="I33" s="99">
        <v>0</v>
      </c>
    </row>
    <row r="34" spans="1:9" x14ac:dyDescent="0.25">
      <c r="A34" s="357" t="s">
        <v>232</v>
      </c>
      <c r="B34" s="357"/>
      <c r="C34" s="357"/>
      <c r="D34" s="357"/>
      <c r="E34" s="357"/>
      <c r="F34" s="357"/>
      <c r="G34" s="86">
        <v>26</v>
      </c>
      <c r="H34" s="99">
        <v>0</v>
      </c>
      <c r="I34" s="99">
        <v>0</v>
      </c>
    </row>
    <row r="35" spans="1:9" ht="28.95" customHeight="1" x14ac:dyDescent="0.25">
      <c r="A35" s="350" t="s">
        <v>431</v>
      </c>
      <c r="B35" s="350"/>
      <c r="C35" s="350"/>
      <c r="D35" s="350"/>
      <c r="E35" s="350"/>
      <c r="F35" s="350"/>
      <c r="G35" s="88">
        <v>27</v>
      </c>
      <c r="H35" s="98">
        <f>SUM(H30:H34)</f>
        <v>0</v>
      </c>
      <c r="I35" s="98">
        <f>SUM(I30:I34)</f>
        <v>0</v>
      </c>
    </row>
    <row r="36" spans="1:9" ht="26.4" customHeight="1" x14ac:dyDescent="0.25">
      <c r="A36" s="352" t="s">
        <v>401</v>
      </c>
      <c r="B36" s="352"/>
      <c r="C36" s="352"/>
      <c r="D36" s="352"/>
      <c r="E36" s="352"/>
      <c r="F36" s="352"/>
      <c r="G36" s="88">
        <v>28</v>
      </c>
      <c r="H36" s="98">
        <f>H29+H35</f>
        <v>0</v>
      </c>
      <c r="I36" s="98">
        <f>I29+I35</f>
        <v>0</v>
      </c>
    </row>
    <row r="37" spans="1:9" x14ac:dyDescent="0.25">
      <c r="A37" s="372" t="s">
        <v>202</v>
      </c>
      <c r="B37" s="380"/>
      <c r="C37" s="380"/>
      <c r="D37" s="380"/>
      <c r="E37" s="380"/>
      <c r="F37" s="380"/>
      <c r="G37" s="380">
        <v>0</v>
      </c>
      <c r="H37" s="380"/>
      <c r="I37" s="380"/>
    </row>
    <row r="38" spans="1:9" x14ac:dyDescent="0.25">
      <c r="A38" s="323" t="s">
        <v>233</v>
      </c>
      <c r="B38" s="323"/>
      <c r="C38" s="323"/>
      <c r="D38" s="323"/>
      <c r="E38" s="323"/>
      <c r="F38" s="323"/>
      <c r="G38" s="86">
        <v>29</v>
      </c>
      <c r="H38" s="99">
        <v>0</v>
      </c>
      <c r="I38" s="99">
        <v>0</v>
      </c>
    </row>
    <row r="39" spans="1:9" ht="21.6" customHeight="1" x14ac:dyDescent="0.25">
      <c r="A39" s="323" t="s">
        <v>234</v>
      </c>
      <c r="B39" s="323"/>
      <c r="C39" s="323"/>
      <c r="D39" s="323"/>
      <c r="E39" s="323"/>
      <c r="F39" s="323"/>
      <c r="G39" s="86">
        <v>30</v>
      </c>
      <c r="H39" s="99">
        <v>0</v>
      </c>
      <c r="I39" s="99">
        <v>0</v>
      </c>
    </row>
    <row r="40" spans="1:9" x14ac:dyDescent="0.25">
      <c r="A40" s="323" t="s">
        <v>235</v>
      </c>
      <c r="B40" s="323"/>
      <c r="C40" s="323"/>
      <c r="D40" s="323"/>
      <c r="E40" s="323"/>
      <c r="F40" s="323"/>
      <c r="G40" s="86">
        <v>31</v>
      </c>
      <c r="H40" s="99">
        <v>0</v>
      </c>
      <c r="I40" s="99">
        <v>0</v>
      </c>
    </row>
    <row r="41" spans="1:9" x14ac:dyDescent="0.25">
      <c r="A41" s="323" t="s">
        <v>236</v>
      </c>
      <c r="B41" s="323"/>
      <c r="C41" s="323"/>
      <c r="D41" s="323"/>
      <c r="E41" s="323"/>
      <c r="F41" s="323"/>
      <c r="G41" s="86">
        <v>32</v>
      </c>
      <c r="H41" s="99">
        <v>0</v>
      </c>
      <c r="I41" s="99">
        <v>0</v>
      </c>
    </row>
    <row r="42" spans="1:9" ht="26.4" customHeight="1" x14ac:dyDescent="0.25">
      <c r="A42" s="350" t="s">
        <v>432</v>
      </c>
      <c r="B42" s="350"/>
      <c r="C42" s="350"/>
      <c r="D42" s="350"/>
      <c r="E42" s="350"/>
      <c r="F42" s="350"/>
      <c r="G42" s="88">
        <v>33</v>
      </c>
      <c r="H42" s="98">
        <f>H41+H40+H39+H38</f>
        <v>0</v>
      </c>
      <c r="I42" s="98">
        <f>I41+I40+I39+I38</f>
        <v>0</v>
      </c>
    </row>
    <row r="43" spans="1:9" ht="22.95" customHeight="1" x14ac:dyDescent="0.25">
      <c r="A43" s="323" t="s">
        <v>237</v>
      </c>
      <c r="B43" s="323"/>
      <c r="C43" s="323"/>
      <c r="D43" s="323"/>
      <c r="E43" s="323"/>
      <c r="F43" s="323"/>
      <c r="G43" s="86">
        <v>34</v>
      </c>
      <c r="H43" s="99">
        <v>0</v>
      </c>
      <c r="I43" s="99">
        <v>0</v>
      </c>
    </row>
    <row r="44" spans="1:9" x14ac:dyDescent="0.25">
      <c r="A44" s="323" t="s">
        <v>238</v>
      </c>
      <c r="B44" s="323"/>
      <c r="C44" s="323"/>
      <c r="D44" s="323"/>
      <c r="E44" s="323"/>
      <c r="F44" s="323"/>
      <c r="G44" s="86">
        <v>35</v>
      </c>
      <c r="H44" s="99">
        <v>0</v>
      </c>
      <c r="I44" s="99">
        <v>0</v>
      </c>
    </row>
    <row r="45" spans="1:9" x14ac:dyDescent="0.25">
      <c r="A45" s="323" t="s">
        <v>239</v>
      </c>
      <c r="B45" s="323"/>
      <c r="C45" s="323"/>
      <c r="D45" s="323"/>
      <c r="E45" s="323"/>
      <c r="F45" s="323"/>
      <c r="G45" s="86">
        <v>36</v>
      </c>
      <c r="H45" s="99">
        <v>0</v>
      </c>
      <c r="I45" s="99">
        <v>0</v>
      </c>
    </row>
    <row r="46" spans="1:9" ht="25.2" customHeight="1" x14ac:dyDescent="0.25">
      <c r="A46" s="323" t="s">
        <v>240</v>
      </c>
      <c r="B46" s="323"/>
      <c r="C46" s="323"/>
      <c r="D46" s="323"/>
      <c r="E46" s="323"/>
      <c r="F46" s="323"/>
      <c r="G46" s="86">
        <v>37</v>
      </c>
      <c r="H46" s="99">
        <v>0</v>
      </c>
      <c r="I46" s="99">
        <v>0</v>
      </c>
    </row>
    <row r="47" spans="1:9" x14ac:dyDescent="0.25">
      <c r="A47" s="323" t="s">
        <v>241</v>
      </c>
      <c r="B47" s="323"/>
      <c r="C47" s="323"/>
      <c r="D47" s="323"/>
      <c r="E47" s="323"/>
      <c r="F47" s="323"/>
      <c r="G47" s="86">
        <v>38</v>
      </c>
      <c r="H47" s="99">
        <v>0</v>
      </c>
      <c r="I47" s="99">
        <v>0</v>
      </c>
    </row>
    <row r="48" spans="1:9" ht="25.2" customHeight="1" x14ac:dyDescent="0.25">
      <c r="A48" s="350" t="s">
        <v>433</v>
      </c>
      <c r="B48" s="350"/>
      <c r="C48" s="350"/>
      <c r="D48" s="350"/>
      <c r="E48" s="350"/>
      <c r="F48" s="350"/>
      <c r="G48" s="88">
        <v>39</v>
      </c>
      <c r="H48" s="98">
        <f>H47+H46+H45+H44+H43</f>
        <v>0</v>
      </c>
      <c r="I48" s="98">
        <f>I47+I46+I45+I44+I43</f>
        <v>0</v>
      </c>
    </row>
    <row r="49" spans="1:9" ht="28.2" customHeight="1" x14ac:dyDescent="0.25">
      <c r="A49" s="352" t="s">
        <v>443</v>
      </c>
      <c r="B49" s="352"/>
      <c r="C49" s="352"/>
      <c r="D49" s="352"/>
      <c r="E49" s="352"/>
      <c r="F49" s="352"/>
      <c r="G49" s="88">
        <v>40</v>
      </c>
      <c r="H49" s="98">
        <f>H48+H42</f>
        <v>0</v>
      </c>
      <c r="I49" s="98">
        <f>I48+I42</f>
        <v>0</v>
      </c>
    </row>
    <row r="50" spans="1:9" x14ac:dyDescent="0.25">
      <c r="A50" s="357" t="s">
        <v>242</v>
      </c>
      <c r="B50" s="357"/>
      <c r="C50" s="357"/>
      <c r="D50" s="357"/>
      <c r="E50" s="357"/>
      <c r="F50" s="357"/>
      <c r="G50" s="86">
        <v>41</v>
      </c>
      <c r="H50" s="99">
        <v>0</v>
      </c>
      <c r="I50" s="99">
        <v>0</v>
      </c>
    </row>
    <row r="51" spans="1:9" ht="24.6" customHeight="1" x14ac:dyDescent="0.25">
      <c r="A51" s="352" t="s">
        <v>402</v>
      </c>
      <c r="B51" s="352"/>
      <c r="C51" s="352"/>
      <c r="D51" s="352"/>
      <c r="E51" s="352"/>
      <c r="F51" s="352"/>
      <c r="G51" s="88">
        <v>42</v>
      </c>
      <c r="H51" s="98">
        <f>H21+H36+H49+H50</f>
        <v>0</v>
      </c>
      <c r="I51" s="98">
        <f>I21+I36+I49+I50</f>
        <v>0</v>
      </c>
    </row>
    <row r="52" spans="1:9" x14ac:dyDescent="0.25">
      <c r="A52" s="373" t="s">
        <v>216</v>
      </c>
      <c r="B52" s="373"/>
      <c r="C52" s="373"/>
      <c r="D52" s="373"/>
      <c r="E52" s="373"/>
      <c r="F52" s="373"/>
      <c r="G52" s="86">
        <v>43</v>
      </c>
      <c r="H52" s="99">
        <v>0</v>
      </c>
      <c r="I52" s="99">
        <v>0</v>
      </c>
    </row>
    <row r="53" spans="1:9" ht="28.95" customHeight="1" x14ac:dyDescent="0.25">
      <c r="A53" s="373" t="s">
        <v>403</v>
      </c>
      <c r="B53" s="373"/>
      <c r="C53" s="373"/>
      <c r="D53" s="373"/>
      <c r="E53" s="373"/>
      <c r="F53" s="373"/>
      <c r="G53" s="86">
        <v>44</v>
      </c>
      <c r="H53" s="104">
        <f>H52+H51</f>
        <v>0</v>
      </c>
      <c r="I53" s="104">
        <f>I52+I51</f>
        <v>0</v>
      </c>
    </row>
  </sheetData>
  <sheetProtection algorithmName="SHA-512" hashValue="rr9uoK+/tqdTlbTppi3sBXuZMS98osz215JXu0NDdAe884Q5M9t4ErcO7BjF2tqc8Nl9NMpSU0kaYprCrSqQjg==" saltValue="Nq3ikPehPkcXq2cCsQdMZQ=="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36:I36 H33:I33 H49:I51 H20:I2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400-000004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C63"/>
  <sheetViews>
    <sheetView workbookViewId="0">
      <selection sqref="A1:J1"/>
    </sheetView>
  </sheetViews>
  <sheetFormatPr defaultRowHeight="13.2" x14ac:dyDescent="0.25"/>
  <cols>
    <col min="1" max="4" width="9.109375" style="2"/>
    <col min="5" max="5" width="10.109375" style="2" bestFit="1" customWidth="1"/>
    <col min="6" max="6" width="9.109375" style="2"/>
    <col min="7" max="7" width="10.88671875" style="2" bestFit="1" customWidth="1"/>
    <col min="8" max="25" width="13.44140625" style="38" customWidth="1"/>
    <col min="26" max="26" width="13.44140625" style="1" customWidth="1"/>
    <col min="27" max="29" width="9.109375" style="1"/>
    <col min="30" max="261" width="9.109375" style="2"/>
    <col min="262" max="262" width="10.109375" style="2" bestFit="1" customWidth="1"/>
    <col min="263" max="266" width="9.109375" style="2"/>
    <col min="267" max="268" width="9.88671875" style="2" bestFit="1" customWidth="1"/>
    <col min="269" max="517" width="9.109375" style="2"/>
    <col min="518" max="518" width="10.109375" style="2" bestFit="1" customWidth="1"/>
    <col min="519" max="522" width="9.109375" style="2"/>
    <col min="523" max="524" width="9.88671875" style="2" bestFit="1" customWidth="1"/>
    <col min="525" max="773" width="9.109375" style="2"/>
    <col min="774" max="774" width="10.109375" style="2" bestFit="1" customWidth="1"/>
    <col min="775" max="778" width="9.109375" style="2"/>
    <col min="779" max="780" width="9.88671875" style="2" bestFit="1" customWidth="1"/>
    <col min="781" max="1029" width="9.109375" style="2"/>
    <col min="1030" max="1030" width="10.109375" style="2" bestFit="1" customWidth="1"/>
    <col min="1031" max="1034" width="9.109375" style="2"/>
    <col min="1035" max="1036" width="9.88671875" style="2" bestFit="1" customWidth="1"/>
    <col min="1037" max="1285" width="9.109375" style="2"/>
    <col min="1286" max="1286" width="10.109375" style="2" bestFit="1" customWidth="1"/>
    <col min="1287" max="1290" width="9.109375" style="2"/>
    <col min="1291" max="1292" width="9.88671875" style="2" bestFit="1" customWidth="1"/>
    <col min="1293" max="1541" width="9.109375" style="2"/>
    <col min="1542" max="1542" width="10.109375" style="2" bestFit="1" customWidth="1"/>
    <col min="1543" max="1546" width="9.109375" style="2"/>
    <col min="1547" max="1548" width="9.88671875" style="2" bestFit="1" customWidth="1"/>
    <col min="1549" max="1797" width="9.109375" style="2"/>
    <col min="1798" max="1798" width="10.109375" style="2" bestFit="1" customWidth="1"/>
    <col min="1799" max="1802" width="9.109375" style="2"/>
    <col min="1803" max="1804" width="9.88671875" style="2" bestFit="1" customWidth="1"/>
    <col min="1805" max="2053" width="9.109375" style="2"/>
    <col min="2054" max="2054" width="10.109375" style="2" bestFit="1" customWidth="1"/>
    <col min="2055" max="2058" width="9.109375" style="2"/>
    <col min="2059" max="2060" width="9.88671875" style="2" bestFit="1" customWidth="1"/>
    <col min="2061" max="2309" width="9.109375" style="2"/>
    <col min="2310" max="2310" width="10.109375" style="2" bestFit="1" customWidth="1"/>
    <col min="2311" max="2314" width="9.109375" style="2"/>
    <col min="2315" max="2316" width="9.88671875" style="2" bestFit="1" customWidth="1"/>
    <col min="2317" max="2565" width="9.109375" style="2"/>
    <col min="2566" max="2566" width="10.109375" style="2" bestFit="1" customWidth="1"/>
    <col min="2567" max="2570" width="9.109375" style="2"/>
    <col min="2571" max="2572" width="9.88671875" style="2" bestFit="1" customWidth="1"/>
    <col min="2573" max="2821" width="9.109375" style="2"/>
    <col min="2822" max="2822" width="10.109375" style="2" bestFit="1" customWidth="1"/>
    <col min="2823" max="2826" width="9.109375" style="2"/>
    <col min="2827" max="2828" width="9.88671875" style="2" bestFit="1" customWidth="1"/>
    <col min="2829" max="3077" width="9.109375" style="2"/>
    <col min="3078" max="3078" width="10.109375" style="2" bestFit="1" customWidth="1"/>
    <col min="3079" max="3082" width="9.109375" style="2"/>
    <col min="3083" max="3084" width="9.88671875" style="2" bestFit="1" customWidth="1"/>
    <col min="3085" max="3333" width="9.109375" style="2"/>
    <col min="3334" max="3334" width="10.109375" style="2" bestFit="1" customWidth="1"/>
    <col min="3335" max="3338" width="9.109375" style="2"/>
    <col min="3339" max="3340" width="9.88671875" style="2" bestFit="1" customWidth="1"/>
    <col min="3341" max="3589" width="9.109375" style="2"/>
    <col min="3590" max="3590" width="10.109375" style="2" bestFit="1" customWidth="1"/>
    <col min="3591" max="3594" width="9.109375" style="2"/>
    <col min="3595" max="3596" width="9.88671875" style="2" bestFit="1" customWidth="1"/>
    <col min="3597" max="3845" width="9.109375" style="2"/>
    <col min="3846" max="3846" width="10.109375" style="2" bestFit="1" customWidth="1"/>
    <col min="3847" max="3850" width="9.109375" style="2"/>
    <col min="3851" max="3852" width="9.88671875" style="2" bestFit="1" customWidth="1"/>
    <col min="3853" max="4101" width="9.109375" style="2"/>
    <col min="4102" max="4102" width="10.109375" style="2" bestFit="1" customWidth="1"/>
    <col min="4103" max="4106" width="9.109375" style="2"/>
    <col min="4107" max="4108" width="9.88671875" style="2" bestFit="1" customWidth="1"/>
    <col min="4109" max="4357" width="9.109375" style="2"/>
    <col min="4358" max="4358" width="10.109375" style="2" bestFit="1" customWidth="1"/>
    <col min="4359" max="4362" width="9.109375" style="2"/>
    <col min="4363" max="4364" width="9.88671875" style="2" bestFit="1" customWidth="1"/>
    <col min="4365" max="4613" width="9.109375" style="2"/>
    <col min="4614" max="4614" width="10.109375" style="2" bestFit="1" customWidth="1"/>
    <col min="4615" max="4618" width="9.109375" style="2"/>
    <col min="4619" max="4620" width="9.88671875" style="2" bestFit="1" customWidth="1"/>
    <col min="4621" max="4869" width="9.109375" style="2"/>
    <col min="4870" max="4870" width="10.109375" style="2" bestFit="1" customWidth="1"/>
    <col min="4871" max="4874" width="9.109375" style="2"/>
    <col min="4875" max="4876" width="9.88671875" style="2" bestFit="1" customWidth="1"/>
    <col min="4877" max="5125" width="9.109375" style="2"/>
    <col min="5126" max="5126" width="10.109375" style="2" bestFit="1" customWidth="1"/>
    <col min="5127" max="5130" width="9.109375" style="2"/>
    <col min="5131" max="5132" width="9.88671875" style="2" bestFit="1" customWidth="1"/>
    <col min="5133" max="5381" width="9.109375" style="2"/>
    <col min="5382" max="5382" width="10.109375" style="2" bestFit="1" customWidth="1"/>
    <col min="5383" max="5386" width="9.109375" style="2"/>
    <col min="5387" max="5388" width="9.88671875" style="2" bestFit="1" customWidth="1"/>
    <col min="5389" max="5637" width="9.109375" style="2"/>
    <col min="5638" max="5638" width="10.109375" style="2" bestFit="1" customWidth="1"/>
    <col min="5639" max="5642" width="9.109375" style="2"/>
    <col min="5643" max="5644" width="9.88671875" style="2" bestFit="1" customWidth="1"/>
    <col min="5645" max="5893" width="9.109375" style="2"/>
    <col min="5894" max="5894" width="10.109375" style="2" bestFit="1" customWidth="1"/>
    <col min="5895" max="5898" width="9.109375" style="2"/>
    <col min="5899" max="5900" width="9.88671875" style="2" bestFit="1" customWidth="1"/>
    <col min="5901" max="6149" width="9.109375" style="2"/>
    <col min="6150" max="6150" width="10.109375" style="2" bestFit="1" customWidth="1"/>
    <col min="6151" max="6154" width="9.109375" style="2"/>
    <col min="6155" max="6156" width="9.88671875" style="2" bestFit="1" customWidth="1"/>
    <col min="6157" max="6405" width="9.109375" style="2"/>
    <col min="6406" max="6406" width="10.109375" style="2" bestFit="1" customWidth="1"/>
    <col min="6407" max="6410" width="9.109375" style="2"/>
    <col min="6411" max="6412" width="9.88671875" style="2" bestFit="1" customWidth="1"/>
    <col min="6413" max="6661" width="9.109375" style="2"/>
    <col min="6662" max="6662" width="10.109375" style="2" bestFit="1" customWidth="1"/>
    <col min="6663" max="6666" width="9.109375" style="2"/>
    <col min="6667" max="6668" width="9.88671875" style="2" bestFit="1" customWidth="1"/>
    <col min="6669" max="6917" width="9.109375" style="2"/>
    <col min="6918" max="6918" width="10.109375" style="2" bestFit="1" customWidth="1"/>
    <col min="6919" max="6922" width="9.109375" style="2"/>
    <col min="6923" max="6924" width="9.88671875" style="2" bestFit="1" customWidth="1"/>
    <col min="6925" max="7173" width="9.109375" style="2"/>
    <col min="7174" max="7174" width="10.109375" style="2" bestFit="1" customWidth="1"/>
    <col min="7175" max="7178" width="9.109375" style="2"/>
    <col min="7179" max="7180" width="9.88671875" style="2" bestFit="1" customWidth="1"/>
    <col min="7181" max="7429" width="9.109375" style="2"/>
    <col min="7430" max="7430" width="10.109375" style="2" bestFit="1" customWidth="1"/>
    <col min="7431" max="7434" width="9.109375" style="2"/>
    <col min="7435" max="7436" width="9.88671875" style="2" bestFit="1" customWidth="1"/>
    <col min="7437" max="7685" width="9.109375" style="2"/>
    <col min="7686" max="7686" width="10.109375" style="2" bestFit="1" customWidth="1"/>
    <col min="7687" max="7690" width="9.109375" style="2"/>
    <col min="7691" max="7692" width="9.88671875" style="2" bestFit="1" customWidth="1"/>
    <col min="7693" max="7941" width="9.109375" style="2"/>
    <col min="7942" max="7942" width="10.109375" style="2" bestFit="1" customWidth="1"/>
    <col min="7943" max="7946" width="9.109375" style="2"/>
    <col min="7947" max="7948" width="9.88671875" style="2" bestFit="1" customWidth="1"/>
    <col min="7949" max="8197" width="9.109375" style="2"/>
    <col min="8198" max="8198" width="10.109375" style="2" bestFit="1" customWidth="1"/>
    <col min="8199" max="8202" width="9.109375" style="2"/>
    <col min="8203" max="8204" width="9.88671875" style="2" bestFit="1" customWidth="1"/>
    <col min="8205" max="8453" width="9.109375" style="2"/>
    <col min="8454" max="8454" width="10.109375" style="2" bestFit="1" customWidth="1"/>
    <col min="8455" max="8458" width="9.109375" style="2"/>
    <col min="8459" max="8460" width="9.88671875" style="2" bestFit="1" customWidth="1"/>
    <col min="8461" max="8709" width="9.109375" style="2"/>
    <col min="8710" max="8710" width="10.109375" style="2" bestFit="1" customWidth="1"/>
    <col min="8711" max="8714" width="9.109375" style="2"/>
    <col min="8715" max="8716" width="9.88671875" style="2" bestFit="1" customWidth="1"/>
    <col min="8717" max="8965" width="9.109375" style="2"/>
    <col min="8966" max="8966" width="10.109375" style="2" bestFit="1" customWidth="1"/>
    <col min="8967" max="8970" width="9.109375" style="2"/>
    <col min="8971" max="8972" width="9.88671875" style="2" bestFit="1" customWidth="1"/>
    <col min="8973" max="9221" width="9.109375" style="2"/>
    <col min="9222" max="9222" width="10.109375" style="2" bestFit="1" customWidth="1"/>
    <col min="9223" max="9226" width="9.109375" style="2"/>
    <col min="9227" max="9228" width="9.88671875" style="2" bestFit="1" customWidth="1"/>
    <col min="9229" max="9477" width="9.109375" style="2"/>
    <col min="9478" max="9478" width="10.109375" style="2" bestFit="1" customWidth="1"/>
    <col min="9479" max="9482" width="9.109375" style="2"/>
    <col min="9483" max="9484" width="9.88671875" style="2" bestFit="1" customWidth="1"/>
    <col min="9485" max="9733" width="9.109375" style="2"/>
    <col min="9734" max="9734" width="10.109375" style="2" bestFit="1" customWidth="1"/>
    <col min="9735" max="9738" width="9.109375" style="2"/>
    <col min="9739" max="9740" width="9.88671875" style="2" bestFit="1" customWidth="1"/>
    <col min="9741" max="9989" width="9.109375" style="2"/>
    <col min="9990" max="9990" width="10.109375" style="2" bestFit="1" customWidth="1"/>
    <col min="9991" max="9994" width="9.109375" style="2"/>
    <col min="9995" max="9996" width="9.88671875" style="2" bestFit="1" customWidth="1"/>
    <col min="9997" max="10245" width="9.109375" style="2"/>
    <col min="10246" max="10246" width="10.109375" style="2" bestFit="1" customWidth="1"/>
    <col min="10247" max="10250" width="9.109375" style="2"/>
    <col min="10251" max="10252" width="9.88671875" style="2" bestFit="1" customWidth="1"/>
    <col min="10253" max="10501" width="9.109375" style="2"/>
    <col min="10502" max="10502" width="10.109375" style="2" bestFit="1" customWidth="1"/>
    <col min="10503" max="10506" width="9.109375" style="2"/>
    <col min="10507" max="10508" width="9.88671875" style="2" bestFit="1" customWidth="1"/>
    <col min="10509" max="10757" width="9.109375" style="2"/>
    <col min="10758" max="10758" width="10.109375" style="2" bestFit="1" customWidth="1"/>
    <col min="10759" max="10762" width="9.109375" style="2"/>
    <col min="10763" max="10764" width="9.88671875" style="2" bestFit="1" customWidth="1"/>
    <col min="10765" max="11013" width="9.109375" style="2"/>
    <col min="11014" max="11014" width="10.109375" style="2" bestFit="1" customWidth="1"/>
    <col min="11015" max="11018" width="9.109375" style="2"/>
    <col min="11019" max="11020" width="9.88671875" style="2" bestFit="1" customWidth="1"/>
    <col min="11021" max="11269" width="9.109375" style="2"/>
    <col min="11270" max="11270" width="10.109375" style="2" bestFit="1" customWidth="1"/>
    <col min="11271" max="11274" width="9.109375" style="2"/>
    <col min="11275" max="11276" width="9.88671875" style="2" bestFit="1" customWidth="1"/>
    <col min="11277" max="11525" width="9.109375" style="2"/>
    <col min="11526" max="11526" width="10.109375" style="2" bestFit="1" customWidth="1"/>
    <col min="11527" max="11530" width="9.109375" style="2"/>
    <col min="11531" max="11532" width="9.88671875" style="2" bestFit="1" customWidth="1"/>
    <col min="11533" max="11781" width="9.109375" style="2"/>
    <col min="11782" max="11782" width="10.109375" style="2" bestFit="1" customWidth="1"/>
    <col min="11783" max="11786" width="9.109375" style="2"/>
    <col min="11787" max="11788" width="9.88671875" style="2" bestFit="1" customWidth="1"/>
    <col min="11789" max="12037" width="9.109375" style="2"/>
    <col min="12038" max="12038" width="10.109375" style="2" bestFit="1" customWidth="1"/>
    <col min="12039" max="12042" width="9.109375" style="2"/>
    <col min="12043" max="12044" width="9.88671875" style="2" bestFit="1" customWidth="1"/>
    <col min="12045" max="12293" width="9.109375" style="2"/>
    <col min="12294" max="12294" width="10.109375" style="2" bestFit="1" customWidth="1"/>
    <col min="12295" max="12298" width="9.109375" style="2"/>
    <col min="12299" max="12300" width="9.88671875" style="2" bestFit="1" customWidth="1"/>
    <col min="12301" max="12549" width="9.109375" style="2"/>
    <col min="12550" max="12550" width="10.109375" style="2" bestFit="1" customWidth="1"/>
    <col min="12551" max="12554" width="9.109375" style="2"/>
    <col min="12555" max="12556" width="9.88671875" style="2" bestFit="1" customWidth="1"/>
    <col min="12557" max="12805" width="9.109375" style="2"/>
    <col min="12806" max="12806" width="10.109375" style="2" bestFit="1" customWidth="1"/>
    <col min="12807" max="12810" width="9.109375" style="2"/>
    <col min="12811" max="12812" width="9.88671875" style="2" bestFit="1" customWidth="1"/>
    <col min="12813" max="13061" width="9.109375" style="2"/>
    <col min="13062" max="13062" width="10.109375" style="2" bestFit="1" customWidth="1"/>
    <col min="13063" max="13066" width="9.109375" style="2"/>
    <col min="13067" max="13068" width="9.88671875" style="2" bestFit="1" customWidth="1"/>
    <col min="13069" max="13317" width="9.109375" style="2"/>
    <col min="13318" max="13318" width="10.109375" style="2" bestFit="1" customWidth="1"/>
    <col min="13319" max="13322" width="9.109375" style="2"/>
    <col min="13323" max="13324" width="9.88671875" style="2" bestFit="1" customWidth="1"/>
    <col min="13325" max="13573" width="9.109375" style="2"/>
    <col min="13574" max="13574" width="10.109375" style="2" bestFit="1" customWidth="1"/>
    <col min="13575" max="13578" width="9.109375" style="2"/>
    <col min="13579" max="13580" width="9.88671875" style="2" bestFit="1" customWidth="1"/>
    <col min="13581" max="13829" width="9.109375" style="2"/>
    <col min="13830" max="13830" width="10.109375" style="2" bestFit="1" customWidth="1"/>
    <col min="13831" max="13834" width="9.109375" style="2"/>
    <col min="13835" max="13836" width="9.88671875" style="2" bestFit="1" customWidth="1"/>
    <col min="13837" max="14085" width="9.109375" style="2"/>
    <col min="14086" max="14086" width="10.109375" style="2" bestFit="1" customWidth="1"/>
    <col min="14087" max="14090" width="9.109375" style="2"/>
    <col min="14091" max="14092" width="9.88671875" style="2" bestFit="1" customWidth="1"/>
    <col min="14093" max="14341" width="9.109375" style="2"/>
    <col min="14342" max="14342" width="10.109375" style="2" bestFit="1" customWidth="1"/>
    <col min="14343" max="14346" width="9.109375" style="2"/>
    <col min="14347" max="14348" width="9.88671875" style="2" bestFit="1" customWidth="1"/>
    <col min="14349" max="14597" width="9.109375" style="2"/>
    <col min="14598" max="14598" width="10.109375" style="2" bestFit="1" customWidth="1"/>
    <col min="14599" max="14602" width="9.109375" style="2"/>
    <col min="14603" max="14604" width="9.88671875" style="2" bestFit="1" customWidth="1"/>
    <col min="14605" max="14853" width="9.109375" style="2"/>
    <col min="14854" max="14854" width="10.109375" style="2" bestFit="1" customWidth="1"/>
    <col min="14855" max="14858" width="9.109375" style="2"/>
    <col min="14859" max="14860" width="9.88671875" style="2" bestFit="1" customWidth="1"/>
    <col min="14861" max="15109" width="9.109375" style="2"/>
    <col min="15110" max="15110" width="10.109375" style="2" bestFit="1" customWidth="1"/>
    <col min="15111" max="15114" width="9.109375" style="2"/>
    <col min="15115" max="15116" width="9.88671875" style="2" bestFit="1" customWidth="1"/>
    <col min="15117" max="15365" width="9.109375" style="2"/>
    <col min="15366" max="15366" width="10.109375" style="2" bestFit="1" customWidth="1"/>
    <col min="15367" max="15370" width="9.109375" style="2"/>
    <col min="15371" max="15372" width="9.88671875" style="2" bestFit="1" customWidth="1"/>
    <col min="15373" max="15621" width="9.109375" style="2"/>
    <col min="15622" max="15622" width="10.109375" style="2" bestFit="1" customWidth="1"/>
    <col min="15623" max="15626" width="9.109375" style="2"/>
    <col min="15627" max="15628" width="9.88671875" style="2" bestFit="1" customWidth="1"/>
    <col min="15629" max="15877" width="9.109375" style="2"/>
    <col min="15878" max="15878" width="10.109375" style="2" bestFit="1" customWidth="1"/>
    <col min="15879" max="15882" width="9.109375" style="2"/>
    <col min="15883" max="15884" width="9.88671875" style="2" bestFit="1" customWidth="1"/>
    <col min="15885" max="16133" width="9.109375" style="2"/>
    <col min="16134" max="16134" width="10.109375" style="2" bestFit="1" customWidth="1"/>
    <col min="16135" max="16138" width="9.109375" style="2"/>
    <col min="16139" max="16140" width="9.88671875" style="2" bestFit="1" customWidth="1"/>
    <col min="16141" max="16384" width="9.109375" style="2"/>
  </cols>
  <sheetData>
    <row r="1" spans="1:25" x14ac:dyDescent="0.25">
      <c r="A1" s="400" t="s">
        <v>243</v>
      </c>
      <c r="B1" s="401"/>
      <c r="C1" s="401"/>
      <c r="D1" s="401"/>
      <c r="E1" s="401"/>
      <c r="F1" s="401"/>
      <c r="G1" s="401"/>
      <c r="H1" s="401"/>
      <c r="I1" s="401"/>
      <c r="J1" s="401"/>
      <c r="K1" s="37"/>
    </row>
    <row r="2" spans="1:25" ht="15.6" x14ac:dyDescent="0.25">
      <c r="A2" s="3"/>
      <c r="B2" s="4"/>
      <c r="C2" s="402" t="s">
        <v>244</v>
      </c>
      <c r="D2" s="402"/>
      <c r="E2" s="5">
        <v>44197</v>
      </c>
      <c r="F2" s="6" t="s">
        <v>0</v>
      </c>
      <c r="G2" s="5">
        <v>44561</v>
      </c>
      <c r="H2" s="39"/>
      <c r="I2" s="39"/>
      <c r="J2" s="39"/>
      <c r="K2" s="40"/>
      <c r="X2" s="41" t="s">
        <v>279</v>
      </c>
    </row>
    <row r="3" spans="1:25" ht="13.5" customHeight="1" thickBot="1" x14ac:dyDescent="0.3">
      <c r="A3" s="403" t="s">
        <v>245</v>
      </c>
      <c r="B3" s="404"/>
      <c r="C3" s="404"/>
      <c r="D3" s="404"/>
      <c r="E3" s="404"/>
      <c r="F3" s="404"/>
      <c r="G3" s="407" t="s">
        <v>3</v>
      </c>
      <c r="H3" s="391" t="s">
        <v>246</v>
      </c>
      <c r="I3" s="391"/>
      <c r="J3" s="391"/>
      <c r="K3" s="391"/>
      <c r="L3" s="391"/>
      <c r="M3" s="391"/>
      <c r="N3" s="391"/>
      <c r="O3" s="391"/>
      <c r="P3" s="391"/>
      <c r="Q3" s="391"/>
      <c r="R3" s="391"/>
      <c r="S3" s="391"/>
      <c r="T3" s="391"/>
      <c r="U3" s="391"/>
      <c r="V3" s="391"/>
      <c r="W3" s="391"/>
      <c r="X3" s="391" t="s">
        <v>407</v>
      </c>
      <c r="Y3" s="393" t="s">
        <v>247</v>
      </c>
    </row>
    <row r="4" spans="1:25" ht="72" thickBot="1" x14ac:dyDescent="0.3">
      <c r="A4" s="405"/>
      <c r="B4" s="406"/>
      <c r="C4" s="406"/>
      <c r="D4" s="406"/>
      <c r="E4" s="406"/>
      <c r="F4" s="406"/>
      <c r="G4" s="408"/>
      <c r="H4" s="42" t="s">
        <v>248</v>
      </c>
      <c r="I4" s="42" t="s">
        <v>249</v>
      </c>
      <c r="J4" s="42" t="s">
        <v>250</v>
      </c>
      <c r="K4" s="42" t="s">
        <v>251</v>
      </c>
      <c r="L4" s="42" t="s">
        <v>252</v>
      </c>
      <c r="M4" s="42" t="s">
        <v>253</v>
      </c>
      <c r="N4" s="42" t="s">
        <v>254</v>
      </c>
      <c r="O4" s="42" t="s">
        <v>255</v>
      </c>
      <c r="P4" s="105" t="s">
        <v>404</v>
      </c>
      <c r="Q4" s="42" t="s">
        <v>256</v>
      </c>
      <c r="R4" s="42" t="s">
        <v>257</v>
      </c>
      <c r="S4" s="105" t="s">
        <v>405</v>
      </c>
      <c r="T4" s="105" t="s">
        <v>406</v>
      </c>
      <c r="U4" s="42" t="s">
        <v>258</v>
      </c>
      <c r="V4" s="42" t="s">
        <v>259</v>
      </c>
      <c r="W4" s="42" t="s">
        <v>260</v>
      </c>
      <c r="X4" s="392"/>
      <c r="Y4" s="394"/>
    </row>
    <row r="5" spans="1:25" ht="20.399999999999999" x14ac:dyDescent="0.25">
      <c r="A5" s="395">
        <v>1</v>
      </c>
      <c r="B5" s="396"/>
      <c r="C5" s="396"/>
      <c r="D5" s="396"/>
      <c r="E5" s="396"/>
      <c r="F5" s="396"/>
      <c r="G5" s="7">
        <v>2</v>
      </c>
      <c r="H5" s="43" t="s">
        <v>167</v>
      </c>
      <c r="I5" s="44" t="s">
        <v>168</v>
      </c>
      <c r="J5" s="43" t="s">
        <v>280</v>
      </c>
      <c r="K5" s="44" t="s">
        <v>281</v>
      </c>
      <c r="L5" s="43" t="s">
        <v>282</v>
      </c>
      <c r="M5" s="44" t="s">
        <v>283</v>
      </c>
      <c r="N5" s="43" t="s">
        <v>284</v>
      </c>
      <c r="O5" s="44" t="s">
        <v>285</v>
      </c>
      <c r="P5" s="43" t="s">
        <v>286</v>
      </c>
      <c r="Q5" s="44" t="s">
        <v>287</v>
      </c>
      <c r="R5" s="43" t="s">
        <v>288</v>
      </c>
      <c r="S5" s="43" t="s">
        <v>289</v>
      </c>
      <c r="T5" s="43" t="s">
        <v>290</v>
      </c>
      <c r="U5" s="43" t="s">
        <v>408</v>
      </c>
      <c r="V5" s="43" t="s">
        <v>291</v>
      </c>
      <c r="W5" s="43" t="s">
        <v>409</v>
      </c>
      <c r="X5" s="43">
        <v>19</v>
      </c>
      <c r="Y5" s="45" t="s">
        <v>410</v>
      </c>
    </row>
    <row r="6" spans="1:25" x14ac:dyDescent="0.25">
      <c r="A6" s="397" t="s">
        <v>261</v>
      </c>
      <c r="B6" s="397"/>
      <c r="C6" s="397"/>
      <c r="D6" s="397"/>
      <c r="E6" s="397"/>
      <c r="F6" s="397"/>
      <c r="G6" s="397"/>
      <c r="H6" s="397"/>
      <c r="I6" s="397"/>
      <c r="J6" s="397"/>
      <c r="K6" s="397"/>
      <c r="L6" s="397"/>
      <c r="M6" s="397"/>
      <c r="N6" s="398"/>
      <c r="O6" s="398"/>
      <c r="P6" s="398"/>
      <c r="Q6" s="398"/>
      <c r="R6" s="398"/>
      <c r="S6" s="398"/>
      <c r="T6" s="398"/>
      <c r="U6" s="398"/>
      <c r="V6" s="398"/>
      <c r="W6" s="398"/>
      <c r="X6" s="398"/>
      <c r="Y6" s="399"/>
    </row>
    <row r="7" spans="1:25" x14ac:dyDescent="0.25">
      <c r="A7" s="389" t="s">
        <v>294</v>
      </c>
      <c r="B7" s="389"/>
      <c r="C7" s="389"/>
      <c r="D7" s="389"/>
      <c r="E7" s="389"/>
      <c r="F7" s="389"/>
      <c r="G7" s="8">
        <v>1</v>
      </c>
      <c r="H7" s="46">
        <v>1672021210</v>
      </c>
      <c r="I7" s="46">
        <v>5710563</v>
      </c>
      <c r="J7" s="46">
        <v>83601061</v>
      </c>
      <c r="K7" s="46">
        <v>136815284</v>
      </c>
      <c r="L7" s="46">
        <v>124418266</v>
      </c>
      <c r="M7" s="46">
        <v>0</v>
      </c>
      <c r="N7" s="46">
        <v>0</v>
      </c>
      <c r="O7" s="46">
        <v>0</v>
      </c>
      <c r="P7" s="46">
        <v>61473</v>
      </c>
      <c r="Q7" s="46">
        <v>0</v>
      </c>
      <c r="R7" s="46">
        <v>0</v>
      </c>
      <c r="S7" s="46">
        <v>0</v>
      </c>
      <c r="T7" s="46">
        <v>0</v>
      </c>
      <c r="U7" s="46">
        <v>539646072</v>
      </c>
      <c r="V7" s="46">
        <v>377006905</v>
      </c>
      <c r="W7" s="47">
        <f>H7+I7+J7+K7-L7+M7+N7+O7+P7+Q7+R7+U7+V7+S7+T7</f>
        <v>2690444302</v>
      </c>
      <c r="X7" s="46">
        <v>0</v>
      </c>
      <c r="Y7" s="47">
        <f>W7+X7</f>
        <v>2690444302</v>
      </c>
    </row>
    <row r="8" spans="1:25" x14ac:dyDescent="0.25">
      <c r="A8" s="384" t="s">
        <v>262</v>
      </c>
      <c r="B8" s="384"/>
      <c r="C8" s="384"/>
      <c r="D8" s="384"/>
      <c r="E8" s="384"/>
      <c r="F8" s="384"/>
      <c r="G8" s="8">
        <v>2</v>
      </c>
      <c r="H8" s="46">
        <v>0</v>
      </c>
      <c r="I8" s="46">
        <v>0</v>
      </c>
      <c r="J8" s="46">
        <v>0</v>
      </c>
      <c r="K8" s="46">
        <v>0</v>
      </c>
      <c r="L8" s="46">
        <v>0</v>
      </c>
      <c r="M8" s="46">
        <v>0</v>
      </c>
      <c r="N8" s="46">
        <v>0</v>
      </c>
      <c r="O8" s="46">
        <v>0</v>
      </c>
      <c r="P8" s="46">
        <v>0</v>
      </c>
      <c r="Q8" s="46">
        <v>0</v>
      </c>
      <c r="R8" s="46">
        <v>0</v>
      </c>
      <c r="S8" s="46">
        <v>0</v>
      </c>
      <c r="T8" s="46">
        <v>0</v>
      </c>
      <c r="U8" s="46">
        <v>0</v>
      </c>
      <c r="V8" s="46">
        <v>0</v>
      </c>
      <c r="W8" s="47">
        <f t="shared" ref="W8:W29" si="0">H8+I8+J8+K8-L8+M8+N8+O8+P8+Q8+R8+U8+V8+S8+T8</f>
        <v>0</v>
      </c>
      <c r="X8" s="46">
        <v>0</v>
      </c>
      <c r="Y8" s="47">
        <f t="shared" ref="Y8:Y9" si="1">W8+X8</f>
        <v>0</v>
      </c>
    </row>
    <row r="9" spans="1:25" x14ac:dyDescent="0.25">
      <c r="A9" s="384" t="s">
        <v>263</v>
      </c>
      <c r="B9" s="384"/>
      <c r="C9" s="384"/>
      <c r="D9" s="384"/>
      <c r="E9" s="384"/>
      <c r="F9" s="384"/>
      <c r="G9" s="8">
        <v>3</v>
      </c>
      <c r="H9" s="46">
        <v>0</v>
      </c>
      <c r="I9" s="46">
        <v>0</v>
      </c>
      <c r="J9" s="46">
        <v>0</v>
      </c>
      <c r="K9" s="46">
        <v>0</v>
      </c>
      <c r="L9" s="46">
        <v>0</v>
      </c>
      <c r="M9" s="46">
        <v>0</v>
      </c>
      <c r="N9" s="46">
        <v>0</v>
      </c>
      <c r="O9" s="46">
        <v>0</v>
      </c>
      <c r="P9" s="46">
        <v>0</v>
      </c>
      <c r="Q9" s="46">
        <v>0</v>
      </c>
      <c r="R9" s="46">
        <v>0</v>
      </c>
      <c r="S9" s="46">
        <v>0</v>
      </c>
      <c r="T9" s="46">
        <v>0</v>
      </c>
      <c r="U9" s="46">
        <v>0</v>
      </c>
      <c r="V9" s="46">
        <v>0</v>
      </c>
      <c r="W9" s="47">
        <f t="shared" si="0"/>
        <v>0</v>
      </c>
      <c r="X9" s="46">
        <v>0</v>
      </c>
      <c r="Y9" s="47">
        <f t="shared" si="1"/>
        <v>0</v>
      </c>
    </row>
    <row r="10" spans="1:25" ht="22.5" customHeight="1" x14ac:dyDescent="0.25">
      <c r="A10" s="390" t="s">
        <v>295</v>
      </c>
      <c r="B10" s="390"/>
      <c r="C10" s="390"/>
      <c r="D10" s="390"/>
      <c r="E10" s="390"/>
      <c r="F10" s="390"/>
      <c r="G10" s="9">
        <v>4</v>
      </c>
      <c r="H10" s="48">
        <f>H7+H8+H9</f>
        <v>1672021210</v>
      </c>
      <c r="I10" s="48">
        <f t="shared" ref="I10:Y10" si="2">I7+I8+I9</f>
        <v>5710563</v>
      </c>
      <c r="J10" s="48">
        <f t="shared" si="2"/>
        <v>83601061</v>
      </c>
      <c r="K10" s="48">
        <f t="shared" si="2"/>
        <v>136815284</v>
      </c>
      <c r="L10" s="48">
        <f t="shared" si="2"/>
        <v>124418266</v>
      </c>
      <c r="M10" s="48">
        <f t="shared" si="2"/>
        <v>0</v>
      </c>
      <c r="N10" s="48">
        <f t="shared" si="2"/>
        <v>0</v>
      </c>
      <c r="O10" s="48">
        <f t="shared" si="2"/>
        <v>0</v>
      </c>
      <c r="P10" s="48">
        <f t="shared" si="2"/>
        <v>61473</v>
      </c>
      <c r="Q10" s="48">
        <f t="shared" si="2"/>
        <v>0</v>
      </c>
      <c r="R10" s="48">
        <f t="shared" si="2"/>
        <v>0</v>
      </c>
      <c r="S10" s="48">
        <f t="shared" si="2"/>
        <v>0</v>
      </c>
      <c r="T10" s="48">
        <f t="shared" si="2"/>
        <v>0</v>
      </c>
      <c r="U10" s="48">
        <f t="shared" si="2"/>
        <v>539646072</v>
      </c>
      <c r="V10" s="48">
        <f t="shared" si="2"/>
        <v>377006905</v>
      </c>
      <c r="W10" s="48">
        <f t="shared" si="0"/>
        <v>2690444302</v>
      </c>
      <c r="X10" s="48">
        <f t="shared" si="2"/>
        <v>0</v>
      </c>
      <c r="Y10" s="48">
        <f t="shared" si="2"/>
        <v>2690444302</v>
      </c>
    </row>
    <row r="11" spans="1:25" x14ac:dyDescent="0.25">
      <c r="A11" s="384" t="s">
        <v>264</v>
      </c>
      <c r="B11" s="384"/>
      <c r="C11" s="384"/>
      <c r="D11" s="384"/>
      <c r="E11" s="384"/>
      <c r="F11" s="384"/>
      <c r="G11" s="8">
        <v>5</v>
      </c>
      <c r="H11" s="50">
        <v>0</v>
      </c>
      <c r="I11" s="50">
        <v>0</v>
      </c>
      <c r="J11" s="50">
        <v>0</v>
      </c>
      <c r="K11" s="50">
        <v>0</v>
      </c>
      <c r="L11" s="50">
        <v>0</v>
      </c>
      <c r="M11" s="50">
        <v>0</v>
      </c>
      <c r="N11" s="50">
        <v>0</v>
      </c>
      <c r="O11" s="50">
        <v>0</v>
      </c>
      <c r="P11" s="50">
        <v>0</v>
      </c>
      <c r="Q11" s="50">
        <v>0</v>
      </c>
      <c r="R11" s="50">
        <v>0</v>
      </c>
      <c r="S11" s="46">
        <v>0</v>
      </c>
      <c r="T11" s="46">
        <v>0</v>
      </c>
      <c r="U11" s="50">
        <v>0</v>
      </c>
      <c r="V11" s="46">
        <v>-308549679</v>
      </c>
      <c r="W11" s="47">
        <f t="shared" si="0"/>
        <v>-308549679</v>
      </c>
      <c r="X11" s="46">
        <v>0</v>
      </c>
      <c r="Y11" s="47">
        <f t="shared" ref="Y11:Y29" si="3">W11+X11</f>
        <v>-308549679</v>
      </c>
    </row>
    <row r="12" spans="1:25" x14ac:dyDescent="0.25">
      <c r="A12" s="384" t="s">
        <v>265</v>
      </c>
      <c r="B12" s="384"/>
      <c r="C12" s="384"/>
      <c r="D12" s="384"/>
      <c r="E12" s="384"/>
      <c r="F12" s="384"/>
      <c r="G12" s="8">
        <v>6</v>
      </c>
      <c r="H12" s="50">
        <v>0</v>
      </c>
      <c r="I12" s="50">
        <v>0</v>
      </c>
      <c r="J12" s="50">
        <v>0</v>
      </c>
      <c r="K12" s="50">
        <v>0</v>
      </c>
      <c r="L12" s="50">
        <v>0</v>
      </c>
      <c r="M12" s="50">
        <v>0</v>
      </c>
      <c r="N12" s="46">
        <v>0</v>
      </c>
      <c r="O12" s="50">
        <v>0</v>
      </c>
      <c r="P12" s="50">
        <v>0</v>
      </c>
      <c r="Q12" s="50">
        <v>0</v>
      </c>
      <c r="R12" s="50">
        <v>0</v>
      </c>
      <c r="S12" s="46">
        <v>0</v>
      </c>
      <c r="T12" s="46">
        <v>0</v>
      </c>
      <c r="U12" s="50">
        <v>0</v>
      </c>
      <c r="V12" s="50">
        <v>0</v>
      </c>
      <c r="W12" s="47">
        <f t="shared" si="0"/>
        <v>0</v>
      </c>
      <c r="X12" s="46">
        <v>0</v>
      </c>
      <c r="Y12" s="47">
        <f t="shared" si="3"/>
        <v>0</v>
      </c>
    </row>
    <row r="13" spans="1:25" ht="26.25" customHeight="1" x14ac:dyDescent="0.25">
      <c r="A13" s="384" t="s">
        <v>266</v>
      </c>
      <c r="B13" s="384"/>
      <c r="C13" s="384"/>
      <c r="D13" s="384"/>
      <c r="E13" s="384"/>
      <c r="F13" s="384"/>
      <c r="G13" s="8">
        <v>7</v>
      </c>
      <c r="H13" s="50">
        <v>0</v>
      </c>
      <c r="I13" s="50">
        <v>0</v>
      </c>
      <c r="J13" s="50">
        <v>0</v>
      </c>
      <c r="K13" s="50">
        <v>0</v>
      </c>
      <c r="L13" s="50">
        <v>0</v>
      </c>
      <c r="M13" s="50">
        <v>0</v>
      </c>
      <c r="N13" s="50">
        <v>0</v>
      </c>
      <c r="O13" s="46">
        <v>0</v>
      </c>
      <c r="P13" s="50">
        <v>0</v>
      </c>
      <c r="Q13" s="50">
        <v>0</v>
      </c>
      <c r="R13" s="50">
        <v>0</v>
      </c>
      <c r="S13" s="46">
        <v>0</v>
      </c>
      <c r="T13" s="46">
        <v>0</v>
      </c>
      <c r="U13" s="46">
        <v>0</v>
      </c>
      <c r="V13" s="46">
        <v>0</v>
      </c>
      <c r="W13" s="47">
        <f t="shared" si="0"/>
        <v>0</v>
      </c>
      <c r="X13" s="46">
        <v>0</v>
      </c>
      <c r="Y13" s="47">
        <f t="shared" si="3"/>
        <v>0</v>
      </c>
    </row>
    <row r="14" spans="1:25" ht="40.5" customHeight="1" x14ac:dyDescent="0.25">
      <c r="A14" s="384" t="s">
        <v>411</v>
      </c>
      <c r="B14" s="384"/>
      <c r="C14" s="384"/>
      <c r="D14" s="384"/>
      <c r="E14" s="384"/>
      <c r="F14" s="384"/>
      <c r="G14" s="8">
        <v>8</v>
      </c>
      <c r="H14" s="50">
        <v>0</v>
      </c>
      <c r="I14" s="50">
        <v>0</v>
      </c>
      <c r="J14" s="50">
        <v>0</v>
      </c>
      <c r="K14" s="50">
        <v>0</v>
      </c>
      <c r="L14" s="50">
        <v>0</v>
      </c>
      <c r="M14" s="50">
        <v>0</v>
      </c>
      <c r="N14" s="50">
        <v>0</v>
      </c>
      <c r="O14" s="50">
        <v>0</v>
      </c>
      <c r="P14" s="46">
        <v>-73904</v>
      </c>
      <c r="Q14" s="50">
        <v>0</v>
      </c>
      <c r="R14" s="50">
        <v>0</v>
      </c>
      <c r="S14" s="46">
        <v>0</v>
      </c>
      <c r="T14" s="46">
        <v>0</v>
      </c>
      <c r="U14" s="46">
        <v>0</v>
      </c>
      <c r="V14" s="46">
        <v>0</v>
      </c>
      <c r="W14" s="47">
        <f t="shared" si="0"/>
        <v>-73904</v>
      </c>
      <c r="X14" s="46">
        <v>0</v>
      </c>
      <c r="Y14" s="47">
        <f t="shared" si="3"/>
        <v>-73904</v>
      </c>
    </row>
    <row r="15" spans="1:25" x14ac:dyDescent="0.25">
      <c r="A15" s="384" t="s">
        <v>267</v>
      </c>
      <c r="B15" s="384"/>
      <c r="C15" s="384"/>
      <c r="D15" s="384"/>
      <c r="E15" s="384"/>
      <c r="F15" s="384"/>
      <c r="G15" s="8">
        <v>9</v>
      </c>
      <c r="H15" s="50">
        <v>0</v>
      </c>
      <c r="I15" s="50">
        <v>0</v>
      </c>
      <c r="J15" s="50">
        <v>0</v>
      </c>
      <c r="K15" s="50">
        <v>0</v>
      </c>
      <c r="L15" s="50">
        <v>0</v>
      </c>
      <c r="M15" s="50">
        <v>0</v>
      </c>
      <c r="N15" s="50">
        <v>0</v>
      </c>
      <c r="O15" s="50">
        <v>0</v>
      </c>
      <c r="P15" s="50">
        <v>0</v>
      </c>
      <c r="Q15" s="46">
        <v>0</v>
      </c>
      <c r="R15" s="50">
        <v>0</v>
      </c>
      <c r="S15" s="46">
        <v>0</v>
      </c>
      <c r="T15" s="46">
        <v>0</v>
      </c>
      <c r="U15" s="46">
        <v>0</v>
      </c>
      <c r="V15" s="46">
        <v>0</v>
      </c>
      <c r="W15" s="47">
        <f t="shared" si="0"/>
        <v>0</v>
      </c>
      <c r="X15" s="46">
        <v>0</v>
      </c>
      <c r="Y15" s="47">
        <f t="shared" si="3"/>
        <v>0</v>
      </c>
    </row>
    <row r="16" spans="1:25" ht="28.5" customHeight="1" x14ac:dyDescent="0.25">
      <c r="A16" s="384" t="s">
        <v>268</v>
      </c>
      <c r="B16" s="384"/>
      <c r="C16" s="384"/>
      <c r="D16" s="384"/>
      <c r="E16" s="384"/>
      <c r="F16" s="384"/>
      <c r="G16" s="8">
        <v>10</v>
      </c>
      <c r="H16" s="50">
        <v>0</v>
      </c>
      <c r="I16" s="50">
        <v>0</v>
      </c>
      <c r="J16" s="50">
        <v>0</v>
      </c>
      <c r="K16" s="50">
        <v>0</v>
      </c>
      <c r="L16" s="50">
        <v>0</v>
      </c>
      <c r="M16" s="50">
        <v>0</v>
      </c>
      <c r="N16" s="50">
        <v>0</v>
      </c>
      <c r="O16" s="50">
        <v>0</v>
      </c>
      <c r="P16" s="50">
        <v>0</v>
      </c>
      <c r="Q16" s="50">
        <v>0</v>
      </c>
      <c r="R16" s="46">
        <v>0</v>
      </c>
      <c r="S16" s="46">
        <v>0</v>
      </c>
      <c r="T16" s="46">
        <v>0</v>
      </c>
      <c r="U16" s="46">
        <v>0</v>
      </c>
      <c r="V16" s="46">
        <v>0</v>
      </c>
      <c r="W16" s="47">
        <f t="shared" si="0"/>
        <v>0</v>
      </c>
      <c r="X16" s="46">
        <v>0</v>
      </c>
      <c r="Y16" s="47">
        <f t="shared" si="3"/>
        <v>0</v>
      </c>
    </row>
    <row r="17" spans="1:25" ht="23.25" customHeight="1" x14ac:dyDescent="0.25">
      <c r="A17" s="384" t="s">
        <v>269</v>
      </c>
      <c r="B17" s="384"/>
      <c r="C17" s="384"/>
      <c r="D17" s="384"/>
      <c r="E17" s="384"/>
      <c r="F17" s="384"/>
      <c r="G17" s="8">
        <v>11</v>
      </c>
      <c r="H17" s="50">
        <v>0</v>
      </c>
      <c r="I17" s="50">
        <v>0</v>
      </c>
      <c r="J17" s="50">
        <v>0</v>
      </c>
      <c r="K17" s="50">
        <v>0</v>
      </c>
      <c r="L17" s="50">
        <v>0</v>
      </c>
      <c r="M17" s="50">
        <v>0</v>
      </c>
      <c r="N17" s="46">
        <v>0</v>
      </c>
      <c r="O17" s="46">
        <v>0</v>
      </c>
      <c r="P17" s="46">
        <v>0</v>
      </c>
      <c r="Q17" s="46">
        <v>0</v>
      </c>
      <c r="R17" s="46">
        <v>0</v>
      </c>
      <c r="S17" s="46">
        <v>0</v>
      </c>
      <c r="T17" s="46">
        <v>0</v>
      </c>
      <c r="U17" s="46">
        <v>0</v>
      </c>
      <c r="V17" s="46">
        <v>0</v>
      </c>
      <c r="W17" s="47">
        <f t="shared" si="0"/>
        <v>0</v>
      </c>
      <c r="X17" s="46">
        <v>0</v>
      </c>
      <c r="Y17" s="47">
        <f t="shared" si="3"/>
        <v>0</v>
      </c>
    </row>
    <row r="18" spans="1:25" x14ac:dyDescent="0.25">
      <c r="A18" s="384" t="s">
        <v>270</v>
      </c>
      <c r="B18" s="384"/>
      <c r="C18" s="384"/>
      <c r="D18" s="384"/>
      <c r="E18" s="384"/>
      <c r="F18" s="384"/>
      <c r="G18" s="8">
        <v>12</v>
      </c>
      <c r="H18" s="50">
        <v>0</v>
      </c>
      <c r="I18" s="50">
        <v>0</v>
      </c>
      <c r="J18" s="50">
        <v>0</v>
      </c>
      <c r="K18" s="50">
        <v>0</v>
      </c>
      <c r="L18" s="50">
        <v>0</v>
      </c>
      <c r="M18" s="50">
        <v>0</v>
      </c>
      <c r="N18" s="46">
        <v>0</v>
      </c>
      <c r="O18" s="46">
        <v>0</v>
      </c>
      <c r="P18" s="46">
        <v>0</v>
      </c>
      <c r="Q18" s="46">
        <v>0</v>
      </c>
      <c r="R18" s="46">
        <v>0</v>
      </c>
      <c r="S18" s="46">
        <v>0</v>
      </c>
      <c r="T18" s="46">
        <v>0</v>
      </c>
      <c r="U18" s="46">
        <v>0</v>
      </c>
      <c r="V18" s="46">
        <v>0</v>
      </c>
      <c r="W18" s="47">
        <f t="shared" si="0"/>
        <v>0</v>
      </c>
      <c r="X18" s="46">
        <v>0</v>
      </c>
      <c r="Y18" s="47">
        <f t="shared" si="3"/>
        <v>0</v>
      </c>
    </row>
    <row r="19" spans="1:25" x14ac:dyDescent="0.25">
      <c r="A19" s="384" t="s">
        <v>271</v>
      </c>
      <c r="B19" s="384"/>
      <c r="C19" s="384"/>
      <c r="D19" s="384"/>
      <c r="E19" s="384"/>
      <c r="F19" s="384"/>
      <c r="G19" s="8">
        <v>13</v>
      </c>
      <c r="H19" s="46">
        <v>0</v>
      </c>
      <c r="I19" s="46">
        <v>0</v>
      </c>
      <c r="J19" s="46">
        <v>0</v>
      </c>
      <c r="K19" s="46">
        <v>0</v>
      </c>
      <c r="L19" s="46">
        <v>0</v>
      </c>
      <c r="M19" s="46">
        <v>0</v>
      </c>
      <c r="N19" s="46">
        <v>0</v>
      </c>
      <c r="O19" s="46">
        <v>0</v>
      </c>
      <c r="P19" s="46">
        <v>0</v>
      </c>
      <c r="Q19" s="46">
        <v>0</v>
      </c>
      <c r="R19" s="46">
        <v>0</v>
      </c>
      <c r="S19" s="46">
        <v>0</v>
      </c>
      <c r="T19" s="46">
        <v>0</v>
      </c>
      <c r="U19" s="46">
        <v>0</v>
      </c>
      <c r="V19" s="46">
        <v>0</v>
      </c>
      <c r="W19" s="47">
        <f t="shared" si="0"/>
        <v>0</v>
      </c>
      <c r="X19" s="46">
        <v>0</v>
      </c>
      <c r="Y19" s="47">
        <f t="shared" si="3"/>
        <v>0</v>
      </c>
    </row>
    <row r="20" spans="1:25" x14ac:dyDescent="0.25">
      <c r="A20" s="384" t="s">
        <v>272</v>
      </c>
      <c r="B20" s="384"/>
      <c r="C20" s="384"/>
      <c r="D20" s="384"/>
      <c r="E20" s="384"/>
      <c r="F20" s="384"/>
      <c r="G20" s="8">
        <v>14</v>
      </c>
      <c r="H20" s="50">
        <v>0</v>
      </c>
      <c r="I20" s="50">
        <v>0</v>
      </c>
      <c r="J20" s="50">
        <v>0</v>
      </c>
      <c r="K20" s="50">
        <v>0</v>
      </c>
      <c r="L20" s="50">
        <v>0</v>
      </c>
      <c r="M20" s="50">
        <v>0</v>
      </c>
      <c r="N20" s="46">
        <v>0</v>
      </c>
      <c r="O20" s="46">
        <v>0</v>
      </c>
      <c r="P20" s="46">
        <v>13303</v>
      </c>
      <c r="Q20" s="46">
        <v>0</v>
      </c>
      <c r="R20" s="46">
        <v>0</v>
      </c>
      <c r="S20" s="46">
        <v>0</v>
      </c>
      <c r="T20" s="46">
        <v>0</v>
      </c>
      <c r="U20" s="46">
        <v>0</v>
      </c>
      <c r="V20" s="46">
        <v>0</v>
      </c>
      <c r="W20" s="47">
        <f t="shared" si="0"/>
        <v>13303</v>
      </c>
      <c r="X20" s="46">
        <v>0</v>
      </c>
      <c r="Y20" s="47">
        <f t="shared" si="3"/>
        <v>13303</v>
      </c>
    </row>
    <row r="21" spans="1:25" ht="30.75" customHeight="1" x14ac:dyDescent="0.25">
      <c r="A21" s="384" t="s">
        <v>412</v>
      </c>
      <c r="B21" s="384"/>
      <c r="C21" s="384"/>
      <c r="D21" s="384"/>
      <c r="E21" s="384"/>
      <c r="F21" s="384"/>
      <c r="G21" s="8">
        <v>15</v>
      </c>
      <c r="H21" s="46">
        <v>0</v>
      </c>
      <c r="I21" s="46">
        <v>0</v>
      </c>
      <c r="J21" s="46">
        <v>0</v>
      </c>
      <c r="K21" s="46">
        <v>0</v>
      </c>
      <c r="L21" s="46">
        <v>0</v>
      </c>
      <c r="M21" s="46">
        <v>0</v>
      </c>
      <c r="N21" s="46">
        <v>0</v>
      </c>
      <c r="O21" s="46">
        <v>0</v>
      </c>
      <c r="P21" s="46">
        <v>0</v>
      </c>
      <c r="Q21" s="46">
        <v>0</v>
      </c>
      <c r="R21" s="46">
        <v>0</v>
      </c>
      <c r="S21" s="46">
        <v>0</v>
      </c>
      <c r="T21" s="46">
        <v>0</v>
      </c>
      <c r="U21" s="46">
        <v>0</v>
      </c>
      <c r="V21" s="46">
        <v>0</v>
      </c>
      <c r="W21" s="47">
        <f t="shared" si="0"/>
        <v>0</v>
      </c>
      <c r="X21" s="46">
        <v>0</v>
      </c>
      <c r="Y21" s="47">
        <f t="shared" si="3"/>
        <v>0</v>
      </c>
    </row>
    <row r="22" spans="1:25" ht="28.5" customHeight="1" x14ac:dyDescent="0.25">
      <c r="A22" s="384" t="s">
        <v>413</v>
      </c>
      <c r="B22" s="384"/>
      <c r="C22" s="384"/>
      <c r="D22" s="384"/>
      <c r="E22" s="384"/>
      <c r="F22" s="384"/>
      <c r="G22" s="8">
        <v>16</v>
      </c>
      <c r="H22" s="46">
        <v>0</v>
      </c>
      <c r="I22" s="46">
        <v>0</v>
      </c>
      <c r="J22" s="46">
        <v>0</v>
      </c>
      <c r="K22" s="46">
        <v>0</v>
      </c>
      <c r="L22" s="46">
        <v>0</v>
      </c>
      <c r="M22" s="46">
        <v>0</v>
      </c>
      <c r="N22" s="46">
        <v>0</v>
      </c>
      <c r="O22" s="46">
        <v>0</v>
      </c>
      <c r="P22" s="46">
        <v>0</v>
      </c>
      <c r="Q22" s="46">
        <v>0</v>
      </c>
      <c r="R22" s="46">
        <v>0</v>
      </c>
      <c r="S22" s="46">
        <v>0</v>
      </c>
      <c r="T22" s="46">
        <v>0</v>
      </c>
      <c r="U22" s="46">
        <v>0</v>
      </c>
      <c r="V22" s="46">
        <v>0</v>
      </c>
      <c r="W22" s="47">
        <f t="shared" si="0"/>
        <v>0</v>
      </c>
      <c r="X22" s="46">
        <v>0</v>
      </c>
      <c r="Y22" s="47">
        <f t="shared" si="3"/>
        <v>0</v>
      </c>
    </row>
    <row r="23" spans="1:25" ht="26.25" customHeight="1" x14ac:dyDescent="0.25">
      <c r="A23" s="384" t="s">
        <v>414</v>
      </c>
      <c r="B23" s="384"/>
      <c r="C23" s="384"/>
      <c r="D23" s="384"/>
      <c r="E23" s="384"/>
      <c r="F23" s="384"/>
      <c r="G23" s="8">
        <v>17</v>
      </c>
      <c r="H23" s="46">
        <v>0</v>
      </c>
      <c r="I23" s="46">
        <v>0</v>
      </c>
      <c r="J23" s="46">
        <v>0</v>
      </c>
      <c r="K23" s="46">
        <v>0</v>
      </c>
      <c r="L23" s="46">
        <v>0</v>
      </c>
      <c r="M23" s="46">
        <v>0</v>
      </c>
      <c r="N23" s="46">
        <v>0</v>
      </c>
      <c r="O23" s="46">
        <v>0</v>
      </c>
      <c r="P23" s="46">
        <v>0</v>
      </c>
      <c r="Q23" s="46">
        <v>0</v>
      </c>
      <c r="R23" s="46">
        <v>0</v>
      </c>
      <c r="S23" s="46">
        <v>0</v>
      </c>
      <c r="T23" s="46">
        <v>0</v>
      </c>
      <c r="U23" s="46">
        <v>0</v>
      </c>
      <c r="V23" s="46">
        <v>0</v>
      </c>
      <c r="W23" s="47">
        <f t="shared" si="0"/>
        <v>0</v>
      </c>
      <c r="X23" s="46">
        <v>0</v>
      </c>
      <c r="Y23" s="47">
        <f t="shared" si="3"/>
        <v>0</v>
      </c>
    </row>
    <row r="24" spans="1:25" x14ac:dyDescent="0.25">
      <c r="A24" s="384" t="s">
        <v>273</v>
      </c>
      <c r="B24" s="384"/>
      <c r="C24" s="384"/>
      <c r="D24" s="384"/>
      <c r="E24" s="384"/>
      <c r="F24" s="384"/>
      <c r="G24" s="8">
        <v>18</v>
      </c>
      <c r="H24" s="46">
        <v>0</v>
      </c>
      <c r="I24" s="46">
        <v>0</v>
      </c>
      <c r="J24" s="46">
        <v>0</v>
      </c>
      <c r="K24" s="46">
        <v>0</v>
      </c>
      <c r="L24" s="46">
        <v>0</v>
      </c>
      <c r="M24" s="46">
        <v>0</v>
      </c>
      <c r="N24" s="46">
        <v>0</v>
      </c>
      <c r="O24" s="46">
        <v>0</v>
      </c>
      <c r="P24" s="46">
        <v>0</v>
      </c>
      <c r="Q24" s="46">
        <v>0</v>
      </c>
      <c r="R24" s="46">
        <v>0</v>
      </c>
      <c r="S24" s="46">
        <v>0</v>
      </c>
      <c r="T24" s="46">
        <v>0</v>
      </c>
      <c r="U24" s="46">
        <v>0</v>
      </c>
      <c r="V24" s="46">
        <v>0</v>
      </c>
      <c r="W24" s="47">
        <f t="shared" si="0"/>
        <v>0</v>
      </c>
      <c r="X24" s="46">
        <v>0</v>
      </c>
      <c r="Y24" s="47">
        <f t="shared" si="3"/>
        <v>0</v>
      </c>
    </row>
    <row r="25" spans="1:25" x14ac:dyDescent="0.25">
      <c r="A25" s="384" t="s">
        <v>415</v>
      </c>
      <c r="B25" s="384"/>
      <c r="C25" s="384"/>
      <c r="D25" s="384"/>
      <c r="E25" s="384"/>
      <c r="F25" s="384"/>
      <c r="G25" s="8">
        <v>19</v>
      </c>
      <c r="H25" s="46">
        <v>0</v>
      </c>
      <c r="I25" s="46">
        <v>0</v>
      </c>
      <c r="J25" s="46">
        <v>0</v>
      </c>
      <c r="K25" s="46">
        <v>0</v>
      </c>
      <c r="L25" s="46">
        <v>0</v>
      </c>
      <c r="M25" s="46">
        <v>0</v>
      </c>
      <c r="N25" s="46">
        <v>0</v>
      </c>
      <c r="O25" s="46">
        <v>0</v>
      </c>
      <c r="P25" s="46">
        <v>0</v>
      </c>
      <c r="Q25" s="46">
        <v>0</v>
      </c>
      <c r="R25" s="46">
        <v>0</v>
      </c>
      <c r="S25" s="46">
        <v>0</v>
      </c>
      <c r="T25" s="46">
        <v>0</v>
      </c>
      <c r="U25" s="46">
        <v>0</v>
      </c>
      <c r="V25" s="46">
        <v>0</v>
      </c>
      <c r="W25" s="47">
        <f t="shared" si="0"/>
        <v>0</v>
      </c>
      <c r="X25" s="46">
        <v>0</v>
      </c>
      <c r="Y25" s="47">
        <f t="shared" ref="Y25" si="4">W25+X25</f>
        <v>0</v>
      </c>
    </row>
    <row r="26" spans="1:25" x14ac:dyDescent="0.25">
      <c r="A26" s="384" t="s">
        <v>417</v>
      </c>
      <c r="B26" s="384"/>
      <c r="C26" s="384"/>
      <c r="D26" s="384"/>
      <c r="E26" s="384"/>
      <c r="F26" s="384"/>
      <c r="G26" s="8">
        <v>20</v>
      </c>
      <c r="H26" s="46">
        <v>0</v>
      </c>
      <c r="I26" s="46">
        <v>0</v>
      </c>
      <c r="J26" s="46">
        <v>0</v>
      </c>
      <c r="K26" s="46">
        <v>0</v>
      </c>
      <c r="L26" s="46">
        <v>0</v>
      </c>
      <c r="M26" s="46">
        <v>0</v>
      </c>
      <c r="N26" s="46">
        <v>0</v>
      </c>
      <c r="O26" s="46">
        <v>0</v>
      </c>
      <c r="P26" s="46">
        <v>0</v>
      </c>
      <c r="Q26" s="46">
        <v>0</v>
      </c>
      <c r="R26" s="46">
        <v>0</v>
      </c>
      <c r="S26" s="46">
        <v>0</v>
      </c>
      <c r="T26" s="46">
        <v>0</v>
      </c>
      <c r="U26" s="46">
        <v>0</v>
      </c>
      <c r="V26" s="46">
        <v>0</v>
      </c>
      <c r="W26" s="47">
        <f t="shared" si="0"/>
        <v>0</v>
      </c>
      <c r="X26" s="46">
        <v>0</v>
      </c>
      <c r="Y26" s="47">
        <f t="shared" si="3"/>
        <v>0</v>
      </c>
    </row>
    <row r="27" spans="1:25" x14ac:dyDescent="0.25">
      <c r="A27" s="384" t="s">
        <v>416</v>
      </c>
      <c r="B27" s="384"/>
      <c r="C27" s="384"/>
      <c r="D27" s="384"/>
      <c r="E27" s="384"/>
      <c r="F27" s="384"/>
      <c r="G27" s="8">
        <v>21</v>
      </c>
      <c r="H27" s="46">
        <v>0</v>
      </c>
      <c r="I27" s="46">
        <v>0</v>
      </c>
      <c r="J27" s="46">
        <v>0</v>
      </c>
      <c r="K27" s="46">
        <v>0</v>
      </c>
      <c r="L27" s="46">
        <v>0</v>
      </c>
      <c r="M27" s="46">
        <v>0</v>
      </c>
      <c r="N27" s="46">
        <v>2249472</v>
      </c>
      <c r="O27" s="46">
        <v>0</v>
      </c>
      <c r="P27" s="46">
        <v>0</v>
      </c>
      <c r="Q27" s="46">
        <v>0</v>
      </c>
      <c r="R27" s="46">
        <v>0</v>
      </c>
      <c r="S27" s="46">
        <v>0</v>
      </c>
      <c r="T27" s="46">
        <v>0</v>
      </c>
      <c r="U27" s="46">
        <v>1140526</v>
      </c>
      <c r="V27" s="46">
        <v>0</v>
      </c>
      <c r="W27" s="47">
        <f t="shared" si="0"/>
        <v>3389998</v>
      </c>
      <c r="X27" s="46">
        <v>0</v>
      </c>
      <c r="Y27" s="47">
        <f t="shared" si="3"/>
        <v>3389998</v>
      </c>
    </row>
    <row r="28" spans="1:25" x14ac:dyDescent="0.25">
      <c r="A28" s="384" t="s">
        <v>418</v>
      </c>
      <c r="B28" s="384"/>
      <c r="C28" s="384"/>
      <c r="D28" s="384"/>
      <c r="E28" s="384"/>
      <c r="F28" s="384"/>
      <c r="G28" s="8">
        <v>22</v>
      </c>
      <c r="H28" s="46">
        <v>0</v>
      </c>
      <c r="I28" s="46">
        <v>0</v>
      </c>
      <c r="J28" s="46">
        <v>0</v>
      </c>
      <c r="K28" s="46">
        <v>0</v>
      </c>
      <c r="L28" s="46">
        <v>0</v>
      </c>
      <c r="M28" s="46">
        <v>0</v>
      </c>
      <c r="N28" s="46">
        <v>0</v>
      </c>
      <c r="O28" s="46">
        <v>0</v>
      </c>
      <c r="P28" s="46">
        <v>0</v>
      </c>
      <c r="Q28" s="46">
        <v>0</v>
      </c>
      <c r="R28" s="46">
        <v>0</v>
      </c>
      <c r="S28" s="46">
        <v>0</v>
      </c>
      <c r="T28" s="46">
        <v>0</v>
      </c>
      <c r="U28" s="46">
        <v>377006905</v>
      </c>
      <c r="V28" s="46">
        <v>-377006905</v>
      </c>
      <c r="W28" s="47">
        <f t="shared" si="0"/>
        <v>0</v>
      </c>
      <c r="X28" s="46">
        <v>0</v>
      </c>
      <c r="Y28" s="47">
        <f t="shared" si="3"/>
        <v>0</v>
      </c>
    </row>
    <row r="29" spans="1:25" x14ac:dyDescent="0.25">
      <c r="A29" s="384" t="s">
        <v>419</v>
      </c>
      <c r="B29" s="384"/>
      <c r="C29" s="384"/>
      <c r="D29" s="384"/>
      <c r="E29" s="384"/>
      <c r="F29" s="384"/>
      <c r="G29" s="8">
        <v>23</v>
      </c>
      <c r="H29" s="46">
        <v>0</v>
      </c>
      <c r="I29" s="46">
        <v>0</v>
      </c>
      <c r="J29" s="46">
        <v>0</v>
      </c>
      <c r="K29" s="46">
        <v>0</v>
      </c>
      <c r="L29" s="46">
        <v>0</v>
      </c>
      <c r="M29" s="46">
        <v>0</v>
      </c>
      <c r="N29" s="46">
        <v>0</v>
      </c>
      <c r="O29" s="46">
        <v>0</v>
      </c>
      <c r="P29" s="46">
        <v>0</v>
      </c>
      <c r="Q29" s="46">
        <v>0</v>
      </c>
      <c r="R29" s="46">
        <v>0</v>
      </c>
      <c r="S29" s="46">
        <v>0</v>
      </c>
      <c r="T29" s="46">
        <v>0</v>
      </c>
      <c r="U29" s="46">
        <v>0</v>
      </c>
      <c r="V29" s="46">
        <v>0</v>
      </c>
      <c r="W29" s="47">
        <f t="shared" si="0"/>
        <v>0</v>
      </c>
      <c r="X29" s="46">
        <v>0</v>
      </c>
      <c r="Y29" s="47">
        <f t="shared" si="3"/>
        <v>0</v>
      </c>
    </row>
    <row r="30" spans="1:25" ht="27.75" customHeight="1" x14ac:dyDescent="0.25">
      <c r="A30" s="385" t="s">
        <v>420</v>
      </c>
      <c r="B30" s="385"/>
      <c r="C30" s="385"/>
      <c r="D30" s="385"/>
      <c r="E30" s="385"/>
      <c r="F30" s="385"/>
      <c r="G30" s="10">
        <v>24</v>
      </c>
      <c r="H30" s="49">
        <f>SUM(H10:H29)</f>
        <v>1672021210</v>
      </c>
      <c r="I30" s="49">
        <f t="shared" ref="I30:Y30" si="5">SUM(I10:I29)</f>
        <v>5710563</v>
      </c>
      <c r="J30" s="49">
        <f t="shared" si="5"/>
        <v>83601061</v>
      </c>
      <c r="K30" s="49">
        <f t="shared" si="5"/>
        <v>136815284</v>
      </c>
      <c r="L30" s="49">
        <f t="shared" si="5"/>
        <v>124418266</v>
      </c>
      <c r="M30" s="49">
        <f t="shared" si="5"/>
        <v>0</v>
      </c>
      <c r="N30" s="49">
        <f t="shared" si="5"/>
        <v>2249472</v>
      </c>
      <c r="O30" s="49">
        <f t="shared" si="5"/>
        <v>0</v>
      </c>
      <c r="P30" s="49">
        <f t="shared" si="5"/>
        <v>872</v>
      </c>
      <c r="Q30" s="49">
        <f t="shared" si="5"/>
        <v>0</v>
      </c>
      <c r="R30" s="49">
        <f t="shared" si="5"/>
        <v>0</v>
      </c>
      <c r="S30" s="49">
        <f t="shared" si="5"/>
        <v>0</v>
      </c>
      <c r="T30" s="49">
        <f t="shared" si="5"/>
        <v>0</v>
      </c>
      <c r="U30" s="49">
        <f t="shared" si="5"/>
        <v>917793503</v>
      </c>
      <c r="V30" s="49">
        <f t="shared" si="5"/>
        <v>-308549679</v>
      </c>
      <c r="W30" s="49">
        <f t="shared" si="5"/>
        <v>2385224020</v>
      </c>
      <c r="X30" s="49">
        <f t="shared" si="5"/>
        <v>0</v>
      </c>
      <c r="Y30" s="49">
        <f t="shared" si="5"/>
        <v>2385224020</v>
      </c>
    </row>
    <row r="31" spans="1:25" x14ac:dyDescent="0.25">
      <c r="A31" s="386" t="s">
        <v>274</v>
      </c>
      <c r="B31" s="387"/>
      <c r="C31" s="387"/>
      <c r="D31" s="387"/>
      <c r="E31" s="387"/>
      <c r="F31" s="387"/>
      <c r="G31" s="387"/>
      <c r="H31" s="387"/>
      <c r="I31" s="387"/>
      <c r="J31" s="387"/>
      <c r="K31" s="387"/>
      <c r="L31" s="387"/>
      <c r="M31" s="387"/>
      <c r="N31" s="387"/>
      <c r="O31" s="387"/>
      <c r="P31" s="387"/>
      <c r="Q31" s="387"/>
      <c r="R31" s="387"/>
      <c r="S31" s="387"/>
      <c r="T31" s="387"/>
      <c r="U31" s="387"/>
      <c r="V31" s="387"/>
      <c r="W31" s="387"/>
      <c r="X31" s="387"/>
      <c r="Y31" s="387"/>
    </row>
    <row r="32" spans="1:25" ht="36.75" customHeight="1" x14ac:dyDescent="0.25">
      <c r="A32" s="382" t="s">
        <v>275</v>
      </c>
      <c r="B32" s="382"/>
      <c r="C32" s="382"/>
      <c r="D32" s="382"/>
      <c r="E32" s="382"/>
      <c r="F32" s="382"/>
      <c r="G32" s="9">
        <v>25</v>
      </c>
      <c r="H32" s="48">
        <f>SUM(H12:H20)</f>
        <v>0</v>
      </c>
      <c r="I32" s="48">
        <f t="shared" ref="I32:Y32" si="6">SUM(I12:I20)</f>
        <v>0</v>
      </c>
      <c r="J32" s="48">
        <f t="shared" si="6"/>
        <v>0</v>
      </c>
      <c r="K32" s="48">
        <f t="shared" si="6"/>
        <v>0</v>
      </c>
      <c r="L32" s="48">
        <f t="shared" si="6"/>
        <v>0</v>
      </c>
      <c r="M32" s="48">
        <f t="shared" si="6"/>
        <v>0</v>
      </c>
      <c r="N32" s="48">
        <f t="shared" si="6"/>
        <v>0</v>
      </c>
      <c r="O32" s="48">
        <f t="shared" si="6"/>
        <v>0</v>
      </c>
      <c r="P32" s="48">
        <f t="shared" si="6"/>
        <v>-60601</v>
      </c>
      <c r="Q32" s="48">
        <f t="shared" si="6"/>
        <v>0</v>
      </c>
      <c r="R32" s="48">
        <f t="shared" si="6"/>
        <v>0</v>
      </c>
      <c r="S32" s="48">
        <f t="shared" si="6"/>
        <v>0</v>
      </c>
      <c r="T32" s="48">
        <f t="shared" si="6"/>
        <v>0</v>
      </c>
      <c r="U32" s="48">
        <f t="shared" si="6"/>
        <v>0</v>
      </c>
      <c r="V32" s="48">
        <f t="shared" si="6"/>
        <v>0</v>
      </c>
      <c r="W32" s="48">
        <f t="shared" si="6"/>
        <v>-60601</v>
      </c>
      <c r="X32" s="48">
        <f t="shared" si="6"/>
        <v>0</v>
      </c>
      <c r="Y32" s="48">
        <f t="shared" si="6"/>
        <v>-60601</v>
      </c>
    </row>
    <row r="33" spans="1:25" ht="31.5" customHeight="1" x14ac:dyDescent="0.25">
      <c r="A33" s="382" t="s">
        <v>421</v>
      </c>
      <c r="B33" s="382"/>
      <c r="C33" s="382"/>
      <c r="D33" s="382"/>
      <c r="E33" s="382"/>
      <c r="F33" s="382"/>
      <c r="G33" s="9">
        <v>26</v>
      </c>
      <c r="H33" s="48">
        <f>H11+H32</f>
        <v>0</v>
      </c>
      <c r="I33" s="48">
        <f t="shared" ref="I33:Y33" si="7">I11+I32</f>
        <v>0</v>
      </c>
      <c r="J33" s="48">
        <f t="shared" si="7"/>
        <v>0</v>
      </c>
      <c r="K33" s="48">
        <f t="shared" si="7"/>
        <v>0</v>
      </c>
      <c r="L33" s="48">
        <f t="shared" si="7"/>
        <v>0</v>
      </c>
      <c r="M33" s="48">
        <f t="shared" si="7"/>
        <v>0</v>
      </c>
      <c r="N33" s="48">
        <f t="shared" si="7"/>
        <v>0</v>
      </c>
      <c r="O33" s="48">
        <f t="shared" si="7"/>
        <v>0</v>
      </c>
      <c r="P33" s="48">
        <f t="shared" si="7"/>
        <v>-60601</v>
      </c>
      <c r="Q33" s="48">
        <f t="shared" si="7"/>
        <v>0</v>
      </c>
      <c r="R33" s="48">
        <f t="shared" si="7"/>
        <v>0</v>
      </c>
      <c r="S33" s="48">
        <f t="shared" si="7"/>
        <v>0</v>
      </c>
      <c r="T33" s="48">
        <f t="shared" si="7"/>
        <v>0</v>
      </c>
      <c r="U33" s="48">
        <f t="shared" si="7"/>
        <v>0</v>
      </c>
      <c r="V33" s="48">
        <f t="shared" si="7"/>
        <v>-308549679</v>
      </c>
      <c r="W33" s="48">
        <f t="shared" si="7"/>
        <v>-308610280</v>
      </c>
      <c r="X33" s="48">
        <f t="shared" si="7"/>
        <v>0</v>
      </c>
      <c r="Y33" s="48">
        <f t="shared" si="7"/>
        <v>-308610280</v>
      </c>
    </row>
    <row r="34" spans="1:25" ht="30.75" customHeight="1" x14ac:dyDescent="0.25">
      <c r="A34" s="383" t="s">
        <v>422</v>
      </c>
      <c r="B34" s="383"/>
      <c r="C34" s="383"/>
      <c r="D34" s="383"/>
      <c r="E34" s="383"/>
      <c r="F34" s="383"/>
      <c r="G34" s="10">
        <v>27</v>
      </c>
      <c r="H34" s="49">
        <f>SUM(H21:H29)</f>
        <v>0</v>
      </c>
      <c r="I34" s="49">
        <f t="shared" ref="I34:Y34" si="8">SUM(I21:I29)</f>
        <v>0</v>
      </c>
      <c r="J34" s="49">
        <f t="shared" si="8"/>
        <v>0</v>
      </c>
      <c r="K34" s="49">
        <f t="shared" si="8"/>
        <v>0</v>
      </c>
      <c r="L34" s="49">
        <f t="shared" si="8"/>
        <v>0</v>
      </c>
      <c r="M34" s="49">
        <f t="shared" si="8"/>
        <v>0</v>
      </c>
      <c r="N34" s="49">
        <f t="shared" si="8"/>
        <v>2249472</v>
      </c>
      <c r="O34" s="49">
        <f t="shared" si="8"/>
        <v>0</v>
      </c>
      <c r="P34" s="49">
        <f t="shared" si="8"/>
        <v>0</v>
      </c>
      <c r="Q34" s="49">
        <f t="shared" si="8"/>
        <v>0</v>
      </c>
      <c r="R34" s="49">
        <f t="shared" si="8"/>
        <v>0</v>
      </c>
      <c r="S34" s="49">
        <f t="shared" si="8"/>
        <v>0</v>
      </c>
      <c r="T34" s="49">
        <f t="shared" si="8"/>
        <v>0</v>
      </c>
      <c r="U34" s="49">
        <f t="shared" si="8"/>
        <v>378147431</v>
      </c>
      <c r="V34" s="49">
        <f t="shared" si="8"/>
        <v>-377006905</v>
      </c>
      <c r="W34" s="49">
        <f t="shared" si="8"/>
        <v>3389998</v>
      </c>
      <c r="X34" s="49">
        <f t="shared" si="8"/>
        <v>0</v>
      </c>
      <c r="Y34" s="49">
        <f t="shared" si="8"/>
        <v>3389998</v>
      </c>
    </row>
    <row r="35" spans="1:25" x14ac:dyDescent="0.25">
      <c r="A35" s="386" t="s">
        <v>276</v>
      </c>
      <c r="B35" s="388"/>
      <c r="C35" s="388"/>
      <c r="D35" s="388"/>
      <c r="E35" s="388"/>
      <c r="F35" s="388"/>
      <c r="G35" s="388"/>
      <c r="H35" s="388"/>
      <c r="I35" s="388"/>
      <c r="J35" s="388"/>
      <c r="K35" s="388"/>
      <c r="L35" s="388"/>
      <c r="M35" s="388"/>
      <c r="N35" s="388"/>
      <c r="O35" s="388"/>
      <c r="P35" s="388"/>
      <c r="Q35" s="388"/>
      <c r="R35" s="388"/>
      <c r="S35" s="388"/>
      <c r="T35" s="388"/>
      <c r="U35" s="388"/>
      <c r="V35" s="388"/>
      <c r="W35" s="388"/>
      <c r="X35" s="388"/>
      <c r="Y35" s="388"/>
    </row>
    <row r="36" spans="1:25" x14ac:dyDescent="0.25">
      <c r="A36" s="389" t="s">
        <v>296</v>
      </c>
      <c r="B36" s="389"/>
      <c r="C36" s="389"/>
      <c r="D36" s="389"/>
      <c r="E36" s="389"/>
      <c r="F36" s="389"/>
      <c r="G36" s="8">
        <v>28</v>
      </c>
      <c r="H36" s="46">
        <f>+H30</f>
        <v>1672021210</v>
      </c>
      <c r="I36" s="46">
        <f t="shared" ref="I36:V36" si="9">+I30</f>
        <v>5710563</v>
      </c>
      <c r="J36" s="46">
        <f t="shared" si="9"/>
        <v>83601061</v>
      </c>
      <c r="K36" s="46">
        <f t="shared" si="9"/>
        <v>136815284</v>
      </c>
      <c r="L36" s="46">
        <f t="shared" si="9"/>
        <v>124418266</v>
      </c>
      <c r="M36" s="46">
        <f t="shared" si="9"/>
        <v>0</v>
      </c>
      <c r="N36" s="46">
        <f t="shared" si="9"/>
        <v>2249472</v>
      </c>
      <c r="O36" s="46">
        <f t="shared" si="9"/>
        <v>0</v>
      </c>
      <c r="P36" s="46">
        <f t="shared" si="9"/>
        <v>872</v>
      </c>
      <c r="Q36" s="46">
        <f t="shared" si="9"/>
        <v>0</v>
      </c>
      <c r="R36" s="46">
        <f t="shared" si="9"/>
        <v>0</v>
      </c>
      <c r="S36" s="46">
        <f t="shared" si="9"/>
        <v>0</v>
      </c>
      <c r="T36" s="46">
        <f t="shared" si="9"/>
        <v>0</v>
      </c>
      <c r="U36" s="46">
        <f t="shared" si="9"/>
        <v>917793503</v>
      </c>
      <c r="V36" s="46">
        <f t="shared" si="9"/>
        <v>-308549679</v>
      </c>
      <c r="W36" s="47">
        <f>H36+I36+J36+K36-L36+M36+N36+O36+P36+Q36+R36+U36+V36+S36+T36</f>
        <v>2385224020</v>
      </c>
      <c r="X36" s="46">
        <v>0</v>
      </c>
      <c r="Y36" s="47">
        <f t="shared" ref="Y36:Y38" si="10">W36+X36</f>
        <v>2385224020</v>
      </c>
    </row>
    <row r="37" spans="1:25" x14ac:dyDescent="0.25">
      <c r="A37" s="384" t="s">
        <v>262</v>
      </c>
      <c r="B37" s="384"/>
      <c r="C37" s="384"/>
      <c r="D37" s="384"/>
      <c r="E37" s="384"/>
      <c r="F37" s="384"/>
      <c r="G37" s="8">
        <v>29</v>
      </c>
      <c r="H37" s="46">
        <v>0</v>
      </c>
      <c r="I37" s="46">
        <v>0</v>
      </c>
      <c r="J37" s="46">
        <v>0</v>
      </c>
      <c r="K37" s="46">
        <v>0</v>
      </c>
      <c r="L37" s="46">
        <v>0</v>
      </c>
      <c r="M37" s="46">
        <v>0</v>
      </c>
      <c r="N37" s="46">
        <v>0</v>
      </c>
      <c r="O37" s="46">
        <v>0</v>
      </c>
      <c r="P37" s="46">
        <v>0</v>
      </c>
      <c r="Q37" s="46">
        <v>0</v>
      </c>
      <c r="R37" s="46">
        <v>0</v>
      </c>
      <c r="S37" s="46">
        <v>0</v>
      </c>
      <c r="T37" s="46">
        <v>0</v>
      </c>
      <c r="U37" s="46">
        <v>0</v>
      </c>
      <c r="V37" s="46">
        <v>0</v>
      </c>
      <c r="W37" s="47">
        <f t="shared" ref="W37:W58" si="11">H37+I37+J37+K37-L37+M37+N37+O37+P37+Q37+R37+U37+V37+S37+T37</f>
        <v>0</v>
      </c>
      <c r="X37" s="46">
        <v>0</v>
      </c>
      <c r="Y37" s="47">
        <f t="shared" si="10"/>
        <v>0</v>
      </c>
    </row>
    <row r="38" spans="1:25" x14ac:dyDescent="0.25">
      <c r="A38" s="384" t="s">
        <v>263</v>
      </c>
      <c r="B38" s="384"/>
      <c r="C38" s="384"/>
      <c r="D38" s="384"/>
      <c r="E38" s="384"/>
      <c r="F38" s="384"/>
      <c r="G38" s="8">
        <v>30</v>
      </c>
      <c r="H38" s="46">
        <v>0</v>
      </c>
      <c r="I38" s="46">
        <v>0</v>
      </c>
      <c r="J38" s="46">
        <v>0</v>
      </c>
      <c r="K38" s="46">
        <v>0</v>
      </c>
      <c r="L38" s="46">
        <v>0</v>
      </c>
      <c r="M38" s="46">
        <v>0</v>
      </c>
      <c r="N38" s="46">
        <v>0</v>
      </c>
      <c r="O38" s="46">
        <v>0</v>
      </c>
      <c r="P38" s="46">
        <v>0</v>
      </c>
      <c r="Q38" s="46">
        <v>0</v>
      </c>
      <c r="R38" s="46">
        <v>0</v>
      </c>
      <c r="S38" s="46">
        <v>0</v>
      </c>
      <c r="T38" s="46">
        <v>0</v>
      </c>
      <c r="U38" s="46">
        <v>0</v>
      </c>
      <c r="V38" s="46">
        <v>0</v>
      </c>
      <c r="W38" s="47">
        <f t="shared" si="11"/>
        <v>0</v>
      </c>
      <c r="X38" s="46">
        <v>0</v>
      </c>
      <c r="Y38" s="47">
        <f t="shared" si="10"/>
        <v>0</v>
      </c>
    </row>
    <row r="39" spans="1:25" ht="25.5" customHeight="1" x14ac:dyDescent="0.25">
      <c r="A39" s="390" t="s">
        <v>423</v>
      </c>
      <c r="B39" s="390"/>
      <c r="C39" s="390"/>
      <c r="D39" s="390"/>
      <c r="E39" s="390"/>
      <c r="F39" s="390"/>
      <c r="G39" s="9">
        <v>31</v>
      </c>
      <c r="H39" s="48">
        <f>H36+H37+H38</f>
        <v>1672021210</v>
      </c>
      <c r="I39" s="48">
        <f t="shared" ref="I39:Y39" si="12">I36+I37+I38</f>
        <v>5710563</v>
      </c>
      <c r="J39" s="48">
        <f t="shared" si="12"/>
        <v>83601061</v>
      </c>
      <c r="K39" s="48">
        <f t="shared" si="12"/>
        <v>136815284</v>
      </c>
      <c r="L39" s="48">
        <f t="shared" si="12"/>
        <v>124418266</v>
      </c>
      <c r="M39" s="48">
        <f t="shared" si="12"/>
        <v>0</v>
      </c>
      <c r="N39" s="48">
        <f t="shared" si="12"/>
        <v>2249472</v>
      </c>
      <c r="O39" s="48">
        <f t="shared" si="12"/>
        <v>0</v>
      </c>
      <c r="P39" s="48">
        <f t="shared" si="12"/>
        <v>872</v>
      </c>
      <c r="Q39" s="48">
        <f t="shared" si="12"/>
        <v>0</v>
      </c>
      <c r="R39" s="48">
        <f t="shared" si="12"/>
        <v>0</v>
      </c>
      <c r="S39" s="48">
        <f t="shared" si="12"/>
        <v>0</v>
      </c>
      <c r="T39" s="48">
        <f t="shared" si="12"/>
        <v>0</v>
      </c>
      <c r="U39" s="48">
        <f t="shared" si="12"/>
        <v>917793503</v>
      </c>
      <c r="V39" s="48">
        <f t="shared" si="12"/>
        <v>-308549679</v>
      </c>
      <c r="W39" s="48">
        <f t="shared" si="12"/>
        <v>2385224020</v>
      </c>
      <c r="X39" s="48">
        <f t="shared" si="12"/>
        <v>0</v>
      </c>
      <c r="Y39" s="48">
        <f t="shared" si="12"/>
        <v>2385224020</v>
      </c>
    </row>
    <row r="40" spans="1:25" x14ac:dyDescent="0.25">
      <c r="A40" s="384" t="s">
        <v>264</v>
      </c>
      <c r="B40" s="384"/>
      <c r="C40" s="384"/>
      <c r="D40" s="384"/>
      <c r="E40" s="384"/>
      <c r="F40" s="384"/>
      <c r="G40" s="8">
        <v>32</v>
      </c>
      <c r="H40" s="50">
        <v>0</v>
      </c>
      <c r="I40" s="50">
        <v>0</v>
      </c>
      <c r="J40" s="50">
        <v>0</v>
      </c>
      <c r="K40" s="50">
        <v>0</v>
      </c>
      <c r="L40" s="50">
        <v>0</v>
      </c>
      <c r="M40" s="50">
        <v>0</v>
      </c>
      <c r="N40" s="50">
        <v>0</v>
      </c>
      <c r="O40" s="50">
        <v>0</v>
      </c>
      <c r="P40" s="50">
        <v>0</v>
      </c>
      <c r="Q40" s="50">
        <v>0</v>
      </c>
      <c r="R40" s="50">
        <v>0</v>
      </c>
      <c r="S40" s="46">
        <v>0</v>
      </c>
      <c r="T40" s="46">
        <v>0</v>
      </c>
      <c r="U40" s="50">
        <v>0</v>
      </c>
      <c r="V40" s="46">
        <v>304605806</v>
      </c>
      <c r="W40" s="47">
        <f t="shared" si="11"/>
        <v>304605806</v>
      </c>
      <c r="X40" s="46">
        <v>0</v>
      </c>
      <c r="Y40" s="47">
        <f t="shared" ref="Y40:Y58" si="13">W40+X40</f>
        <v>304605806</v>
      </c>
    </row>
    <row r="41" spans="1:25" x14ac:dyDescent="0.25">
      <c r="A41" s="384" t="s">
        <v>265</v>
      </c>
      <c r="B41" s="384"/>
      <c r="C41" s="384"/>
      <c r="D41" s="384"/>
      <c r="E41" s="384"/>
      <c r="F41" s="384"/>
      <c r="G41" s="8">
        <v>33</v>
      </c>
      <c r="H41" s="50">
        <v>0</v>
      </c>
      <c r="I41" s="50">
        <v>0</v>
      </c>
      <c r="J41" s="50">
        <v>0</v>
      </c>
      <c r="K41" s="50">
        <v>0</v>
      </c>
      <c r="L41" s="50">
        <v>0</v>
      </c>
      <c r="M41" s="50">
        <v>0</v>
      </c>
      <c r="N41" s="46">
        <v>0</v>
      </c>
      <c r="O41" s="50">
        <v>0</v>
      </c>
      <c r="P41" s="50">
        <v>0</v>
      </c>
      <c r="Q41" s="50">
        <v>0</v>
      </c>
      <c r="R41" s="50">
        <v>0</v>
      </c>
      <c r="S41" s="46">
        <v>0</v>
      </c>
      <c r="T41" s="46">
        <v>0</v>
      </c>
      <c r="U41" s="50">
        <v>0</v>
      </c>
      <c r="V41" s="50">
        <v>0</v>
      </c>
      <c r="W41" s="47">
        <f t="shared" si="11"/>
        <v>0</v>
      </c>
      <c r="X41" s="46">
        <v>0</v>
      </c>
      <c r="Y41" s="47">
        <f t="shared" si="13"/>
        <v>0</v>
      </c>
    </row>
    <row r="42" spans="1:25" ht="27" customHeight="1" x14ac:dyDescent="0.25">
      <c r="A42" s="384" t="s">
        <v>277</v>
      </c>
      <c r="B42" s="384"/>
      <c r="C42" s="384"/>
      <c r="D42" s="384"/>
      <c r="E42" s="384"/>
      <c r="F42" s="384"/>
      <c r="G42" s="8">
        <v>34</v>
      </c>
      <c r="H42" s="50">
        <v>0</v>
      </c>
      <c r="I42" s="50">
        <v>0</v>
      </c>
      <c r="J42" s="50">
        <v>0</v>
      </c>
      <c r="K42" s="50">
        <v>0</v>
      </c>
      <c r="L42" s="50">
        <v>0</v>
      </c>
      <c r="M42" s="50">
        <v>0</v>
      </c>
      <c r="N42" s="50">
        <v>0</v>
      </c>
      <c r="O42" s="46">
        <v>0</v>
      </c>
      <c r="P42" s="50">
        <v>0</v>
      </c>
      <c r="Q42" s="50">
        <v>0</v>
      </c>
      <c r="R42" s="50">
        <v>0</v>
      </c>
      <c r="S42" s="46">
        <v>0</v>
      </c>
      <c r="T42" s="46">
        <v>0</v>
      </c>
      <c r="U42" s="46">
        <v>0</v>
      </c>
      <c r="V42" s="46">
        <v>0</v>
      </c>
      <c r="W42" s="47">
        <f t="shared" si="11"/>
        <v>0</v>
      </c>
      <c r="X42" s="46">
        <v>0</v>
      </c>
      <c r="Y42" s="47">
        <f t="shared" si="13"/>
        <v>0</v>
      </c>
    </row>
    <row r="43" spans="1:25" ht="37.5" customHeight="1" x14ac:dyDescent="0.25">
      <c r="A43" s="384" t="s">
        <v>411</v>
      </c>
      <c r="B43" s="384"/>
      <c r="C43" s="384"/>
      <c r="D43" s="384"/>
      <c r="E43" s="384"/>
      <c r="F43" s="384"/>
      <c r="G43" s="8">
        <v>35</v>
      </c>
      <c r="H43" s="50">
        <v>0</v>
      </c>
      <c r="I43" s="50">
        <v>0</v>
      </c>
      <c r="J43" s="50">
        <v>0</v>
      </c>
      <c r="K43" s="50">
        <v>0</v>
      </c>
      <c r="L43" s="50">
        <v>0</v>
      </c>
      <c r="M43" s="50">
        <v>0</v>
      </c>
      <c r="N43" s="50">
        <v>0</v>
      </c>
      <c r="O43" s="50">
        <v>0</v>
      </c>
      <c r="P43" s="46">
        <v>97850</v>
      </c>
      <c r="Q43" s="50">
        <v>0</v>
      </c>
      <c r="R43" s="50">
        <v>0</v>
      </c>
      <c r="S43" s="46">
        <v>0</v>
      </c>
      <c r="T43" s="46">
        <v>0</v>
      </c>
      <c r="U43" s="46">
        <v>0</v>
      </c>
      <c r="V43" s="46">
        <v>0</v>
      </c>
      <c r="W43" s="47">
        <f t="shared" si="11"/>
        <v>97850</v>
      </c>
      <c r="X43" s="46">
        <v>0</v>
      </c>
      <c r="Y43" s="47">
        <f t="shared" si="13"/>
        <v>97850</v>
      </c>
    </row>
    <row r="44" spans="1:25" ht="21" customHeight="1" x14ac:dyDescent="0.25">
      <c r="A44" s="384" t="s">
        <v>267</v>
      </c>
      <c r="B44" s="384"/>
      <c r="C44" s="384"/>
      <c r="D44" s="384"/>
      <c r="E44" s="384"/>
      <c r="F44" s="384"/>
      <c r="G44" s="8">
        <v>36</v>
      </c>
      <c r="H44" s="50">
        <v>0</v>
      </c>
      <c r="I44" s="50">
        <v>0</v>
      </c>
      <c r="J44" s="50">
        <v>0</v>
      </c>
      <c r="K44" s="50">
        <v>0</v>
      </c>
      <c r="L44" s="50">
        <v>0</v>
      </c>
      <c r="M44" s="50">
        <v>0</v>
      </c>
      <c r="N44" s="50">
        <v>0</v>
      </c>
      <c r="O44" s="50">
        <v>0</v>
      </c>
      <c r="P44" s="50">
        <v>0</v>
      </c>
      <c r="Q44" s="46">
        <v>0</v>
      </c>
      <c r="R44" s="50">
        <v>0</v>
      </c>
      <c r="S44" s="46">
        <v>0</v>
      </c>
      <c r="T44" s="46">
        <v>0</v>
      </c>
      <c r="U44" s="46">
        <v>0</v>
      </c>
      <c r="V44" s="46">
        <v>0</v>
      </c>
      <c r="W44" s="47">
        <f t="shared" si="11"/>
        <v>0</v>
      </c>
      <c r="X44" s="46">
        <v>0</v>
      </c>
      <c r="Y44" s="47">
        <f t="shared" si="13"/>
        <v>0</v>
      </c>
    </row>
    <row r="45" spans="1:25" ht="29.25" customHeight="1" x14ac:dyDescent="0.25">
      <c r="A45" s="384" t="s">
        <v>268</v>
      </c>
      <c r="B45" s="384"/>
      <c r="C45" s="384"/>
      <c r="D45" s="384"/>
      <c r="E45" s="384"/>
      <c r="F45" s="384"/>
      <c r="G45" s="8">
        <v>37</v>
      </c>
      <c r="H45" s="50">
        <v>0</v>
      </c>
      <c r="I45" s="50">
        <v>0</v>
      </c>
      <c r="J45" s="50">
        <v>0</v>
      </c>
      <c r="K45" s="50">
        <v>0</v>
      </c>
      <c r="L45" s="50">
        <v>0</v>
      </c>
      <c r="M45" s="50">
        <v>0</v>
      </c>
      <c r="N45" s="50">
        <v>0</v>
      </c>
      <c r="O45" s="50">
        <v>0</v>
      </c>
      <c r="P45" s="50">
        <v>0</v>
      </c>
      <c r="Q45" s="50">
        <v>0</v>
      </c>
      <c r="R45" s="46">
        <v>0</v>
      </c>
      <c r="S45" s="46">
        <v>0</v>
      </c>
      <c r="T45" s="46">
        <v>0</v>
      </c>
      <c r="U45" s="46">
        <v>0</v>
      </c>
      <c r="V45" s="46">
        <v>0</v>
      </c>
      <c r="W45" s="47">
        <f t="shared" si="11"/>
        <v>0</v>
      </c>
      <c r="X45" s="46">
        <v>0</v>
      </c>
      <c r="Y45" s="47">
        <f t="shared" si="13"/>
        <v>0</v>
      </c>
    </row>
    <row r="46" spans="1:25" ht="21" customHeight="1" x14ac:dyDescent="0.25">
      <c r="A46" s="384" t="s">
        <v>278</v>
      </c>
      <c r="B46" s="384"/>
      <c r="C46" s="384"/>
      <c r="D46" s="384"/>
      <c r="E46" s="384"/>
      <c r="F46" s="384"/>
      <c r="G46" s="8">
        <v>38</v>
      </c>
      <c r="H46" s="50">
        <v>0</v>
      </c>
      <c r="I46" s="50">
        <v>0</v>
      </c>
      <c r="J46" s="50">
        <v>0</v>
      </c>
      <c r="K46" s="50">
        <v>0</v>
      </c>
      <c r="L46" s="50">
        <v>0</v>
      </c>
      <c r="M46" s="50">
        <v>0</v>
      </c>
      <c r="N46" s="46">
        <v>0</v>
      </c>
      <c r="O46" s="46">
        <v>0</v>
      </c>
      <c r="P46" s="46">
        <v>0</v>
      </c>
      <c r="Q46" s="46">
        <v>0</v>
      </c>
      <c r="R46" s="46">
        <v>0</v>
      </c>
      <c r="S46" s="46">
        <v>0</v>
      </c>
      <c r="T46" s="46">
        <v>0</v>
      </c>
      <c r="U46" s="46">
        <v>0</v>
      </c>
      <c r="V46" s="46">
        <v>0</v>
      </c>
      <c r="W46" s="47">
        <f t="shared" si="11"/>
        <v>0</v>
      </c>
      <c r="X46" s="46">
        <v>0</v>
      </c>
      <c r="Y46" s="47">
        <f t="shared" si="13"/>
        <v>0</v>
      </c>
    </row>
    <row r="47" spans="1:25" x14ac:dyDescent="0.25">
      <c r="A47" s="384" t="s">
        <v>270</v>
      </c>
      <c r="B47" s="384"/>
      <c r="C47" s="384"/>
      <c r="D47" s="384"/>
      <c r="E47" s="384"/>
      <c r="F47" s="384"/>
      <c r="G47" s="8">
        <v>39</v>
      </c>
      <c r="H47" s="50">
        <v>0</v>
      </c>
      <c r="I47" s="50">
        <v>0</v>
      </c>
      <c r="J47" s="50">
        <v>0</v>
      </c>
      <c r="K47" s="50">
        <v>0</v>
      </c>
      <c r="L47" s="50">
        <v>0</v>
      </c>
      <c r="M47" s="50">
        <v>0</v>
      </c>
      <c r="N47" s="46">
        <v>0</v>
      </c>
      <c r="O47" s="46">
        <v>0</v>
      </c>
      <c r="P47" s="46">
        <v>0</v>
      </c>
      <c r="Q47" s="46">
        <v>0</v>
      </c>
      <c r="R47" s="46">
        <v>0</v>
      </c>
      <c r="S47" s="46">
        <v>0</v>
      </c>
      <c r="T47" s="46">
        <v>0</v>
      </c>
      <c r="U47" s="46">
        <v>0</v>
      </c>
      <c r="V47" s="46">
        <v>0</v>
      </c>
      <c r="W47" s="47">
        <f t="shared" si="11"/>
        <v>0</v>
      </c>
      <c r="X47" s="46">
        <v>0</v>
      </c>
      <c r="Y47" s="47">
        <f t="shared" si="13"/>
        <v>0</v>
      </c>
    </row>
    <row r="48" spans="1:25" x14ac:dyDescent="0.25">
      <c r="A48" s="384" t="s">
        <v>271</v>
      </c>
      <c r="B48" s="384"/>
      <c r="C48" s="384"/>
      <c r="D48" s="384"/>
      <c r="E48" s="384"/>
      <c r="F48" s="384"/>
      <c r="G48" s="8">
        <v>40</v>
      </c>
      <c r="H48" s="46">
        <v>0</v>
      </c>
      <c r="I48" s="46">
        <v>0</v>
      </c>
      <c r="J48" s="46">
        <v>0</v>
      </c>
      <c r="K48" s="46">
        <v>0</v>
      </c>
      <c r="L48" s="46">
        <v>0</v>
      </c>
      <c r="M48" s="46">
        <v>0</v>
      </c>
      <c r="N48" s="46">
        <v>0</v>
      </c>
      <c r="O48" s="46">
        <v>0</v>
      </c>
      <c r="P48" s="46">
        <v>0</v>
      </c>
      <c r="Q48" s="46">
        <v>0</v>
      </c>
      <c r="R48" s="46">
        <v>0</v>
      </c>
      <c r="S48" s="46">
        <v>0</v>
      </c>
      <c r="T48" s="46">
        <v>0</v>
      </c>
      <c r="U48" s="46">
        <v>0</v>
      </c>
      <c r="V48" s="46">
        <v>0</v>
      </c>
      <c r="W48" s="47">
        <f t="shared" si="11"/>
        <v>0</v>
      </c>
      <c r="X48" s="46">
        <v>0</v>
      </c>
      <c r="Y48" s="47">
        <f t="shared" si="13"/>
        <v>0</v>
      </c>
    </row>
    <row r="49" spans="1:25" x14ac:dyDescent="0.25">
      <c r="A49" s="384" t="s">
        <v>272</v>
      </c>
      <c r="B49" s="384"/>
      <c r="C49" s="384"/>
      <c r="D49" s="384"/>
      <c r="E49" s="384"/>
      <c r="F49" s="384"/>
      <c r="G49" s="8">
        <v>41</v>
      </c>
      <c r="H49" s="50">
        <v>0</v>
      </c>
      <c r="I49" s="50">
        <v>0</v>
      </c>
      <c r="J49" s="50">
        <v>0</v>
      </c>
      <c r="K49" s="50">
        <v>0</v>
      </c>
      <c r="L49" s="50">
        <v>0</v>
      </c>
      <c r="M49" s="50">
        <v>0</v>
      </c>
      <c r="N49" s="46">
        <v>0</v>
      </c>
      <c r="O49" s="46">
        <v>0</v>
      </c>
      <c r="P49" s="46">
        <v>-17613</v>
      </c>
      <c r="Q49" s="46">
        <v>0</v>
      </c>
      <c r="R49" s="46">
        <v>0</v>
      </c>
      <c r="S49" s="46">
        <v>0</v>
      </c>
      <c r="T49" s="46">
        <v>0</v>
      </c>
      <c r="U49" s="46">
        <v>0</v>
      </c>
      <c r="V49" s="46">
        <v>0</v>
      </c>
      <c r="W49" s="47">
        <f t="shared" si="11"/>
        <v>-17613</v>
      </c>
      <c r="X49" s="46">
        <v>0</v>
      </c>
      <c r="Y49" s="47">
        <f t="shared" si="13"/>
        <v>-17613</v>
      </c>
    </row>
    <row r="50" spans="1:25" ht="24" customHeight="1" x14ac:dyDescent="0.25">
      <c r="A50" s="384" t="s">
        <v>412</v>
      </c>
      <c r="B50" s="384"/>
      <c r="C50" s="384"/>
      <c r="D50" s="384"/>
      <c r="E50" s="384"/>
      <c r="F50" s="384"/>
      <c r="G50" s="8">
        <v>42</v>
      </c>
      <c r="H50" s="46">
        <v>0</v>
      </c>
      <c r="I50" s="46">
        <v>0</v>
      </c>
      <c r="J50" s="46">
        <v>0</v>
      </c>
      <c r="K50" s="46">
        <v>0</v>
      </c>
      <c r="L50" s="46">
        <v>0</v>
      </c>
      <c r="M50" s="46">
        <v>0</v>
      </c>
      <c r="N50" s="46">
        <v>0</v>
      </c>
      <c r="O50" s="46">
        <v>0</v>
      </c>
      <c r="P50" s="46">
        <v>0</v>
      </c>
      <c r="Q50" s="46">
        <v>0</v>
      </c>
      <c r="R50" s="46">
        <v>0</v>
      </c>
      <c r="S50" s="46">
        <v>0</v>
      </c>
      <c r="T50" s="46">
        <v>0</v>
      </c>
      <c r="U50" s="46">
        <v>0</v>
      </c>
      <c r="V50" s="46">
        <v>0</v>
      </c>
      <c r="W50" s="47">
        <f t="shared" si="11"/>
        <v>0</v>
      </c>
      <c r="X50" s="46">
        <v>0</v>
      </c>
      <c r="Y50" s="47">
        <f t="shared" si="13"/>
        <v>0</v>
      </c>
    </row>
    <row r="51" spans="1:25" ht="26.25" customHeight="1" x14ac:dyDescent="0.25">
      <c r="A51" s="384" t="s">
        <v>413</v>
      </c>
      <c r="B51" s="384"/>
      <c r="C51" s="384"/>
      <c r="D51" s="384"/>
      <c r="E51" s="384"/>
      <c r="F51" s="384"/>
      <c r="G51" s="8">
        <v>43</v>
      </c>
      <c r="H51" s="46">
        <v>0</v>
      </c>
      <c r="I51" s="46">
        <v>0</v>
      </c>
      <c r="J51" s="46">
        <v>0</v>
      </c>
      <c r="K51" s="46">
        <v>0</v>
      </c>
      <c r="L51" s="46">
        <v>0</v>
      </c>
      <c r="M51" s="46">
        <v>0</v>
      </c>
      <c r="N51" s="46">
        <v>0</v>
      </c>
      <c r="O51" s="46">
        <v>0</v>
      </c>
      <c r="P51" s="46">
        <v>0</v>
      </c>
      <c r="Q51" s="46">
        <v>0</v>
      </c>
      <c r="R51" s="46">
        <v>0</v>
      </c>
      <c r="S51" s="46">
        <v>0</v>
      </c>
      <c r="T51" s="46">
        <v>0</v>
      </c>
      <c r="U51" s="46">
        <v>0</v>
      </c>
      <c r="V51" s="46">
        <v>0</v>
      </c>
      <c r="W51" s="47">
        <f t="shared" si="11"/>
        <v>0</v>
      </c>
      <c r="X51" s="46">
        <v>0</v>
      </c>
      <c r="Y51" s="47">
        <f t="shared" si="13"/>
        <v>0</v>
      </c>
    </row>
    <row r="52" spans="1:25" ht="22.5" customHeight="1" x14ac:dyDescent="0.25">
      <c r="A52" s="384" t="s">
        <v>414</v>
      </c>
      <c r="B52" s="384"/>
      <c r="C52" s="384"/>
      <c r="D52" s="384"/>
      <c r="E52" s="384"/>
      <c r="F52" s="384"/>
      <c r="G52" s="8">
        <v>44</v>
      </c>
      <c r="H52" s="46">
        <v>0</v>
      </c>
      <c r="I52" s="46">
        <v>0</v>
      </c>
      <c r="J52" s="46">
        <v>0</v>
      </c>
      <c r="K52" s="46">
        <v>0</v>
      </c>
      <c r="L52" s="46">
        <v>0</v>
      </c>
      <c r="M52" s="46">
        <v>0</v>
      </c>
      <c r="N52" s="46">
        <v>0</v>
      </c>
      <c r="O52" s="46">
        <v>0</v>
      </c>
      <c r="P52" s="46">
        <v>0</v>
      </c>
      <c r="Q52" s="46">
        <v>0</v>
      </c>
      <c r="R52" s="46">
        <v>0</v>
      </c>
      <c r="S52" s="46">
        <v>0</v>
      </c>
      <c r="T52" s="46">
        <v>0</v>
      </c>
      <c r="U52" s="46">
        <v>0</v>
      </c>
      <c r="V52" s="46">
        <v>0</v>
      </c>
      <c r="W52" s="47">
        <f t="shared" si="11"/>
        <v>0</v>
      </c>
      <c r="X52" s="46">
        <v>0</v>
      </c>
      <c r="Y52" s="47">
        <f t="shared" si="13"/>
        <v>0</v>
      </c>
    </row>
    <row r="53" spans="1:25" x14ac:dyDescent="0.25">
      <c r="A53" s="384" t="s">
        <v>273</v>
      </c>
      <c r="B53" s="384"/>
      <c r="C53" s="384"/>
      <c r="D53" s="384"/>
      <c r="E53" s="384"/>
      <c r="F53" s="384"/>
      <c r="G53" s="8">
        <v>45</v>
      </c>
      <c r="H53" s="46">
        <v>0</v>
      </c>
      <c r="I53" s="46">
        <v>0</v>
      </c>
      <c r="J53" s="46">
        <v>0</v>
      </c>
      <c r="K53" s="46">
        <v>0</v>
      </c>
      <c r="L53" s="46">
        <v>0</v>
      </c>
      <c r="M53" s="46">
        <v>0</v>
      </c>
      <c r="N53" s="46">
        <v>0</v>
      </c>
      <c r="O53" s="46">
        <v>0</v>
      </c>
      <c r="P53" s="46">
        <v>0</v>
      </c>
      <c r="Q53" s="46">
        <v>0</v>
      </c>
      <c r="R53" s="46">
        <v>0</v>
      </c>
      <c r="S53" s="46">
        <v>0</v>
      </c>
      <c r="T53" s="46">
        <v>0</v>
      </c>
      <c r="U53" s="46">
        <v>0</v>
      </c>
      <c r="V53" s="46">
        <v>0</v>
      </c>
      <c r="W53" s="47">
        <f t="shared" si="11"/>
        <v>0</v>
      </c>
      <c r="X53" s="46">
        <v>0</v>
      </c>
      <c r="Y53" s="47">
        <f t="shared" si="13"/>
        <v>0</v>
      </c>
    </row>
    <row r="54" spans="1:25" x14ac:dyDescent="0.25">
      <c r="A54" s="384" t="s">
        <v>415</v>
      </c>
      <c r="B54" s="384"/>
      <c r="C54" s="384"/>
      <c r="D54" s="384"/>
      <c r="E54" s="384"/>
      <c r="F54" s="384"/>
      <c r="G54" s="8">
        <v>46</v>
      </c>
      <c r="H54" s="46">
        <v>0</v>
      </c>
      <c r="I54" s="46">
        <v>0</v>
      </c>
      <c r="J54" s="46">
        <v>0</v>
      </c>
      <c r="K54" s="46">
        <v>0</v>
      </c>
      <c r="L54" s="46">
        <v>0</v>
      </c>
      <c r="M54" s="46">
        <v>0</v>
      </c>
      <c r="N54" s="46">
        <v>0</v>
      </c>
      <c r="O54" s="46">
        <v>0</v>
      </c>
      <c r="P54" s="46">
        <v>0</v>
      </c>
      <c r="Q54" s="46">
        <v>0</v>
      </c>
      <c r="R54" s="46">
        <v>0</v>
      </c>
      <c r="S54" s="46">
        <v>0</v>
      </c>
      <c r="T54" s="46">
        <v>0</v>
      </c>
      <c r="U54" s="46">
        <v>0</v>
      </c>
      <c r="V54" s="46">
        <v>0</v>
      </c>
      <c r="W54" s="47">
        <f t="shared" si="11"/>
        <v>0</v>
      </c>
      <c r="X54" s="46">
        <v>0</v>
      </c>
      <c r="Y54" s="47">
        <f t="shared" si="13"/>
        <v>0</v>
      </c>
    </row>
    <row r="55" spans="1:25" x14ac:dyDescent="0.25">
      <c r="A55" s="384" t="s">
        <v>424</v>
      </c>
      <c r="B55" s="384"/>
      <c r="C55" s="384"/>
      <c r="D55" s="384"/>
      <c r="E55" s="384"/>
      <c r="F55" s="384"/>
      <c r="G55" s="8">
        <v>47</v>
      </c>
      <c r="H55" s="46">
        <v>0</v>
      </c>
      <c r="I55" s="46">
        <v>0</v>
      </c>
      <c r="J55" s="46">
        <v>0</v>
      </c>
      <c r="K55" s="46">
        <v>0</v>
      </c>
      <c r="L55" s="46">
        <v>0</v>
      </c>
      <c r="M55" s="46">
        <v>0</v>
      </c>
      <c r="N55" s="46">
        <v>0</v>
      </c>
      <c r="O55" s="46">
        <v>0</v>
      </c>
      <c r="P55" s="46">
        <v>0</v>
      </c>
      <c r="Q55" s="46">
        <v>0</v>
      </c>
      <c r="R55" s="46">
        <v>0</v>
      </c>
      <c r="S55" s="46">
        <v>0</v>
      </c>
      <c r="T55" s="46">
        <v>0</v>
      </c>
      <c r="U55" s="46">
        <v>0</v>
      </c>
      <c r="V55" s="46">
        <v>0</v>
      </c>
      <c r="W55" s="47">
        <f t="shared" si="11"/>
        <v>0</v>
      </c>
      <c r="X55" s="46">
        <v>0</v>
      </c>
      <c r="Y55" s="47">
        <f t="shared" si="13"/>
        <v>0</v>
      </c>
    </row>
    <row r="56" spans="1:25" x14ac:dyDescent="0.25">
      <c r="A56" s="384" t="s">
        <v>416</v>
      </c>
      <c r="B56" s="384"/>
      <c r="C56" s="384"/>
      <c r="D56" s="384"/>
      <c r="E56" s="384"/>
      <c r="F56" s="384"/>
      <c r="G56" s="8">
        <v>48</v>
      </c>
      <c r="H56" s="46">
        <v>0</v>
      </c>
      <c r="I56" s="46">
        <v>0</v>
      </c>
      <c r="J56" s="46">
        <v>0</v>
      </c>
      <c r="K56" s="46">
        <v>0</v>
      </c>
      <c r="L56" s="46">
        <v>0</v>
      </c>
      <c r="M56" s="46">
        <v>0</v>
      </c>
      <c r="N56" s="46">
        <v>0</v>
      </c>
      <c r="O56" s="46">
        <v>0</v>
      </c>
      <c r="P56" s="46">
        <v>0</v>
      </c>
      <c r="Q56" s="46">
        <v>0</v>
      </c>
      <c r="R56" s="46">
        <v>0</v>
      </c>
      <c r="S56" s="46">
        <v>0</v>
      </c>
      <c r="T56" s="46">
        <v>0</v>
      </c>
      <c r="U56" s="46">
        <v>1756034</v>
      </c>
      <c r="V56" s="46">
        <v>0</v>
      </c>
      <c r="W56" s="47">
        <f t="shared" si="11"/>
        <v>1756034</v>
      </c>
      <c r="X56" s="46">
        <v>0</v>
      </c>
      <c r="Y56" s="47">
        <f t="shared" si="13"/>
        <v>1756034</v>
      </c>
    </row>
    <row r="57" spans="1:25" x14ac:dyDescent="0.25">
      <c r="A57" s="384" t="s">
        <v>425</v>
      </c>
      <c r="B57" s="384"/>
      <c r="C57" s="384"/>
      <c r="D57" s="384"/>
      <c r="E57" s="384"/>
      <c r="F57" s="384"/>
      <c r="G57" s="8">
        <v>49</v>
      </c>
      <c r="H57" s="46">
        <v>0</v>
      </c>
      <c r="I57" s="46">
        <v>0</v>
      </c>
      <c r="J57" s="46">
        <v>0</v>
      </c>
      <c r="K57" s="46">
        <v>0</v>
      </c>
      <c r="L57" s="46">
        <v>0</v>
      </c>
      <c r="M57" s="46">
        <v>0</v>
      </c>
      <c r="N57" s="46">
        <v>0</v>
      </c>
      <c r="O57" s="46">
        <v>0</v>
      </c>
      <c r="P57" s="46">
        <v>0</v>
      </c>
      <c r="Q57" s="46">
        <v>0</v>
      </c>
      <c r="R57" s="46">
        <v>0</v>
      </c>
      <c r="S57" s="46">
        <v>0</v>
      </c>
      <c r="T57" s="46">
        <v>0</v>
      </c>
      <c r="U57" s="46">
        <v>-380935370</v>
      </c>
      <c r="V57" s="46">
        <v>308549679</v>
      </c>
      <c r="W57" s="47">
        <f t="shared" si="11"/>
        <v>-72385691</v>
      </c>
      <c r="X57" s="46">
        <v>0</v>
      </c>
      <c r="Y57" s="47">
        <f t="shared" si="13"/>
        <v>-72385691</v>
      </c>
    </row>
    <row r="58" spans="1:25" x14ac:dyDescent="0.25">
      <c r="A58" s="384" t="s">
        <v>419</v>
      </c>
      <c r="B58" s="384"/>
      <c r="C58" s="384"/>
      <c r="D58" s="384"/>
      <c r="E58" s="384"/>
      <c r="F58" s="384"/>
      <c r="G58" s="8">
        <v>50</v>
      </c>
      <c r="H58" s="46">
        <v>0</v>
      </c>
      <c r="I58" s="46">
        <v>0</v>
      </c>
      <c r="J58" s="46">
        <v>0</v>
      </c>
      <c r="K58" s="46">
        <v>0</v>
      </c>
      <c r="L58" s="46">
        <v>0</v>
      </c>
      <c r="M58" s="46">
        <v>0</v>
      </c>
      <c r="N58" s="46">
        <v>0</v>
      </c>
      <c r="O58" s="46">
        <v>0</v>
      </c>
      <c r="P58" s="46">
        <v>0</v>
      </c>
      <c r="Q58" s="46">
        <v>0</v>
      </c>
      <c r="R58" s="46">
        <v>0</v>
      </c>
      <c r="S58" s="46">
        <v>0</v>
      </c>
      <c r="T58" s="46">
        <v>0</v>
      </c>
      <c r="U58" s="46">
        <v>0</v>
      </c>
      <c r="V58" s="46">
        <v>0</v>
      </c>
      <c r="W58" s="47">
        <f t="shared" si="11"/>
        <v>0</v>
      </c>
      <c r="X58" s="46">
        <v>0</v>
      </c>
      <c r="Y58" s="47">
        <f t="shared" si="13"/>
        <v>0</v>
      </c>
    </row>
    <row r="59" spans="1:25" ht="24" customHeight="1" x14ac:dyDescent="0.25">
      <c r="A59" s="385" t="s">
        <v>426</v>
      </c>
      <c r="B59" s="385"/>
      <c r="C59" s="385"/>
      <c r="D59" s="385"/>
      <c r="E59" s="385"/>
      <c r="F59" s="385"/>
      <c r="G59" s="10">
        <v>51</v>
      </c>
      <c r="H59" s="49">
        <f>SUM(H39:H58)</f>
        <v>1672021210</v>
      </c>
      <c r="I59" s="49">
        <f t="shared" ref="I59:Y59" si="14">SUM(I39:I58)</f>
        <v>5710563</v>
      </c>
      <c r="J59" s="49">
        <f t="shared" si="14"/>
        <v>83601061</v>
      </c>
      <c r="K59" s="49">
        <f t="shared" si="14"/>
        <v>136815284</v>
      </c>
      <c r="L59" s="49">
        <f t="shared" si="14"/>
        <v>124418266</v>
      </c>
      <c r="M59" s="49">
        <f t="shared" si="14"/>
        <v>0</v>
      </c>
      <c r="N59" s="49">
        <f t="shared" si="14"/>
        <v>2249472</v>
      </c>
      <c r="O59" s="49">
        <f t="shared" si="14"/>
        <v>0</v>
      </c>
      <c r="P59" s="49">
        <f t="shared" si="14"/>
        <v>81109</v>
      </c>
      <c r="Q59" s="49">
        <f t="shared" si="14"/>
        <v>0</v>
      </c>
      <c r="R59" s="49">
        <f t="shared" si="14"/>
        <v>0</v>
      </c>
      <c r="S59" s="49">
        <f t="shared" si="14"/>
        <v>0</v>
      </c>
      <c r="T59" s="49">
        <f t="shared" si="14"/>
        <v>0</v>
      </c>
      <c r="U59" s="49">
        <f t="shared" si="14"/>
        <v>538614167</v>
      </c>
      <c r="V59" s="49">
        <f t="shared" si="14"/>
        <v>304605806</v>
      </c>
      <c r="W59" s="49">
        <f t="shared" si="14"/>
        <v>2619280406</v>
      </c>
      <c r="X59" s="49">
        <f t="shared" si="14"/>
        <v>0</v>
      </c>
      <c r="Y59" s="49">
        <f t="shared" si="14"/>
        <v>2619280406</v>
      </c>
    </row>
    <row r="60" spans="1:25" x14ac:dyDescent="0.25">
      <c r="A60" s="386" t="s">
        <v>274</v>
      </c>
      <c r="B60" s="387"/>
      <c r="C60" s="387"/>
      <c r="D60" s="387"/>
      <c r="E60" s="387"/>
      <c r="F60" s="387"/>
      <c r="G60" s="387"/>
      <c r="H60" s="387"/>
      <c r="I60" s="387"/>
      <c r="J60" s="387"/>
      <c r="K60" s="387"/>
      <c r="L60" s="387"/>
      <c r="M60" s="387"/>
      <c r="N60" s="387"/>
      <c r="O60" s="387"/>
      <c r="P60" s="387"/>
      <c r="Q60" s="387"/>
      <c r="R60" s="387"/>
      <c r="S60" s="387"/>
      <c r="T60" s="387"/>
      <c r="U60" s="387"/>
      <c r="V60" s="387"/>
      <c r="W60" s="387"/>
      <c r="X60" s="387"/>
      <c r="Y60" s="387"/>
    </row>
    <row r="61" spans="1:25" ht="31.5" customHeight="1" x14ac:dyDescent="0.25">
      <c r="A61" s="382" t="s">
        <v>427</v>
      </c>
      <c r="B61" s="382"/>
      <c r="C61" s="382"/>
      <c r="D61" s="382"/>
      <c r="E61" s="382"/>
      <c r="F61" s="382"/>
      <c r="G61" s="9">
        <v>52</v>
      </c>
      <c r="H61" s="48">
        <f>SUM(H41:H49)</f>
        <v>0</v>
      </c>
      <c r="I61" s="48">
        <f t="shared" ref="I61:Y61" si="15">SUM(I41:I49)</f>
        <v>0</v>
      </c>
      <c r="J61" s="48">
        <f t="shared" si="15"/>
        <v>0</v>
      </c>
      <c r="K61" s="48">
        <f t="shared" si="15"/>
        <v>0</v>
      </c>
      <c r="L61" s="48">
        <f t="shared" si="15"/>
        <v>0</v>
      </c>
      <c r="M61" s="48">
        <f t="shared" si="15"/>
        <v>0</v>
      </c>
      <c r="N61" s="48">
        <f t="shared" si="15"/>
        <v>0</v>
      </c>
      <c r="O61" s="48">
        <f t="shared" si="15"/>
        <v>0</v>
      </c>
      <c r="P61" s="48">
        <f t="shared" si="15"/>
        <v>80237</v>
      </c>
      <c r="Q61" s="48">
        <f t="shared" si="15"/>
        <v>0</v>
      </c>
      <c r="R61" s="48">
        <f t="shared" si="15"/>
        <v>0</v>
      </c>
      <c r="S61" s="48">
        <f t="shared" si="15"/>
        <v>0</v>
      </c>
      <c r="T61" s="48">
        <f t="shared" si="15"/>
        <v>0</v>
      </c>
      <c r="U61" s="48">
        <f t="shared" si="15"/>
        <v>0</v>
      </c>
      <c r="V61" s="48">
        <f t="shared" si="15"/>
        <v>0</v>
      </c>
      <c r="W61" s="48">
        <f t="shared" si="15"/>
        <v>80237</v>
      </c>
      <c r="X61" s="48">
        <f t="shared" si="15"/>
        <v>0</v>
      </c>
      <c r="Y61" s="48">
        <f t="shared" si="15"/>
        <v>80237</v>
      </c>
    </row>
    <row r="62" spans="1:25" ht="27.75" customHeight="1" x14ac:dyDescent="0.25">
      <c r="A62" s="382" t="s">
        <v>428</v>
      </c>
      <c r="B62" s="382"/>
      <c r="C62" s="382"/>
      <c r="D62" s="382"/>
      <c r="E62" s="382"/>
      <c r="F62" s="382"/>
      <c r="G62" s="9">
        <v>53</v>
      </c>
      <c r="H62" s="48">
        <f>H40+H61</f>
        <v>0</v>
      </c>
      <c r="I62" s="48">
        <f t="shared" ref="I62:Y62" si="16">I40+I61</f>
        <v>0</v>
      </c>
      <c r="J62" s="48">
        <f t="shared" si="16"/>
        <v>0</v>
      </c>
      <c r="K62" s="48">
        <f t="shared" si="16"/>
        <v>0</v>
      </c>
      <c r="L62" s="48">
        <f t="shared" si="16"/>
        <v>0</v>
      </c>
      <c r="M62" s="48">
        <f t="shared" si="16"/>
        <v>0</v>
      </c>
      <c r="N62" s="48">
        <f t="shared" si="16"/>
        <v>0</v>
      </c>
      <c r="O62" s="48">
        <f t="shared" si="16"/>
        <v>0</v>
      </c>
      <c r="P62" s="48">
        <f t="shared" si="16"/>
        <v>80237</v>
      </c>
      <c r="Q62" s="48">
        <f t="shared" si="16"/>
        <v>0</v>
      </c>
      <c r="R62" s="48">
        <f t="shared" si="16"/>
        <v>0</v>
      </c>
      <c r="S62" s="48">
        <f t="shared" si="16"/>
        <v>0</v>
      </c>
      <c r="T62" s="48">
        <f t="shared" si="16"/>
        <v>0</v>
      </c>
      <c r="U62" s="48">
        <f t="shared" si="16"/>
        <v>0</v>
      </c>
      <c r="V62" s="48">
        <f t="shared" si="16"/>
        <v>304605806</v>
      </c>
      <c r="W62" s="48">
        <f t="shared" si="16"/>
        <v>304686043</v>
      </c>
      <c r="X62" s="48">
        <f t="shared" si="16"/>
        <v>0</v>
      </c>
      <c r="Y62" s="48">
        <f t="shared" si="16"/>
        <v>304686043</v>
      </c>
    </row>
    <row r="63" spans="1:25" ht="29.25" customHeight="1" x14ac:dyDescent="0.25">
      <c r="A63" s="383" t="s">
        <v>429</v>
      </c>
      <c r="B63" s="383"/>
      <c r="C63" s="383"/>
      <c r="D63" s="383"/>
      <c r="E63" s="383"/>
      <c r="F63" s="383"/>
      <c r="G63" s="10">
        <v>54</v>
      </c>
      <c r="H63" s="49">
        <f>SUM(H50:H58)</f>
        <v>0</v>
      </c>
      <c r="I63" s="49">
        <f t="shared" ref="I63:Y63" si="17">SUM(I50:I58)</f>
        <v>0</v>
      </c>
      <c r="J63" s="49">
        <f t="shared" si="17"/>
        <v>0</v>
      </c>
      <c r="K63" s="49">
        <f t="shared" si="17"/>
        <v>0</v>
      </c>
      <c r="L63" s="49">
        <f t="shared" si="17"/>
        <v>0</v>
      </c>
      <c r="M63" s="49">
        <f t="shared" si="17"/>
        <v>0</v>
      </c>
      <c r="N63" s="49">
        <f t="shared" si="17"/>
        <v>0</v>
      </c>
      <c r="O63" s="49">
        <f t="shared" si="17"/>
        <v>0</v>
      </c>
      <c r="P63" s="49">
        <f t="shared" si="17"/>
        <v>0</v>
      </c>
      <c r="Q63" s="49">
        <f t="shared" si="17"/>
        <v>0</v>
      </c>
      <c r="R63" s="49">
        <f t="shared" si="17"/>
        <v>0</v>
      </c>
      <c r="S63" s="49">
        <f t="shared" si="17"/>
        <v>0</v>
      </c>
      <c r="T63" s="49">
        <f t="shared" si="17"/>
        <v>0</v>
      </c>
      <c r="U63" s="49">
        <f t="shared" si="17"/>
        <v>-379179336</v>
      </c>
      <c r="V63" s="49">
        <f t="shared" si="17"/>
        <v>308549679</v>
      </c>
      <c r="W63" s="49">
        <f t="shared" si="17"/>
        <v>-70629657</v>
      </c>
      <c r="X63" s="49">
        <f t="shared" si="17"/>
        <v>0</v>
      </c>
      <c r="Y63" s="49">
        <f t="shared" si="17"/>
        <v>-70629657</v>
      </c>
    </row>
  </sheetData>
  <sheetProtection algorithmName="SHA-512" hashValue="rDM0zGnSHmpz8bwcLQSH5XXjfJxg3vYebVva3pZcJZb1KSO7UkeoV/0hSDLllipeGnWYVNAWOQZ3PvWqRLeuwQ==" saltValue="4/8K6drU7BvS1N/OPwKMy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4000000}">
      <formula1>9999999999</formula1>
    </dataValidation>
  </dataValidations>
  <pageMargins left="0.75" right="0.75" top="1" bottom="1" header="0.5" footer="0.5"/>
  <pageSetup paperSize="8" scale="63" fitToHeight="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242"/>
  <sheetViews>
    <sheetView topLeftCell="A43" workbookViewId="0">
      <selection activeCell="M38" sqref="M38"/>
    </sheetView>
  </sheetViews>
  <sheetFormatPr defaultRowHeight="13.2" x14ac:dyDescent="0.25"/>
  <cols>
    <col min="1" max="1" width="47" customWidth="1"/>
    <col min="2" max="2" width="9" bestFit="1" customWidth="1"/>
    <col min="3" max="3" width="12" bestFit="1" customWidth="1"/>
    <col min="4" max="4" width="8.88671875" bestFit="1" customWidth="1"/>
    <col min="5" max="5" width="9" bestFit="1" customWidth="1"/>
    <col min="6" max="6" width="9.44140625" bestFit="1" customWidth="1"/>
    <col min="7" max="7" width="70.109375" bestFit="1" customWidth="1"/>
    <col min="8" max="8" width="2.44140625" style="227" customWidth="1"/>
    <col min="9" max="10" width="12.88671875" bestFit="1" customWidth="1"/>
    <col min="11" max="11" width="14" bestFit="1" customWidth="1"/>
  </cols>
  <sheetData>
    <row r="1" spans="1:8" x14ac:dyDescent="0.25">
      <c r="A1" s="410" t="s">
        <v>620</v>
      </c>
      <c r="B1" s="411"/>
      <c r="C1" s="411"/>
      <c r="D1" s="411"/>
      <c r="E1" s="411"/>
      <c r="F1" s="411"/>
      <c r="G1" s="411"/>
      <c r="H1" s="411"/>
    </row>
    <row r="2" spans="1:8" x14ac:dyDescent="0.25">
      <c r="A2" s="411"/>
      <c r="B2" s="411"/>
      <c r="C2" s="411"/>
      <c r="D2" s="411"/>
      <c r="E2" s="411"/>
      <c r="F2" s="411"/>
      <c r="G2" s="411"/>
      <c r="H2" s="411"/>
    </row>
    <row r="3" spans="1:8" x14ac:dyDescent="0.25">
      <c r="A3" s="411"/>
      <c r="B3" s="411"/>
      <c r="C3" s="411"/>
      <c r="D3" s="411"/>
      <c r="E3" s="411"/>
      <c r="F3" s="411"/>
      <c r="G3" s="411"/>
      <c r="H3" s="411"/>
    </row>
    <row r="4" spans="1:8" x14ac:dyDescent="0.25">
      <c r="A4" s="411"/>
      <c r="B4" s="411"/>
      <c r="C4" s="411"/>
      <c r="D4" s="411"/>
      <c r="E4" s="411"/>
      <c r="F4" s="411"/>
      <c r="G4" s="411"/>
      <c r="H4" s="411"/>
    </row>
    <row r="5" spans="1:8" x14ac:dyDescent="0.25">
      <c r="A5" s="411"/>
      <c r="B5" s="411"/>
      <c r="C5" s="411"/>
      <c r="D5" s="411"/>
      <c r="E5" s="411"/>
      <c r="F5" s="411"/>
      <c r="G5" s="411"/>
      <c r="H5" s="411"/>
    </row>
    <row r="6" spans="1:8" x14ac:dyDescent="0.25">
      <c r="A6" s="411"/>
      <c r="B6" s="411"/>
      <c r="C6" s="411"/>
      <c r="D6" s="411"/>
      <c r="E6" s="411"/>
      <c r="F6" s="411"/>
      <c r="G6" s="411"/>
      <c r="H6" s="411"/>
    </row>
    <row r="7" spans="1:8" x14ac:dyDescent="0.25">
      <c r="A7" s="411"/>
      <c r="B7" s="411"/>
      <c r="C7" s="411"/>
      <c r="D7" s="411"/>
      <c r="E7" s="411"/>
      <c r="F7" s="411"/>
      <c r="G7" s="411"/>
      <c r="H7" s="411"/>
    </row>
    <row r="8" spans="1:8" x14ac:dyDescent="0.25">
      <c r="A8" s="411"/>
      <c r="B8" s="411"/>
      <c r="C8" s="411"/>
      <c r="D8" s="411"/>
      <c r="E8" s="411"/>
      <c r="F8" s="411"/>
      <c r="G8" s="411"/>
      <c r="H8" s="411"/>
    </row>
    <row r="9" spans="1:8" x14ac:dyDescent="0.25">
      <c r="A9" s="411"/>
      <c r="B9" s="411"/>
      <c r="C9" s="411"/>
      <c r="D9" s="411"/>
      <c r="E9" s="411"/>
      <c r="F9" s="411"/>
      <c r="G9" s="411"/>
      <c r="H9" s="411"/>
    </row>
    <row r="10" spans="1:8" x14ac:dyDescent="0.25">
      <c r="A10" s="411"/>
      <c r="B10" s="411"/>
      <c r="C10" s="411"/>
      <c r="D10" s="411"/>
      <c r="E10" s="411"/>
      <c r="F10" s="411"/>
      <c r="G10" s="411"/>
      <c r="H10" s="411"/>
    </row>
    <row r="11" spans="1:8" x14ac:dyDescent="0.25">
      <c r="A11" s="411"/>
      <c r="B11" s="411"/>
      <c r="C11" s="411"/>
      <c r="D11" s="411"/>
      <c r="E11" s="411"/>
      <c r="F11" s="411"/>
      <c r="G11" s="411"/>
      <c r="H11" s="411"/>
    </row>
    <row r="12" spans="1:8" x14ac:dyDescent="0.25">
      <c r="A12" s="411"/>
      <c r="B12" s="411"/>
      <c r="C12" s="411"/>
      <c r="D12" s="411"/>
      <c r="E12" s="411"/>
      <c r="F12" s="411"/>
      <c r="G12" s="411"/>
      <c r="H12" s="411"/>
    </row>
    <row r="13" spans="1:8" x14ac:dyDescent="0.25">
      <c r="A13" s="411"/>
      <c r="B13" s="411"/>
      <c r="C13" s="411"/>
      <c r="D13" s="411"/>
      <c r="E13" s="411"/>
      <c r="F13" s="411"/>
      <c r="G13" s="411"/>
      <c r="H13" s="411"/>
    </row>
    <row r="14" spans="1:8" ht="76.5" customHeight="1" x14ac:dyDescent="0.25">
      <c r="A14" s="411"/>
      <c r="B14" s="411"/>
      <c r="C14" s="411"/>
      <c r="D14" s="411"/>
      <c r="E14" s="411"/>
      <c r="F14" s="411"/>
      <c r="G14" s="411"/>
      <c r="H14" s="411"/>
    </row>
    <row r="15" spans="1:8" x14ac:dyDescent="0.25">
      <c r="A15" s="411"/>
      <c r="B15" s="411"/>
      <c r="C15" s="411"/>
      <c r="D15" s="411"/>
      <c r="E15" s="411"/>
      <c r="F15" s="411"/>
      <c r="G15" s="411"/>
      <c r="H15" s="411"/>
    </row>
    <row r="16" spans="1:8" ht="105.75" customHeight="1" x14ac:dyDescent="0.25">
      <c r="A16" s="411"/>
      <c r="B16" s="411"/>
      <c r="C16" s="411"/>
      <c r="D16" s="411"/>
      <c r="E16" s="411"/>
      <c r="F16" s="411"/>
      <c r="G16" s="411"/>
      <c r="H16" s="411"/>
    </row>
    <row r="17" spans="1:8" x14ac:dyDescent="0.25">
      <c r="A17" s="411"/>
      <c r="B17" s="411"/>
      <c r="C17" s="411"/>
      <c r="D17" s="411"/>
      <c r="E17" s="411"/>
      <c r="F17" s="411"/>
      <c r="G17" s="411"/>
      <c r="H17" s="411"/>
    </row>
    <row r="18" spans="1:8" x14ac:dyDescent="0.25">
      <c r="A18" s="411"/>
      <c r="B18" s="411"/>
      <c r="C18" s="411"/>
      <c r="D18" s="411"/>
      <c r="E18" s="411"/>
      <c r="F18" s="411"/>
      <c r="G18" s="411"/>
      <c r="H18" s="411"/>
    </row>
    <row r="19" spans="1:8" x14ac:dyDescent="0.25">
      <c r="A19" s="411"/>
      <c r="B19" s="411"/>
      <c r="C19" s="411"/>
      <c r="D19" s="411"/>
      <c r="E19" s="411"/>
      <c r="F19" s="411"/>
      <c r="G19" s="411"/>
      <c r="H19" s="411"/>
    </row>
    <row r="20" spans="1:8" ht="117.75" customHeight="1" x14ac:dyDescent="0.25">
      <c r="A20" s="411"/>
      <c r="B20" s="411"/>
      <c r="C20" s="411"/>
      <c r="D20" s="411"/>
      <c r="E20" s="411"/>
      <c r="F20" s="411"/>
      <c r="G20" s="411"/>
      <c r="H20" s="411"/>
    </row>
    <row r="21" spans="1:8" x14ac:dyDescent="0.25">
      <c r="A21" s="411"/>
      <c r="B21" s="411"/>
      <c r="C21" s="411"/>
      <c r="D21" s="411"/>
      <c r="E21" s="411"/>
      <c r="F21" s="411"/>
      <c r="G21" s="411"/>
      <c r="H21" s="411"/>
    </row>
    <row r="22" spans="1:8" ht="93.75" customHeight="1" x14ac:dyDescent="0.25">
      <c r="A22" s="411"/>
      <c r="B22" s="411"/>
      <c r="C22" s="411"/>
      <c r="D22" s="411"/>
      <c r="E22" s="411"/>
      <c r="F22" s="411"/>
      <c r="G22" s="411"/>
      <c r="H22" s="411"/>
    </row>
    <row r="23" spans="1:8" ht="70.5" customHeight="1" x14ac:dyDescent="0.25">
      <c r="A23" s="411"/>
      <c r="B23" s="411"/>
      <c r="C23" s="411"/>
      <c r="D23" s="411"/>
      <c r="E23" s="411"/>
      <c r="F23" s="411"/>
      <c r="G23" s="411"/>
      <c r="H23" s="411"/>
    </row>
    <row r="24" spans="1:8" ht="83.25" customHeight="1" x14ac:dyDescent="0.25">
      <c r="A24" s="411"/>
      <c r="B24" s="411"/>
      <c r="C24" s="411"/>
      <c r="D24" s="411"/>
      <c r="E24" s="411"/>
      <c r="F24" s="411"/>
      <c r="G24" s="411"/>
      <c r="H24" s="411"/>
    </row>
    <row r="25" spans="1:8" ht="66.75" customHeight="1" x14ac:dyDescent="0.25">
      <c r="A25" s="411"/>
      <c r="B25" s="411"/>
      <c r="C25" s="411"/>
      <c r="D25" s="411"/>
      <c r="E25" s="411"/>
      <c r="F25" s="411"/>
      <c r="G25" s="411"/>
      <c r="H25" s="411"/>
    </row>
    <row r="26" spans="1:8" ht="85.5" customHeight="1" x14ac:dyDescent="0.25">
      <c r="A26" s="411"/>
      <c r="B26" s="411"/>
      <c r="C26" s="411"/>
      <c r="D26" s="411"/>
      <c r="E26" s="411"/>
      <c r="F26" s="411"/>
      <c r="G26" s="411"/>
      <c r="H26" s="411"/>
    </row>
    <row r="27" spans="1:8" ht="53.25" customHeight="1" x14ac:dyDescent="0.25">
      <c r="A27" s="411"/>
      <c r="B27" s="411"/>
      <c r="C27" s="411"/>
      <c r="D27" s="411"/>
      <c r="E27" s="411"/>
      <c r="F27" s="411"/>
      <c r="G27" s="411"/>
      <c r="H27" s="411"/>
    </row>
    <row r="28" spans="1:8" ht="53.25" customHeight="1" x14ac:dyDescent="0.25">
      <c r="A28" s="411"/>
      <c r="B28" s="411"/>
      <c r="C28" s="411"/>
      <c r="D28" s="411"/>
      <c r="E28" s="411"/>
      <c r="F28" s="411"/>
      <c r="G28" s="411"/>
      <c r="H28" s="411"/>
    </row>
    <row r="29" spans="1:8" ht="10.5" customHeight="1" x14ac:dyDescent="0.25">
      <c r="A29" s="411"/>
      <c r="B29" s="411"/>
      <c r="C29" s="411"/>
      <c r="D29" s="411"/>
      <c r="E29" s="411"/>
      <c r="F29" s="411"/>
      <c r="G29" s="411"/>
      <c r="H29" s="411"/>
    </row>
    <row r="30" spans="1:8" ht="3" customHeight="1" x14ac:dyDescent="0.25">
      <c r="A30" s="411"/>
      <c r="B30" s="411"/>
      <c r="C30" s="411"/>
      <c r="D30" s="411"/>
      <c r="E30" s="411"/>
      <c r="F30" s="411"/>
      <c r="G30" s="411"/>
      <c r="H30" s="411"/>
    </row>
    <row r="31" spans="1:8" ht="27.75" customHeight="1" x14ac:dyDescent="0.25">
      <c r="A31" s="415" t="s">
        <v>694</v>
      </c>
      <c r="B31" s="416"/>
      <c r="C31" s="416"/>
      <c r="D31" s="416"/>
      <c r="E31" s="416"/>
      <c r="F31" s="416"/>
      <c r="G31" s="416"/>
      <c r="H31"/>
    </row>
    <row r="32" spans="1:8" x14ac:dyDescent="0.25">
      <c r="A32" s="241"/>
      <c r="B32" s="241"/>
      <c r="C32" s="241"/>
      <c r="D32" s="241"/>
      <c r="E32" s="241"/>
      <c r="F32" s="241"/>
      <c r="G32" s="241"/>
      <c r="H32"/>
    </row>
    <row r="33" spans="1:8" ht="24.75" customHeight="1" x14ac:dyDescent="0.25">
      <c r="A33" s="415" t="s">
        <v>658</v>
      </c>
      <c r="B33" s="415"/>
      <c r="C33" s="415"/>
      <c r="D33" s="415"/>
      <c r="E33" s="415"/>
      <c r="F33" s="415"/>
      <c r="G33" s="415"/>
      <c r="H33"/>
    </row>
    <row r="34" spans="1:8" x14ac:dyDescent="0.25">
      <c r="A34" s="241"/>
      <c r="B34" s="241"/>
      <c r="C34" s="241"/>
      <c r="D34" s="241"/>
      <c r="E34" s="241"/>
      <c r="F34" s="241"/>
      <c r="G34" s="241"/>
      <c r="H34"/>
    </row>
    <row r="35" spans="1:8" x14ac:dyDescent="0.25">
      <c r="A35" s="242" t="s">
        <v>659</v>
      </c>
      <c r="B35" s="243"/>
      <c r="C35" s="243"/>
      <c r="D35" s="243"/>
      <c r="E35" s="243"/>
      <c r="F35" s="243"/>
      <c r="G35" s="243"/>
      <c r="H35"/>
    </row>
    <row r="36" spans="1:8" x14ac:dyDescent="0.25">
      <c r="A36" s="110"/>
      <c r="B36" s="110"/>
      <c r="C36" s="110"/>
      <c r="D36" s="110"/>
      <c r="E36" s="110"/>
      <c r="F36" s="110"/>
      <c r="G36" s="110"/>
      <c r="H36" s="110"/>
    </row>
    <row r="37" spans="1:8" x14ac:dyDescent="0.25">
      <c r="A37" s="414" t="s">
        <v>567</v>
      </c>
      <c r="B37" s="414"/>
      <c r="C37" s="414"/>
      <c r="D37" s="414"/>
      <c r="E37" s="414"/>
      <c r="F37" s="414"/>
      <c r="G37" s="414"/>
    </row>
    <row r="38" spans="1:8" x14ac:dyDescent="0.25">
      <c r="A38" s="172"/>
      <c r="B38" s="204"/>
      <c r="C38" s="204"/>
      <c r="D38" s="204"/>
      <c r="E38" s="171"/>
      <c r="F38" s="205"/>
      <c r="G38" s="205"/>
    </row>
    <row r="39" spans="1:8" x14ac:dyDescent="0.25">
      <c r="A39" s="412" t="s">
        <v>522</v>
      </c>
      <c r="B39" s="412"/>
      <c r="C39" s="412"/>
      <c r="D39" s="412"/>
      <c r="E39" s="412"/>
      <c r="F39" s="412"/>
      <c r="G39" s="412"/>
    </row>
    <row r="40" spans="1:8" ht="13.8" thickBot="1" x14ac:dyDescent="0.3"/>
    <row r="41" spans="1:8" ht="48" x14ac:dyDescent="0.25">
      <c r="A41" s="111" t="s">
        <v>459</v>
      </c>
      <c r="B41" s="112" t="s">
        <v>460</v>
      </c>
      <c r="C41" s="112" t="s">
        <v>461</v>
      </c>
      <c r="D41" s="112" t="s">
        <v>462</v>
      </c>
      <c r="E41" s="112" t="s">
        <v>463</v>
      </c>
      <c r="F41" s="112" t="s">
        <v>464</v>
      </c>
      <c r="G41" s="113" t="s">
        <v>465</v>
      </c>
    </row>
    <row r="42" spans="1:8" ht="48" x14ac:dyDescent="0.25">
      <c r="A42" s="114" t="s">
        <v>611</v>
      </c>
      <c r="B42" s="115" t="s">
        <v>466</v>
      </c>
      <c r="C42" s="116" t="s">
        <v>612</v>
      </c>
      <c r="D42" s="117">
        <f>SUM(D43:D47)</f>
        <v>5152302</v>
      </c>
      <c r="E42" s="117">
        <f>SUM(E43:E47)</f>
        <v>5152302</v>
      </c>
      <c r="F42" s="117">
        <f t="shared" ref="F42:F47" si="0">+E42-D42</f>
        <v>0</v>
      </c>
      <c r="G42" s="118"/>
    </row>
    <row r="43" spans="1:8" x14ac:dyDescent="0.25">
      <c r="A43" s="119" t="s">
        <v>467</v>
      </c>
      <c r="B43" s="120" t="s">
        <v>468</v>
      </c>
      <c r="C43" s="120" t="s">
        <v>408</v>
      </c>
      <c r="D43" s="121">
        <v>34640</v>
      </c>
      <c r="E43" s="121">
        <v>34640</v>
      </c>
      <c r="F43" s="121">
        <f t="shared" si="0"/>
        <v>0</v>
      </c>
      <c r="G43" s="122"/>
    </row>
    <row r="44" spans="1:8" ht="57" x14ac:dyDescent="0.25">
      <c r="A44" s="123" t="s">
        <v>469</v>
      </c>
      <c r="B44" s="124" t="s">
        <v>470</v>
      </c>
      <c r="C44" s="124" t="s">
        <v>471</v>
      </c>
      <c r="D44" s="121">
        <v>3936985</v>
      </c>
      <c r="E44" s="121">
        <f>3916939+3180+16866</f>
        <v>3936985</v>
      </c>
      <c r="F44" s="121">
        <f t="shared" si="0"/>
        <v>0</v>
      </c>
      <c r="G44" s="125" t="s">
        <v>670</v>
      </c>
    </row>
    <row r="45" spans="1:8" ht="68.400000000000006" x14ac:dyDescent="0.25">
      <c r="A45" s="123" t="s">
        <v>472</v>
      </c>
      <c r="B45" s="124" t="s">
        <v>473</v>
      </c>
      <c r="C45" s="124" t="s">
        <v>683</v>
      </c>
      <c r="D45" s="121">
        <v>1017453</v>
      </c>
      <c r="E45" s="121">
        <f>941804+70112+359+5178</f>
        <v>1017453</v>
      </c>
      <c r="F45" s="121">
        <f>+E45-D45</f>
        <v>0</v>
      </c>
      <c r="G45" s="125" t="s">
        <v>690</v>
      </c>
    </row>
    <row r="46" spans="1:8" x14ac:dyDescent="0.25">
      <c r="A46" s="119" t="s">
        <v>475</v>
      </c>
      <c r="B46" s="120" t="s">
        <v>476</v>
      </c>
      <c r="C46" s="124" t="s">
        <v>477</v>
      </c>
      <c r="D46" s="121">
        <v>0</v>
      </c>
      <c r="E46" s="121">
        <v>0</v>
      </c>
      <c r="F46" s="121">
        <f t="shared" si="0"/>
        <v>0</v>
      </c>
      <c r="G46" s="244"/>
    </row>
    <row r="47" spans="1:8" x14ac:dyDescent="0.25">
      <c r="A47" s="119" t="s">
        <v>478</v>
      </c>
      <c r="B47" s="120" t="s">
        <v>479</v>
      </c>
      <c r="C47" s="120" t="s">
        <v>480</v>
      </c>
      <c r="D47" s="121">
        <v>163224</v>
      </c>
      <c r="E47" s="126">
        <v>163224</v>
      </c>
      <c r="F47" s="126">
        <f t="shared" si="0"/>
        <v>0</v>
      </c>
      <c r="G47" s="244"/>
    </row>
    <row r="48" spans="1:8" x14ac:dyDescent="0.25">
      <c r="A48" s="127"/>
      <c r="B48" s="128"/>
      <c r="C48" s="128"/>
      <c r="D48" s="129"/>
      <c r="E48" s="129"/>
      <c r="F48" s="129"/>
      <c r="G48" s="245"/>
    </row>
    <row r="49" spans="1:8" ht="60" x14ac:dyDescent="0.25">
      <c r="A49" s="114" t="s">
        <v>481</v>
      </c>
      <c r="B49" s="115" t="s">
        <v>482</v>
      </c>
      <c r="C49" s="116" t="s">
        <v>483</v>
      </c>
      <c r="D49" s="117">
        <f>SUM(D50:D53)-1</f>
        <v>656422</v>
      </c>
      <c r="E49" s="117">
        <f>SUM(E50:E53)-1</f>
        <v>656422</v>
      </c>
      <c r="F49" s="117">
        <f>+E49-D49</f>
        <v>0</v>
      </c>
      <c r="G49" s="132" t="s">
        <v>691</v>
      </c>
    </row>
    <row r="50" spans="1:8" x14ac:dyDescent="0.25">
      <c r="A50" s="119" t="s">
        <v>485</v>
      </c>
      <c r="B50" s="120" t="s">
        <v>486</v>
      </c>
      <c r="C50" s="120" t="s">
        <v>487</v>
      </c>
      <c r="D50" s="121">
        <v>23619</v>
      </c>
      <c r="E50" s="121">
        <v>23619</v>
      </c>
      <c r="F50" s="121">
        <f>+E50-D50</f>
        <v>0</v>
      </c>
      <c r="G50" s="246"/>
    </row>
    <row r="51" spans="1:8" ht="114" x14ac:dyDescent="0.25">
      <c r="A51" s="123" t="s">
        <v>488</v>
      </c>
      <c r="B51" s="124" t="s">
        <v>489</v>
      </c>
      <c r="C51" s="124" t="s">
        <v>477</v>
      </c>
      <c r="D51" s="121">
        <v>50219</v>
      </c>
      <c r="E51" s="121">
        <f>43673+2235+457+626+834+2392+2</f>
        <v>50219</v>
      </c>
      <c r="F51" s="121">
        <f>+D51-E51</f>
        <v>0</v>
      </c>
      <c r="G51" s="254" t="s">
        <v>660</v>
      </c>
    </row>
    <row r="52" spans="1:8" ht="34.200000000000003" x14ac:dyDescent="0.25">
      <c r="A52" s="119" t="s">
        <v>490</v>
      </c>
      <c r="B52" s="120" t="s">
        <v>491</v>
      </c>
      <c r="C52" s="120" t="s">
        <v>492</v>
      </c>
      <c r="D52" s="121">
        <v>444</v>
      </c>
      <c r="E52" s="121">
        <v>444</v>
      </c>
      <c r="F52" s="121">
        <f t="shared" ref="F52:F53" si="1">+D52-E52</f>
        <v>0</v>
      </c>
      <c r="G52" s="254" t="s">
        <v>579</v>
      </c>
    </row>
    <row r="53" spans="1:8" ht="34.200000000000003" x14ac:dyDescent="0.25">
      <c r="A53" s="119" t="s">
        <v>493</v>
      </c>
      <c r="B53" s="120" t="s">
        <v>494</v>
      </c>
      <c r="C53" s="120" t="s">
        <v>495</v>
      </c>
      <c r="D53" s="121">
        <v>582141</v>
      </c>
      <c r="E53" s="121">
        <v>582141</v>
      </c>
      <c r="F53" s="121">
        <f t="shared" si="1"/>
        <v>0</v>
      </c>
      <c r="G53" s="125" t="s">
        <v>671</v>
      </c>
    </row>
    <row r="54" spans="1:8" x14ac:dyDescent="0.25">
      <c r="A54" s="127"/>
      <c r="B54" s="128"/>
      <c r="C54" s="128"/>
      <c r="D54" s="129"/>
      <c r="E54" s="121"/>
      <c r="F54" s="121"/>
      <c r="G54" s="245"/>
    </row>
    <row r="55" spans="1:8" ht="108" x14ac:dyDescent="0.25">
      <c r="A55" s="134" t="s">
        <v>496</v>
      </c>
      <c r="B55" s="116" t="s">
        <v>497</v>
      </c>
      <c r="C55" s="116" t="s">
        <v>477</v>
      </c>
      <c r="D55" s="117">
        <v>21273</v>
      </c>
      <c r="E55" s="117">
        <f>2398+27+18818+30</f>
        <v>21273</v>
      </c>
      <c r="F55" s="117">
        <f>+D55-E55</f>
        <v>0</v>
      </c>
      <c r="G55" s="132" t="s">
        <v>692</v>
      </c>
      <c r="H55" s="228"/>
    </row>
    <row r="56" spans="1:8" ht="13.8" thickBot="1" x14ac:dyDescent="0.3">
      <c r="A56" s="135" t="s">
        <v>498</v>
      </c>
      <c r="B56" s="230" t="s">
        <v>617</v>
      </c>
      <c r="C56" s="136"/>
      <c r="D56" s="137">
        <f>+D42+D49+D55</f>
        <v>5829997</v>
      </c>
      <c r="E56" s="137">
        <f>+E42+E49+E55</f>
        <v>5829997</v>
      </c>
      <c r="F56" s="137">
        <f>+E56-D56</f>
        <v>0</v>
      </c>
      <c r="G56" s="247"/>
    </row>
    <row r="57" spans="1:8" ht="13.8" thickBot="1" x14ac:dyDescent="0.3">
      <c r="A57" s="139"/>
      <c r="B57" s="140"/>
      <c r="C57" s="140"/>
      <c r="D57" s="141"/>
      <c r="E57" s="141"/>
      <c r="F57" s="142"/>
      <c r="G57" s="248"/>
    </row>
    <row r="58" spans="1:8" ht="36" x14ac:dyDescent="0.25">
      <c r="A58" s="143" t="s">
        <v>499</v>
      </c>
      <c r="B58" s="144" t="s">
        <v>500</v>
      </c>
      <c r="C58" s="144" t="s">
        <v>501</v>
      </c>
      <c r="D58" s="145">
        <v>2619280</v>
      </c>
      <c r="E58" s="145">
        <v>2619280</v>
      </c>
      <c r="F58" s="145">
        <f>+E58-D58</f>
        <v>0</v>
      </c>
      <c r="G58" s="146" t="s">
        <v>580</v>
      </c>
    </row>
    <row r="59" spans="1:8" x14ac:dyDescent="0.25">
      <c r="A59" s="147"/>
      <c r="B59" s="148"/>
      <c r="C59" s="128"/>
      <c r="D59" s="129"/>
      <c r="E59" s="129"/>
      <c r="F59" s="130"/>
      <c r="G59" s="249"/>
    </row>
    <row r="60" spans="1:8" ht="72" x14ac:dyDescent="0.25">
      <c r="A60" s="150" t="s">
        <v>502</v>
      </c>
      <c r="B60" s="116" t="s">
        <v>568</v>
      </c>
      <c r="C60" s="116" t="s">
        <v>503</v>
      </c>
      <c r="D60" s="117">
        <v>134552</v>
      </c>
      <c r="E60" s="117">
        <f>24964+28843+24828+55917</f>
        <v>134552</v>
      </c>
      <c r="F60" s="151">
        <f>+E60-D60</f>
        <v>0</v>
      </c>
      <c r="G60" s="152" t="s">
        <v>672</v>
      </c>
    </row>
    <row r="61" spans="1:8" x14ac:dyDescent="0.25">
      <c r="A61" s="153"/>
      <c r="B61" s="128"/>
      <c r="C61" s="128"/>
      <c r="D61" s="129"/>
      <c r="E61" s="129"/>
      <c r="F61" s="130"/>
      <c r="G61" s="250"/>
    </row>
    <row r="62" spans="1:8" ht="48" x14ac:dyDescent="0.25">
      <c r="A62" s="150" t="s">
        <v>613</v>
      </c>
      <c r="B62" s="116" t="s">
        <v>570</v>
      </c>
      <c r="C62" s="116" t="s">
        <v>614</v>
      </c>
      <c r="D62" s="117">
        <f>SUM(D63:D65)+1</f>
        <v>2331904</v>
      </c>
      <c r="E62" s="117">
        <f>SUM(E63:E65)+1</f>
        <v>2331904</v>
      </c>
      <c r="F62" s="151">
        <f>+E62-D62</f>
        <v>0</v>
      </c>
      <c r="G62" s="152" t="s">
        <v>673</v>
      </c>
    </row>
    <row r="63" spans="1:8" ht="34.200000000000003" x14ac:dyDescent="0.25">
      <c r="A63" s="147" t="s">
        <v>504</v>
      </c>
      <c r="B63" s="120" t="s">
        <v>569</v>
      </c>
      <c r="C63" s="124" t="s">
        <v>505</v>
      </c>
      <c r="D63" s="121">
        <v>2303873</v>
      </c>
      <c r="E63" s="121">
        <f>+D63</f>
        <v>2303873</v>
      </c>
      <c r="F63" s="121">
        <f>+D63-E63</f>
        <v>0</v>
      </c>
      <c r="G63" s="155" t="s">
        <v>665</v>
      </c>
    </row>
    <row r="64" spans="1:8" ht="91.2" x14ac:dyDescent="0.25">
      <c r="A64" s="147" t="s">
        <v>506</v>
      </c>
      <c r="B64" s="120" t="s">
        <v>509</v>
      </c>
      <c r="C64" s="124" t="s">
        <v>507</v>
      </c>
      <c r="D64" s="121">
        <v>15575</v>
      </c>
      <c r="E64" s="121">
        <f>4362+11212+1</f>
        <v>15575</v>
      </c>
      <c r="F64" s="121">
        <f>+D64-E64</f>
        <v>0</v>
      </c>
      <c r="G64" s="158" t="s">
        <v>666</v>
      </c>
    </row>
    <row r="65" spans="1:7" x14ac:dyDescent="0.25">
      <c r="A65" s="147" t="s">
        <v>508</v>
      </c>
      <c r="B65" s="120" t="s">
        <v>571</v>
      </c>
      <c r="C65" s="120" t="s">
        <v>480</v>
      </c>
      <c r="D65" s="121">
        <v>12455</v>
      </c>
      <c r="E65" s="121">
        <f>+D65</f>
        <v>12455</v>
      </c>
      <c r="F65" s="121">
        <f>+E65-D65</f>
        <v>0</v>
      </c>
      <c r="G65" s="252"/>
    </row>
    <row r="66" spans="1:7" x14ac:dyDescent="0.25">
      <c r="A66" s="153"/>
      <c r="B66" s="128"/>
      <c r="C66" s="128"/>
      <c r="D66" s="129"/>
      <c r="E66" s="129"/>
      <c r="F66" s="130"/>
      <c r="G66" s="253"/>
    </row>
    <row r="67" spans="1:7" ht="60" x14ac:dyDescent="0.25">
      <c r="A67" s="150" t="s">
        <v>615</v>
      </c>
      <c r="B67" s="116" t="s">
        <v>572</v>
      </c>
      <c r="C67" s="116" t="s">
        <v>616</v>
      </c>
      <c r="D67" s="117">
        <f>SUM(D68:D74)+2-1</f>
        <v>665431</v>
      </c>
      <c r="E67" s="117">
        <f>SUM(E68:E74)+2-1</f>
        <v>665431</v>
      </c>
      <c r="F67" s="117">
        <f>+E67-D67</f>
        <v>0</v>
      </c>
      <c r="G67" s="152" t="s">
        <v>679</v>
      </c>
    </row>
    <row r="68" spans="1:7" ht="34.200000000000003" x14ac:dyDescent="0.25">
      <c r="A68" s="147" t="s">
        <v>504</v>
      </c>
      <c r="B68" s="120" t="s">
        <v>573</v>
      </c>
      <c r="C68" s="120" t="s">
        <v>505</v>
      </c>
      <c r="D68" s="121">
        <v>523631</v>
      </c>
      <c r="E68" s="121">
        <v>523631</v>
      </c>
      <c r="F68" s="121">
        <f t="shared" ref="F68:F74" si="2">+E68-D68</f>
        <v>0</v>
      </c>
      <c r="G68" s="158" t="s">
        <v>667</v>
      </c>
    </row>
    <row r="69" spans="1:7" ht="125.4" x14ac:dyDescent="0.25">
      <c r="A69" s="159" t="s">
        <v>510</v>
      </c>
      <c r="B69" s="124" t="s">
        <v>513</v>
      </c>
      <c r="C69" s="124" t="s">
        <v>511</v>
      </c>
      <c r="D69" s="255">
        <f>36067-2</f>
        <v>36065</v>
      </c>
      <c r="E69" s="255">
        <f>36067-2</f>
        <v>36065</v>
      </c>
      <c r="F69" s="121">
        <f t="shared" si="2"/>
        <v>0</v>
      </c>
      <c r="G69" s="156" t="s">
        <v>674</v>
      </c>
    </row>
    <row r="70" spans="1:7" ht="159.6" x14ac:dyDescent="0.25">
      <c r="A70" s="159" t="s">
        <v>578</v>
      </c>
      <c r="B70" s="124" t="s">
        <v>577</v>
      </c>
      <c r="C70" s="124" t="s">
        <v>511</v>
      </c>
      <c r="D70" s="121">
        <f>102+51117+7</f>
        <v>51226</v>
      </c>
      <c r="E70" s="121">
        <f>102+7+51117</f>
        <v>51226</v>
      </c>
      <c r="F70" s="160">
        <f t="shared" si="2"/>
        <v>0</v>
      </c>
      <c r="G70" s="251" t="s">
        <v>675</v>
      </c>
    </row>
    <row r="71" spans="1:7" x14ac:dyDescent="0.25">
      <c r="A71" s="159" t="s">
        <v>512</v>
      </c>
      <c r="B71" s="124" t="s">
        <v>516</v>
      </c>
      <c r="C71" s="124" t="s">
        <v>511</v>
      </c>
      <c r="D71" s="121">
        <v>0</v>
      </c>
      <c r="E71" s="121">
        <v>0</v>
      </c>
      <c r="F71" s="160">
        <f>+D71-E71</f>
        <v>0</v>
      </c>
      <c r="G71" s="251"/>
    </row>
    <row r="72" spans="1:7" ht="125.4" x14ac:dyDescent="0.25">
      <c r="A72" s="159" t="s">
        <v>514</v>
      </c>
      <c r="B72" s="124" t="s">
        <v>574</v>
      </c>
      <c r="C72" s="124" t="s">
        <v>511</v>
      </c>
      <c r="D72" s="255">
        <f>24805</f>
        <v>24805</v>
      </c>
      <c r="E72" s="255">
        <f>+D72</f>
        <v>24805</v>
      </c>
      <c r="F72" s="121">
        <f t="shared" si="2"/>
        <v>0</v>
      </c>
      <c r="G72" s="156" t="s">
        <v>677</v>
      </c>
    </row>
    <row r="73" spans="1:7" ht="136.80000000000001" x14ac:dyDescent="0.25">
      <c r="A73" s="159" t="s">
        <v>515</v>
      </c>
      <c r="B73" s="124" t="s">
        <v>575</v>
      </c>
      <c r="C73" s="124" t="s">
        <v>511</v>
      </c>
      <c r="D73" s="121">
        <v>14662</v>
      </c>
      <c r="E73" s="121">
        <f>+D73</f>
        <v>14662</v>
      </c>
      <c r="F73" s="121">
        <f t="shared" si="2"/>
        <v>0</v>
      </c>
      <c r="G73" s="251" t="s">
        <v>676</v>
      </c>
    </row>
    <row r="74" spans="1:7" ht="182.4" x14ac:dyDescent="0.25">
      <c r="A74" s="159" t="s">
        <v>581</v>
      </c>
      <c r="B74" s="124" t="s">
        <v>520</v>
      </c>
      <c r="C74" s="124" t="s">
        <v>548</v>
      </c>
      <c r="D74" s="121">
        <v>15041</v>
      </c>
      <c r="E74" s="121">
        <f>8685+3387+2969</f>
        <v>15041</v>
      </c>
      <c r="F74" s="160">
        <f t="shared" si="2"/>
        <v>0</v>
      </c>
      <c r="G74" s="251" t="s">
        <v>678</v>
      </c>
    </row>
    <row r="75" spans="1:7" x14ac:dyDescent="0.25">
      <c r="A75" s="153"/>
      <c r="B75" s="128"/>
      <c r="C75" s="128"/>
      <c r="D75" s="129"/>
      <c r="E75" s="129"/>
      <c r="F75" s="130"/>
      <c r="G75" s="253"/>
    </row>
    <row r="76" spans="1:7" ht="240" x14ac:dyDescent="0.25">
      <c r="A76" s="150" t="s">
        <v>517</v>
      </c>
      <c r="B76" s="116" t="s">
        <v>576</v>
      </c>
      <c r="C76" s="116" t="s">
        <v>518</v>
      </c>
      <c r="D76" s="117">
        <v>78830</v>
      </c>
      <c r="E76" s="117">
        <f>29002+1920+9379+295+19853+818+17563</f>
        <v>78830</v>
      </c>
      <c r="F76" s="117">
        <f>+E76-D76</f>
        <v>0</v>
      </c>
      <c r="G76" s="157" t="s">
        <v>693</v>
      </c>
    </row>
    <row r="77" spans="1:7" ht="13.8" thickBot="1" x14ac:dyDescent="0.3">
      <c r="A77" s="161" t="s">
        <v>519</v>
      </c>
      <c r="B77" s="162" t="s">
        <v>526</v>
      </c>
      <c r="C77" s="162"/>
      <c r="D77" s="163">
        <f>+D58+D60+D62+D67+D76</f>
        <v>5829997</v>
      </c>
      <c r="E77" s="163">
        <f>+E58+E60+E62+E67+E76</f>
        <v>5829997</v>
      </c>
      <c r="F77" s="163">
        <f>+E77-D77</f>
        <v>0</v>
      </c>
      <c r="G77" s="164"/>
    </row>
    <row r="78" spans="1:7" x14ac:dyDescent="0.25">
      <c r="A78" s="165"/>
      <c r="B78" s="166"/>
      <c r="C78" s="166"/>
      <c r="D78" s="167"/>
      <c r="E78" s="167"/>
      <c r="F78" s="167"/>
      <c r="G78" s="167"/>
    </row>
    <row r="79" spans="1:7" x14ac:dyDescent="0.25">
      <c r="A79" s="165"/>
      <c r="B79" s="166"/>
      <c r="C79" s="166"/>
      <c r="D79" s="167"/>
      <c r="E79" s="167"/>
      <c r="F79" s="167"/>
      <c r="G79" s="167"/>
    </row>
    <row r="80" spans="1:7" x14ac:dyDescent="0.25">
      <c r="A80" s="165"/>
      <c r="B80" s="166"/>
      <c r="C80" s="166"/>
      <c r="D80" s="167"/>
      <c r="E80" s="167"/>
      <c r="F80" s="167"/>
      <c r="G80" s="167"/>
    </row>
    <row r="81" spans="1:11" x14ac:dyDescent="0.25">
      <c r="A81" s="235" t="s">
        <v>521</v>
      </c>
      <c r="B81" s="236"/>
      <c r="C81" s="237"/>
      <c r="D81" s="238"/>
      <c r="E81" s="238"/>
      <c r="F81" s="239"/>
      <c r="G81" s="239"/>
    </row>
    <row r="82" spans="1:11" x14ac:dyDescent="0.25">
      <c r="A82" s="172"/>
      <c r="B82" s="168"/>
      <c r="C82" s="169"/>
      <c r="D82" s="170"/>
      <c r="E82" s="170"/>
      <c r="F82" s="171"/>
      <c r="G82" s="171"/>
    </row>
    <row r="83" spans="1:11" x14ac:dyDescent="0.25">
      <c r="A83" s="413" t="s">
        <v>522</v>
      </c>
      <c r="B83" s="413"/>
      <c r="C83" s="413"/>
      <c r="D83" s="413"/>
      <c r="E83" s="413"/>
      <c r="F83" s="413"/>
      <c r="G83" s="413"/>
    </row>
    <row r="84" spans="1:11" ht="13.8" thickBot="1" x14ac:dyDescent="0.3">
      <c r="A84" s="173"/>
      <c r="B84" s="174"/>
      <c r="C84" s="175"/>
      <c r="D84" s="176"/>
      <c r="E84" s="176"/>
      <c r="F84" s="177"/>
      <c r="G84" s="178"/>
    </row>
    <row r="85" spans="1:11" ht="48.6" thickBot="1" x14ac:dyDescent="0.3">
      <c r="A85" s="179" t="s">
        <v>523</v>
      </c>
      <c r="B85" s="180" t="s">
        <v>524</v>
      </c>
      <c r="C85" s="112" t="s">
        <v>525</v>
      </c>
      <c r="D85" s="112" t="s">
        <v>462</v>
      </c>
      <c r="E85" s="112" t="s">
        <v>463</v>
      </c>
      <c r="F85" s="181" t="s">
        <v>464</v>
      </c>
      <c r="G85" s="182" t="s">
        <v>465</v>
      </c>
    </row>
    <row r="86" spans="1:11" x14ac:dyDescent="0.25">
      <c r="A86" s="183" t="s">
        <v>618</v>
      </c>
      <c r="B86" s="184" t="s">
        <v>582</v>
      </c>
      <c r="C86" s="185"/>
      <c r="D86" s="186">
        <f>+D87+D88+1</f>
        <v>1670375</v>
      </c>
      <c r="E86" s="186">
        <f>SUM(E87:E88)+1</f>
        <v>1670375</v>
      </c>
      <c r="F86" s="186">
        <f>+E86-D86</f>
        <v>0</v>
      </c>
      <c r="G86" s="187"/>
    </row>
    <row r="87" spans="1:11" ht="22.8" x14ac:dyDescent="0.25">
      <c r="A87" s="123" t="s">
        <v>527</v>
      </c>
      <c r="B87" s="124" t="s">
        <v>583</v>
      </c>
      <c r="C87" s="124" t="s">
        <v>280</v>
      </c>
      <c r="D87" s="121">
        <f>31632+1329300</f>
        <v>1360932</v>
      </c>
      <c r="E87" s="121">
        <f>+D87</f>
        <v>1360932</v>
      </c>
      <c r="F87" s="121">
        <f>+E87-D87</f>
        <v>0</v>
      </c>
      <c r="G87" s="188"/>
    </row>
    <row r="88" spans="1:11" ht="193.8" x14ac:dyDescent="0.25">
      <c r="A88" s="123" t="s">
        <v>528</v>
      </c>
      <c r="B88" s="124" t="s">
        <v>584</v>
      </c>
      <c r="C88" s="124" t="s">
        <v>529</v>
      </c>
      <c r="D88" s="121">
        <f>234+281037+28171</f>
        <v>309442</v>
      </c>
      <c r="E88" s="121">
        <f>234+281037+28171</f>
        <v>309442</v>
      </c>
      <c r="F88" s="121">
        <f>+E88-D88</f>
        <v>0</v>
      </c>
      <c r="G88" s="125" t="s">
        <v>688</v>
      </c>
    </row>
    <row r="89" spans="1:11" x14ac:dyDescent="0.25">
      <c r="A89" s="127"/>
      <c r="B89" s="128"/>
      <c r="C89" s="189"/>
      <c r="D89" s="129"/>
      <c r="E89" s="129"/>
      <c r="F89" s="130"/>
      <c r="G89" s="190"/>
    </row>
    <row r="90" spans="1:11" ht="84" x14ac:dyDescent="0.25">
      <c r="A90" s="114" t="s">
        <v>619</v>
      </c>
      <c r="B90" s="115" t="s">
        <v>585</v>
      </c>
      <c r="C90" s="116"/>
      <c r="D90" s="117">
        <f>SUM(D91:D97)</f>
        <v>1255330</v>
      </c>
      <c r="E90" s="117">
        <f>SUM(E91:E97)</f>
        <v>1255330</v>
      </c>
      <c r="F90" s="117">
        <f t="shared" ref="F90:F97" si="3">+E90-D90</f>
        <v>0</v>
      </c>
      <c r="G90" s="191" t="s">
        <v>684</v>
      </c>
      <c r="H90" s="229"/>
    </row>
    <row r="91" spans="1:11" ht="34.200000000000003" x14ac:dyDescent="0.25">
      <c r="A91" s="119" t="s">
        <v>530</v>
      </c>
      <c r="B91" s="124" t="s">
        <v>586</v>
      </c>
      <c r="C91" s="124" t="s">
        <v>282</v>
      </c>
      <c r="D91" s="121">
        <v>396120</v>
      </c>
      <c r="E91" s="121">
        <f>+D91</f>
        <v>396120</v>
      </c>
      <c r="F91" s="126">
        <f t="shared" si="3"/>
        <v>0</v>
      </c>
      <c r="G91" s="125" t="s">
        <v>603</v>
      </c>
    </row>
    <row r="92" spans="1:11" ht="79.8" x14ac:dyDescent="0.25">
      <c r="A92" s="123" t="s">
        <v>531</v>
      </c>
      <c r="B92" s="120" t="s">
        <v>587</v>
      </c>
      <c r="C92" s="124" t="s">
        <v>532</v>
      </c>
      <c r="D92" s="121">
        <v>301251</v>
      </c>
      <c r="E92" s="121">
        <f>185544+53978+39419+22310</f>
        <v>301251</v>
      </c>
      <c r="F92" s="121">
        <f t="shared" si="3"/>
        <v>0</v>
      </c>
      <c r="G92" s="125" t="s">
        <v>686</v>
      </c>
    </row>
    <row r="93" spans="1:11" x14ac:dyDescent="0.25">
      <c r="A93" s="123" t="s">
        <v>533</v>
      </c>
      <c r="B93" s="120" t="s">
        <v>588</v>
      </c>
      <c r="C93" s="124" t="s">
        <v>534</v>
      </c>
      <c r="D93" s="121">
        <v>397597</v>
      </c>
      <c r="E93" s="121">
        <f>+D93</f>
        <v>397597</v>
      </c>
      <c r="F93" s="121">
        <f t="shared" si="3"/>
        <v>0</v>
      </c>
      <c r="G93" s="192"/>
    </row>
    <row r="94" spans="1:11" ht="159.6" x14ac:dyDescent="0.25">
      <c r="A94" s="123" t="s">
        <v>535</v>
      </c>
      <c r="B94" s="120" t="s">
        <v>589</v>
      </c>
      <c r="C94" s="124" t="s">
        <v>536</v>
      </c>
      <c r="D94" s="121">
        <v>113161</v>
      </c>
      <c r="E94" s="121">
        <f>277+65225+21697+15324+3490+5492+778+877+1</f>
        <v>113161</v>
      </c>
      <c r="F94" s="160">
        <f t="shared" si="3"/>
        <v>0</v>
      </c>
      <c r="G94" s="254" t="s">
        <v>685</v>
      </c>
      <c r="I94" s="227"/>
      <c r="J94" s="227"/>
      <c r="K94" s="258"/>
    </row>
    <row r="95" spans="1:11" ht="79.8" x14ac:dyDescent="0.25">
      <c r="A95" s="119" t="s">
        <v>537</v>
      </c>
      <c r="B95" s="120" t="s">
        <v>590</v>
      </c>
      <c r="C95" s="124" t="s">
        <v>538</v>
      </c>
      <c r="D95" s="121">
        <v>1646</v>
      </c>
      <c r="E95" s="121">
        <f>+D95</f>
        <v>1646</v>
      </c>
      <c r="F95" s="121">
        <f t="shared" si="3"/>
        <v>0</v>
      </c>
      <c r="G95" s="125" t="s">
        <v>604</v>
      </c>
    </row>
    <row r="96" spans="1:11" ht="125.4" x14ac:dyDescent="0.25">
      <c r="A96" s="123" t="s">
        <v>539</v>
      </c>
      <c r="B96" s="120" t="s">
        <v>591</v>
      </c>
      <c r="C96" s="124" t="s">
        <v>536</v>
      </c>
      <c r="D96" s="121">
        <v>36609</v>
      </c>
      <c r="E96" s="121">
        <f>9293+2488+24828</f>
        <v>36609</v>
      </c>
      <c r="F96" s="121">
        <f t="shared" si="3"/>
        <v>0</v>
      </c>
      <c r="G96" s="125" t="s">
        <v>687</v>
      </c>
    </row>
    <row r="97" spans="1:8" ht="79.8" x14ac:dyDescent="0.25">
      <c r="A97" s="119" t="s">
        <v>540</v>
      </c>
      <c r="B97" s="120" t="s">
        <v>592</v>
      </c>
      <c r="C97" s="124" t="s">
        <v>538</v>
      </c>
      <c r="D97" s="160">
        <v>8946</v>
      </c>
      <c r="E97" s="160">
        <f>2511+6435</f>
        <v>8946</v>
      </c>
      <c r="F97" s="160">
        <f t="shared" si="3"/>
        <v>0</v>
      </c>
      <c r="G97" s="192" t="s">
        <v>605</v>
      </c>
    </row>
    <row r="98" spans="1:8" x14ac:dyDescent="0.25">
      <c r="A98" s="127"/>
      <c r="B98" s="128"/>
      <c r="C98" s="189"/>
      <c r="D98" s="129"/>
      <c r="E98" s="129"/>
      <c r="F98" s="130"/>
      <c r="G98" s="190"/>
    </row>
    <row r="99" spans="1:8" ht="132" x14ac:dyDescent="0.25">
      <c r="A99" s="114" t="s">
        <v>541</v>
      </c>
      <c r="B99" s="115" t="s">
        <v>593</v>
      </c>
      <c r="C99" s="116" t="s">
        <v>286</v>
      </c>
      <c r="D99" s="117">
        <v>21059</v>
      </c>
      <c r="E99" s="117">
        <f>67+3312+4729+743+229+7475+4504</f>
        <v>21059</v>
      </c>
      <c r="F99" s="117">
        <f>+E99-D99</f>
        <v>0</v>
      </c>
      <c r="G99" s="191" t="s">
        <v>689</v>
      </c>
      <c r="H99" s="229"/>
    </row>
    <row r="100" spans="1:8" x14ac:dyDescent="0.25">
      <c r="A100" s="127"/>
      <c r="B100" s="128"/>
      <c r="C100" s="189"/>
      <c r="D100" s="129"/>
      <c r="E100" s="129"/>
      <c r="F100" s="130"/>
      <c r="G100" s="190"/>
    </row>
    <row r="101" spans="1:8" ht="72" x14ac:dyDescent="0.25">
      <c r="A101" s="114" t="s">
        <v>542</v>
      </c>
      <c r="B101" s="115" t="s">
        <v>594</v>
      </c>
      <c r="C101" s="116" t="s">
        <v>286</v>
      </c>
      <c r="D101" s="117">
        <v>64980</v>
      </c>
      <c r="E101" s="117">
        <f>+D101</f>
        <v>64980</v>
      </c>
      <c r="F101" s="117">
        <f>+E101-D101</f>
        <v>0</v>
      </c>
      <c r="G101" s="157" t="s">
        <v>682</v>
      </c>
    </row>
    <row r="102" spans="1:8" x14ac:dyDescent="0.25">
      <c r="A102" s="127"/>
      <c r="B102" s="128"/>
      <c r="C102" s="189"/>
      <c r="D102" s="129"/>
      <c r="E102" s="129"/>
      <c r="F102" s="130"/>
      <c r="G102" s="190"/>
    </row>
    <row r="103" spans="1:8" x14ac:dyDescent="0.25">
      <c r="A103" s="114" t="s">
        <v>595</v>
      </c>
      <c r="B103" s="115" t="s">
        <v>491</v>
      </c>
      <c r="C103" s="116"/>
      <c r="D103" s="117">
        <f>+D99+D86</f>
        <v>1691434</v>
      </c>
      <c r="E103" s="117">
        <f>+E99+E86</f>
        <v>1691434</v>
      </c>
      <c r="F103" s="117">
        <f>+E103-D103</f>
        <v>0</v>
      </c>
      <c r="G103" s="193"/>
    </row>
    <row r="104" spans="1:8" x14ac:dyDescent="0.25">
      <c r="A104" s="194"/>
      <c r="B104" s="128"/>
      <c r="C104" s="189"/>
      <c r="D104" s="195"/>
      <c r="E104" s="195"/>
      <c r="F104" s="196"/>
      <c r="G104" s="197"/>
    </row>
    <row r="105" spans="1:8" x14ac:dyDescent="0.25">
      <c r="A105" s="114" t="s">
        <v>597</v>
      </c>
      <c r="B105" s="115" t="s">
        <v>596</v>
      </c>
      <c r="C105" s="116"/>
      <c r="D105" s="117">
        <f>+D101+D90</f>
        <v>1320310</v>
      </c>
      <c r="E105" s="117">
        <f>+E101+E90</f>
        <v>1320310</v>
      </c>
      <c r="F105" s="117">
        <f>+E105-D105</f>
        <v>0</v>
      </c>
      <c r="G105" s="193"/>
    </row>
    <row r="106" spans="1:8" x14ac:dyDescent="0.25">
      <c r="A106" s="127"/>
      <c r="B106" s="128"/>
      <c r="C106" s="189"/>
      <c r="D106" s="129"/>
      <c r="E106" s="129"/>
      <c r="F106" s="130"/>
      <c r="G106" s="190"/>
    </row>
    <row r="107" spans="1:8" x14ac:dyDescent="0.25">
      <c r="A107" s="114" t="s">
        <v>599</v>
      </c>
      <c r="B107" s="115" t="s">
        <v>598</v>
      </c>
      <c r="C107" s="116"/>
      <c r="D107" s="117">
        <f>+D103-D105</f>
        <v>371124</v>
      </c>
      <c r="E107" s="117">
        <f>+E103-E105</f>
        <v>371124</v>
      </c>
      <c r="F107" s="117">
        <f>+E107-D107</f>
        <v>0</v>
      </c>
      <c r="G107" s="118"/>
    </row>
    <row r="108" spans="1:8" x14ac:dyDescent="0.25">
      <c r="A108" s="127"/>
      <c r="B108" s="128"/>
      <c r="C108" s="189"/>
      <c r="D108" s="129"/>
      <c r="E108" s="129"/>
      <c r="F108" s="130"/>
      <c r="G108" s="190"/>
    </row>
    <row r="109" spans="1:8" x14ac:dyDescent="0.25">
      <c r="A109" s="114" t="s">
        <v>543</v>
      </c>
      <c r="B109" s="115" t="s">
        <v>600</v>
      </c>
      <c r="C109" s="116"/>
      <c r="D109" s="117">
        <v>66518</v>
      </c>
      <c r="E109" s="117">
        <f>+D109</f>
        <v>66518</v>
      </c>
      <c r="F109" s="117">
        <f>+E109-D109</f>
        <v>0</v>
      </c>
      <c r="G109" s="118"/>
    </row>
    <row r="110" spans="1:8" x14ac:dyDescent="0.25">
      <c r="A110" s="127"/>
      <c r="B110" s="128"/>
      <c r="C110" s="189"/>
      <c r="D110" s="129"/>
      <c r="E110" s="129"/>
      <c r="F110" s="130"/>
      <c r="G110" s="190"/>
    </row>
    <row r="111" spans="1:8" ht="13.8" thickBot="1" x14ac:dyDescent="0.3">
      <c r="A111" s="198" t="s">
        <v>602</v>
      </c>
      <c r="B111" s="199" t="s">
        <v>601</v>
      </c>
      <c r="C111" s="200"/>
      <c r="D111" s="201">
        <f>+D107-D109</f>
        <v>304606</v>
      </c>
      <c r="E111" s="201">
        <f>+E107-E109</f>
        <v>304606</v>
      </c>
      <c r="F111" s="201">
        <f>+E111-D111</f>
        <v>0</v>
      </c>
      <c r="G111" s="202"/>
    </row>
    <row r="112" spans="1:8" x14ac:dyDescent="0.25">
      <c r="A112" s="165"/>
      <c r="B112" s="166"/>
      <c r="C112" s="166"/>
      <c r="D112" s="167"/>
      <c r="E112" s="167"/>
      <c r="F112" s="167"/>
      <c r="G112" s="167"/>
    </row>
    <row r="113" spans="1:7" x14ac:dyDescent="0.25">
      <c r="A113" s="165"/>
      <c r="B113" s="166"/>
      <c r="C113" s="166"/>
      <c r="D113" s="167"/>
      <c r="E113" s="167"/>
      <c r="F113" s="167"/>
      <c r="G113" s="167"/>
    </row>
    <row r="114" spans="1:7" x14ac:dyDescent="0.25">
      <c r="A114" s="203"/>
      <c r="B114" s="203"/>
      <c r="C114" s="203"/>
      <c r="D114" s="203"/>
      <c r="E114" s="203"/>
      <c r="F114" s="203"/>
      <c r="G114" s="203"/>
    </row>
    <row r="115" spans="1:7" x14ac:dyDescent="0.25">
      <c r="A115" s="414" t="s">
        <v>544</v>
      </c>
      <c r="B115" s="414"/>
      <c r="C115" s="414"/>
      <c r="D115" s="414"/>
      <c r="E115" s="414"/>
      <c r="F115" s="414"/>
      <c r="G115" s="414"/>
    </row>
    <row r="116" spans="1:7" x14ac:dyDescent="0.25">
      <c r="A116" s="172"/>
      <c r="B116" s="204"/>
      <c r="C116" s="204"/>
      <c r="D116" s="204"/>
      <c r="E116" s="171"/>
      <c r="F116" s="205"/>
      <c r="G116" s="205"/>
    </row>
    <row r="117" spans="1:7" x14ac:dyDescent="0.25">
      <c r="A117" s="412" t="s">
        <v>522</v>
      </c>
      <c r="B117" s="412"/>
      <c r="C117" s="412"/>
      <c r="D117" s="412"/>
      <c r="E117" s="412"/>
      <c r="F117" s="412"/>
      <c r="G117" s="412"/>
    </row>
    <row r="118" spans="1:7" ht="13.8" thickBot="1" x14ac:dyDescent="0.3">
      <c r="A118" s="206"/>
      <c r="B118" s="206"/>
      <c r="C118" s="206"/>
      <c r="D118" s="206"/>
      <c r="E118" s="206"/>
      <c r="F118" s="206"/>
      <c r="G118" s="206"/>
    </row>
    <row r="119" spans="1:7" ht="48" x14ac:dyDescent="0.25">
      <c r="A119" s="111" t="s">
        <v>545</v>
      </c>
      <c r="B119" s="112" t="s">
        <v>460</v>
      </c>
      <c r="C119" s="112" t="s">
        <v>461</v>
      </c>
      <c r="D119" s="112" t="s">
        <v>462</v>
      </c>
      <c r="E119" s="112" t="s">
        <v>463</v>
      </c>
      <c r="F119" s="112" t="s">
        <v>464</v>
      </c>
      <c r="G119" s="113" t="s">
        <v>465</v>
      </c>
    </row>
    <row r="120" spans="1:7" ht="48" x14ac:dyDescent="0.25">
      <c r="A120" s="114" t="s">
        <v>611</v>
      </c>
      <c r="B120" s="115" t="s">
        <v>466</v>
      </c>
      <c r="C120" s="116" t="s">
        <v>623</v>
      </c>
      <c r="D120" s="117">
        <f>SUM(D121:D125)</f>
        <v>5324136</v>
      </c>
      <c r="E120" s="117">
        <f>SUM(E121:E125)</f>
        <v>5324136</v>
      </c>
      <c r="F120" s="117">
        <f>+E120-D120</f>
        <v>0</v>
      </c>
      <c r="G120" s="118"/>
    </row>
    <row r="121" spans="1:7" x14ac:dyDescent="0.25">
      <c r="A121" s="119" t="s">
        <v>467</v>
      </c>
      <c r="B121" s="120" t="s">
        <v>468</v>
      </c>
      <c r="C121" s="120" t="s">
        <v>408</v>
      </c>
      <c r="D121" s="121">
        <v>42275</v>
      </c>
      <c r="E121" s="121">
        <f>+D121</f>
        <v>42275</v>
      </c>
      <c r="F121" s="121">
        <f>+E121-D121</f>
        <v>0</v>
      </c>
      <c r="G121" s="122"/>
    </row>
    <row r="122" spans="1:7" ht="57" x14ac:dyDescent="0.25">
      <c r="A122" s="123" t="s">
        <v>469</v>
      </c>
      <c r="B122" s="124" t="s">
        <v>470</v>
      </c>
      <c r="C122" s="124" t="s">
        <v>471</v>
      </c>
      <c r="D122" s="121">
        <v>4292520</v>
      </c>
      <c r="E122" s="121">
        <f>+D122</f>
        <v>4292520</v>
      </c>
      <c r="F122" s="121">
        <f>+E122-D122</f>
        <v>0</v>
      </c>
      <c r="G122" s="125" t="s">
        <v>628</v>
      </c>
    </row>
    <row r="123" spans="1:7" ht="68.400000000000006" x14ac:dyDescent="0.25">
      <c r="A123" s="123" t="s">
        <v>472</v>
      </c>
      <c r="B123" s="124" t="s">
        <v>473</v>
      </c>
      <c r="C123" s="124" t="s">
        <v>474</v>
      </c>
      <c r="D123" s="121">
        <v>774870</v>
      </c>
      <c r="E123" s="121">
        <f>+D123</f>
        <v>774870</v>
      </c>
      <c r="F123" s="121">
        <f>+E123-D123</f>
        <v>0</v>
      </c>
      <c r="G123" s="125" t="s">
        <v>629</v>
      </c>
    </row>
    <row r="124" spans="1:7" x14ac:dyDescent="0.25">
      <c r="A124" s="119" t="s">
        <v>475</v>
      </c>
      <c r="B124" s="120" t="s">
        <v>476</v>
      </c>
      <c r="C124" s="124" t="s">
        <v>477</v>
      </c>
      <c r="D124" s="121">
        <v>0</v>
      </c>
      <c r="E124" s="121">
        <v>0</v>
      </c>
      <c r="F124" s="121">
        <f t="shared" ref="F124:F125" si="4">+E124-D124</f>
        <v>0</v>
      </c>
      <c r="G124" s="125"/>
    </row>
    <row r="125" spans="1:7" x14ac:dyDescent="0.25">
      <c r="A125" s="119" t="s">
        <v>478</v>
      </c>
      <c r="B125" s="120" t="s">
        <v>479</v>
      </c>
      <c r="C125" s="120" t="s">
        <v>480</v>
      </c>
      <c r="D125" s="121">
        <v>214471</v>
      </c>
      <c r="E125" s="126">
        <f>+D125</f>
        <v>214471</v>
      </c>
      <c r="F125" s="126">
        <f t="shared" si="4"/>
        <v>0</v>
      </c>
      <c r="G125" s="125"/>
    </row>
    <row r="126" spans="1:7" x14ac:dyDescent="0.25">
      <c r="A126" s="127"/>
      <c r="B126" s="128"/>
      <c r="C126" s="128"/>
      <c r="D126" s="129"/>
      <c r="E126" s="129"/>
      <c r="F126" s="130"/>
      <c r="G126" s="131"/>
    </row>
    <row r="127" spans="1:7" ht="60" x14ac:dyDescent="0.25">
      <c r="A127" s="114" t="s">
        <v>481</v>
      </c>
      <c r="B127" s="115" t="s">
        <v>482</v>
      </c>
      <c r="C127" s="116" t="s">
        <v>546</v>
      </c>
      <c r="D127" s="117">
        <f>SUM(D128:D131)</f>
        <v>583233</v>
      </c>
      <c r="E127" s="117">
        <f>SUM(E128:E131)</f>
        <v>583233</v>
      </c>
      <c r="F127" s="117">
        <f>+E127-D127</f>
        <v>0</v>
      </c>
      <c r="G127" s="132" t="s">
        <v>484</v>
      </c>
    </row>
    <row r="128" spans="1:7" x14ac:dyDescent="0.25">
      <c r="A128" s="119" t="s">
        <v>485</v>
      </c>
      <c r="B128" s="120" t="s">
        <v>486</v>
      </c>
      <c r="C128" s="120" t="s">
        <v>487</v>
      </c>
      <c r="D128" s="121">
        <v>27296</v>
      </c>
      <c r="E128" s="121">
        <f>+D128</f>
        <v>27296</v>
      </c>
      <c r="F128" s="121">
        <f>+E128-D128</f>
        <v>0</v>
      </c>
      <c r="G128" s="133"/>
    </row>
    <row r="129" spans="1:7" ht="91.2" x14ac:dyDescent="0.25">
      <c r="A129" s="123" t="s">
        <v>488</v>
      </c>
      <c r="B129" s="124" t="s">
        <v>489</v>
      </c>
      <c r="C129" s="124" t="s">
        <v>477</v>
      </c>
      <c r="D129" s="121">
        <v>32385</v>
      </c>
      <c r="E129" s="121">
        <f>32387-2</f>
        <v>32385</v>
      </c>
      <c r="F129" s="121">
        <f>+E129-D129</f>
        <v>0</v>
      </c>
      <c r="G129" s="125" t="s">
        <v>630</v>
      </c>
    </row>
    <row r="130" spans="1:7" ht="34.200000000000003" x14ac:dyDescent="0.25">
      <c r="A130" s="119" t="s">
        <v>490</v>
      </c>
      <c r="B130" s="120" t="s">
        <v>491</v>
      </c>
      <c r="C130" s="120" t="s">
        <v>492</v>
      </c>
      <c r="D130" s="121">
        <v>578</v>
      </c>
      <c r="E130" s="121">
        <f t="shared" ref="E130" si="5">+D130</f>
        <v>578</v>
      </c>
      <c r="F130" s="121">
        <f>+E130-D130</f>
        <v>0</v>
      </c>
      <c r="G130" s="125" t="s">
        <v>631</v>
      </c>
    </row>
    <row r="131" spans="1:7" ht="34.200000000000003" x14ac:dyDescent="0.25">
      <c r="A131" s="119" t="s">
        <v>493</v>
      </c>
      <c r="B131" s="120" t="s">
        <v>494</v>
      </c>
      <c r="C131" s="120" t="s">
        <v>495</v>
      </c>
      <c r="D131" s="121">
        <v>522974</v>
      </c>
      <c r="E131" s="121">
        <v>522974</v>
      </c>
      <c r="F131" s="121">
        <f>+E131-D131</f>
        <v>0</v>
      </c>
      <c r="G131" s="125" t="s">
        <v>632</v>
      </c>
    </row>
    <row r="132" spans="1:7" x14ac:dyDescent="0.25">
      <c r="A132" s="127"/>
      <c r="B132" s="128"/>
      <c r="C132" s="128"/>
      <c r="D132" s="129"/>
      <c r="E132" s="129"/>
      <c r="F132" s="130"/>
      <c r="G132" s="131"/>
    </row>
    <row r="133" spans="1:7" ht="114" customHeight="1" x14ac:dyDescent="0.25">
      <c r="A133" s="134" t="s">
        <v>496</v>
      </c>
      <c r="B133" s="116" t="s">
        <v>497</v>
      </c>
      <c r="C133" s="116" t="s">
        <v>477</v>
      </c>
      <c r="D133" s="117">
        <v>46703</v>
      </c>
      <c r="E133" s="117">
        <f>46701+2</f>
        <v>46703</v>
      </c>
      <c r="F133" s="117">
        <f>+D133-E133</f>
        <v>0</v>
      </c>
      <c r="G133" s="132" t="s">
        <v>633</v>
      </c>
    </row>
    <row r="134" spans="1:7" ht="13.8" thickBot="1" x14ac:dyDescent="0.3">
      <c r="A134" s="135" t="s">
        <v>498</v>
      </c>
      <c r="B134" s="230" t="s">
        <v>617</v>
      </c>
      <c r="C134" s="136"/>
      <c r="D134" s="137">
        <f>+D120+D127+D133</f>
        <v>5954072</v>
      </c>
      <c r="E134" s="137">
        <f>+E120+E127+E133</f>
        <v>5954072</v>
      </c>
      <c r="F134" s="137">
        <f>+E134-D134</f>
        <v>0</v>
      </c>
      <c r="G134" s="138"/>
    </row>
    <row r="135" spans="1:7" ht="13.8" thickBot="1" x14ac:dyDescent="0.3">
      <c r="A135" s="139"/>
      <c r="B135" s="140"/>
      <c r="C135" s="140"/>
      <c r="D135" s="141"/>
      <c r="E135" s="141"/>
      <c r="F135" s="142"/>
      <c r="G135" s="139"/>
    </row>
    <row r="136" spans="1:7" ht="36" x14ac:dyDescent="0.25">
      <c r="A136" s="143" t="s">
        <v>499</v>
      </c>
      <c r="B136" s="144" t="s">
        <v>500</v>
      </c>
      <c r="C136" s="144" t="s">
        <v>501</v>
      </c>
      <c r="D136" s="145">
        <v>2385224</v>
      </c>
      <c r="E136" s="145">
        <f>+D136</f>
        <v>2385224</v>
      </c>
      <c r="F136" s="207">
        <f>+E136-D136</f>
        <v>0</v>
      </c>
      <c r="G136" s="146" t="s">
        <v>634</v>
      </c>
    </row>
    <row r="137" spans="1:7" x14ac:dyDescent="0.25">
      <c r="A137" s="147"/>
      <c r="B137" s="148"/>
      <c r="C137" s="128"/>
      <c r="D137" s="129"/>
      <c r="E137" s="129"/>
      <c r="F137" s="130"/>
      <c r="G137" s="149"/>
    </row>
    <row r="138" spans="1:7" ht="79.5" customHeight="1" x14ac:dyDescent="0.25">
      <c r="A138" s="150" t="s">
        <v>502</v>
      </c>
      <c r="B138" s="116" t="s">
        <v>568</v>
      </c>
      <c r="C138" s="116" t="s">
        <v>503</v>
      </c>
      <c r="D138" s="117">
        <v>113214</v>
      </c>
      <c r="E138" s="117">
        <f>113215-1</f>
        <v>113214</v>
      </c>
      <c r="F138" s="117">
        <f>+E138-D138</f>
        <v>0</v>
      </c>
      <c r="G138" s="152" t="s">
        <v>635</v>
      </c>
    </row>
    <row r="139" spans="1:7" x14ac:dyDescent="0.25">
      <c r="A139" s="153"/>
      <c r="B139" s="128"/>
      <c r="C139" s="128"/>
      <c r="D139" s="129"/>
      <c r="E139" s="129"/>
      <c r="F139" s="130"/>
      <c r="G139" s="154"/>
    </row>
    <row r="140" spans="1:7" ht="48" x14ac:dyDescent="0.25">
      <c r="A140" s="150" t="s">
        <v>613</v>
      </c>
      <c r="B140" s="116" t="s">
        <v>570</v>
      </c>
      <c r="C140" s="116" t="s">
        <v>547</v>
      </c>
      <c r="D140" s="117">
        <f>SUM(D141:D143)</f>
        <v>2524889</v>
      </c>
      <c r="E140" s="117">
        <f>SUM(E141:E143)</f>
        <v>2524889</v>
      </c>
      <c r="F140" s="117">
        <f>+E140-D140</f>
        <v>0</v>
      </c>
      <c r="G140" s="152" t="s">
        <v>661</v>
      </c>
    </row>
    <row r="141" spans="1:7" ht="34.200000000000003" x14ac:dyDescent="0.25">
      <c r="A141" s="147" t="s">
        <v>504</v>
      </c>
      <c r="B141" s="120" t="s">
        <v>569</v>
      </c>
      <c r="C141" s="124" t="s">
        <v>505</v>
      </c>
      <c r="D141" s="121">
        <v>2474586</v>
      </c>
      <c r="E141" s="121">
        <v>2474586</v>
      </c>
      <c r="F141" s="121">
        <f>+E141-D141</f>
        <v>0</v>
      </c>
      <c r="G141" s="155" t="s">
        <v>636</v>
      </c>
    </row>
    <row r="142" spans="1:7" ht="102.6" x14ac:dyDescent="0.25">
      <c r="A142" s="147" t="s">
        <v>506</v>
      </c>
      <c r="B142" s="120" t="s">
        <v>509</v>
      </c>
      <c r="C142" s="124" t="s">
        <v>507</v>
      </c>
      <c r="D142" s="121">
        <v>36996</v>
      </c>
      <c r="E142" s="121">
        <f>36995+1</f>
        <v>36996</v>
      </c>
      <c r="F142" s="121">
        <f>+E142-D142</f>
        <v>0</v>
      </c>
      <c r="G142" s="156" t="s">
        <v>637</v>
      </c>
    </row>
    <row r="143" spans="1:7" x14ac:dyDescent="0.25">
      <c r="A143" s="147" t="s">
        <v>508</v>
      </c>
      <c r="B143" s="120" t="s">
        <v>571</v>
      </c>
      <c r="C143" s="120" t="s">
        <v>480</v>
      </c>
      <c r="D143" s="121">
        <v>13307</v>
      </c>
      <c r="E143" s="121">
        <f>+D143</f>
        <v>13307</v>
      </c>
      <c r="F143" s="121">
        <f>+E143-D143</f>
        <v>0</v>
      </c>
      <c r="G143" s="188"/>
    </row>
    <row r="144" spans="1:7" x14ac:dyDescent="0.25">
      <c r="A144" s="153"/>
      <c r="B144" s="128"/>
      <c r="C144" s="128"/>
      <c r="D144" s="129"/>
      <c r="E144" s="129"/>
      <c r="F144" s="130"/>
      <c r="G144" s="131"/>
    </row>
    <row r="145" spans="1:8" ht="60" x14ac:dyDescent="0.25">
      <c r="A145" s="150" t="s">
        <v>664</v>
      </c>
      <c r="B145" s="116" t="s">
        <v>572</v>
      </c>
      <c r="C145" s="116" t="s">
        <v>621</v>
      </c>
      <c r="D145" s="117">
        <f>SUM(D146:D152)</f>
        <v>865351</v>
      </c>
      <c r="E145" s="117">
        <f>SUM(E146:E152)</f>
        <v>865351</v>
      </c>
      <c r="F145" s="117">
        <f t="shared" ref="F145:F152" si="6">+E145-D145</f>
        <v>0</v>
      </c>
      <c r="G145" s="157" t="s">
        <v>662</v>
      </c>
    </row>
    <row r="146" spans="1:8" ht="34.200000000000003" x14ac:dyDescent="0.25">
      <c r="A146" s="147" t="s">
        <v>504</v>
      </c>
      <c r="B146" s="120" t="s">
        <v>573</v>
      </c>
      <c r="C146" s="120" t="s">
        <v>505</v>
      </c>
      <c r="D146" s="121">
        <v>693967</v>
      </c>
      <c r="E146" s="121">
        <v>693967</v>
      </c>
      <c r="F146" s="121">
        <f t="shared" si="6"/>
        <v>0</v>
      </c>
      <c r="G146" s="158" t="s">
        <v>638</v>
      </c>
    </row>
    <row r="147" spans="1:8" ht="125.4" x14ac:dyDescent="0.25">
      <c r="A147" s="159" t="s">
        <v>510</v>
      </c>
      <c r="B147" s="124" t="s">
        <v>513</v>
      </c>
      <c r="C147" s="124" t="s">
        <v>511</v>
      </c>
      <c r="D147" s="121">
        <v>61768</v>
      </c>
      <c r="E147" s="121">
        <f t="shared" ref="E147" si="7">+D147</f>
        <v>61768</v>
      </c>
      <c r="F147" s="121">
        <f t="shared" si="6"/>
        <v>0</v>
      </c>
      <c r="G147" s="158" t="s">
        <v>639</v>
      </c>
    </row>
    <row r="148" spans="1:8" ht="148.19999999999999" x14ac:dyDescent="0.25">
      <c r="A148" s="159" t="s">
        <v>578</v>
      </c>
      <c r="B148" s="124" t="s">
        <v>577</v>
      </c>
      <c r="C148" s="124" t="s">
        <v>511</v>
      </c>
      <c r="D148" s="121">
        <f>136+49993</f>
        <v>50129</v>
      </c>
      <c r="E148" s="121">
        <f>50130-1</f>
        <v>50129</v>
      </c>
      <c r="F148" s="160">
        <f t="shared" si="6"/>
        <v>0</v>
      </c>
      <c r="G148" s="158" t="s">
        <v>640</v>
      </c>
    </row>
    <row r="149" spans="1:8" ht="34.200000000000003" x14ac:dyDescent="0.25">
      <c r="A149" s="159" t="s">
        <v>512</v>
      </c>
      <c r="B149" s="124" t="s">
        <v>516</v>
      </c>
      <c r="C149" s="124" t="s">
        <v>511</v>
      </c>
      <c r="D149" s="121">
        <v>6625</v>
      </c>
      <c r="E149" s="121">
        <f>+D149</f>
        <v>6625</v>
      </c>
      <c r="F149" s="121">
        <f t="shared" si="6"/>
        <v>0</v>
      </c>
      <c r="G149" s="158" t="s">
        <v>641</v>
      </c>
    </row>
    <row r="150" spans="1:8" ht="125.4" x14ac:dyDescent="0.25">
      <c r="A150" s="159" t="s">
        <v>514</v>
      </c>
      <c r="B150" s="124" t="s">
        <v>574</v>
      </c>
      <c r="C150" s="124" t="s">
        <v>511</v>
      </c>
      <c r="D150" s="121">
        <v>15921</v>
      </c>
      <c r="E150" s="121">
        <f>+D150</f>
        <v>15921</v>
      </c>
      <c r="F150" s="121">
        <f t="shared" si="6"/>
        <v>0</v>
      </c>
      <c r="G150" s="158" t="s">
        <v>642</v>
      </c>
    </row>
    <row r="151" spans="1:8" ht="136.80000000000001" x14ac:dyDescent="0.25">
      <c r="A151" s="159" t="s">
        <v>515</v>
      </c>
      <c r="B151" s="124" t="s">
        <v>575</v>
      </c>
      <c r="C151" s="124" t="s">
        <v>511</v>
      </c>
      <c r="D151" s="121">
        <v>4665</v>
      </c>
      <c r="E151" s="121">
        <f>+D151</f>
        <v>4665</v>
      </c>
      <c r="F151" s="160">
        <f t="shared" si="6"/>
        <v>0</v>
      </c>
      <c r="G151" s="158" t="s">
        <v>654</v>
      </c>
    </row>
    <row r="152" spans="1:8" ht="205.2" x14ac:dyDescent="0.25">
      <c r="A152" s="159" t="s">
        <v>624</v>
      </c>
      <c r="B152" s="124" t="s">
        <v>625</v>
      </c>
      <c r="C152" s="124" t="s">
        <v>622</v>
      </c>
      <c r="D152" s="121">
        <f>10+32266</f>
        <v>32276</v>
      </c>
      <c r="E152" s="121">
        <f>32276</f>
        <v>32276</v>
      </c>
      <c r="F152" s="160">
        <f t="shared" si="6"/>
        <v>0</v>
      </c>
      <c r="G152" s="158" t="s">
        <v>643</v>
      </c>
      <c r="H152"/>
    </row>
    <row r="153" spans="1:8" x14ac:dyDescent="0.25">
      <c r="A153" s="159"/>
      <c r="B153" s="124"/>
      <c r="C153" s="124"/>
      <c r="D153" s="121"/>
      <c r="E153" s="121"/>
      <c r="F153" s="130"/>
      <c r="G153" s="131"/>
    </row>
    <row r="154" spans="1:8" ht="270.75" customHeight="1" x14ac:dyDescent="0.25">
      <c r="A154" s="150" t="s">
        <v>517</v>
      </c>
      <c r="B154" s="116" t="s">
        <v>576</v>
      </c>
      <c r="C154" s="116" t="s">
        <v>518</v>
      </c>
      <c r="D154" s="117">
        <v>65394</v>
      </c>
      <c r="E154" s="117">
        <f>65392+2</f>
        <v>65394</v>
      </c>
      <c r="F154" s="117">
        <f>+E154-D154</f>
        <v>0</v>
      </c>
      <c r="G154" s="157" t="s">
        <v>668</v>
      </c>
    </row>
    <row r="155" spans="1:8" ht="13.8" thickBot="1" x14ac:dyDescent="0.3">
      <c r="A155" s="161" t="s">
        <v>519</v>
      </c>
      <c r="B155" s="162" t="s">
        <v>526</v>
      </c>
      <c r="C155" s="136"/>
      <c r="D155" s="137">
        <f>+D136+D138+D140+D145+D154</f>
        <v>5954072</v>
      </c>
      <c r="E155" s="137">
        <f>+E136+E138+E140+E145+E154</f>
        <v>5954072</v>
      </c>
      <c r="F155" s="137">
        <f>+E155-D155</f>
        <v>0</v>
      </c>
      <c r="G155" s="138"/>
    </row>
    <row r="156" spans="1:8" ht="15.75" customHeight="1" x14ac:dyDescent="0.25">
      <c r="A156" s="203"/>
      <c r="B156" s="203"/>
      <c r="C156" s="203"/>
      <c r="D156" s="203"/>
      <c r="E156" s="203"/>
      <c r="F156" s="203"/>
      <c r="G156" s="203"/>
    </row>
    <row r="157" spans="1:8" x14ac:dyDescent="0.25">
      <c r="A157" s="203"/>
      <c r="B157" s="203"/>
      <c r="C157" s="203"/>
      <c r="D157" s="203"/>
      <c r="E157" s="203"/>
      <c r="F157" s="203"/>
      <c r="G157" s="203"/>
    </row>
    <row r="158" spans="1:8" x14ac:dyDescent="0.25">
      <c r="A158" s="409" t="s">
        <v>549</v>
      </c>
      <c r="B158" s="409"/>
      <c r="C158" s="409"/>
      <c r="D158" s="409"/>
      <c r="E158" s="409"/>
      <c r="F158" s="409"/>
      <c r="G158" s="409"/>
    </row>
    <row r="159" spans="1:8" ht="15.75" customHeight="1" x14ac:dyDescent="0.3">
      <c r="A159" s="172"/>
      <c r="B159" s="168"/>
      <c r="C159" s="231"/>
      <c r="D159" s="231"/>
      <c r="E159" s="231"/>
      <c r="F159" s="231"/>
      <c r="G159" s="231"/>
    </row>
    <row r="160" spans="1:8" x14ac:dyDescent="0.25">
      <c r="A160" s="413" t="s">
        <v>522</v>
      </c>
      <c r="B160" s="413"/>
      <c r="C160" s="413"/>
      <c r="D160" s="413"/>
      <c r="E160" s="413"/>
      <c r="F160" s="413"/>
      <c r="G160" s="413"/>
    </row>
    <row r="161" spans="1:7" ht="13.8" thickBot="1" x14ac:dyDescent="0.3">
      <c r="A161" s="173"/>
      <c r="B161" s="174"/>
      <c r="C161" s="175"/>
      <c r="D161" s="176"/>
      <c r="E161" s="176"/>
      <c r="F161" s="177"/>
      <c r="G161" s="178"/>
    </row>
    <row r="162" spans="1:7" ht="48.6" thickBot="1" x14ac:dyDescent="0.3">
      <c r="A162" s="179" t="s">
        <v>550</v>
      </c>
      <c r="B162" s="180" t="s">
        <v>524</v>
      </c>
      <c r="C162" s="112" t="s">
        <v>525</v>
      </c>
      <c r="D162" s="112" t="s">
        <v>462</v>
      </c>
      <c r="E162" s="112" t="s">
        <v>463</v>
      </c>
      <c r="F162" s="181" t="s">
        <v>464</v>
      </c>
      <c r="G162" s="182" t="s">
        <v>465</v>
      </c>
    </row>
    <row r="163" spans="1:7" x14ac:dyDescent="0.25">
      <c r="A163" s="183" t="s">
        <v>618</v>
      </c>
      <c r="B163" s="184" t="s">
        <v>582</v>
      </c>
      <c r="C163" s="185"/>
      <c r="D163" s="186">
        <f>+D164+D165</f>
        <v>571819</v>
      </c>
      <c r="E163" s="186">
        <f>SUM(E164:E165)</f>
        <v>571819</v>
      </c>
      <c r="F163" s="186">
        <f>+E163-D163</f>
        <v>0</v>
      </c>
      <c r="G163" s="187"/>
    </row>
    <row r="164" spans="1:7" ht="22.8" x14ac:dyDescent="0.25">
      <c r="A164" s="123" t="s">
        <v>527</v>
      </c>
      <c r="B164" s="124" t="s">
        <v>583</v>
      </c>
      <c r="C164" s="124" t="s">
        <v>280</v>
      </c>
      <c r="D164" s="121">
        <v>546962</v>
      </c>
      <c r="E164" s="121">
        <f>+D164</f>
        <v>546962</v>
      </c>
      <c r="F164" s="121">
        <f>+E164-D164</f>
        <v>0</v>
      </c>
      <c r="G164" s="188"/>
    </row>
    <row r="165" spans="1:7" ht="182.4" x14ac:dyDescent="0.25">
      <c r="A165" s="123" t="s">
        <v>528</v>
      </c>
      <c r="B165" s="124" t="s">
        <v>584</v>
      </c>
      <c r="C165" s="124" t="s">
        <v>529</v>
      </c>
      <c r="D165" s="121">
        <v>24857</v>
      </c>
      <c r="E165" s="121">
        <f>+D165</f>
        <v>24857</v>
      </c>
      <c r="F165" s="121">
        <f>+E165-D165</f>
        <v>0</v>
      </c>
      <c r="G165" s="125" t="s">
        <v>644</v>
      </c>
    </row>
    <row r="166" spans="1:7" x14ac:dyDescent="0.25">
      <c r="A166" s="127"/>
      <c r="B166" s="128"/>
      <c r="C166" s="189"/>
      <c r="D166" s="129"/>
      <c r="E166" s="129"/>
      <c r="F166" s="130"/>
      <c r="G166" s="190"/>
    </row>
    <row r="167" spans="1:7" ht="84" x14ac:dyDescent="0.25">
      <c r="A167" s="114" t="s">
        <v>619</v>
      </c>
      <c r="B167" s="115" t="s">
        <v>585</v>
      </c>
      <c r="C167" s="116"/>
      <c r="D167" s="117">
        <f>SUM(D168:D174)</f>
        <v>890255</v>
      </c>
      <c r="E167" s="117">
        <f>SUM(E168:E174)</f>
        <v>890255</v>
      </c>
      <c r="F167" s="117">
        <f t="shared" ref="F167:F174" si="8">+E167-D167</f>
        <v>0</v>
      </c>
      <c r="G167" s="191" t="s">
        <v>645</v>
      </c>
    </row>
    <row r="168" spans="1:7" ht="34.200000000000003" x14ac:dyDescent="0.25">
      <c r="A168" s="119" t="s">
        <v>530</v>
      </c>
      <c r="B168" s="124" t="s">
        <v>586</v>
      </c>
      <c r="C168" s="124" t="s">
        <v>282</v>
      </c>
      <c r="D168" s="121">
        <v>223981</v>
      </c>
      <c r="E168" s="121">
        <v>223981</v>
      </c>
      <c r="F168" s="126">
        <f t="shared" si="8"/>
        <v>0</v>
      </c>
      <c r="G168" s="125" t="s">
        <v>646</v>
      </c>
    </row>
    <row r="169" spans="1:7" ht="79.8" x14ac:dyDescent="0.25">
      <c r="A169" s="123" t="s">
        <v>531</v>
      </c>
      <c r="B169" s="120" t="s">
        <v>587</v>
      </c>
      <c r="C169" s="124" t="s">
        <v>532</v>
      </c>
      <c r="D169" s="121">
        <v>162757</v>
      </c>
      <c r="E169" s="121">
        <f t="shared" ref="E169:E173" si="9">+D169</f>
        <v>162757</v>
      </c>
      <c r="F169" s="121">
        <f t="shared" si="8"/>
        <v>0</v>
      </c>
      <c r="G169" s="125" t="s">
        <v>647</v>
      </c>
    </row>
    <row r="170" spans="1:7" x14ac:dyDescent="0.25">
      <c r="A170" s="123" t="s">
        <v>533</v>
      </c>
      <c r="B170" s="120" t="s">
        <v>588</v>
      </c>
      <c r="C170" s="124" t="s">
        <v>534</v>
      </c>
      <c r="D170" s="121">
        <v>391987</v>
      </c>
      <c r="E170" s="121">
        <f t="shared" si="9"/>
        <v>391987</v>
      </c>
      <c r="F170" s="121">
        <f t="shared" si="8"/>
        <v>0</v>
      </c>
      <c r="G170" s="192"/>
    </row>
    <row r="171" spans="1:7" ht="159.6" x14ac:dyDescent="0.25">
      <c r="A171" s="123" t="s">
        <v>535</v>
      </c>
      <c r="B171" s="120" t="s">
        <v>589</v>
      </c>
      <c r="C171" s="124" t="s">
        <v>536</v>
      </c>
      <c r="D171" s="121">
        <v>75372</v>
      </c>
      <c r="E171" s="121">
        <v>75372</v>
      </c>
      <c r="F171" s="160">
        <f t="shared" si="8"/>
        <v>0</v>
      </c>
      <c r="G171" s="125" t="s">
        <v>648</v>
      </c>
    </row>
    <row r="172" spans="1:7" ht="79.8" x14ac:dyDescent="0.25">
      <c r="A172" s="119" t="s">
        <v>537</v>
      </c>
      <c r="B172" s="120" t="s">
        <v>590</v>
      </c>
      <c r="C172" s="124" t="s">
        <v>538</v>
      </c>
      <c r="D172" s="121">
        <v>1394</v>
      </c>
      <c r="E172" s="121">
        <f t="shared" si="9"/>
        <v>1394</v>
      </c>
      <c r="F172" s="121">
        <f t="shared" si="8"/>
        <v>0</v>
      </c>
      <c r="G172" s="125" t="s">
        <v>649</v>
      </c>
    </row>
    <row r="173" spans="1:7" ht="125.4" x14ac:dyDescent="0.25">
      <c r="A173" s="123" t="s">
        <v>539</v>
      </c>
      <c r="B173" s="120" t="s">
        <v>591</v>
      </c>
      <c r="C173" s="124" t="s">
        <v>536</v>
      </c>
      <c r="D173" s="121">
        <v>25566</v>
      </c>
      <c r="E173" s="121">
        <f t="shared" si="9"/>
        <v>25566</v>
      </c>
      <c r="F173" s="121">
        <f t="shared" si="8"/>
        <v>0</v>
      </c>
      <c r="G173" s="125" t="s">
        <v>650</v>
      </c>
    </row>
    <row r="174" spans="1:7" ht="79.8" x14ac:dyDescent="0.25">
      <c r="A174" s="119" t="s">
        <v>540</v>
      </c>
      <c r="B174" s="120" t="s">
        <v>592</v>
      </c>
      <c r="C174" s="124" t="s">
        <v>538</v>
      </c>
      <c r="D174" s="160">
        <v>9198</v>
      </c>
      <c r="E174" s="160">
        <f>9198</f>
        <v>9198</v>
      </c>
      <c r="F174" s="121">
        <f t="shared" si="8"/>
        <v>0</v>
      </c>
      <c r="G174" s="192" t="s">
        <v>651</v>
      </c>
    </row>
    <row r="175" spans="1:7" x14ac:dyDescent="0.25">
      <c r="A175" s="127"/>
      <c r="B175" s="128"/>
      <c r="C175" s="189"/>
      <c r="D175" s="129"/>
      <c r="E175" s="129"/>
      <c r="F175" s="130"/>
      <c r="G175" s="190"/>
    </row>
    <row r="176" spans="1:7" ht="108" x14ac:dyDescent="0.25">
      <c r="A176" s="114" t="s">
        <v>541</v>
      </c>
      <c r="B176" s="115" t="s">
        <v>593</v>
      </c>
      <c r="C176" s="116" t="s">
        <v>286</v>
      </c>
      <c r="D176" s="117">
        <v>19931</v>
      </c>
      <c r="E176" s="117">
        <f>+D176</f>
        <v>19931</v>
      </c>
      <c r="F176" s="117">
        <f>+E176-D176</f>
        <v>0</v>
      </c>
      <c r="G176" s="191" t="s">
        <v>652</v>
      </c>
    </row>
    <row r="177" spans="1:7" x14ac:dyDescent="0.25">
      <c r="A177" s="127"/>
      <c r="B177" s="128"/>
      <c r="C177" s="189"/>
      <c r="D177" s="129"/>
      <c r="E177" s="129"/>
      <c r="F177" s="130"/>
      <c r="G177" s="190"/>
    </row>
    <row r="178" spans="1:7" ht="112.5" customHeight="1" x14ac:dyDescent="0.25">
      <c r="A178" s="114" t="s">
        <v>542</v>
      </c>
      <c r="B178" s="115" t="s">
        <v>594</v>
      </c>
      <c r="C178" s="116" t="s">
        <v>286</v>
      </c>
      <c r="D178" s="117">
        <v>115027</v>
      </c>
      <c r="E178" s="117">
        <v>115027</v>
      </c>
      <c r="F178" s="117">
        <f>+E178-D178</f>
        <v>0</v>
      </c>
      <c r="G178" s="157" t="s">
        <v>653</v>
      </c>
    </row>
    <row r="179" spans="1:7" x14ac:dyDescent="0.25">
      <c r="A179" s="127"/>
      <c r="B179" s="128"/>
      <c r="C179" s="189"/>
      <c r="D179" s="129"/>
      <c r="E179" s="129"/>
      <c r="F179" s="130"/>
      <c r="G179" s="190"/>
    </row>
    <row r="180" spans="1:7" x14ac:dyDescent="0.25">
      <c r="A180" s="114" t="s">
        <v>595</v>
      </c>
      <c r="B180" s="115" t="s">
        <v>491</v>
      </c>
      <c r="C180" s="116"/>
      <c r="D180" s="117">
        <f>+D176+D163</f>
        <v>591750</v>
      </c>
      <c r="E180" s="117">
        <f>+E176+E163</f>
        <v>591750</v>
      </c>
      <c r="F180" s="117">
        <f>+E180-D180</f>
        <v>0</v>
      </c>
      <c r="G180" s="193"/>
    </row>
    <row r="181" spans="1:7" x14ac:dyDescent="0.25">
      <c r="A181" s="194"/>
      <c r="B181" s="128"/>
      <c r="C181" s="189"/>
      <c r="D181" s="195"/>
      <c r="E181" s="195"/>
      <c r="F181" s="196"/>
      <c r="G181" s="197"/>
    </row>
    <row r="182" spans="1:7" x14ac:dyDescent="0.25">
      <c r="A182" s="114" t="s">
        <v>597</v>
      </c>
      <c r="B182" s="115" t="s">
        <v>596</v>
      </c>
      <c r="C182" s="116"/>
      <c r="D182" s="117">
        <f>+D178+D167</f>
        <v>1005282</v>
      </c>
      <c r="E182" s="117">
        <f>+E178+E167</f>
        <v>1005282</v>
      </c>
      <c r="F182" s="117">
        <f>+E182-D182</f>
        <v>0</v>
      </c>
      <c r="G182" s="193"/>
    </row>
    <row r="183" spans="1:7" x14ac:dyDescent="0.25">
      <c r="A183" s="127"/>
      <c r="B183" s="128"/>
      <c r="C183" s="189"/>
      <c r="D183" s="129"/>
      <c r="E183" s="129"/>
      <c r="F183" s="130"/>
      <c r="G183" s="190"/>
    </row>
    <row r="184" spans="1:7" x14ac:dyDescent="0.25">
      <c r="A184" s="114" t="s">
        <v>599</v>
      </c>
      <c r="B184" s="115" t="s">
        <v>598</v>
      </c>
      <c r="C184" s="116"/>
      <c r="D184" s="117">
        <f>+D180-D182</f>
        <v>-413532</v>
      </c>
      <c r="E184" s="117">
        <f>+E180-E182</f>
        <v>-413532</v>
      </c>
      <c r="F184" s="117">
        <f>+E184-D184</f>
        <v>0</v>
      </c>
      <c r="G184" s="118"/>
    </row>
    <row r="185" spans="1:7" x14ac:dyDescent="0.25">
      <c r="A185" s="127"/>
      <c r="B185" s="128"/>
      <c r="C185" s="189"/>
      <c r="D185" s="129"/>
      <c r="E185" s="129"/>
      <c r="F185" s="130"/>
      <c r="G185" s="190"/>
    </row>
    <row r="186" spans="1:7" x14ac:dyDescent="0.25">
      <c r="A186" s="114" t="s">
        <v>543</v>
      </c>
      <c r="B186" s="115" t="s">
        <v>600</v>
      </c>
      <c r="C186" s="116"/>
      <c r="D186" s="117">
        <v>-104982</v>
      </c>
      <c r="E186" s="117">
        <f>+D186</f>
        <v>-104982</v>
      </c>
      <c r="F186" s="117">
        <f>+E186-D186</f>
        <v>0</v>
      </c>
      <c r="G186" s="118"/>
    </row>
    <row r="187" spans="1:7" x14ac:dyDescent="0.25">
      <c r="A187" s="127"/>
      <c r="B187" s="128"/>
      <c r="C187" s="189"/>
      <c r="D187" s="129"/>
      <c r="E187" s="129"/>
      <c r="F187" s="130"/>
      <c r="G187" s="190"/>
    </row>
    <row r="188" spans="1:7" ht="13.8" thickBot="1" x14ac:dyDescent="0.3">
      <c r="A188" s="198" t="s">
        <v>602</v>
      </c>
      <c r="B188" s="199" t="s">
        <v>601</v>
      </c>
      <c r="C188" s="200"/>
      <c r="D188" s="201">
        <f>+D184-D186</f>
        <v>-308550</v>
      </c>
      <c r="E188" s="201">
        <f>+E184-E186</f>
        <v>-308550</v>
      </c>
      <c r="F188" s="201">
        <f>+E188-D188</f>
        <v>0</v>
      </c>
      <c r="G188" s="202"/>
    </row>
    <row r="189" spans="1:7" x14ac:dyDescent="0.25">
      <c r="A189" s="203"/>
      <c r="B189" s="203"/>
      <c r="C189" s="203"/>
      <c r="D189" s="203"/>
      <c r="E189" s="203"/>
      <c r="F189" s="203"/>
      <c r="G189" s="203"/>
    </row>
    <row r="190" spans="1:7" ht="15.75" customHeight="1" x14ac:dyDescent="0.25">
      <c r="A190" s="203"/>
      <c r="B190" s="203"/>
      <c r="C190" s="203"/>
      <c r="D190" s="203"/>
      <c r="E190" s="203"/>
      <c r="F190" s="203"/>
      <c r="G190" s="203"/>
    </row>
    <row r="191" spans="1:7" x14ac:dyDescent="0.25">
      <c r="A191" s="203"/>
      <c r="B191" s="203"/>
      <c r="C191" s="203"/>
      <c r="D191" s="203"/>
      <c r="E191" s="203"/>
      <c r="F191" s="203"/>
      <c r="G191" s="203"/>
    </row>
    <row r="192" spans="1:7" x14ac:dyDescent="0.25">
      <c r="A192" s="409" t="s">
        <v>551</v>
      </c>
      <c r="B192" s="409"/>
      <c r="C192" s="409"/>
      <c r="D192" s="409"/>
      <c r="E192" s="409"/>
      <c r="F192" s="409"/>
      <c r="G192" s="409"/>
    </row>
    <row r="193" spans="1:7" ht="15.75" customHeight="1" x14ac:dyDescent="0.25">
      <c r="A193" s="203"/>
      <c r="B193" s="203"/>
      <c r="C193" s="203"/>
      <c r="D193" s="203"/>
      <c r="E193" s="203"/>
      <c r="F193" s="203"/>
      <c r="G193" s="203"/>
    </row>
    <row r="194" spans="1:7" x14ac:dyDescent="0.25">
      <c r="A194" s="413" t="s">
        <v>522</v>
      </c>
      <c r="B194" s="413"/>
      <c r="C194" s="413"/>
      <c r="D194" s="413"/>
      <c r="E194" s="413"/>
      <c r="F194" s="413"/>
      <c r="G194" s="413"/>
    </row>
    <row r="195" spans="1:7" ht="13.8" thickBot="1" x14ac:dyDescent="0.3">
      <c r="A195" s="203"/>
      <c r="B195" s="203"/>
      <c r="C195" s="203"/>
      <c r="D195" s="203"/>
      <c r="E195" s="203"/>
      <c r="F195" s="203"/>
      <c r="G195" s="203"/>
    </row>
    <row r="196" spans="1:7" ht="48.6" thickBot="1" x14ac:dyDescent="0.3">
      <c r="A196" s="208" t="s">
        <v>552</v>
      </c>
      <c r="B196" s="209" t="s">
        <v>460</v>
      </c>
      <c r="C196" s="209" t="s">
        <v>461</v>
      </c>
      <c r="D196" s="209" t="s">
        <v>462</v>
      </c>
      <c r="E196" s="209" t="s">
        <v>463</v>
      </c>
      <c r="F196" s="209" t="s">
        <v>464</v>
      </c>
      <c r="G196" s="210" t="s">
        <v>465</v>
      </c>
    </row>
    <row r="197" spans="1:7" ht="48" x14ac:dyDescent="0.25">
      <c r="A197" s="240" t="s">
        <v>553</v>
      </c>
      <c r="B197" s="212" t="s">
        <v>473</v>
      </c>
      <c r="C197" s="115"/>
      <c r="D197" s="117">
        <v>473548</v>
      </c>
      <c r="E197" s="117">
        <f>537980-64432</f>
        <v>473548</v>
      </c>
      <c r="F197" s="117">
        <f>+E197-D197</f>
        <v>0</v>
      </c>
      <c r="G197" s="213" t="s">
        <v>606</v>
      </c>
    </row>
    <row r="198" spans="1:7" x14ac:dyDescent="0.25">
      <c r="A198" s="214"/>
      <c r="B198" s="215"/>
      <c r="C198" s="215"/>
      <c r="D198" s="215"/>
      <c r="E198" s="215"/>
      <c r="F198" s="215"/>
      <c r="G198" s="216"/>
    </row>
    <row r="199" spans="1:7" ht="36" x14ac:dyDescent="0.25">
      <c r="A199" s="240" t="s">
        <v>554</v>
      </c>
      <c r="B199" s="212" t="s">
        <v>555</v>
      </c>
      <c r="C199" s="115"/>
      <c r="D199" s="117">
        <v>-77667</v>
      </c>
      <c r="E199" s="117">
        <f>+D199</f>
        <v>-77667</v>
      </c>
      <c r="F199" s="117">
        <f>+E199-D199</f>
        <v>0</v>
      </c>
      <c r="G199" s="217" t="s">
        <v>607</v>
      </c>
    </row>
    <row r="200" spans="1:7" x14ac:dyDescent="0.25">
      <c r="A200" s="214"/>
      <c r="B200" s="215"/>
      <c r="C200" s="215"/>
      <c r="D200" s="215"/>
      <c r="E200" s="215"/>
      <c r="F200" s="215"/>
      <c r="G200" s="216"/>
    </row>
    <row r="201" spans="1:7" ht="48" x14ac:dyDescent="0.25">
      <c r="A201" s="240" t="s">
        <v>556</v>
      </c>
      <c r="B201" s="212" t="s">
        <v>489</v>
      </c>
      <c r="C201" s="115"/>
      <c r="D201" s="117">
        <v>-336714</v>
      </c>
      <c r="E201" s="117">
        <f>-272282-64432</f>
        <v>-336714</v>
      </c>
      <c r="F201" s="117">
        <f>+E201-D201</f>
        <v>0</v>
      </c>
      <c r="G201" s="217" t="s">
        <v>608</v>
      </c>
    </row>
    <row r="202" spans="1:7" x14ac:dyDescent="0.25">
      <c r="A202" s="214"/>
      <c r="B202" s="215"/>
      <c r="C202" s="215"/>
      <c r="D202" s="215"/>
      <c r="E202" s="215"/>
      <c r="F202" s="215"/>
      <c r="G202" s="216"/>
    </row>
    <row r="203" spans="1:7" ht="24" x14ac:dyDescent="0.25">
      <c r="A203" s="240" t="s">
        <v>557</v>
      </c>
      <c r="B203" s="212" t="s">
        <v>558</v>
      </c>
      <c r="C203" s="115"/>
      <c r="D203" s="117">
        <f>+D197+D199+D201</f>
        <v>59167</v>
      </c>
      <c r="E203" s="117">
        <f>+E197+E199+E201</f>
        <v>59167</v>
      </c>
      <c r="F203" s="117">
        <f>+E203-D203</f>
        <v>0</v>
      </c>
      <c r="G203" s="218"/>
    </row>
    <row r="204" spans="1:7" x14ac:dyDescent="0.25">
      <c r="A204" s="214"/>
      <c r="B204" s="215"/>
      <c r="C204" s="215"/>
      <c r="D204" s="215"/>
      <c r="E204" s="215"/>
      <c r="F204" s="215"/>
      <c r="G204" s="216"/>
    </row>
    <row r="205" spans="1:7" ht="24" x14ac:dyDescent="0.25">
      <c r="A205" s="240" t="s">
        <v>216</v>
      </c>
      <c r="B205" s="212" t="s">
        <v>559</v>
      </c>
      <c r="C205" s="115"/>
      <c r="D205" s="117">
        <f>522973</f>
        <v>522973</v>
      </c>
      <c r="E205" s="117">
        <f>+D205</f>
        <v>522973</v>
      </c>
      <c r="F205" s="117">
        <f>+E205-D205</f>
        <v>0</v>
      </c>
      <c r="G205" s="218"/>
    </row>
    <row r="206" spans="1:7" x14ac:dyDescent="0.25">
      <c r="A206" s="214"/>
      <c r="B206" s="215"/>
      <c r="C206" s="215"/>
      <c r="D206" s="256"/>
      <c r="E206" s="256"/>
      <c r="F206" s="215"/>
      <c r="G206" s="216"/>
    </row>
    <row r="207" spans="1:7" ht="13.8" thickBot="1" x14ac:dyDescent="0.3">
      <c r="A207" s="219" t="s">
        <v>560</v>
      </c>
      <c r="B207" s="220" t="s">
        <v>561</v>
      </c>
      <c r="C207" s="220"/>
      <c r="D207" s="221">
        <f>+D203+D205+1</f>
        <v>582141</v>
      </c>
      <c r="E207" s="221">
        <f>+E203+E205+1</f>
        <v>582141</v>
      </c>
      <c r="F207" s="221">
        <f>+E207-D207</f>
        <v>0</v>
      </c>
      <c r="G207" s="222"/>
    </row>
    <row r="208" spans="1:7" x14ac:dyDescent="0.25">
      <c r="A208" s="203"/>
      <c r="B208" s="203"/>
      <c r="C208" s="203"/>
      <c r="D208" s="203"/>
      <c r="E208" s="203"/>
      <c r="F208" s="203"/>
      <c r="G208" s="203"/>
    </row>
    <row r="209" spans="1:7" ht="15.75" customHeight="1" x14ac:dyDescent="0.25">
      <c r="A209" s="203"/>
      <c r="B209" s="203"/>
      <c r="C209" s="203"/>
      <c r="D209" s="203"/>
      <c r="E209" s="203"/>
      <c r="F209" s="203"/>
      <c r="G209" s="203"/>
    </row>
    <row r="210" spans="1:7" x14ac:dyDescent="0.25">
      <c r="A210" s="203"/>
      <c r="B210" s="203"/>
      <c r="C210" s="203"/>
      <c r="D210" s="203"/>
      <c r="E210" s="203"/>
      <c r="F210" s="203"/>
      <c r="G210" s="203"/>
    </row>
    <row r="211" spans="1:7" x14ac:dyDescent="0.25">
      <c r="A211" s="409" t="s">
        <v>562</v>
      </c>
      <c r="B211" s="409"/>
      <c r="C211" s="409"/>
      <c r="D211" s="409"/>
      <c r="E211" s="409"/>
      <c r="F211" s="409"/>
      <c r="G211" s="409"/>
    </row>
    <row r="212" spans="1:7" ht="15.75" customHeight="1" x14ac:dyDescent="0.25">
      <c r="A212" s="234"/>
      <c r="B212" s="203"/>
      <c r="C212" s="203"/>
      <c r="D212" s="203"/>
      <c r="E212" s="203"/>
      <c r="F212" s="203"/>
      <c r="G212" s="203"/>
    </row>
    <row r="213" spans="1:7" x14ac:dyDescent="0.25">
      <c r="A213" s="413" t="s">
        <v>522</v>
      </c>
      <c r="B213" s="413"/>
      <c r="C213" s="413"/>
      <c r="D213" s="413"/>
      <c r="E213" s="413"/>
      <c r="F213" s="413"/>
      <c r="G213" s="413"/>
    </row>
    <row r="214" spans="1:7" ht="13.8" thickBot="1" x14ac:dyDescent="0.3">
      <c r="A214" s="203"/>
      <c r="B214" s="203"/>
      <c r="C214" s="203"/>
      <c r="D214" s="203"/>
      <c r="E214" s="203"/>
      <c r="F214" s="203"/>
      <c r="G214" s="203"/>
    </row>
    <row r="215" spans="1:7" ht="48.6" thickBot="1" x14ac:dyDescent="0.3">
      <c r="A215" s="208" t="s">
        <v>563</v>
      </c>
      <c r="B215" s="209" t="s">
        <v>460</v>
      </c>
      <c r="C215" s="209" t="s">
        <v>461</v>
      </c>
      <c r="D215" s="209" t="s">
        <v>462</v>
      </c>
      <c r="E215" s="209" t="s">
        <v>463</v>
      </c>
      <c r="F215" s="209" t="s">
        <v>464</v>
      </c>
      <c r="G215" s="210" t="s">
        <v>465</v>
      </c>
    </row>
    <row r="216" spans="1:7" ht="48" x14ac:dyDescent="0.25">
      <c r="A216" s="211" t="s">
        <v>553</v>
      </c>
      <c r="B216" s="212" t="s">
        <v>473</v>
      </c>
      <c r="C216" s="115"/>
      <c r="D216" s="117">
        <v>-37501</v>
      </c>
      <c r="E216" s="117">
        <v>-37501</v>
      </c>
      <c r="F216" s="117">
        <f>+E216-D216</f>
        <v>0</v>
      </c>
      <c r="G216" s="213" t="s">
        <v>626</v>
      </c>
    </row>
    <row r="217" spans="1:7" x14ac:dyDescent="0.25">
      <c r="A217" s="214"/>
      <c r="B217" s="215"/>
      <c r="C217" s="215"/>
      <c r="D217" s="215"/>
      <c r="E217" s="215"/>
      <c r="F217" s="215"/>
      <c r="G217" s="216"/>
    </row>
    <row r="218" spans="1:7" ht="36" x14ac:dyDescent="0.25">
      <c r="A218" s="211" t="s">
        <v>554</v>
      </c>
      <c r="B218" s="212" t="s">
        <v>555</v>
      </c>
      <c r="C218" s="115"/>
      <c r="D218" s="117">
        <v>-419436</v>
      </c>
      <c r="E218" s="117">
        <v>-419436</v>
      </c>
      <c r="F218" s="117">
        <f>+E218-D218</f>
        <v>0</v>
      </c>
      <c r="G218" s="217" t="s">
        <v>627</v>
      </c>
    </row>
    <row r="219" spans="1:7" x14ac:dyDescent="0.25">
      <c r="A219" s="214"/>
      <c r="B219" s="215"/>
      <c r="C219" s="215"/>
      <c r="D219" s="215"/>
      <c r="E219" s="215"/>
      <c r="F219" s="215"/>
      <c r="G219" s="216"/>
    </row>
    <row r="220" spans="1:7" ht="48" x14ac:dyDescent="0.25">
      <c r="A220" s="211" t="s">
        <v>556</v>
      </c>
      <c r="B220" s="212" t="s">
        <v>489</v>
      </c>
      <c r="C220" s="115"/>
      <c r="D220" s="117">
        <v>732061</v>
      </c>
      <c r="E220" s="117">
        <f>+D220</f>
        <v>732061</v>
      </c>
      <c r="F220" s="117">
        <f>+E220-D220</f>
        <v>0</v>
      </c>
      <c r="G220" s="217" t="s">
        <v>663</v>
      </c>
    </row>
    <row r="221" spans="1:7" x14ac:dyDescent="0.25">
      <c r="A221" s="214"/>
      <c r="B221" s="215"/>
      <c r="C221" s="215"/>
      <c r="D221" s="215"/>
      <c r="E221" s="215"/>
      <c r="F221" s="215"/>
      <c r="G221" s="216"/>
    </row>
    <row r="222" spans="1:7" ht="24" x14ac:dyDescent="0.25">
      <c r="A222" s="211" t="s">
        <v>557</v>
      </c>
      <c r="B222" s="212" t="s">
        <v>558</v>
      </c>
      <c r="C222" s="115"/>
      <c r="D222" s="117">
        <f>+D216+D218+D220</f>
        <v>275124</v>
      </c>
      <c r="E222" s="117">
        <f>+E216+E218+E220</f>
        <v>275124</v>
      </c>
      <c r="F222" s="117">
        <f>+E222-D222</f>
        <v>0</v>
      </c>
      <c r="G222" s="218"/>
    </row>
    <row r="223" spans="1:7" x14ac:dyDescent="0.25">
      <c r="A223" s="214"/>
      <c r="B223" s="215"/>
      <c r="C223" s="215"/>
      <c r="D223" s="215"/>
      <c r="E223" s="215"/>
      <c r="F223" s="215"/>
      <c r="G223" s="216"/>
    </row>
    <row r="224" spans="1:7" ht="24" x14ac:dyDescent="0.25">
      <c r="A224" s="211" t="s">
        <v>216</v>
      </c>
      <c r="B224" s="212" t="s">
        <v>559</v>
      </c>
      <c r="C224" s="115"/>
      <c r="D224" s="117">
        <v>247849</v>
      </c>
      <c r="E224" s="117">
        <f>+D224</f>
        <v>247849</v>
      </c>
      <c r="F224" s="117">
        <f>+E224-D224</f>
        <v>0</v>
      </c>
      <c r="G224" s="218"/>
    </row>
    <row r="225" spans="1:8" x14ac:dyDescent="0.25">
      <c r="A225" s="214"/>
      <c r="B225" s="215"/>
      <c r="C225" s="215"/>
      <c r="D225" s="215"/>
      <c r="E225" s="215"/>
      <c r="F225" s="215"/>
      <c r="G225" s="216"/>
    </row>
    <row r="226" spans="1:8" ht="13.8" thickBot="1" x14ac:dyDescent="0.3">
      <c r="A226" s="219" t="s">
        <v>560</v>
      </c>
      <c r="B226" s="220" t="s">
        <v>561</v>
      </c>
      <c r="C226" s="220"/>
      <c r="D226" s="221">
        <f>+D222+D224</f>
        <v>522973</v>
      </c>
      <c r="E226" s="221">
        <f>+E222+E224</f>
        <v>522973</v>
      </c>
      <c r="F226" s="221">
        <f>+E226-D226</f>
        <v>0</v>
      </c>
      <c r="G226" s="222"/>
    </row>
    <row r="227" spans="1:8" x14ac:dyDescent="0.25">
      <c r="A227" s="203"/>
      <c r="B227" s="203"/>
      <c r="C227" s="203"/>
      <c r="D227" s="203"/>
      <c r="E227" s="203"/>
      <c r="F227" s="203"/>
      <c r="G227" s="203"/>
    </row>
    <row r="228" spans="1:8" ht="15.75" customHeight="1" x14ac:dyDescent="0.25">
      <c r="A228" s="203"/>
      <c r="B228" s="203"/>
      <c r="C228" s="203"/>
      <c r="D228" s="203"/>
      <c r="E228" s="203"/>
      <c r="F228" s="203"/>
      <c r="G228" s="203"/>
    </row>
    <row r="229" spans="1:8" ht="15" x14ac:dyDescent="0.25">
      <c r="A229" s="232" t="s">
        <v>564</v>
      </c>
      <c r="B229" s="233"/>
      <c r="C229" s="233"/>
      <c r="D229" s="233"/>
      <c r="E229" s="233"/>
      <c r="F229" s="233"/>
      <c r="G229" s="233"/>
    </row>
    <row r="230" spans="1:8" ht="15.75" customHeight="1" x14ac:dyDescent="0.25">
      <c r="A230" s="203"/>
      <c r="B230" s="203"/>
      <c r="C230" s="203"/>
      <c r="D230" s="203"/>
      <c r="E230" s="203"/>
      <c r="F230" s="203"/>
      <c r="G230" s="203"/>
    </row>
    <row r="231" spans="1:8" x14ac:dyDescent="0.25">
      <c r="A231" s="413" t="s">
        <v>522</v>
      </c>
      <c r="B231" s="413"/>
      <c r="C231" s="413"/>
      <c r="D231" s="413"/>
      <c r="E231" s="413"/>
      <c r="F231" s="413"/>
      <c r="G231" s="413"/>
    </row>
    <row r="232" spans="1:8" ht="13.8" thickBot="1" x14ac:dyDescent="0.3">
      <c r="A232" s="203"/>
      <c r="B232" s="203"/>
      <c r="C232" s="203"/>
      <c r="D232" s="203"/>
      <c r="E232" s="203"/>
      <c r="F232" s="203"/>
      <c r="G232" s="203"/>
    </row>
    <row r="233" spans="1:8" ht="48" x14ac:dyDescent="0.25">
      <c r="A233" s="208" t="s">
        <v>565</v>
      </c>
      <c r="B233" s="209" t="s">
        <v>460</v>
      </c>
      <c r="C233" s="209" t="s">
        <v>461</v>
      </c>
      <c r="D233" s="209" t="s">
        <v>462</v>
      </c>
      <c r="E233" s="209" t="s">
        <v>463</v>
      </c>
      <c r="F233" s="209" t="s">
        <v>464</v>
      </c>
      <c r="G233" s="210" t="s">
        <v>465</v>
      </c>
    </row>
    <row r="234" spans="1:8" ht="198.75" customHeight="1" thickBot="1" x14ac:dyDescent="0.3">
      <c r="A234" s="223" t="s">
        <v>610</v>
      </c>
      <c r="B234" s="224" t="s">
        <v>609</v>
      </c>
      <c r="C234" s="225" t="s">
        <v>501</v>
      </c>
      <c r="D234" s="226">
        <v>2619280</v>
      </c>
      <c r="E234" s="226">
        <f>1672021-124418+5711+81+83601+105846+876438</f>
        <v>2619280</v>
      </c>
      <c r="F234" s="226">
        <f>E234-D234</f>
        <v>0</v>
      </c>
      <c r="G234" s="257" t="s">
        <v>680</v>
      </c>
    </row>
    <row r="235" spans="1:8" x14ac:dyDescent="0.25">
      <c r="A235" s="203"/>
      <c r="B235" s="203"/>
      <c r="C235" s="203"/>
      <c r="D235" s="203"/>
      <c r="E235" s="203"/>
      <c r="F235" s="203"/>
      <c r="G235" s="203"/>
      <c r="H235" s="229"/>
    </row>
    <row r="236" spans="1:8" ht="15.75" customHeight="1" x14ac:dyDescent="0.25">
      <c r="A236" s="203"/>
      <c r="B236" s="203"/>
      <c r="C236" s="203"/>
      <c r="D236" s="203"/>
      <c r="E236" s="203"/>
      <c r="F236" s="203"/>
      <c r="G236" s="203"/>
    </row>
    <row r="237" spans="1:8" x14ac:dyDescent="0.25">
      <c r="A237" s="417" t="s">
        <v>566</v>
      </c>
      <c r="B237" s="417"/>
      <c r="C237" s="417"/>
      <c r="D237" s="417"/>
      <c r="E237" s="417"/>
      <c r="F237" s="417"/>
      <c r="G237" s="417"/>
    </row>
    <row r="238" spans="1:8" x14ac:dyDescent="0.25">
      <c r="A238" s="203"/>
      <c r="B238" s="203"/>
      <c r="C238" s="203"/>
      <c r="D238" s="203"/>
      <c r="E238" s="203"/>
      <c r="F238" s="203"/>
      <c r="G238" s="203"/>
    </row>
    <row r="239" spans="1:8" x14ac:dyDescent="0.25">
      <c r="A239" s="413" t="s">
        <v>522</v>
      </c>
      <c r="B239" s="413"/>
      <c r="C239" s="413"/>
      <c r="D239" s="413"/>
      <c r="E239" s="413"/>
      <c r="F239" s="413"/>
      <c r="G239" s="413"/>
    </row>
    <row r="240" spans="1:8" ht="13.8" thickBot="1" x14ac:dyDescent="0.3">
      <c r="A240" s="203"/>
      <c r="B240" s="203"/>
      <c r="C240" s="203"/>
      <c r="D240" s="203"/>
      <c r="E240" s="203"/>
      <c r="F240" s="203"/>
      <c r="G240" s="203"/>
    </row>
    <row r="241" spans="1:7" ht="48" x14ac:dyDescent="0.25">
      <c r="A241" s="208" t="s">
        <v>669</v>
      </c>
      <c r="B241" s="209" t="s">
        <v>460</v>
      </c>
      <c r="C241" s="209" t="s">
        <v>461</v>
      </c>
      <c r="D241" s="209" t="s">
        <v>462</v>
      </c>
      <c r="E241" s="209" t="s">
        <v>463</v>
      </c>
      <c r="F241" s="209" t="s">
        <v>464</v>
      </c>
      <c r="G241" s="210" t="s">
        <v>465</v>
      </c>
    </row>
    <row r="242" spans="1:7" ht="192.6" thickBot="1" x14ac:dyDescent="0.3">
      <c r="A242" s="223" t="s">
        <v>610</v>
      </c>
      <c r="B242" s="224" t="s">
        <v>609</v>
      </c>
      <c r="C242" s="225" t="s">
        <v>501</v>
      </c>
      <c r="D242" s="226">
        <v>2385224</v>
      </c>
      <c r="E242" s="226">
        <f>+D242</f>
        <v>2385224</v>
      </c>
      <c r="F242" s="226">
        <f>E242-D242</f>
        <v>0</v>
      </c>
      <c r="G242" s="257" t="s">
        <v>681</v>
      </c>
    </row>
  </sheetData>
  <mergeCells count="17">
    <mergeCell ref="A239:G239"/>
    <mergeCell ref="A194:G194"/>
    <mergeCell ref="A160:G160"/>
    <mergeCell ref="A237:G237"/>
    <mergeCell ref="A211:G211"/>
    <mergeCell ref="A192:G192"/>
    <mergeCell ref="A213:G213"/>
    <mergeCell ref="A231:G231"/>
    <mergeCell ref="A158:G158"/>
    <mergeCell ref="A1:H30"/>
    <mergeCell ref="A39:G39"/>
    <mergeCell ref="A117:G117"/>
    <mergeCell ref="A83:G83"/>
    <mergeCell ref="A115:G115"/>
    <mergeCell ref="A37:G37"/>
    <mergeCell ref="A31:G31"/>
    <mergeCell ref="A33:G33"/>
  </mergeCells>
  <pageMargins left="0.7" right="0.7" top="0.75" bottom="0.75" header="0.3" footer="0.3"/>
  <pageSetup paperSize="9" scale="51"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Props1.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2006/documentManagement/types"/>
    <ds:schemaRef ds:uri="http://purl.org/dc/terms/"/>
    <ds:schemaRef ds:uri="http://schemas.openxmlformats.org/package/2006/metadata/core-properties"/>
    <ds:schemaRef ds:uri="http://purl.org/dc/dcmitype/"/>
    <ds:schemaRef ds:uri="f00c05a3-a522-4b3b-aeec-75a37a6bc44f"/>
    <ds:schemaRef ds:uri="http://purl.org/dc/elements/1.1/"/>
    <ds:schemaRef ds:uri="http://schemas.microsoft.com/office/2006/metadata/properties"/>
    <ds:schemaRef ds:uri="ebeef9ca-c00b-443c-ae4d-d16a6508f86d"/>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Emanuela Šišović</cp:lastModifiedBy>
  <cp:lastPrinted>2022-02-07T08:29:43Z</cp:lastPrinted>
  <dcterms:created xsi:type="dcterms:W3CDTF">2008-10-17T11:51:54Z</dcterms:created>
  <dcterms:modified xsi:type="dcterms:W3CDTF">2022-02-23T14:43:46Z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