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saveExternalLinkValues="0" codeName="ThisWorkbook" defaultThemeVersion="124226"/>
  <mc:AlternateContent xmlns:mc="http://schemas.openxmlformats.org/markup-compatibility/2006">
    <mc:Choice Requires="x15">
      <x15ac:absPath xmlns:x15ac="http://schemas.microsoft.com/office/spreadsheetml/2010/11/ac" url="C:\Users\esisovic\Desktop\18 02 2022\OBJAVA 25 2\finali za objavu\"/>
    </mc:Choice>
  </mc:AlternateContent>
  <xr:revisionPtr revIDLastSave="0" documentId="8_{A0D9EE27-59F3-452E-896A-5CF954431568}" xr6:coauthVersionLast="36" xr6:coauthVersionMax="36" xr10:uidLastSave="{00000000-0000-0000-0000-000000000000}"/>
  <bookViews>
    <workbookView xWindow="0" yWindow="0" windowWidth="19968" windowHeight="11736" xr2:uid="{E150E942-BEE4-4DF0-AA05-22DDE831B68A}"/>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workbook>
</file>

<file path=xl/calcChain.xml><?xml version="1.0" encoding="utf-8"?>
<calcChain xmlns="http://schemas.openxmlformats.org/spreadsheetml/2006/main">
  <c r="E87" i="24" l="1"/>
  <c r="E93" i="24" l="1"/>
  <c r="E85" i="24"/>
  <c r="D85" i="24"/>
  <c r="D87" i="24"/>
  <c r="D89" i="24" l="1"/>
  <c r="E240" i="24" l="1"/>
  <c r="E202" i="24"/>
  <c r="D204" i="24"/>
  <c r="E98" i="24"/>
  <c r="E96" i="24"/>
  <c r="E95" i="24"/>
  <c r="E66" i="24"/>
  <c r="E62" i="24"/>
  <c r="E57" i="24"/>
  <c r="E53" i="24"/>
  <c r="E47" i="24"/>
  <c r="E46" i="24"/>
  <c r="E77" i="24"/>
  <c r="D77" i="24"/>
  <c r="D75" i="24"/>
  <c r="E75" i="24"/>
  <c r="D74" i="24"/>
  <c r="D71" i="24"/>
  <c r="D64" i="24"/>
  <c r="D60" i="24"/>
  <c r="D45" i="24"/>
  <c r="D44" i="24" l="1"/>
  <c r="E45" i="24"/>
  <c r="D62" i="24"/>
  <c r="D51" i="24"/>
  <c r="D57" i="24"/>
  <c r="F102" i="24" l="1"/>
  <c r="I112" i="19" l="1"/>
  <c r="E249" i="24" l="1"/>
  <c r="F249" i="24" s="1"/>
  <c r="E229" i="24"/>
  <c r="F229" i="24" s="1"/>
  <c r="D227" i="24"/>
  <c r="D231" i="24" s="1"/>
  <c r="E225" i="24"/>
  <c r="F225" i="24" s="1"/>
  <c r="E223" i="24"/>
  <c r="E221" i="24"/>
  <c r="F221" i="24" s="1"/>
  <c r="E191" i="24"/>
  <c r="F191" i="24" s="1"/>
  <c r="E183" i="24"/>
  <c r="F183" i="24" s="1"/>
  <c r="E181" i="24"/>
  <c r="F181" i="24" s="1"/>
  <c r="E179" i="24"/>
  <c r="E177" i="24"/>
  <c r="F176" i="24"/>
  <c r="E175" i="24"/>
  <c r="F175" i="24" s="1"/>
  <c r="E174" i="24"/>
  <c r="F174" i="24" s="1"/>
  <c r="E173" i="24"/>
  <c r="F173" i="24" s="1"/>
  <c r="F172" i="24"/>
  <c r="F171" i="24"/>
  <c r="D170" i="24"/>
  <c r="D187" i="24" s="1"/>
  <c r="F168" i="24"/>
  <c r="E167" i="24"/>
  <c r="F167" i="24" s="1"/>
  <c r="D166" i="24"/>
  <c r="D185" i="24" s="1"/>
  <c r="F157" i="24"/>
  <c r="D155" i="24"/>
  <c r="F155" i="24" s="1"/>
  <c r="E154" i="24"/>
  <c r="F154" i="24" s="1"/>
  <c r="E153" i="24"/>
  <c r="F153" i="24" s="1"/>
  <c r="E152" i="24"/>
  <c r="F152" i="24" s="1"/>
  <c r="F151" i="24"/>
  <c r="E150" i="24"/>
  <c r="F150" i="24" s="1"/>
  <c r="E149" i="24"/>
  <c r="F149" i="24" s="1"/>
  <c r="F144" i="24"/>
  <c r="E146" i="24"/>
  <c r="F146" i="24" s="1"/>
  <c r="F145" i="24"/>
  <c r="E143" i="24"/>
  <c r="F143" i="24" s="1"/>
  <c r="D142" i="24"/>
  <c r="E142" i="24" s="1"/>
  <c r="F142" i="24" s="1"/>
  <c r="F140" i="24"/>
  <c r="E138" i="24"/>
  <c r="F135" i="24"/>
  <c r="E133" i="24"/>
  <c r="F133" i="24" s="1"/>
  <c r="E132" i="24"/>
  <c r="F132" i="24" s="1"/>
  <c r="F131" i="24"/>
  <c r="F130" i="24"/>
  <c r="D129" i="24"/>
  <c r="E127" i="24"/>
  <c r="F126" i="24"/>
  <c r="E125" i="24"/>
  <c r="F125" i="24" s="1"/>
  <c r="F124" i="24"/>
  <c r="E123" i="24"/>
  <c r="F123" i="24" s="1"/>
  <c r="D122" i="24"/>
  <c r="E166" i="24" l="1"/>
  <c r="F166" i="24" s="1"/>
  <c r="E129" i="24"/>
  <c r="F129" i="24" s="1"/>
  <c r="E170" i="24"/>
  <c r="F170" i="24" s="1"/>
  <c r="D148" i="24"/>
  <c r="D158" i="24" s="1"/>
  <c r="E227" i="24"/>
  <c r="F227" i="24" s="1"/>
  <c r="D136" i="24"/>
  <c r="E122" i="24"/>
  <c r="F223" i="24"/>
  <c r="D189" i="24"/>
  <c r="D193" i="24" s="1"/>
  <c r="F177" i="24"/>
  <c r="F179" i="24"/>
  <c r="F127" i="24"/>
  <c r="E148" i="24"/>
  <c r="F138" i="24"/>
  <c r="E136" i="24" l="1"/>
  <c r="F136" i="24" s="1"/>
  <c r="E187" i="24"/>
  <c r="F187" i="24" s="1"/>
  <c r="E185" i="24"/>
  <c r="F185" i="24" s="1"/>
  <c r="F148" i="24"/>
  <c r="E231" i="24"/>
  <c r="F231" i="24" s="1"/>
  <c r="F122" i="24"/>
  <c r="E158" i="24"/>
  <c r="F158" i="24" s="1"/>
  <c r="E189" i="24" l="1"/>
  <c r="F189" i="24" s="1"/>
  <c r="E193" i="24" l="1"/>
  <c r="F193" i="24" s="1"/>
  <c r="F240" i="24"/>
  <c r="E210" i="24" l="1"/>
  <c r="E206" i="24"/>
  <c r="E204" i="24"/>
  <c r="E208" i="24" l="1"/>
  <c r="E212" i="24" s="1"/>
  <c r="F210" i="24"/>
  <c r="F206" i="24"/>
  <c r="F204" i="24"/>
  <c r="F202" i="24"/>
  <c r="D208" i="24" l="1"/>
  <c r="D212" i="24" s="1"/>
  <c r="F208" i="24" l="1"/>
  <c r="F212" i="24"/>
  <c r="E112" i="24"/>
  <c r="F112" i="24" s="1"/>
  <c r="E100" i="24"/>
  <c r="F100" i="24" s="1"/>
  <c r="F98" i="24"/>
  <c r="E94" i="24"/>
  <c r="E92" i="24" l="1"/>
  <c r="E91" i="24"/>
  <c r="E90" i="24"/>
  <c r="E89" i="24" s="1"/>
  <c r="F104" i="24" l="1"/>
  <c r="F87" i="24" l="1"/>
  <c r="D86" i="24"/>
  <c r="F91" i="24"/>
  <c r="F92" i="24"/>
  <c r="F93" i="24"/>
  <c r="F94" i="24"/>
  <c r="F95" i="24"/>
  <c r="F96" i="24"/>
  <c r="F90" i="24"/>
  <c r="E108" i="24"/>
  <c r="D108" i="24"/>
  <c r="E86" i="24" l="1"/>
  <c r="E106" i="24" s="1"/>
  <c r="D106" i="24"/>
  <c r="D110" i="24" s="1"/>
  <c r="F89" i="24"/>
  <c r="F108" i="24"/>
  <c r="F77" i="24"/>
  <c r="F106" i="24" l="1"/>
  <c r="F85" i="24"/>
  <c r="F86" i="24"/>
  <c r="D114" i="24" l="1"/>
  <c r="E110" i="24"/>
  <c r="E114" i="24" s="1"/>
  <c r="E74" i="24"/>
  <c r="E73" i="24"/>
  <c r="E72" i="24"/>
  <c r="F110" i="24" l="1"/>
  <c r="F114" i="24"/>
  <c r="E71" i="24"/>
  <c r="E70" i="24"/>
  <c r="E67" i="24"/>
  <c r="E65" i="24"/>
  <c r="E64" i="24" s="1"/>
  <c r="E69" i="24" l="1"/>
  <c r="E78" i="24" s="1"/>
  <c r="F57" i="24"/>
  <c r="E55" i="24" l="1"/>
  <c r="E54" i="24"/>
  <c r="E52" i="24" l="1"/>
  <c r="F52" i="24" s="1"/>
  <c r="E49" i="24"/>
  <c r="F48" i="24"/>
  <c r="F46" i="24"/>
  <c r="F45" i="24"/>
  <c r="F71" i="24"/>
  <c r="F73" i="24"/>
  <c r="F74" i="24"/>
  <c r="F70" i="24"/>
  <c r="F66" i="24"/>
  <c r="F67" i="24"/>
  <c r="F65" i="24"/>
  <c r="F62" i="24"/>
  <c r="F60" i="24"/>
  <c r="F53" i="24"/>
  <c r="F54" i="24"/>
  <c r="F55" i="24"/>
  <c r="F49" i="24"/>
  <c r="F75" i="24"/>
  <c r="E51" i="24" l="1"/>
  <c r="E44" i="24"/>
  <c r="F47" i="24"/>
  <c r="D72" i="24"/>
  <c r="E58" i="24" l="1"/>
  <c r="F72" i="24"/>
  <c r="D69" i="24"/>
  <c r="D78" i="24" s="1"/>
  <c r="F64" i="24"/>
  <c r="F44" i="24" l="1"/>
  <c r="D58" i="24"/>
  <c r="F58" i="24" s="1"/>
  <c r="F51" i="24"/>
  <c r="F69" i="24"/>
  <c r="H13" i="21"/>
  <c r="I13" i="21"/>
  <c r="F78" i="24" l="1"/>
  <c r="H112" i="19"/>
  <c r="I90" i="19" l="1"/>
  <c r="H90" i="19"/>
  <c r="I97" i="19"/>
  <c r="I89" i="19" s="1"/>
  <c r="H97" i="19"/>
  <c r="H107" i="19" l="1"/>
  <c r="I107" i="19"/>
  <c r="H89" i="19"/>
  <c r="W40" i="22"/>
  <c r="W41" i="22"/>
  <c r="W42" i="22"/>
  <c r="W43" i="22"/>
  <c r="W44" i="22"/>
  <c r="W45" i="22"/>
  <c r="W46" i="22"/>
  <c r="W47" i="22"/>
  <c r="W48" i="22"/>
  <c r="W49" i="22"/>
  <c r="W50" i="22"/>
  <c r="W51" i="22"/>
  <c r="W52" i="22"/>
  <c r="W53" i="22"/>
  <c r="W54" i="22"/>
  <c r="Y54" i="22" s="1"/>
  <c r="W55" i="22"/>
  <c r="W56" i="22"/>
  <c r="W57" i="22"/>
  <c r="W58" i="22"/>
  <c r="W37" i="22"/>
  <c r="W38"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4" i="22"/>
  <c r="T34" i="22"/>
  <c r="S32" i="22"/>
  <c r="S33" i="22" s="1"/>
  <c r="T32" i="22"/>
  <c r="T33" i="22" s="1"/>
  <c r="S10" i="22"/>
  <c r="S30" i="22" s="1"/>
  <c r="S36" i="22" s="1"/>
  <c r="S39" i="22" s="1"/>
  <c r="S59" i="22" s="1"/>
  <c r="T10" i="22"/>
  <c r="T30" i="22" s="1"/>
  <c r="T36" i="22" s="1"/>
  <c r="T39" i="22" s="1"/>
  <c r="T59" i="22" s="1"/>
  <c r="I20" i="21"/>
  <c r="H20" i="21"/>
  <c r="I85" i="18"/>
  <c r="H85" i="18"/>
  <c r="I21" i="21" l="1"/>
  <c r="H21" i="21"/>
  <c r="I69" i="19" l="1"/>
  <c r="I78" i="18" l="1"/>
  <c r="H78" i="18"/>
  <c r="Y58" i="22" l="1"/>
  <c r="Y57" i="22"/>
  <c r="Y56" i="22"/>
  <c r="Y55" i="22"/>
  <c r="Y53" i="22"/>
  <c r="Y52" i="22"/>
  <c r="Y51" i="22"/>
  <c r="Y50" i="22"/>
  <c r="Y49" i="22"/>
  <c r="Y48" i="22"/>
  <c r="Y47" i="22"/>
  <c r="Y46" i="22"/>
  <c r="Y45" i="22"/>
  <c r="Y44" i="22"/>
  <c r="Y43" i="22"/>
  <c r="Y42" i="22"/>
  <c r="Y41" i="22"/>
  <c r="Y38"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W63" i="22" l="1"/>
  <c r="Y63" i="22"/>
  <c r="Y34" i="22"/>
  <c r="W34" i="22"/>
  <c r="Y32" i="22"/>
  <c r="Y33" i="22" s="1"/>
  <c r="W32" i="22"/>
  <c r="W33" i="22" s="1"/>
  <c r="Y61" i="22"/>
  <c r="Y40" i="22"/>
  <c r="W61" i="22"/>
  <c r="W62" i="22" s="1"/>
  <c r="Y37" i="22"/>
  <c r="I10" i="22"/>
  <c r="J10" i="22"/>
  <c r="J30" i="22" s="1"/>
  <c r="J36" i="22" s="1"/>
  <c r="J39" i="22" s="1"/>
  <c r="J59" i="22" s="1"/>
  <c r="K10" i="22"/>
  <c r="K30" i="22" s="1"/>
  <c r="K36" i="22" s="1"/>
  <c r="K39" i="22" s="1"/>
  <c r="K59" i="22" s="1"/>
  <c r="L10" i="22"/>
  <c r="L30" i="22" s="1"/>
  <c r="L36" i="22" s="1"/>
  <c r="L39" i="22" s="1"/>
  <c r="L59" i="22" s="1"/>
  <c r="M10" i="22"/>
  <c r="M30" i="22" s="1"/>
  <c r="M36" i="22" s="1"/>
  <c r="M39" i="22" s="1"/>
  <c r="M59" i="22" s="1"/>
  <c r="N10" i="22"/>
  <c r="N30" i="22" s="1"/>
  <c r="N36" i="22" s="1"/>
  <c r="N39" i="22" s="1"/>
  <c r="N59" i="22" s="1"/>
  <c r="O10" i="22"/>
  <c r="O30" i="22" s="1"/>
  <c r="O36" i="22" s="1"/>
  <c r="O39" i="22" s="1"/>
  <c r="O59" i="22" s="1"/>
  <c r="P10" i="22"/>
  <c r="P30" i="22" s="1"/>
  <c r="P36" i="22" s="1"/>
  <c r="Q10" i="22"/>
  <c r="Q30" i="22" s="1"/>
  <c r="Q36" i="22" s="1"/>
  <c r="Q39" i="22" s="1"/>
  <c r="Q59" i="22" s="1"/>
  <c r="R10" i="22"/>
  <c r="R30" i="22" s="1"/>
  <c r="R36" i="22" s="1"/>
  <c r="R39" i="22" s="1"/>
  <c r="R59" i="22" s="1"/>
  <c r="U10" i="22"/>
  <c r="U30" i="22" s="1"/>
  <c r="U36" i="22" s="1"/>
  <c r="U39" i="22" s="1"/>
  <c r="U59" i="22" s="1"/>
  <c r="V10" i="22"/>
  <c r="V30" i="22" s="1"/>
  <c r="V36" i="22" s="1"/>
  <c r="V39" i="22" s="1"/>
  <c r="V59" i="22" s="1"/>
  <c r="X10" i="22"/>
  <c r="X30" i="22" s="1"/>
  <c r="X36" i="22" s="1"/>
  <c r="X39" i="22" s="1"/>
  <c r="X59" i="22" s="1"/>
  <c r="Y10" i="22"/>
  <c r="Y30" i="22" s="1"/>
  <c r="H10" i="22"/>
  <c r="H30" i="22" s="1"/>
  <c r="H36" i="22" s="1"/>
  <c r="H39" i="22" s="1"/>
  <c r="H59" i="22" s="1"/>
  <c r="I48" i="21"/>
  <c r="H48" i="21"/>
  <c r="I42" i="21"/>
  <c r="H42" i="21"/>
  <c r="P39" i="22" l="1"/>
  <c r="P59" i="22" s="1"/>
  <c r="H49" i="21"/>
  <c r="I30" i="22"/>
  <c r="I36" i="22" s="1"/>
  <c r="I39" i="22" s="1"/>
  <c r="I59" i="22" s="1"/>
  <c r="W10" i="22"/>
  <c r="W30" i="22" s="1"/>
  <c r="Y62" i="22"/>
  <c r="I49" i="21"/>
  <c r="I35" i="21"/>
  <c r="I29" i="21"/>
  <c r="H35" i="21"/>
  <c r="H29" i="21"/>
  <c r="I54" i="20"/>
  <c r="H54" i="20"/>
  <c r="I48" i="20"/>
  <c r="H48" i="20"/>
  <c r="I41" i="20"/>
  <c r="H41" i="20"/>
  <c r="I35" i="20"/>
  <c r="H35" i="20"/>
  <c r="I19" i="20"/>
  <c r="H19" i="20"/>
  <c r="H9" i="20"/>
  <c r="H18" i="20" s="1"/>
  <c r="I9" i="20"/>
  <c r="I18" i="20" s="1"/>
  <c r="I55" i="20" l="1"/>
  <c r="W36" i="22"/>
  <c r="W39" i="22" s="1"/>
  <c r="W59" i="22" s="1"/>
  <c r="I24" i="20"/>
  <c r="I27" i="20" s="1"/>
  <c r="H24" i="20"/>
  <c r="H27" i="20" s="1"/>
  <c r="H55" i="20"/>
  <c r="I42" i="20"/>
  <c r="I36" i="21"/>
  <c r="I51" i="21" s="1"/>
  <c r="I53" i="21" s="1"/>
  <c r="H42" i="20"/>
  <c r="H36" i="21"/>
  <c r="H51" i="21" s="1"/>
  <c r="H53" i="21" s="1"/>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Y36" i="22" l="1"/>
  <c r="Y39" i="22" s="1"/>
  <c r="Y59" i="22" s="1"/>
  <c r="H57" i="20"/>
  <c r="H59" i="20" s="1"/>
  <c r="I57" i="20"/>
  <c r="I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I88" i="19" s="1"/>
  <c r="I108" i="19" s="1"/>
  <c r="I111" i="19" s="1"/>
  <c r="H65" i="19"/>
  <c r="H88" i="19" s="1"/>
  <c r="H108" i="19" s="1"/>
  <c r="H111" i="19" s="1"/>
  <c r="H110" i="19" s="1"/>
  <c r="I110" i="19" l="1"/>
</calcChain>
</file>

<file path=xl/sharedStrings.xml><?xml version="1.0" encoding="utf-8"?>
<sst xmlns="http://schemas.openxmlformats.org/spreadsheetml/2006/main" count="990" uniqueCount="732">
  <si>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</si>
  <si>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</si>
  <si>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</si>
  <si>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</si>
  <si>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</si>
  <si>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</si>
  <si>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</si>
  <si>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</si>
  <si>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</si>
  <si>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</si>
  <si>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</si>
  <si>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</si>
  <si>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</si>
  <si>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</si>
  <si>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</si>
  <si>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</si>
  <si>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</si>
  <si>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</si>
  <si>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</si>
  <si>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</si>
  <si>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</si>
  <si>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</si>
  <si>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</si>
  <si>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</si>
  <si>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</si>
  <si>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</si>
  <si>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</si>
  <si>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</si>
  <si>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</si>
  <si>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</si>
  <si>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</si>
  <si>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</si>
  <si>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</si>
  <si>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</si>
  <si>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</si>
  <si>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</si>
  <si>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</si>
  <si>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</si>
  <si>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</si>
  <si>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</si>
  <si>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</si>
  <si>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</si>
  <si>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</si>
  <si>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</si>
  <si>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</si>
  <si>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</si>
  <si>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</si>
  <si>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</si>
  <si>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</si>
  <si>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</si>
  <si>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</si>
  <si>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</si>
  <si>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</si>
  <si>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</si>
  <si>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</si>
  <si>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</si>
  <si>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</si>
  <si>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</si>
  <si>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</si>
  <si>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</si>
  <si>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</si>
  <si>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</si>
  <si>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</si>
  <si>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</si>
  <si>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</si>
  <si>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</si>
  <si>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</si>
  <si>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</si>
  <si>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</si>
  <si>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</si>
  <si>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</si>
  <si>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</si>
  <si>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</si>
  <si>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</si>
  <si>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</si>
  <si>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</si>
  <si>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</si>
  <si>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</si>
  <si>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</si>
  <si>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</si>
  <si>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</si>
  <si>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</si>
  <si>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</si>
  <si>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</si>
  <si>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</si>
  <si>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</si>
  <si>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</si>
  <si>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</si>
  <si>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</si>
  <si>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</si>
  <si>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</si>
  <si>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</si>
  <si>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</si>
  <si>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</si>
  <si>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</si>
  <si>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</si>
  <si>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</si>
  <si>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</si>
  <si>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</si>
  <si>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</si>
  <si>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</si>
  <si>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</si>
  <si>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</si>
  <si>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</si>
  <si>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</si>
  <si>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</si>
  <si>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</si>
  <si>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</si>
  <si>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</si>
  <si>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</si>
  <si>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</si>
  <si>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</si>
  <si>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</si>
  <si>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</si>
  <si>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</si>
  <si>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</si>
  <si>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</si>
  <si>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</si>
  <si>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</si>
  <si>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</si>
  <si>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</si>
  <si>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</si>
  <si>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</si>
  <si>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</si>
  <si>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</si>
  <si>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</si>
  <si>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</si>
  <si>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</si>
  <si>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</si>
  <si>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</si>
  <si>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</si>
  <si>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</si>
  <si>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</si>
  <si>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</si>
  <si>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</si>
  <si>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</si>
  <si>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</si>
  <si>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</si>
  <si>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</si>
  <si>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</si>
  <si>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</si>
  <si>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</si>
  <si>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</si>
  <si>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</si>
  <si>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</si>
  <si>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</si>
  <si>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</si>
  <si>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</si>
  <si>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</si>
  <si>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</si>
  <si>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</si>
  <si>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</si>
  <si>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</si>
  <si>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</si>
  <si>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</si>
  <si>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</si>
  <si>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</si>
  <si>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</si>
  <si>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</si>
  <si>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</si>
  <si>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</si>
  <si>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</si>
  <si>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</si>
  <si>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</si>
  <si>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</si>
  <si>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</si>
  <si>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</si>
  <si>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</si>
  <si>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</si>
  <si>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</si>
  <si>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</si>
  <si>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</si>
  <si>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</si>
  <si>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</si>
  <si>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</si>
  <si>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</si>
  <si>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</si>
  <si>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</si>
  <si>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</si>
  <si>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</si>
  <si>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</si>
  <si>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</si>
  <si>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</si>
  <si>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</si>
  <si>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</si>
  <si>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</si>
  <si>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</si>
  <si>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</si>
  <si>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</si>
  <si>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</si>
  <si>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</si>
  <si>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</si>
  <si>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</si>
  <si>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</si>
  <si>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</si>
  <si>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</si>
  <si>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</si>
  <si>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</si>
  <si>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</si>
  <si>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</si>
  <si>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</si>
  <si>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</si>
  <si>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</si>
  <si>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</si>
  <si>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</si>
  <si>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</si>
  <si>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</si>
  <si>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</si>
  <si>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</si>
  <si>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</si>
  <si>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</si>
  <si>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</si>
  <si>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</si>
  <si>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</si>
  <si>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</si>
  <si>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</si>
  <si>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</si>
  <si>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</si>
  <si>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</si>
  <si>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</si>
  <si>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</si>
  <si>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</si>
  <si>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</si>
  <si>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</si>
  <si>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</si>
  <si>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</si>
  <si>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</si>
  <si>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</si>
  <si>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</si>
  <si>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</si>
  <si>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</si>
  <si>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</si>
  <si>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</si>
  <si>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</si>
  <si>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</si>
  <si>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</si>
  <si>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</si>
  <si>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</si>
  <si>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</si>
  <si>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</si>
  <si>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</si>
  <si>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</si>
  <si>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</si>
  <si>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</si>
  <si>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</si>
  <si>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</si>
  <si>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</si>
  <si>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</si>
  <si>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</si>
  <si>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</si>
  <si>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</si>
  <si>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</si>
  <si>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</si>
  <si>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</si>
  <si>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</si>
  <si>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</si>
  <si>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</si>
  <si>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</si>
  <si>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</si>
  <si>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</si>
  <si>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</si>
  <si>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</si>
  <si>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</si>
  <si>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</si>
  <si>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</si>
  <si>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</si>
  <si>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</si>
  <si>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</si>
  <si>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</si>
  <si>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</si>
  <si>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</si>
  <si>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</si>
  <si>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</si>
  <si>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</si>
  <si>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</si>
  <si>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</si>
  <si>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</si>
  <si>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</si>
  <si>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</si>
  <si>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</si>
  <si>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</si>
  <si>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</si>
  <si>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</si>
  <si>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</si>
  <si>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</si>
  <si>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</si>
  <si>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</si>
  <si>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</si>
  <si>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</si>
  <si>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</si>
  <si>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</si>
  <si>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</si>
  <si>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</si>
  <si>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</si>
  <si>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</si>
  <si>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</si>
  <si>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</si>
  <si>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</si>
  <si>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</si>
  <si>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</si>
  <si>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</si>
  <si>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</si>
  <si>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</si>
  <si>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</si>
  <si>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</si>
  <si>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</si>
  <si>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</si>
  <si>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</si>
  <si>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</si>
  <si>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</si>
  <si>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</si>
  <si>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</si>
  <si>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</si>
  <si>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</si>
  <si>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</si>
  <si>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</si>
  <si>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</si>
  <si>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</si>
  <si>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</si>
  <si>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</si>
  <si>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</si>
  <si>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</si>
  <si>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</si>
  <si>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</si>
  <si>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</si>
  <si>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</si>
  <si>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</si>
  <si>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</si>
  <si>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</si>
  <si>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</si>
  <si>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</si>
  <si>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</si>
  <si>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</si>
  <si>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</si>
  <si>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</si>
  <si>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</si>
  <si>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</si>
  <si>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</si>
  <si>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</si>
  <si>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</si>
  <si>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</si>
  <si>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</si>
  <si>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</si>
  <si>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</si>
  <si>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</si>
  <si>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</si>
  <si>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</si>
  <si>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</si>
  <si>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</si>
  <si>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</si>
  <si>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</si>
  <si>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</si>
  <si>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</si>
  <si>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</si>
  <si>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</si>
  <si>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</si>
  <si>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</si>
  <si>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</si>
  <si>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</si>
  <si>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</si>
  <si>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</si>
  <si>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</si>
  <si>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</si>
  <si>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</si>
  <si>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</si>
  <si>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</si>
  <si>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</si>
  <si>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</si>
  <si>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</si>
  <si>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</si>
  <si>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</si>
  <si>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</si>
  <si>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</si>
  <si>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</si>
  <si>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</si>
  <si>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</si>
  <si>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</si>
  <si>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</si>
  <si>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</si>
  <si>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</si>
  <si>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</si>
  <si>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</si>
  <si>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</si>
  <si>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</si>
  <si>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</si>
  <si>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</si>
  <si>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</si>
  <si>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</si>
  <si>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</si>
  <si>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</si>
  <si>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</si>
  <si>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</si>
  <si>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</si>
  <si>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</si>
  <si>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</si>
  <si>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</si>
  <si>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</si>
  <si>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</si>
  <si>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</si>
  <si>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</si>
  <si>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</si>
  <si>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</si>
  <si>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</si>
  <si>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</si>
  <si>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</si>
  <si>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</si>
  <si>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</si>
  <si>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</si>
  <si>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</si>
  <si>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</si>
  <si>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</si>
  <si>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</si>
  <si>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</si>
  <si>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</si>
  <si>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</si>
  <si>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</si>
  <si>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</si>
  <si>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</si>
  <si>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</si>
  <si>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</si>
  <si>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</si>
  <si>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</si>
  <si>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</si>
  <si>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</si>
  <si>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</si>
  <si>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</si>
  <si>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</si>
  <si>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</si>
  <si>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</si>
  <si>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</si>
  <si>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</si>
  <si>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</si>
  <si>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</si>
  <si>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</si>
  <si>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</si>
  <si>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</si>
  <si>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</si>
  <si>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</si>
  <si>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</si>
  <si>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</si>
  <si>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</si>
  <si>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</si>
  <si>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</si>
  <si>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</si>
  <si>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</si>
  <si>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</si>
  <si>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HR</t>
  </si>
  <si>
    <t>30577</t>
  </si>
  <si>
    <t>529900DUWS1DGNEK4C68</t>
  </si>
  <si>
    <t>Valamar Riviera d.d.</t>
  </si>
  <si>
    <t>Poreč</t>
  </si>
  <si>
    <t>Stancija Kaligari 1</t>
  </si>
  <si>
    <t>uprava@riviera.hr</t>
  </si>
  <si>
    <t>www.valamar-riviera.com</t>
  </si>
  <si>
    <t>Valamar Obertauern GmbH</t>
  </si>
  <si>
    <t>Valamar A GmbH</t>
  </si>
  <si>
    <t xml:space="preserve">Magične stijene d.o.o. </t>
  </si>
  <si>
    <t>oo</t>
  </si>
  <si>
    <t xml:space="preserve">Bugenvilia d.o.o. </t>
  </si>
  <si>
    <t>Imperial Riviera d.d.</t>
  </si>
  <si>
    <t>Obertauern</t>
  </si>
  <si>
    <t>195893 D</t>
  </si>
  <si>
    <t>486431 S</t>
  </si>
  <si>
    <t>Palme Turizam  d.o.o.</t>
  </si>
  <si>
    <t>Dubrovnik</t>
  </si>
  <si>
    <t>Rab</t>
  </si>
  <si>
    <t>Sopta Anka</t>
  </si>
  <si>
    <t>052 408 188</t>
  </si>
  <si>
    <t>anka.sopta@riviera.hr</t>
  </si>
  <si>
    <t>Obveznik: Valamar Riviera d.d.</t>
  </si>
  <si>
    <t>stanje na dan 31.12.2021.</t>
  </si>
  <si>
    <t>u razdoblju 01.01.2021. do 31.12.2021.</t>
  </si>
  <si>
    <t>Detaljnije informacije o financijskim izvještajima dostupne su u objavljenom PDF dokumentu "Godišnje izvješće 2021." koji je istovremeno s ovim dokumentom objavljen na internetskim stranicama HANFA-e, Zagrebačke burze i Izdavatelja.</t>
  </si>
  <si>
    <t>Grupa Valamar Riviera u nastavku predstavlja tablice usporedbe stavki GFI POD financijskih izvještaja i revidiranih Bilješki za 2020. i 2021. godinu.</t>
  </si>
  <si>
    <t>Rekapitulacija usporedbe GFI-POD bilance i konsolidirane bilance iz Revidiranih izvještaja za 2021. godinu</t>
  </si>
  <si>
    <t>GRUPA</t>
  </si>
  <si>
    <t>GFI-POD
AOP
oznaka</t>
  </si>
  <si>
    <t>REVIDIRANI IZVJEŠTAJ
Bilješka</t>
  </si>
  <si>
    <t xml:space="preserve">
GFI-POD</t>
  </si>
  <si>
    <t>Revidirani izvještaj</t>
  </si>
  <si>
    <t>Razlika</t>
  </si>
  <si>
    <t>Objašnjenje</t>
  </si>
  <si>
    <t>DUGOTRAJNA IMOVINA (AOP 003+010+020+036)</t>
  </si>
  <si>
    <t xml:space="preserve">  I. Nematerijalna imovina</t>
  </si>
  <si>
    <t xml:space="preserve">  II. Materijalna imovina</t>
  </si>
  <si>
    <t>14+15+30</t>
  </si>
  <si>
    <t xml:space="preserve">  III. Dugotrajna financijska imovina</t>
  </si>
  <si>
    <t xml:space="preserve">  IV. Potraživanja</t>
  </si>
  <si>
    <t>Dio 23</t>
  </si>
  <si>
    <t xml:space="preserve">  V. Odgođena porezna imovina</t>
  </si>
  <si>
    <t>KRATKOTRAJNA IMOVINA (AOP 038+046+053+063)</t>
  </si>
  <si>
    <t>Dio 21+22+
dio 23+ dio 24+26</t>
  </si>
  <si>
    <t xml:space="preserve">  I. Zalihe</t>
  </si>
  <si>
    <t xml:space="preserve">  II. Potraživanja</t>
  </si>
  <si>
    <t xml:space="preserve">  III. Financijska imovina</t>
  </si>
  <si>
    <t>Dio 21</t>
  </si>
  <si>
    <t xml:space="preserve">  IV. Novac u banci i blagajni</t>
  </si>
  <si>
    <t>PLAĆENI TROŠKOVI BUDUĆEG RAZDOBLJA I OBRAČUNATI PRIHODI</t>
  </si>
  <si>
    <t xml:space="preserve">Dio 23 </t>
  </si>
  <si>
    <t>UKUPNO AKTIVA</t>
  </si>
  <si>
    <t>KAPITAL I REZERVE</t>
  </si>
  <si>
    <t>27+28</t>
  </si>
  <si>
    <t>REZERVIRANJA</t>
  </si>
  <si>
    <t xml:space="preserve">  I. Obveze prema bankama i drugim financijskim institucijama</t>
  </si>
  <si>
    <t>Dio 29</t>
  </si>
  <si>
    <t>Dio 24+
     dio 30 + dio 32</t>
  </si>
  <si>
    <t>Dio 31</t>
  </si>
  <si>
    <t xml:space="preserve">dio 24+29 + 
dio 30 + dio 31
</t>
  </si>
  <si>
    <t xml:space="preserve">  II. Obveze za predujmove</t>
  </si>
  <si>
    <t xml:space="preserve">  III. Obveze prema  poduzetnicima unutar grupe i obveze prema dobavljačima</t>
  </si>
  <si>
    <t xml:space="preserve">  IV. Obveze po vrijednosnim papirima</t>
  </si>
  <si>
    <t xml:space="preserve">  V. Obveze prema zaposlenicima</t>
  </si>
  <si>
    <t xml:space="preserve">  VI. Obveze za poreze, doprinose i slična davanja</t>
  </si>
  <si>
    <t xml:space="preserve">  VII. Obveze s osnove udjela u rezultatu i ostale kratkoročne obveze</t>
  </si>
  <si>
    <t>Dio 24+ dio 30+
dio 31 + dio 39</t>
  </si>
  <si>
    <t>ODGOĐENO PLAĆANJE TROŠKOVA I PRIHOD BUDUĆEGA RAZDOBLJA</t>
  </si>
  <si>
    <t>Dio 31+
dio 32</t>
  </si>
  <si>
    <t>UKUPNO PASIVA</t>
  </si>
  <si>
    <t>Rekapitulacija usporedbe GFI-POD računa dobiti i gubitka te konsolidiranog izvještaja o sveobuhvatnoj dobiti iz Revidiranog izvještaja za 2021. godinu</t>
  </si>
  <si>
    <t>GFI-POD RAČUN DOBITI I GUBITKA
u razdoblju od 1.1.2020. do 31.12.2020.
(u tisućama kuna)</t>
  </si>
  <si>
    <t>GFI-POD
AOP oznaka</t>
  </si>
  <si>
    <t>Revidirani izvještaj
Bilješka</t>
  </si>
  <si>
    <t xml:space="preserve">  I. Prihodi od prodaje s poduzetnicima unutar grupe i prihodi od prodaje (izvan grupe)</t>
  </si>
  <si>
    <t xml:space="preserve">  II. Prihodi na temelju upotrebe vlastitih proizvoda, roba i usluga, ostali poslovni prihodi s poduzetnicima unutar grupe te ostali poslovni prihodi (izvan grupe)</t>
  </si>
  <si>
    <t>Dio 6+
dio 10</t>
  </si>
  <si>
    <t xml:space="preserve">  I. Materijalni troškovi</t>
  </si>
  <si>
    <t xml:space="preserve">  II. Troškovi osoblja</t>
  </si>
  <si>
    <t>Dio 8</t>
  </si>
  <si>
    <t xml:space="preserve">  III. Amortizacija</t>
  </si>
  <si>
    <t>14+15+16+30</t>
  </si>
  <si>
    <t xml:space="preserve">  IV. Ostali troškovi</t>
  </si>
  <si>
    <t>Dio 8+
dio 9</t>
  </si>
  <si>
    <t xml:space="preserve">  V. Vrijednosna usklađenja</t>
  </si>
  <si>
    <t>Dio 9</t>
  </si>
  <si>
    <t xml:space="preserve">  VI. Rezerviranja</t>
  </si>
  <si>
    <t>FINANCIJSKI PRIHODI</t>
  </si>
  <si>
    <t>Dio 11</t>
  </si>
  <si>
    <t>FINANCIJSKI RASHODI</t>
  </si>
  <si>
    <t>POREZ NA DOBIT</t>
  </si>
  <si>
    <t>Rekapitulacija usporedbe GFI-POD reklasificirane bilance i bilance iz Revidiranih izvještaja za 2020. godinu</t>
  </si>
  <si>
    <t>Dio 32+ dio 31</t>
  </si>
  <si>
    <t>Rekapitulacija usporedbe GFI-POD novčanog toka te konsolidiranog izvještaja o novčanom toku iz Revidiranog izvještaja za 2021. godinu</t>
  </si>
  <si>
    <t>GFI-POD IZVJEŠTAJ O NOVČANOM TOKU
u razdoblju od 1.1.2020. do 31.12.2020.
(u tisućama kuna)</t>
  </si>
  <si>
    <t>A) NETO NOVČANI TOKOVI OD POSLOVNIH AKTIVNOSTI</t>
  </si>
  <si>
    <t xml:space="preserve">B) NETO NOVČANI TOKOVI OD INVESTICIJSKIH AKTIVNOSTI </t>
  </si>
  <si>
    <t>C) NETO NOVČANI TOKOVI OD FINANCIJSKIH AKTIVNOSTI</t>
  </si>
  <si>
    <t>D) NETO POVEĆANJE ILI SMANJENJE NOVČANIH TOKOVA (AOP 020+034+046)</t>
  </si>
  <si>
    <t>F) NOVAC I NOVČANI EKVIVALENTI NA KRAJU RAZDOBLJA (AOP 048+049)</t>
  </si>
  <si>
    <t>Rekapitulacija usporedbe GFI-POD novčanog toka te konsolidiranog izvještaja o novčanom toku iz Revidiranog izvještaja za 2020. godinu</t>
  </si>
  <si>
    <t>Rekapitulacija usporedbe GFI-POD Izvještaja o promjenama kapitala te konsolidiranog izvještaja o promjenama kapitala iz Revidiranog izvještaja za 2021. godinu</t>
  </si>
  <si>
    <t>GFI-POD IZVJEŠTAJ O PROMJENAMA KAPITALA
u razdoblju od 1.1.2020. do 31.12.2020.
(u tisućama kuna)</t>
  </si>
  <si>
    <t>27+28+33</t>
  </si>
  <si>
    <t>Rekapitulacija usporedbe GFI-POD Izvještaja o promjenama kapitala te konsolidiranog izvještaja o promjenama kapitala iz Revidiranog izvještaja za 2020. godinu</t>
  </si>
  <si>
    <t>002</t>
  </si>
  <si>
    <t>003</t>
  </si>
  <si>
    <t>010</t>
  </si>
  <si>
    <t>020</t>
  </si>
  <si>
    <t>031</t>
  </si>
  <si>
    <t>036</t>
  </si>
  <si>
    <t>25</t>
  </si>
  <si>
    <t>037</t>
  </si>
  <si>
    <t>038</t>
  </si>
  <si>
    <t>22</t>
  </si>
  <si>
    <t>046</t>
  </si>
  <si>
    <t>053</t>
  </si>
  <si>
    <t>063</t>
  </si>
  <si>
    <t xml:space="preserve">26 </t>
  </si>
  <si>
    <t>064</t>
  </si>
  <si>
    <t>067</t>
  </si>
  <si>
    <t>105</t>
  </si>
  <si>
    <t>103</t>
  </si>
  <si>
    <t>107</t>
  </si>
  <si>
    <t>116</t>
  </si>
  <si>
    <t>117</t>
  </si>
  <si>
    <t>118</t>
  </si>
  <si>
    <t>125</t>
  </si>
  <si>
    <t>034</t>
  </si>
  <si>
    <t>048</t>
  </si>
  <si>
    <t>049</t>
  </si>
  <si>
    <t>050</t>
  </si>
  <si>
    <t>GFI-POD BILANCA
stanje na dan 31.12.2021.
(u tisućama kuna)</t>
  </si>
  <si>
    <t>GFI-POD RAČUN DOBITI I GUBITKA
u razdoblju od 1.1.2021. do 31.12.2021.
(u tisućama kuna)</t>
  </si>
  <si>
    <t>DUGOTRAJNA IMOVINA (AOP 003+010+020+031+036)</t>
  </si>
  <si>
    <t>14+15+dio 30</t>
  </si>
  <si>
    <t>Dio 21+22+
dio 23+26</t>
  </si>
  <si>
    <t>26</t>
  </si>
  <si>
    <t>090</t>
  </si>
  <si>
    <t>DUGOROČNE OBVEZE (AOP 103+107+108)</t>
  </si>
  <si>
    <t>097</t>
  </si>
  <si>
    <t>108</t>
  </si>
  <si>
    <t>KRATKOROČNE OBVEZE (AOP 110+112+115+116+117+118+119+120+123)</t>
  </si>
  <si>
    <t>109</t>
  </si>
  <si>
    <t>dio 24+dio 29+dio 30 + dio 31</t>
  </si>
  <si>
    <t>115</t>
  </si>
  <si>
    <t xml:space="preserve">  III. Obveze prema  poduzetnicima unutar grupe, obveze prema društvima povezanim sudjelujućim interesom i obveze prema dobavljačima</t>
  </si>
  <si>
    <t xml:space="preserve">110,112 i  117 </t>
  </si>
  <si>
    <t>119</t>
  </si>
  <si>
    <t>120</t>
  </si>
  <si>
    <t>124</t>
  </si>
  <si>
    <t>dio 24+ 25+
dio 29+ dio 30+ dio 31+ dio 32</t>
  </si>
  <si>
    <t>065</t>
  </si>
  <si>
    <t>001</t>
  </si>
  <si>
    <t>002+003</t>
  </si>
  <si>
    <t>004+005+006</t>
  </si>
  <si>
    <t>007</t>
  </si>
  <si>
    <t>009</t>
  </si>
  <si>
    <t>013</t>
  </si>
  <si>
    <t>017</t>
  </si>
  <si>
    <t>018</t>
  </si>
  <si>
    <t>019</t>
  </si>
  <si>
    <t>022</t>
  </si>
  <si>
    <t xml:space="preserve">  VII. Ostali poslovni rashodi</t>
  </si>
  <si>
    <t>029</t>
  </si>
  <si>
    <t>030</t>
  </si>
  <si>
    <t>041</t>
  </si>
  <si>
    <t>UKUPNI PRIHODI (AOP 001+030)</t>
  </si>
  <si>
    <t>UKUPNI RASHODI (AOP 007+041)</t>
  </si>
  <si>
    <t>054</t>
  </si>
  <si>
    <t>DOBIT ILI GUBITAK PRIJE OPOREZIVANJA (AOP 053-054)</t>
  </si>
  <si>
    <t>055</t>
  </si>
  <si>
    <t>058</t>
  </si>
  <si>
    <t>DOBIT RAZDOBLJA (AOP 055-058)</t>
  </si>
  <si>
    <t>059</t>
  </si>
  <si>
    <t>POSLOVNI PRIHODI (AOP 002+003+004+005+006)</t>
  </si>
  <si>
    <t>POSLOVNI RASHODI (AOP 009+013+017+018+019+022+029 )</t>
  </si>
  <si>
    <t xml:space="preserve">  II. Obveze prema dobavljačima</t>
  </si>
  <si>
    <t xml:space="preserve">  IV. Odgođena porezna obveza</t>
  </si>
  <si>
    <t>121+ 123</t>
  </si>
  <si>
    <t>GFI-POD stavka "Materijalna imovina" (AOP 010; HRK 5.221.568 tis.) je u Revidiranom izvještaju iskazana u stavkama "Nekretnine, postrojenja i oprema" (Bilješka 14 u usporedivom iznosu HRK 5.201.748 tis.), "Ulaganja u nekretnine" (Bilješka 15 u usporedivom iznosu HRK 3.180 tis.) te "Imovina s pravom korištenja" (Bilješka 30 u usporedivom iznosu HRK 16.640 tis.).</t>
  </si>
  <si>
    <t>GFI-POD stavka "Financijska imovina" (AOP 053; HRK 38.002 tis.) je u Revidiranom izvještaju iskazana u stavci "Krediti i depoziti" - kratkoročni dio (Bilješka 21 u usporedivom iznosu HRK 38.002 tis.).</t>
  </si>
  <si>
    <t>GFI-POD stavka "Novac u banci i blagajni" (AOP 063; HRK 1.115.258 tis.) je u Revidiranom izvještaju iskazana u stavci "Novac i novčani ekvivalenti" (Bilješka 26 u usporedivom iznosu HRK 1.115.258 tis.).</t>
  </si>
  <si>
    <t>GFI-POD stavke "Obveze prema bankama i drugim financijskim institucijama" (AOP 103; HRK 2.547.107 tis.) je u Revidiranom izvještaju iskazane u dugoročnom dijelu stavke "Posudbe" (Bilješka 29 u usporedivom iznosu HRK 2.547.107 tis.).</t>
  </si>
  <si>
    <r>
      <t>G</t>
    </r>
    <r>
      <rPr>
        <sz val="9"/>
        <rFont val="Arial"/>
        <family val="2"/>
        <charset val="238"/>
      </rPr>
      <t>FI-POD stavke "Obveze prema bankama i drugim financijskim institucijama" (AOP 115; HRK 565.524 tis.)</t>
    </r>
    <r>
      <rPr>
        <sz val="9"/>
        <color rgb="FFFF0000"/>
        <rFont val="Arial"/>
        <family val="2"/>
        <charset val="238"/>
      </rPr>
      <t xml:space="preserve"> </t>
    </r>
    <r>
      <rPr>
        <sz val="9"/>
        <rFont val="Arial"/>
        <family val="2"/>
        <charset val="238"/>
      </rPr>
      <t>u Revidiranom izvještaju iskazana unutar kratkoročnog dijela stavke "Posudbe" (Bilješka 29; "Obveze po kreditima banaka"</t>
    </r>
    <r>
      <rPr>
        <sz val="9"/>
        <color theme="1"/>
        <rFont val="Arial"/>
        <family val="2"/>
        <charset val="238"/>
      </rPr>
      <t xml:space="preserve"> u </t>
    </r>
    <r>
      <rPr>
        <sz val="9"/>
        <rFont val="Arial"/>
        <family val="2"/>
        <charset val="238"/>
      </rPr>
      <t>usporedivom iznosu HRK 565.524 tis.).</t>
    </r>
  </si>
  <si>
    <r>
      <t>GFI-POD stavka "Ostale dugoročne obveze" (AOP 107; HRK 15.636</t>
    </r>
    <r>
      <rPr>
        <sz val="9"/>
        <color rgb="FFFF0000"/>
        <rFont val="Arial"/>
        <family val="2"/>
        <charset val="238"/>
      </rPr>
      <t xml:space="preserve"> </t>
    </r>
    <r>
      <rPr>
        <sz val="9"/>
        <rFont val="Arial"/>
        <family val="2"/>
        <charset val="238"/>
      </rPr>
      <t>tis.)</t>
    </r>
    <r>
      <rPr>
        <sz val="9"/>
        <color theme="1"/>
        <rFont val="Arial"/>
        <family val="2"/>
        <charset val="238"/>
      </rPr>
      <t xml:space="preserve"> je u Revidiranom izvještaju iskazana unutar dugoročnog dijela stavke "Derivativni financijski instrumenti" (Bilješka 24 u usporedivom iznosu HRK 4.362 tis.), "Obveze za imovinu s pravom korištenja" (Bilješka 30 u usporedivom iznosu HRK 11.273 tis.) dio dugoročnih obveza u stavci "Rezerviranja" (Bilješka 32; "Otpremnine i jubilarne nagrade" HRK 1 tis.).
Napomena: Ukupni iznos stavke "Derivativni financijski instrumenti" Revidiranog izvješća (Bilješka 24) u iznosu 7.749 tis. je iskazan u stavkama "Ostale dugoročne obveze" (AOP 107; HRK 4.362 tis.) i dio "Ostale kratkoročne obveze" (AOP 123; HRK 3.387 tis.).</t>
    </r>
  </si>
  <si>
    <t>Obzirom na drukčiji prikaz, a radi usporedivosti GFI-POD i Revidiranog izvještaja nužno je zbirno promatrati GFI-POD stavke "Kratkoročne obveze" (AOP 109; HRK 733.966 tis.) i "Odgođeno plaćanje troškova i prihod budućeg razdoblja" (AOP 124; HRK 87.858 tis.) u odnosu na stavke "Kratkoročne obveze" Revidiranog izvješća (HRK 821.824 tis.).</t>
  </si>
  <si>
    <t>18</t>
  </si>
  <si>
    <t>051</t>
  </si>
  <si>
    <t>GFI-POD IZVJEŠTAJ O NOVČANOM TOKU
u razdoblju od 1.1.2021. do 31.12.2021.
(u tisućama kuna)</t>
  </si>
  <si>
    <t>GFI-POD IZVJEŠTAJ O PROMJENAMA KAPITALA
u razdoblju od 1.1.2021. do 31.12.2021.
(u tisućama kuna)</t>
  </si>
  <si>
    <t>KAPITAL I REZERVE (AOP 31 do 50)</t>
  </si>
  <si>
    <t>51</t>
  </si>
  <si>
    <t xml:space="preserve">                   BILJEŠKE UZ FINANCIJSKE IZVJEŠTAJE - GFI
Naziv izdavatelja:   Valamar Riviera d.d.
OIB:   36201212847
Izvještajno razdoblje: 01.01.2021. do 31.12.2021.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</si>
  <si>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GFI-POD BILANCA
stanje na dan 31.12.2020.
(u tisućama kuna)</t>
  </si>
  <si>
    <t>GFI-POD stavka "Materijalna imovina" (AOP 010; HRK 5.662.917 tis.) je u Revidiranom izvještaju iskazana u stavkama "Nekretnine, postrojenja i oprema" (Bilješka 14 u usporedivom iznosu HRK 5.647.311 tis.), "Ulaganja u nekretnine" (Bilješka 15 u usporedivom iznosu HRK 3.942 tis.) te "Imovina s pravom korištenja" (Bilješka 30 u usporedivom iznosu HRK 11.664 tis.).</t>
  </si>
  <si>
    <t>Dio18+20+dio 21</t>
  </si>
  <si>
    <t>GFI-POD stavka "Financijska imovina" (AOP 020; HRK 46.430 tis.) je u Revidiranom izvještaju iskazana u stavkama "Udjel u pridruženom subjektu" (Bilješka 18 u usporedivom iznosu HRK 46.024 tis.),  "Financijska imovina" (Bilješka 20 u usporedivom iznosu HRK 317 tis.) te u dugoročnom dijelu stavke "Krediti i depoziti" (Bilješka 21 u usporedivom iznosu HRK 89 tis.).</t>
  </si>
  <si>
    <t>Obzirom na drukčiji prikaz, a radi usporedivosti GFI-POD i Revidiranog izvještaja nužno je zbirno promatrati GFI-POD stavke "Kratkotrajna imovina" (AOP 037; HRK 737.067 tis.) i "Plaćeni troškovi budućeg razdoblja i obračunati prihodi" (AOP 064; HRK 55.359 tis.) u odnosu na stavku "Kratkotrajna imovina" Revidiranog izvješća (HRK 792.425 tis.).</t>
  </si>
  <si>
    <t>GFI-POD stavka "Financijska imovina" (AOP 053; HRK 613 tis.) je u Revidiranom izvještaju iskazana u stavci "Krediti i depoziti" - kratkoročni dio (Bilješka 21 u usporedivom iznosu HRK 613 tis.).</t>
  </si>
  <si>
    <t>GFI-POD stavka "Novac u banci i blagajni" (AOP 063; HRK 665.933 tis.) je u Revidiranom izvještaju iskazana u stavci "Novac i novčani ekvivalenti" (Bilješka 26 u usporedivom iznosu HRK 665.933 tis.).</t>
  </si>
  <si>
    <t>GFI-POD stavka "Plaćeni troškovi budućeg razdoblja i obračunati prihodi" (AOP 064; HRK 55.359 tis.) je u Revidiranom izvještaju iskazana unutar stavke "Kupci i ostala potraživanja" (Bilješka 23; "Obračunati nefakturirani prihodi" HRK 715 tis., "Potraživanja za kamatu" HRK 43 tis., "Unaprijed plaćeni troškovi" HRK 54.600 tis.).
Napomena: Ukupna stavka "Kupci i ostala potraživanja" Revidiranog izvješća (Bilješka 23) u iznosu HRK 94.811 tis. je iskazana u stavkama "Potraživanja" (AOP 046: HRK 39.452 tis.) te "Plaćeni troškovi budućeg razdoblja i obračunati prihodi" (AOP 064; HRK 55.359 tis.).</t>
  </si>
  <si>
    <t>GFI-POD stavka "Kapital i rezerve" (AOP 067; HRK 2.863.857 tis.) je u Revidiranom izvještaju iskazana u stavci "Dionička glavnica" (Bilješke 27 i 28 u usporedivom iznosu HRK 2.863.857 tis.).</t>
  </si>
  <si>
    <t>Dio 31+ dio 32</t>
  </si>
  <si>
    <r>
      <t>GFI-POD stavka "Potraživanja" (AOP 046; HRK 40.185 tis.) je u Revidiranom izvještaju iskazana unutar stavaka "Kupci i ostala potraživanja" (Bilješka 23; "Potraživanja od kupaca - neto" HRK 25.375 tis., "Potraživanja za više plaćeni PDV" HRK 4.900 tis., "Predujmovi dobavljačima" HRK 2.304 tis., "Potraživanja od zaposlenih" HRK 298 tis., "Potraživanja od državnih institucija" HRK 4.529 tis., "Ostala kratkoročna potraživanja" HRK 2.047 tis.)</t>
    </r>
    <r>
      <rPr>
        <sz val="9"/>
        <color theme="1" tint="4.9989318521683403E-2"/>
        <rFont val="Arial"/>
        <family val="2"/>
        <charset val="238"/>
      </rPr>
      <t xml:space="preserve"> te "Potraživanja za preplaćeni porez na dobit" (u usporedivom iznosu HRK 733 tis. -</t>
    </r>
    <r>
      <rPr>
        <sz val="9"/>
        <rFont val="Arial"/>
        <family val="2"/>
        <charset val="238"/>
      </rPr>
      <t xml:space="preserve"> prikazan u bilanci kao zasebna stavka).</t>
    </r>
    <r>
      <rPr>
        <sz val="9"/>
        <color theme="1"/>
        <rFont val="Arial"/>
        <family val="2"/>
        <charset val="238"/>
      </rPr>
      <t xml:space="preserve">
</t>
    </r>
    <r>
      <rPr>
        <sz val="9"/>
        <color theme="1" tint="4.9989318521683403E-2"/>
        <rFont val="Arial"/>
        <family val="2"/>
        <charset val="238"/>
      </rPr>
      <t>Napomena: Ukupna stavka "Kupci i ostala potraživanja" Revidiranog izvješća (Bilješka 23) u iznosu HRK 94.811 tis. je iskazana u stavkama "Potraživanja" (AOP 046: HRK 39.452 tis.) te "Plaćeni troškovi budućeg razdoblja i obračunati prihodi" (AOP 064; HRK 55.359 tis.).</t>
    </r>
  </si>
  <si>
    <t>Rekapitulacija usporedbe GFI-POD računa dobiti i gubitka te konsolidiranog izvještaja o sveobuhvatnoj dobiti iz Revidiranog izvještaja za 2020. godinu</t>
  </si>
  <si>
    <t>GFI-POD stavka "Neto novčani tokovi od poslovnih aktivnosti" (AOP 020; HRK -37.477 tis.) je u Revidiranom izvještaju iskazana u stavkama "Novčani tok od poslovnih aktivnosti" u usporedivom iznosu HRK -3.186 tis. te stavci "Plaćena kamata" (Novčani tok od financijskih aktivnosti) u iznosu HRK -34.291 tis.</t>
  </si>
  <si>
    <t>GFI-POD stavka "Neto novčani tokovi od investicijskih aktivnosti" (AOP 034; HRK -585.950 tis.) je u Revidiranom izvještaju iskazana u stavci "Novčani tok od ulagačkih aktivnosti" u usporedivom iznosu HRK -585.950 tis.</t>
  </si>
  <si>
    <t>GFI-POD stavka "Neto novčani tokovi od financijskih aktivnosti" (AOP 046; HRK 739.217 tis.) je u Revidiranom izvještaju iskazana u stavci "Novčani tok od financijskih aktivnosti" u usporedivom iznosu HRK 704.926 tis. uvećanoj za stavku "Plaćena kamata" u iznosu HRK 34.291 tis.</t>
  </si>
  <si>
    <t>14+15+16+
dio 18+20+dio 21+dio 23+25+dio 30</t>
  </si>
  <si>
    <r>
      <t>GFI-POD stavka "Rezerviranja" (AOP 090; HRK 141.118 tis.) je u Revidiranom izvještaju iskazana u dugoročnim obvezama u stavci "Rezerviranja" (Bilješka 32; dio stavke "Otpremnine i jubilarne nagrade" u iznosu HRK 26.090</t>
    </r>
    <r>
      <rPr>
        <b/>
        <sz val="9"/>
        <color rgb="FFFF0000"/>
        <rFont val="Arial"/>
        <family val="2"/>
        <charset val="238"/>
      </rPr>
      <t xml:space="preserve"> </t>
    </r>
    <r>
      <rPr>
        <b/>
        <sz val="9"/>
        <color rgb="FF333399"/>
        <rFont val="Arial"/>
        <family val="2"/>
        <charset val="238"/>
      </rPr>
      <t>tis. te stavka "Pravni sporovi" u usporedivom iznosu HRK 57.420 tis.) te u dugoročnim obvezama stavke "Naknade za koncesije" (Bilješka 31 u usporedivom iznosu HRK 57.608 tis).</t>
    </r>
  </si>
  <si>
    <t>Obzirom na drukčiji prikaz, a radi usporedivosti GFI-POD i Revidiranog izvještaja nužno je zbirno promatrati GFI-POD stavke "Dugoročne obveze" (AOP 097; HRK 2.867.349 tis.) i "Rezerviranja" (AOP 090; HRK 141.118 tis.) u odnosu na stavku "Dugoročne obveze" Revidiranog izvješća (HRK 3.008.468 tis.).</t>
  </si>
  <si>
    <t xml:space="preserve">103 </t>
  </si>
  <si>
    <t>GFI-POD stavke "Obveze prema bankama i drugim financijskim institucijama" (AOP 103; HRK 2.770.276 tis.) je u Revidiranom izvještaju iskazane u dugoročnom dijelu stavke "Posudbe" (Bilješka 29 u usporedivom iznosu HRK 2.770.276 tis.).</t>
  </si>
  <si>
    <r>
      <t>GFI-POD stavka "Ostale dugoročne obveze" (AOP 107; HRK 38.781</t>
    </r>
    <r>
      <rPr>
        <sz val="9"/>
        <color rgb="FFFF0000"/>
        <rFont val="Arial"/>
        <family val="2"/>
        <charset val="238"/>
      </rPr>
      <t xml:space="preserve"> </t>
    </r>
    <r>
      <rPr>
        <sz val="9"/>
        <rFont val="Arial"/>
        <family val="2"/>
        <charset val="238"/>
      </rPr>
      <t>tis.)</t>
    </r>
    <r>
      <rPr>
        <sz val="9"/>
        <color theme="1"/>
        <rFont val="Arial"/>
        <family val="2"/>
        <charset val="238"/>
      </rPr>
      <t xml:space="preserve"> je u Revidiranom izvještaju iskazana unutar dugoročnog dijela stavke "Derivativni financijski instrumenti" (Bilješka 24 u usporedivom iznosu HRK 11.602 tis.), "Obveze za imovinu s pravom korištenja" (Bilješka 30 u usporedivom iznosu HRK 6.926 tis.) te dio dugoročnih obveza u stavci "Rezerviranja" (Bilješka 32 "Otpremnine i jubilarne nagrade" HRK</t>
    </r>
    <r>
      <rPr>
        <sz val="9"/>
        <rFont val="Arial"/>
        <family val="2"/>
        <charset val="238"/>
      </rPr>
      <t xml:space="preserve"> 502</t>
    </r>
    <r>
      <rPr>
        <sz val="9"/>
        <color theme="1"/>
        <rFont val="Arial"/>
        <family val="2"/>
        <charset val="238"/>
      </rPr>
      <t xml:space="preserve"> tis. te "Bonusi" HRK 19.751 tis.).
Napomena: Ukupni iznos stavke "Derivativni financijski instrumenti" Revidiranog izvješća (Bilješka 24) u iznosu 16.982 tis. je iskazan u stavkama "Ostale dugoročne obveze" (AOP 107; </t>
    </r>
    <r>
      <rPr>
        <sz val="9"/>
        <rFont val="Arial"/>
        <family val="2"/>
        <charset val="238"/>
      </rPr>
      <t>HRK 11.602 tis.</t>
    </r>
    <r>
      <rPr>
        <sz val="9"/>
        <color theme="1"/>
        <rFont val="Arial"/>
        <family val="2"/>
        <charset val="238"/>
      </rPr>
      <t>) i "Ostale kratkoročne obveze" (AOP 123; HRK 5.380 tis.).</t>
    </r>
  </si>
  <si>
    <t xml:space="preserve">  IiI. Ostale dugoročne obveze</t>
  </si>
  <si>
    <t>Obzirom na drukčiji prikaz, a radi usporedivosti GFI-POD i Revidiranog izvještaja nužno je zbirno promatrati GFI-POD stavke "Kratkoročne obveze" (AOP 109; HRK 934.438 tis.) i "Odgođeno plaćanje troškova i prihod budućeg razdoblja" (AOP 124; HRK 72.821 tis.) u odnosu na stavke "Kratkoročne obveze" Revidiranog izvješća (HRK 1.007.258 tis.).</t>
  </si>
  <si>
    <r>
      <t>G</t>
    </r>
    <r>
      <rPr>
        <sz val="9"/>
        <rFont val="Arial"/>
        <family val="2"/>
        <charset val="238"/>
      </rPr>
      <t>FI-POD stavke "Obveze prema bankama i drugim financijskim institucijama" (AOP 115; HRK 733.062 tis.) i "Obveze za zajmove, depozite i slično" (AOP 114; HRK 5.304 tis.) su u Revidiranom izvještaju iskazana unutar kratkoročnog dijela stavke "Posudbe" (Bilješka 29; "Obveze po kreditima banaka"</t>
    </r>
    <r>
      <rPr>
        <sz val="9"/>
        <color theme="1"/>
        <rFont val="Arial"/>
        <family val="2"/>
        <charset val="238"/>
      </rPr>
      <t xml:space="preserve"> u </t>
    </r>
    <r>
      <rPr>
        <sz val="9"/>
        <rFont val="Arial"/>
        <family val="2"/>
        <charset val="238"/>
      </rPr>
      <t>usporedivom iznosu HRK 738.366 tis.).</t>
    </r>
  </si>
  <si>
    <t>114 i 115</t>
  </si>
  <si>
    <t>DUGOROČNE OBVEZE  (AOP 103+107+108)</t>
  </si>
  <si>
    <t xml:space="preserve">KRATKOROČNE OBVEZE (AOP 110+112+114+115+116+117+118+119+120+121+123) </t>
  </si>
  <si>
    <r>
      <t xml:space="preserve">GFI-POD stavka "Obveze po vrijednosnim papirima" (AOP 118; HRK 6.625 tis.) je u Revidiranom izvještaju iskazana unutar kratkoročnog dijela stavke "Dobavljači i ostale obveze" (Bilješka 31; </t>
    </r>
    <r>
      <rPr>
        <sz val="9"/>
        <color theme="1" tint="4.9989318521683403E-2"/>
        <rFont val="Arial"/>
        <family val="2"/>
        <charset val="238"/>
      </rPr>
      <t>"Obveze po mjenicama</t>
    </r>
    <r>
      <rPr>
        <sz val="9"/>
        <color theme="1"/>
        <rFont val="Arial"/>
        <family val="2"/>
        <charset val="238"/>
      </rPr>
      <t xml:space="preserve">" u usporedivom iznosu HRK 6.625 tis.). </t>
    </r>
  </si>
  <si>
    <t>121 i 123</t>
  </si>
  <si>
    <r>
      <t>GFI-POD stavka "Odgođeno plaćanje troškova i prihod budućeg razdoblja" (AOP 124; HRK 72.821 tis.) je u Revidiranom izvještaju iskazana unutar stavaka  "Dobavljači i ostale obveze" (Bilješka 31; "Obveze po kamatama" HRK 33.727 tis., kratkoročni dio stavke "Naknada za koncesije"</t>
    </r>
    <r>
      <rPr>
        <b/>
        <sz val="9"/>
        <color rgb="FF00B0F0"/>
        <rFont val="Arial"/>
        <family val="2"/>
        <charset val="238"/>
      </rPr>
      <t xml:space="preserve"> </t>
    </r>
    <r>
      <rPr>
        <b/>
        <sz val="9"/>
        <color rgb="FF333399"/>
        <rFont val="Arial"/>
        <family val="2"/>
        <charset val="238"/>
      </rPr>
      <t>HRK 1.920 tis., "Obveze za ukalkulirani godišnji odmor i sate preraspodjele" HRK 2.496 tis., "Obračunate obveze za porez na dodanu vrijednost u nerealiziranim prihodima" HRK 121 tis., "Obveze za ukalkulirane troškove" HRK 28.673 tis.) te kratkoročnog dijela stavki "Rezerviranja" (Bilješka 32; kratkoročni dio stavke "Otpremnine i jubilarne nagrade" HRK 5.884 tis.). 
Napomena: Ukupan kratkoročni dio stavke "Dobavljači i ostale obveze" Revidiranog izvješća (Bilješka 31) u iznosu HRK 241.390 tis. je iskazan u stavkama "Obveze za predujmove" (AOP 116; HRK 69.609 tis.), "Obveze prema poduzetnicima unutar grupe i obveze prema dobavljačima" (AOP 117; HRK 61.809 tis.)," Obveze po vrijednosnim papirima" (AOP 118; HRK 6.625 tis.), "Obveze prema zaposlenicima" (AOP 119; HRK 19.187 tis.), "Obveze za poreze, doprinose i slična davanja" (AOP 118; HRK 6,130 tis.), "Obveze s osnove udjela u rezultatu" (AOP 121; HRK 389 tis.), " Ostale kratkoročne obveze" (AOP 123; HRK 10.706 tis.) te "Odgođeno plaćanje troškova i prihod budućeg razdoblja" (AOP 124; HRK 66.936 tis.).
Ukupan kratkoročni dio stavke "Rezerviranja" Revidiranog izvješća (Bilješka 32) u iznosu 5.884 tis. je iskazan u stavci "Odgođeno plaćanje troškova i prihod budućeg razdoblja" (AOP 124; HRK 5.884 tis.).</t>
    </r>
  </si>
  <si>
    <r>
      <t>GFI-POD stavke "Prihodi na temelju upotrebe vlastitih proizvoda, roba i usluga" (AOP 004; HRK 461 tis.) i "Ostali poslovni prihodi (izvan grupe)" (AOP 006; HRK 32.671 tis.) su u Revidiranom izvještaju iskazane unutar stavki "Ostali prihodi" (Bilješka 6; "Prihod od donacija i ostalo" HRK 12.255 tis., "Prihod od ukidanja rezervacija" HRK 1.650 tis., "Prihod od prefakturiranja" HRK 2.055 tis., "Prihod od osiguranja i po sudskim žalbama" HRK 2.798 tis., "Prihod od upotrebe vlastitih proizvoda i usluga" HRK 461 tis., "Naplata otpisanih potraživanja" HRK 1.111 tis., "Ostali prihodi" HRK 8.025 tis.) te "Ostali dobici/(gubici) - neto" (Bilješka 10; "Neto dobici od prodaje nekretnina, postrojenja i opreme"</t>
    </r>
    <r>
      <rPr>
        <sz val="9"/>
        <color rgb="FFFF0000"/>
        <rFont val="Arial"/>
        <family val="2"/>
        <charset val="238"/>
      </rPr>
      <t xml:space="preserve"> </t>
    </r>
    <r>
      <rPr>
        <sz val="9"/>
        <color theme="1"/>
        <rFont val="Arial"/>
        <family val="2"/>
        <charset val="238"/>
      </rPr>
      <t>HRK 4.777 tis.).
Napomena: Ukupan iznos stavke "Ostali prihodi" Revidiranog izvješća (Bilješka 6) u iznosu HRK 28.355 tis. je iskazan u stavci "Prihodi na temelju upotrebe vlastitih proizvoda, roba i usluga, ostali poslovni prihodi s poduzetnicima unutar grupe te ostali poslovni prihodi (izvan grupe)" (AOP 004, 005 i 006; HRK 28.355 tis.). 
Ukupan iznos stavke "Ostali dobici/(gubici) - neto" Revidiranog izvješća (Bilješka 10) u iznosu HRK 4.777 tis. je iskazan u stavci "Prihodi na temelju upotrebe vlastitih proizvoda, roba i usluga, ostali poslovni prihodi s poduzetnicima unutar grupe te ostali poslovni prihodi (izvan grupe)" (AOP 004, 005 i 006; HRK 4.777 tis.).</t>
    </r>
  </si>
  <si>
    <t>GFI-POD stavka "Materijalni troškovi" (AOP 009; HRK 254.644 tis.) je u Revidiranom izvještaju iskazana u stavci "Nabavna vrijednost materijala i usluga" (Bilješka 7 u usporedivom iznosu HRK 254.644 tis.).</t>
  </si>
  <si>
    <t>GFI-POD stavka "Troškovi osoblja" (AOP 013; HRK 189.951 tis.) je u Revidiranom izvještaju iskazana unutar stavke "Troškovi zaposlenih" (Bilješka 8; "Plaće - neto" HRK 122.043 tis., "Troškovi mirovinskog osiguranja" HRK 36.138 tis., "Troškovi zdravstvenog osiguranja" HRK 24.606 tis., "Ostalo (doprinosi i porezi)" HRK 7.163 tis.
Napomena: Ukupan iznos stavke "Troškovi zaposlenih" Revidiranog izvješća (Bilješka 8) u iznosu HRK 227.051 tis. je iskazan u stavkama "Troškovi osoblja" (AOP 013; HRK 189.951 tis.), "Ostali troškovi" (AOP 018; HRK 23.509 tis.) i "Rezerviranja" (AOP 022; HRK 13.592 tis.).</t>
  </si>
  <si>
    <t>GFI-POD stavka "Ostali troškovi" (AOP 018; HRK 89.098 tis.) je u Revidiranom izvještaju iskazana unutar stavki "Troškovi zaposlenih" (Bilješka 8; "Trošak otpremnina" HRK 466 tis., "Ostali troškovi zaposlenih" HRK 23.044 tis.) te "Ostali poslovni rashodi" (Bilješka 9; "Komunalne naknade, koncesije i dr." HRK 38.689 tis., "Profesionalne usluge i dr. naknade" HRK 14.452 tis., "Troškovi reprezentacije" HRK 2.199 tis. HRK, "Premije osiguranja" HRK 7.043 tis., "Bankarske usluge" HRK 880 tis., "Stručni časopisi i dr. administrativni troškovi" HRK 2.325 tis.).
Napomena: Ukupan iznos stavke "Troškovi zaposlenih" Revidiranog izvješća (Bilješka 8) u iznosu HRK 227.051 tis. je iskazan u stavkama "Troškovi osoblja" (AOP 013; HRK 189.951 tis.), "Ostali troškovi" (AOP 018; HRK 23.509 tis.) i "Rezerviranja" (AOP 022; HRK 13.592 tis.).
Ukupan iznos stavke "Ostali poslovni rashodi" Revidiranog izvješća (Bilješka 9) u iznosu HRK 92.236 tis. je iskazan u stavkama "Ostali troškovi" (AOP 018; HRK 65.588 tis.), "Vrijednosna usklađenja" (AOP 019; HRK 1.510 tis.), "Rezerviranja" (AOP 022; HRK 15.123 tis.) te "Ostali poslovni rashodi" (AOP 029; HRK 10.015 tis.).</t>
  </si>
  <si>
    <t>GFI-POD stavka "Vrijednosna usklađenja" (AOP 019; HRK 1.510 tis.) je u Revidiranom izvještaju iskazana unutar stavke "Ostali poslovni rashodi" (Bilješka 9; "Vrijednosno usklađenje imovine" u usporedivom iznosu HRK 1.510 tis.).
Ukupan iznos stavke "Ostali poslovni rashodi" Revidiranog izvješća (Bilješka 9) u iznosu HRK 92.236 tis. je iskazan u stavkama "Ostali troškovi" (AOP 018; HRK 65.588 tis.), "Vrijednosna usklađenja" (AOP 019; HRK 1.510 tis.), "Rezerviranja" (AOP 022; HRK 15.123 tis.) te "Ostali poslovni rashodi" (AOP 029; HRK 10.015 tis.).</t>
  </si>
  <si>
    <t>GFI-POD stavka "Rezerviranja" (AOP 022; HRK 28.714 tis.) je u Revidiranom izvještaju iskazana unutar stavki "Troškovi zaposlenih" (Bilješka 8; "Rezerviranja za otpremnine i jubilarne nagrade" HRK 13.591 tis.) te "Ostali poslovni rashodi" (Bilješka 9; "Rezerviranja" HRK 9.623 tis. i "Rezerviranja za otpremnine" HRK 5.500 tis.).
Napomena: Ukupan iznos stavke "Troškovi zaposlenih" Revidiranog izvješća (Bilješka 8) u iznosu HRK 227.051 tis. je iskazan u stavkama "Troškovi osoblja" (AOP 013; HRK 189.951 tis.), "Ostali troškovi" (AOP 018; HRK 23.509 tis.) i "Rezerviranja" (AOP 022; HRK 13.592 tis.).
Ukupan iznos stavke "Ostali poslovni rashodi" Revidiranog izvješća (Bilješka 9) u iznosu HRK 92.236 tis. je iskazan u stavkama "Ostali troškovi" (AOP 018; HRK 65.588 tis.), "Vrijednosna usklađenja" (AOP 019; HRK 1.510 tis.), "Rezerviranja" (AOP 022; HRK 15.123 tis.) te "Ostali poslovni rashodi" (AOP 029; HRK 10.015 tis.).</t>
  </si>
  <si>
    <t>GFI-POD stavka "Financijski prihodi" (AOP 030; HRK 21.291 tis.) je u Revidiranom izvještaju iskazana unutar stavki "Neto financijski prihodi/(rashodi)" u dijelu financijskih prihoda (Bilješka 11; "Prihodi od kamata" HRK 514 tis., "Neto pozitivne tečajne razlike – ostale" HRK 890 tis., "Realizirani neto dobici od promjene vrijednosti valutnih terminskih ugovora i kamatnog swap-a" HRK 17.770 tis., "Prihodi od cassa sconto" HRK 1.957 tis., "Ostali novčani prinosi" HRK 160 tis.).
Napomena: Ukupan iznos stavke "Neto financijski rashodi" Revidiranog izvješća (Bilješka 11) u iznosu HRK 104.641 tis. je iskazan u stavkama "Financijski prihodi" (AOP 030; HRK 21.291 tis.) i "Financijski rashodi" (AOP 041; HRK 125.932 tis.).</t>
  </si>
  <si>
    <t>GFI-POD stavka "Financijski rashodi" (AOP 041; HRK 125.932 tis.) je u Revidiranom izvještaju iskazana unutar stavki "Neto financijski prihodi/(rashodi)" u dijelu financijskih rashoda (Bilješka 11; "Rashod od kamata" HRK 66.170 tis., "Neto negativne tečajne razlike od financijskih aktivnosti" HRK 41.918 tis., "Promjena vrijednosti valutnih terminskih ugovora i kamatnog swap-a" HRK 17.844 tis.).
Napomena: Ukupan iznos stavke "Neto financijski rashodi" Revidiranog izvješća (Bilješka 11) u iznosu HRK 104.641 tis. je iskazan u stavkama "Financijski prihodi" (AOP 030; HRK 21.291 tis.) i "Financijski rashodi" (AOP 041; HRK 125.932 tis.).</t>
  </si>
  <si>
    <t>GFI-POD stavka "Udio u dobiti od društava poveznih sudjelujućim interesom" (AOP 051; HRK 1.644 tis.) je u Revidiranom izvještaju iskazana u usporedivom iznosu HRK 1.644 tis.</t>
  </si>
  <si>
    <t>GFI-POD stavka "Kapital i rezerve" (AOP 067; HRK 2.863.857 tis.) je u Revidiranom izvještaju iskazana u stavkama "Dionički kapital" (Bilješka 27 u usporedivom iznosu HRK 1.672.021 tis.), "Vlastite dionice" (Bilješka 27 u usporedivom iznosu HRK -124.418 tis.), "Kapitalne rezerve" (Bilješka 28 u usporedivom iznosu HRK 5.224 tis.), "Rezerve za fer vrijednost" (Bilješka 28 u usporedivom iznosu HRK 1 tis.), "Zakonske rezerve" (Bilješka 28 u usporedivom iznosu HRK 83.601 tis.), "Ostale rezerve" (Bilješka 28 u usporedivom iznosu HRK 161.993 tis.), "Zadržana dobit" (Bilješka 28 u usporedivom iznosu HRK 363.625 tis.) te "Nekontrolirajući interes" (Bilješka 33 u usporedivom iznosu HRK 701.810 tis.).
Napomena: Radi potpune usporedivosti, slijedeće stavke treba promatrati kako je navedeno: Stavka Revidiranog izvještaja "Ostale rezerve" (Bilješka 28; HRK 161.993 tis.) odgovara GFI POD stavci "Rezerve za vlastite dionice" (AOP 072; HRK 136.815 tis.), dijelu GFI POD stavke "Zadržana dobit" (AOP 083; HRK 22.846 tis.) te GFI POD stavke "Ostale rezerve" (AOP 075 HRK 2.332 tis.). Stavka Revidiranog izvještaja „Zadržana dobit“ (Bilješka 28; HRK 363.626 tis.) odgovara zbroju GFI POD stavki "Gubitak poslovne godine" (AOP 086; HRK -329.594 tis.) te dijela stavke "Zadržana dobit" (AOP 083; HRK 693.220 tis.).</t>
  </si>
  <si>
    <t>dio 24+25+
dio 29+dio 30+ dio 31</t>
  </si>
  <si>
    <t>Obzirom na drukčiji prikaz, a radi usporedivosti GFI-POD i Revidiranog izvještaja nužno je zbirno promatrati GFI-POD stavke "Troškovi osoblja" (AOP 013; HRK 189,951 tis.), "Ostali troškovi" (AOP 018; HRK 89.098 tis.), "Vrijednosna usklađenja" (AOP 019; HRK 1.510 tis.), "Rezerviranja" (AOP 022; 28.714 tis.) i "Ostali poslovni rashodi" (AOP 029; HRK 10.015 tis.) u odnosu na stavke  "Troškovi zaposlenih" (Bilješka 8; HRK 227.051 tis.) te "Ostali poslovni rashodi (Bilješka 9; HRK 92.236 tis.) Revidiranog izvješća.</t>
  </si>
  <si>
    <t>Ernst &amp; Young d.o.o., UHY Rudan d.o.o.</t>
  </si>
  <si>
    <t>Berislav Horvat, Vedrana Miletić</t>
  </si>
  <si>
    <t>GFI-POD stavka "Obveze prema zaposlenicima" (AOP 119; HRK 19.187 tis.) je u Revidiranom izvještaju iskazana unutar kratkoročnog dijela stavke "Dobavljači i ostale obveze" (Bilješka 31; "Obveze prema zaposlenima" u usporedivom iznosu HRK 19.187 tis.).
Napomena: Ukupan kratkoročni dio stavke "Dobavljači i ostale obveze" Revidiranog izvješća (Bilješka 31) u iznosu HRK 241.390 tis. je iskazan u stavkama "Obveze za predujmove" (AOP 116; HRK 69.609 tis.), "Obveze prema poduzetnicima unutar grupe i obveze prema dobavljačima" (AOP 117; HRK 61.809 tis.)," Obveze po vrijednosnim papirima" (AOP 118; HRK 6.625 tis.), "Obveze prema zaposlenicima" (AOP 119; HRK 19.187 tis.), "Obveze za poreze, doprinose i slična davanja" (AOP 120; HRK 6,130 tis.), "Obveze s osnove udjela u rezultatu" (AOP 121; HRK 389 tis.), " Ostale kratkoročne obveze" (AOP 123; HRK 10.706 tis.) te "Odgođeno plaćanje troškova i prihod budućeg razdoblja" (AOP 124; HRK 66.936 tis.).</t>
  </si>
  <si>
    <r>
      <t>GFI-POD stavka "Obveze za predujmove" (AOP 116; HRK 69.609 tis.) je u Revidiranom izvještaju iskazana unutar kratkoročnog dijela stavke "Dobavljači i ostale obveze" (Bilješka</t>
    </r>
    <r>
      <rPr>
        <sz val="9"/>
        <rFont val="Arial"/>
        <family val="2"/>
        <charset val="238"/>
      </rPr>
      <t xml:space="preserve"> 31</t>
    </r>
    <r>
      <rPr>
        <sz val="9"/>
        <color theme="1"/>
        <rFont val="Arial"/>
        <family val="2"/>
        <charset val="238"/>
      </rPr>
      <t xml:space="preserve">; "Obveze za predujmove" u usporedivom iznosu HRK 69.609 tis.). 
</t>
    </r>
    <r>
      <rPr>
        <sz val="9"/>
        <color theme="1" tint="4.9989318521683403E-2"/>
        <rFont val="Arial"/>
        <family val="2"/>
        <charset val="238"/>
      </rPr>
      <t>Napomena: Ukupan kratkoročni dio stavke "Dobavljači i ostale obveze" Revidiranog izvješća (Bilješka 31) u iznosu HRK 241.390 tis. je iskazan u stavkama "Obveze za predujmove" (AOP 116; HRK 69.609 tis.), "Obveze prema poduzetnicima unutar grupe i obveze prema dobavljačima" (AOP 117; HRK 61.809 tis.)," Obveze po vrijednosnim papirima" (AOP 118; HRK 6.625 tis.), "Obveze prema zaposlenicima" (AOP 119; HRK 19.187 tis.), "Obveze za poreze, doprinose i slična davanja" (AOP 120; HRK 6,130 tis.), "Obveze s osnove udjela u rezultatu" (AOP 121; HRK 389 tis.), " Ostale kratkoročne obveze" (AOP 123; HRK 10.706 tis.) te "Odgođeno plaćanje troškova i prihod budućeg razdoblja" (AOP 124; HRK 66.936 tis.).</t>
    </r>
  </si>
  <si>
    <t>GFI-POD stavke "Obveze prema dobavljačima" (AOP 117; HRK 61.809 tis.) je u Revidiranom izvještaju iskazana unutar kratkoročnog dijela stavke "Dobavljači i ostale obveze" (Bilješka 31; "Obveze prema dobavljačima" HRK 61.725 tis., "Obveze prema dobavljačima - povezana društva" HRK 84 tis.).
Napomena: Ukupan kratkoročni dio stavke "Dobavljači i ostale obveze" Revidiranog izvješća (Bilješka 31) u iznosu HRK 241.390 tis. je iskazan u stavkama "Obveze za predujmove" (AOP 116; HRK 69.609 tis.), "Obveze prema poduzetnicima unutar grupe i obveze prema dobavljačima" (AOP 117; HRK 61.809 tis.)," Obveze po vrijednosnim papirima" (AOP 118; HRK 6.625 tis.), "Obveze prema zaposlenicima" (AOP 119; HRK 19.187 tis.), "Obveze za poreze, doprinose i slična davanja" (AOP 120; HRK 6,130 tis.), "Obveze s osnove udjela u rezultatu" (AOP 121; HRK 389 tis.), " Ostale kratkoročne obveze" (AOP 123; HRK 10.706 tis.) te "Odgođeno plaćanje troškova i prihod budućeg razdoblja" (AOP 124; HRK 66.936 tis.).</t>
  </si>
  <si>
    <t>GFI-POD stavka "Obveze za poreze, doprinose i slična davanja" (AOP 120; HRK 6.130 tis.) je u Revidiranom izvještaju iskazana unutar kratkoročnog dijela stavke "Dobavljači i ostale obveze" (Bilješka 31; "Obveze za poreze i doprinose i druge obveze" u usporedivom iznosu HRK 6.129 tis.) te "Obveze za porez iz dobit" (u usporedivom iznosu HRK 1 tis.).
Napomena: Ukupan kratkoročni dio stavke "Dobavljači i ostale obveze" Revidiranog izvješća (Bilješka 31) u iznosu HRK 241.390 tis. je iskazan u stavkama "Obveze za predujmove" (AOP 116; HRK 69.609 tis.), "Obveze prema poduzetnicima unutar grupe i obveze prema dobavljačima" (AOP 117; HRK 61.809 tis.)," Obveze po vrijednosnim papirima" (AOP 118; HRK 6.625 tis.), "Obveze prema zaposlenicima" (AOP 119; HRK 19.187 tis.), "Obveze za poreze, doprinose i slična davanja" (AOP 120; HRK 6,130 tis.), "Obveze s osnove udjela u rezultatu" (AOP 121; HRK 389 tis.), " Ostale kratkoročne obveze" (AOP 123; HRK 10.706 tis.) te "Odgođeno plaćanje troškova i prihod budućeg razdoblja" (AOP 124; HRK 66.936 tis.).</t>
  </si>
  <si>
    <t>GFI-POD stavka "Obveze s osnove udjela u rezultatu" (AOP 121; HRK 389 tis.) i "Ostale kratkoročne obveze" (AOP 123; HRK 32.323 tis.) je u Revidiranom izvještaju iskazana unutar kratkoročnih dijelova stavki "Dobavljači i ostale obveze" (Bilješka 31; "Obveza za dividendu" HRK 389 tis., "Ostale obveze" HRK 10.706 tis.), kratkoročni dio "Obveze za imovinu s pravom korištenja" (Bilješka 30 u usporedivom iznosu HRK 2.243 tis), "Derivativni financijski instrumenti" (Bilješka 24 u usporedivom iznosu HRK 5.380 tis.) te bilješka 39 u usporedivom iznosu HRK 13.994 tis.
Napomena: Ukupan kratkoročni dio stavke "Dobavljači i ostale obveze" Revidiranog izvješća (Bilješka 31) u iznosu HRK 241.390 tis. je iskazan u stavkama "Obveze za predujmove" (AOP 116; HRK 69.609 tis.), "Obveze prema poduzetnicima unutar grupe i obveze prema dobavljačima" (AOP 117; HRK 61.809 tis.)," Obveze po vrijednosnim papirima" (AOP 118; HRK 6.625 tis.), "Obveze prema zaposlenicima" (AOP 119; HRK 19.187 tis.), "Obveze za poreze, doprinose i slična davanja" (AOP 120; HRK 6,130 tis.), "Obveze s osnove udjela u rezultatu" (AOP 121; HRK 389 tis.), " Ostale kratkoročne obveze" (AOP 123; HRK 10.706 tis.) te "Odgođeno plaćanje troškova i prihod budućeg razdoblja" (AOP 124; HRK 66.936 tis.).
Ukupan kratkoročni dio stavke "Derivativni financijski instrumenti" Revidiranog izvješća (Bilješka 24) u iznosu HRK 5.380 tis. je iskazan u stavci "Ostale kratkoročne obveze" (AOP 123; HRK 5.380 tis.).</t>
  </si>
  <si>
    <t>Informacije o osnovi za sastavljanje financijskih izvještaja i određenim računovodstvenim politikama dostupne su u objavljenom PDF dokumentu „Godišnje izvješće 2021.“ koji je istovremeno s ovim dokumentom objavljen na internetskim stranicama HANFA-e, Zagrebačke burze i Izdavatelja.</t>
  </si>
  <si>
    <t xml:space="preserve">UDIO U GUBITKU OD DRUŠTAVA POVEZANIH SUDJELUJUĆIM INTERESOM </t>
  </si>
  <si>
    <t xml:space="preserve">UDIO U DOBITI OD DRUŠTVA POVEZANIH SUDJELUJUĆIM INTERESOM </t>
  </si>
  <si>
    <t>GFI-POD stavka "Udio u dobiti od društava poveznih sudjelujućim interesom" (AOP 049; HRK 548 tis.) je u Revidiranom izvještaju iskazana u usporedivom iznosu HRK 548 tis.</t>
  </si>
  <si>
    <t>Obzirom na drukčiji prikaz, a radi usporedivosti GFI-POD i Revidiranog izvještaja nužno je zbirno promatrati GFI-POD stavke "Kratkotrajna imovina" (AOP 037; HRK 1.217.958 tis.), "Plaćeni troškovi budućeg razdoblja i obračunati prihodi" (AOP 064; HRK 23.769 tis.) u odnosu na stavku "Kratkotrajna imovina" Revidiranog izvješća (HRK 1.241.727 tis.).</t>
  </si>
  <si>
    <r>
      <t>GFI-POD stavka "Potraživanja" (AOP 046; HRK 38.388 tis.) je u Revidiranom izvještaju iskazana unutar stavaka "Kupci i ostala potraživanja" (Bilješka 23; "Potraživanja od kupaca - neto" HRK 25.289 tis., "Potraživanja za više plaćeni PDV" HRK 8.002 tis., "Predujmovi dobavljačima" HRK 668 tis., "Potraživanja od zaposlenih" HRK 739 tis., "Potraživanja od državnih institucija" HRK 1.113 tis., dio "Ostala kratkoročna potraživanja" HRK</t>
    </r>
    <r>
      <rPr>
        <b/>
        <sz val="9"/>
        <color theme="1"/>
        <rFont val="Arial"/>
        <family val="2"/>
        <charset val="238"/>
      </rPr>
      <t xml:space="preserve"> </t>
    </r>
    <r>
      <rPr>
        <sz val="9"/>
        <color theme="1"/>
        <rFont val="Arial"/>
        <family val="2"/>
        <charset val="238"/>
      </rPr>
      <t>2.575 tis.) te "Potraživanja za preplaćeni porez na dobit" (u usporedivom iznosu HRK 2 tis. - prikazan u Revidiranom izvještaju kao zasebna stavka).
Napomena: Ukupna stavka "Kupci i ostala potraživanja" Revidiranog izvješća (Bilješka 23) u iznosu HRK 62.155 tis. je iskazana u stavkama "Potraživanja" (AOP 046: HRK 38.386 tis.) te "Plaćeni troškovi budućeg razdoblja i obračunati prihodi" (AOP 064; HRK 23.769 tis.).</t>
    </r>
  </si>
  <si>
    <t>GFI-POD stavka "Kapital i rezerve" (AOP 067; HRK 3.311.059 tis.) je u Revidiranom izvještaju iskazana u stavci "Dionička glavnica" (Bilješke 27 i 28 u usporedivom iznosu HRK 3.311.059 tis.).</t>
  </si>
  <si>
    <t>GFI-POD stavka "Rezerviranja" (AOP 090; HRK 166.156 tis.) je u Revidiranom izvještaju iskazana u dugoročnim obvezama u stavci "Rezerviranja" (Bilješka 32; dio stavke "Otpremnine i jubilarne nagrade" u iznosu HRK 29.829 tis. te stavka "Pravni sporovi" u usporedivom iznosu HRK 50.117 tis. te "Ostalo" u iznosu HRK 28.164 tis.) te u dugoročnim obvezama stavke "Naknade za koncesije" (Bilješka 31 u usporedivom iznosu HRK 58.046 tis).</t>
  </si>
  <si>
    <t>Obzirom na drukčiji prikaz, a radi usporedivosti GFI-POD i Revidiranog izvještaja nužno je zbirno promatrati GFI-POD stavke "Dugoročne obveze" (AOP 097; HRK 2.614.508 tis.) i "Rezerviranja" (AOP 090; HRK 166.156 tis.) u odnosu na stavku "Dugoročne obveze" Revidiranog izvješća (HRK 2.780.664 tis.).</t>
  </si>
  <si>
    <t>GFI-POD stavke "Obveze prema društvima povezanim sudjelujućim interesom" (AOP 112; HRK 39 tis.) i  "Obveze prema dobavljačima" (AOP 117; HRK 67.471 tis.) je u Revidiranom izvještaju iskazana unutar kratkoročnog dijela stavke "Dobavljači i ostale obveze" (Bilješka 31; "Obveze prema dobavljačima" HRK 67.447 tis., "Obveze prema dobavljačima - povezana društva" HRK 63 tis.).
Napomena: Ukupan kratkoročni dio stavke "Dobavljači i ostale obveze" Revidiranog izvješća (Bilješka 31) u iznosu HRK 229.319 tis. je iskazan u stavkama "Obveze za predujmove" (AOP 116; HRK 40.344 tis.), "Obveze prema poduzetnicima unutar grupe i obveze prema dobavljačima" (AOP 112 i 117; HRK 67.510 tis.), "Obveze prema zaposlenicima" (AOP 119; HRK 28.794 tis.), "Obveze za poreze, doprinose i slična davanja" (AOP 120; HRK 16.509 tis.), "Obveze s osnove udjela u rezultatu" (AOP 121; HRK 380 tis.), " Ostale kratkoročne obveze" (AOP 123; HRK 8.839 tis.) te "Odgođeno plaćanje troškova i prihod budućeg razdoblja" (AOP 124; HRK 66.943 tis.).</t>
  </si>
  <si>
    <t>GFI-POD stavka "Obveze prema zaposlenicima" (AOP 119; HRK 28.794 tis.) je u Revidiranom izvještaju iskazana unutar kratkoročnog dijela stavke "Dobavljači i ostale obveze" (Bilješka 31; "Obveze prema zaposlenima" u usporedivom iznosu HRK 28.794 tis.).
Napomena: Ukupan kratkoročni dio stavke "Dobavljači i ostale obveze" Revidiranog izvješća (Bilješka 31) u iznosu HRK 229.319 tis. je iskazan u stavkama "Obveze za predujmove" (AOP 116; HRK 40.344 tis.), "Obveze prema poduzetnicima unutar grupe i obveze prema dobavljačima" (AOP 112 i 117; HRK 67.510 tis.), "Obveze prema zaposlenicima" (AOP 119; HRK 28.794 tis.), "Obveze za poreze, doprinose i slična davanja" (AOP 120; HRK 16.509 tis.), "Obveze s osnove udjela u rezultatu" (AOP 121; HRK 380 tis.), " Ostale kratkoročne obveze" (AOP 123; HRK 8.839 tis.) te "Odgođeno plaćanje troškova i prihod budućeg razdoblja" (AOP 124; HRK 66.943 tis.).</t>
  </si>
  <si>
    <t>GFI-POD stavka "Obveze za poreze, doprinose i slična davanja" (AOP 120; HRK 16.509 tis.) je u Revidiranom izvještaju iskazana unutar kratkoročnog dijela stavke "Dobavljači i ostale obveze" (Bilješka 31; "Obveze za poreze i doprinose i druge obveze" u usporedivom iznosu HRK 16.509 tis.).
Napomena: Ukupan kratkoročni dio stavke "Dobavljači i ostale obveze" Revidiranog izvješća (Bilješka 31) u iznosu HRK 229.319 tis. je iskazan u stavkama "Obveze za predujmove" (AOP 116; HRK 40.344 tis.), "Obveze prema poduzetnicima unutar grupe i obveze prema dobavljačima" (AOP 112 i 117; HRK 67.510 tis.), "Obveze prema zaposlenicima" (AOP 119; HRK 28.794 tis.), "Obveze za poreze, doprinose i slična davanja" (AOP 120; HRK 16.509 tis.), "Obveze s osnove udjela u rezultatu" (AOP 121; HRK 380 tis.), " Ostale kratkoročne obveze" (AOP 123; HRK 8.839 tis.) te "Odgođeno plaćanje troškova i prihod budućeg razdoblja" (AOP 124; HRK 66.943 tis.).</t>
  </si>
  <si>
    <t>GFI-POD stavka "Obveze s osnove udjela u rezultatu" (AOP 121; HRK 380 tis.) i "Ostale kratkoročne obveze" (AOP 123; HRK 14.906 tis.) je u Revidiranom izvještaju iskazana unutar kratkoročnih dijelova stavki "Dobavljači i ostale obveze" (Bilješka 31; "Obveza za dividendu" HRK 380 tis., dio "Ostale obveze" HRK 8.839 tis.), kratkoročni dio "Obveze za imovinu s pravom korištenja" (Bilješka 30 u usporedivom iznosu HRK 2.680 tis), "Derivativni financijski instrumenti" (Bilješka 24 u usporedivom iznosu HRK 3.387 tis.).
Napomena: Ukupan kratkoročni dio stavke "Dobavljači i ostale obveze" Revidiranog izvješća (Bilješka 31) u iznosu HRK 229.319 tis. je iskazan u stavkama "Obveze za predujmove" (AOP 116; HRK 40.344 tis.), "Obveze prema poduzetnicima unutar grupe i obveze prema dobavljačima" (AOP 112 i 117; HRK 67.510 tis.), "Obveze prema zaposlenicima" (AOP 119; HRK 28.794 tis.), "Obveze za poreze, doprinose i slična davanja" (AOP 120; HRK 16.509 tis.), "Obveze s osnove udjela u rezultatu" (AOP 121; HRK 380 tis.), " Ostale kratkoročne obveze" (AOP 123; HRK 8.839 tis.) te "Odgođeno plaćanje troškova i prihod budućeg razdoblja" (AOP 124; HRK 66.943 tis.).
Ukupan kratkoročni dio stavke "Derivativni financijski instrumenti" Revidiranog izvješća (Bilješka 24) u iznosu HRK 3.387 tis. je iskazan u stavci "Ostale kratkoročne obveze" (AOP 123; HRK 3.387 tis.).</t>
  </si>
  <si>
    <t>GFI-POD stavka "Obveze za predujmove" (AOP 116; HRK 40.344 tis.) je u Revidiranom izvještaju iskazana unutar kratkoročnog dijela stavke "Dobavljači i ostale obveze" (Bilješka 31; "Obveze za predujmove" u usporedivom iznosu HRK 40.344 tis.). 
Napomena: Ukupan kratkoročni dio stavke "Dobavljači i ostale obveze" Revidiranog izvješća (Bilješka 31) u iznosu HRK 229.319 tis. je iskazan u stavkama "Obveze za predujmove" (AOP 116; HRK 40.344 tis.), "Obveze prema poduzetnicima unutar grupe i obveze prema dobavljačima" (AOP 112 i 117; HRK 67.510 tis.), "Obveze prema zaposlenicima" (AOP 119; HRK 28.794 tis.), "Obveze za poreze, doprinose i slična davanja" (AOP 120; HRK 16.509 tis.), "Obveze s osnove udjela u rezultatu" (AOP 121; HRK 380 tis.), " Ostale kratkoročne obveze" (AOP 123; HRK 8.839 tis.) te "Odgođeno plaćanje troškova i prihod budućeg razdoblja" (AOP 124; HRK 66.943 tis.).</t>
  </si>
  <si>
    <t>GFI-POD stavka "Materijalni troškovi" (AOP 009; HRK 458.262 tis.) je u Revidiranom izvještaju iskazana u stavci "Nabavna vrijednost materijala i usluga" (Bilješka 7 u usporedivom iznosu HRK 458.262 tis.).</t>
  </si>
  <si>
    <t>GFI-POD stavka "Financijski prihodi" (AOP 030; HRK 35.354 tis.) je u Revidiranom izvještaju iskazana unutar stavki "Neto financijski prihodi/(rashodi)" u dijelu financijskih prihoda (Bilješka 11; "Prihodi od kamata" HRK 83 tis., "Neto pozitivne tečajne razlike – ostale" HRK 11.676 tis., "Realizirani neto dobici od promjene vrijednosti i promjena vrijednosti valutnih terminskih ugovora i kamatnog swap-a" HRK 9.233 tis., "Prestanak kontrole nad ovisnim društvom" HRK 13.316 tis., "Prihodi od cassa sconto" HRK 817 tis., "Prihod od dividendi i ostali novčani prinosi" HRK 229 tis.).
Napomena: Ukupan iznos stavke "Neto financijski rashodi" Revidiranog izvješća (Bilješka 11) u iznosu HRK 35.903 tis. je iskazan u stavkama "Financijski prihodi" (AOP 030; HRK 35.354 tis.) i "Financijski rashodi" (AOP 041; HRK 71.257 tis.).</t>
  </si>
  <si>
    <t>GFI-POD stavka "Financijski rashodi" (AOP 041; HRK 71.257 tis.) je u Revidiranom izvještaju iskazana unutar stavki "Neto financijski prihodi/(rashodi)" u dijelu financijskih rashoda (Bilješka 11; "Rashod od kamata" HRK 71.257 tis.).
Napomena: Ukupan iznos stavke "Neto financijski rashodi" Revidiranog izvješća (Bilješka 11) u iznosu HRK 35.903 tis. je iskazan u stavkama "Financijski prihodi" (AOP 030; HRK 35.354 tis.) i "Financijski rashodi" (AOP 041; HRK 71.257 tis.).</t>
  </si>
  <si>
    <t>GFI-POD stavka "Udio u gubitku od društava poveznih sudjelujućim interesom" (AOP 051; HRK 144 tis.) je u Revidiranom izvještaju iskazana u usporedivom iznosu HRK 144 tis.</t>
  </si>
  <si>
    <t>GFI-POD stavka "Neto novčani tokovi od investicijskih aktivnosti" (AOP 034; HRK -157.173 tis.) je u Revidiranom izvještaju iskazana u stavci "Novčani tok od ulagačkih aktivnosti" u usporedivom iznosu HRK -157.173 tis.</t>
  </si>
  <si>
    <t xml:space="preserve">GFI-POD stavka "Neto novčani tokovi od poslovnih aktivnosti" (AOP 020; HRK 610.039 tis.) je u Revidiranom izvještaju iskazana u stavkama "Novčani tok od poslovnih aktivnosti" u usporedivom iznosu HRK 680.682 tis., te stavci "Plaćena kamata" (Novčani tok od financijskih aktivnosti) u iznosu HRK -70.643 tis. </t>
  </si>
  <si>
    <t>GFI-POD stavka "Neto novčani tokovi od financijskih aktivnosti" (AOP 046; HRK -3.541 tis.) je u Revidiranom izvještaju iskazana u stavci "Novčani tok od financijskih aktivnosti" u usporedivom iznosu HRK -74.184 tis. uvećanoj za stavku "Plaćena kamata" u iznosu HRK 70.643 tis.</t>
  </si>
  <si>
    <t xml:space="preserve">  II. Ostale dugoročne obveze</t>
  </si>
  <si>
    <t xml:space="preserve">  III. Odgođena porezna obveza</t>
  </si>
  <si>
    <t xml:space="preserve">  IV. Obveze prema zaposlenicima</t>
  </si>
  <si>
    <t xml:space="preserve">  V. Obveze za poreze, doprinose i slična davanja</t>
  </si>
  <si>
    <t xml:space="preserve">  VI. Obveze s osnove udjela u rezultatu i ostale kratkoročne obveze</t>
  </si>
  <si>
    <t>GFI-POD stavka "Kapital i rezerve" (AOP 067; HRK 3.311.059 tis.) je u Revidiranom izvještaju iskazana u stavkama "Dionički kapital" (Bilješka 27 u usporedivom iznosu HRK 1.672.021 tis.), "Vlastite dionice" (Bilješka 27 u usporedivom iznosu HRK -124.418 tis.), "Kapitalne rezerve" (Bilješka 28 u usporedivom iznosu HRK 5.224 tis.), "Rezerve za fer vrijednost" (Bilješka 28 u usporedivom iznosu HRK 81 tis.), "Zakonske rezerve" (Bilješka 28 u usporedivom iznosu HRK 83.601 tis.), "Ostale rezerve" (Bilješka 28 u usporedivom iznosu HRK 163.749 tis.), "Zadržana dobit" (Bilješka 28 u usporedivom iznosu HRK 467.737 tis.) te "Nekontrolirajući interes" (Bilješka 33 u usporedivom iznosu HRK 1.043.064 tis.).
Napomena: Radi potpune usporedivosti, slijedeće stavke treba promatrati kako je navedeno: Stavka Revidiranog izvještaja "Ostale rezerve" (Bilješka 28; HRK 163.749 tis.) odgovara GFI POD stavci "Rezerve za vlastite dionice" (AOP 072; HRK 136.815 tis.), dijelu GFI POD stavke "Zadržana dobit" (AOP 083; HRK 24.684 tis.) te GFI POD stavke "Ostale rezerve" (AOP 075 HRK 2.250 tis.). Stavka Revidiranog izvještaja „Zadržana dobit“ (Bilješka 28; HRK 467.737 tis.) odgovara zbroju GFI POD stavki "Dobit poslovne godine" (AOP 086; HRK 104.375 tis.) te dijela stavke "Zadržana dobit" (AOP 083; HRK 363.362 tis.).</t>
  </si>
  <si>
    <t>GFI-POD stavka "Ostali poslovni rashodi" (AOP 029; HRK 10.015 tis.) je u Revidiranom izvještaju iskazana unutar stavki "Ostali poslovni rashodi" (Bilješka 9; "Otpisi nekretnina, postrojenja i oprema" HRK 1.531 tis., "Ostali poslovni rashodi" HRK 8.484 tis.).
Ukupan iznos stavke "Ostali poslovni rashodi" Revidiranog izvješća (Bilješka 9) u iznosu HRK 92.236 tis. je iskazan u stavkama "Ostali troškovi" (AOP 018; HRK 65.588 tis.), "Vrijednosna usklađenja" (AOP 019; HRK 1.510 tis.), "Rezerviranja" (AOP 022; HRK 15.123 tis.) te "Ostali poslovni rashodi" (AOP 029; HRK 10.015 tis.).</t>
  </si>
  <si>
    <t>Obzirom na drukčiji prikaz, a radi usporedivosti GFI-POD i Revidiranog izvještaja nužno je zbirno promatrati GFI-POD stavke "Troškovi osoblja" (AOP 013; HRK 353.176 tis.), "Ostali troškovi" (AOP 018; HRK 134.451 tis.), "Vrijednosna usklađenja" (AOP 019; HRK 1.670  tis.), "Rezerviranja" (AOP 022; 40.313 tis.) i "Ostali poslovni rashodi" (AOP 029; HRK 11.826 tis.) u odnosu na stavke  "Troškovi zaposlenih" (Bilješka 8; HRK 439.531 tis.) te "Ostali poslovni rashodi (Bilješka 9; HRK 101.905 tis.)  Revidiranog izvješća.</t>
  </si>
  <si>
    <t>GFI-POD stavka "Troškovi osoblja" (AOP 013; HRK 353.176 tis.) je u Revidiranom izvještaju iskazana unutar stavke "Troškovi zaposlenih" (Bilješka 8; "Plaće - neto" HRK 218.087 tis., "Troškovi mirovinskog osiguranja" HRK 66.349 tis., "Troškovi zdravstvenog osiguranja" HRK 46.430 tis., "Ostalo (doprinosi i porezi)" HRK 22.310 tis.
Napomena: Ukupan iznos stavke "Troškovi zaposlenih" Revidiranog izvješća (Bilješka 8) u iznosu HRK 439.531 tis. je iskazan u stavkama "Troškovi osoblja" (AOP 013; HRK 353.176 tis.), "Ostali troškovi" (AOP 018; HRK 76.950 tis.) i "Rezerviranja" (AOP 022; HRK 9.405 tis.).</t>
  </si>
  <si>
    <t>GFI-POD stavka "Vrijednosna usklađenja" (AOP 019; HRK 1.670 tis.) je u Revidiranom izvještaju iskazana unutar stavke "Ostali poslovni rashodi" (Bilješka 9; "Vrijednosno usklađenje imovine" u usporedivom iznosu HRK 1.670 tis.).
Ukupan iznos stavke "Ostali poslovni rashodi" Revidiranog izvješća (Bilješka 9) u iznosu HRK 101.905 tis. je iskazan u stavkama "Ostali troškovi" (AOP 018; HRK 57.501 tis.), "Vrijednosna usklađenja" (AOP 019; HRK 1.670 tis.), "Rezerviranja" (AOP 022; HRK 30.908 tis.) te "Ostali poslovni rashodi" (AOP 029; HRK 11.826 tis.).</t>
  </si>
  <si>
    <t>GFI-POD stavka "Financijska imovina" (AOP 020; HRK 82.072 tis.) je u Revidiranom izvještaju iskazana u stavkama "Udjel u pridruženom subjektu" (Bilješka 18 u usporedivom iznosu HRK 76.503 tis. (prikazan u Revidiranom izvještaju kao zasebna stavka)), "Financijska imovina" (Bilješka 20 u usporedivom iznosu HRK 391 tis.) te u dugoročnom dijelu stavke "Krediti i depoziti" (Bilješka 21 u usporedivom iznosu HRK 5.178 tis.).</t>
  </si>
  <si>
    <t>14+15+16+
17+dio 18+
20+dio 21+dio 23+25+dio 30</t>
  </si>
  <si>
    <t>17+dio18+20+dio21</t>
  </si>
  <si>
    <r>
      <t>GFI-POD stavka "Odgođeno plaćanje troškova i prihod budućeg razdoblja" (AOP 124; HRK 87.858 tis.) je u Revidiranom izvještaju iskazana unutar stavaka  "Dobavljači i ostale obveze" (Bilješka 31; "Obveze po kamatama" HRK 29.168 tis., kratkoročni dio stavke "Naknada za koncesije"</t>
    </r>
    <r>
      <rPr>
        <b/>
        <sz val="9"/>
        <color rgb="FF00B0F0"/>
        <rFont val="Arial"/>
        <family val="2"/>
        <charset val="238"/>
      </rPr>
      <t xml:space="preserve"> </t>
    </r>
    <r>
      <rPr>
        <b/>
        <sz val="9"/>
        <color rgb="FF333399"/>
        <rFont val="Arial"/>
        <family val="2"/>
        <charset val="238"/>
      </rPr>
      <t>HRK 1.920 tis., "Obveze za ukalkulirani godišnji odmor i sate preraspodjele" HRK 10.908 tis., "Obračunate obveze za porez na dodanu vrijednost u nerealiziranim prihodima" HRK 483 tis., "Obveze za ukalkulirane troškove" HRK 22.605 tis. i dio "Ostale obveze" HRK 1.859 tis.) te kratkoročnog dijela stavki "Rezerviranja" (Bilješka 32; kratkoročni dio stavke "Otpremnine i jubilarne nagrade" HRK 1.164 tis. i "Bonusi" HRK 19.751 tis.). 
Napomena: Ukupan kratkoročni dio stavke "Dobavljači i ostale obveze" Revidiranog izvješća (Bilješka 31) u iznosu HRK 229.319 tis. je iskazan u stavkama "Obveze za predujmove" (AOP 116; HRK 40.344 tis.), "Obveze prema poduzetnicima unutar grupe i obveze prema dobavljačima" (AOP 112 i 117; HRK 67.510 tis.), "Obveze prema zaposlenicima" (AOP 119; HRK 28.794 tis.), "Obveze za poreze, doprinose i slična davanja" (AOP 120; HRK 16.509 tis.), "Obveze s osnove udjela u rezultatu" (AOP 121; HRK 380 tis.), " Ostale kratkoročne obveze" (AOP 123; HRK 8.839 tis.) te "Odgođeno plaćanje troškova i prihod budućeg razdoblja" (AOP 124; HRK 66.943 tis.).
Ukupan kratkoročni dio stavke "Rezerviranja" Revidiranog izvješća (Bilješka 32) u iznosu 20.914 tis. je iskazan u stavci "Odgođeno plaćanje troškova i prihod budućeg razdoblja" (AOP 124; HRK 20.914 tis.).</t>
    </r>
  </si>
  <si>
    <t>GFI-POD stavka "Plaćeni troškovi budućeg razdoblja i obračunati prihodi" (AOP 064; HRK 23.769 tis.) je u Revidiranom izvještaju iskazana unutar stavke "Kupci i ostala potraživanja" (Bilješka 23; "Obračunati nefakturirani prihodi" HRK 3.889 tis., "Potraživanja za kamatu" HRK 27 tis., "Unaprijed plaćeni troškovi" HRK 19.837 tis. te dio "Ostala kratkoročna potraživanja" HRK 16 tis.).
Napomena: Ukupna stavka "Kupci i ostala potraživanja" Revidiranog izvješća (Bilješka 23) u iznosu HRK 62.155 tis. je iskazana u stavkama "Potraživanja" (AOP 046: HRK 38.386 tis.) te "Plaćeni troškovi budućeg razdoblja i obračunati prihodi" (AOP 064; HRK 23.769 tis.).</t>
  </si>
  <si>
    <r>
      <t>GFI-POD stavke "Prihodi na temelju upotrebe vlastitih proizvoda, roba i usluga" (AOP 004; HRK 326 tis.), "Ostali poslovni prihodi (izvan grupe)" (AOP 006; HRK 38.554 tis.) su u Revidiranom izvještaju iskazane unutar stavki "Ostali prihodi" (Bilješka 6; "Prihod od donacija i ostalo" HRK 7.713 tis., "Prihod od ukidanja rezervacija</t>
    </r>
    <r>
      <rPr>
        <sz val="9"/>
        <rFont val="Arial"/>
        <family val="2"/>
        <charset val="238"/>
      </rPr>
      <t>" HRK 14.027</t>
    </r>
    <r>
      <rPr>
        <sz val="9"/>
        <color theme="1"/>
        <rFont val="Arial"/>
        <family val="2"/>
        <charset val="238"/>
      </rPr>
      <t xml:space="preserve"> tis., "Prihod od prefakturiranja" HRK 1.492 tis., "Prihod od osiguranja i po sudskim žalbama" HRK 8.118 tis., "Prihod od upotrebe vlastitih proizvoda i usluga" HRK 326 tis., "Naplata otpisanih potraživanja" HRK 53 tis., "Ostali prihodi" HRK 5.330 tis.) te "Ostali dobici/(gubici) - neto" (Bilješka 10; "Neto dobici od prodaje nekretnina, postrojenja i opreme"</t>
    </r>
    <r>
      <rPr>
        <sz val="9"/>
        <color rgb="FFFF0000"/>
        <rFont val="Arial"/>
        <family val="2"/>
        <charset val="238"/>
      </rPr>
      <t xml:space="preserve"> </t>
    </r>
    <r>
      <rPr>
        <sz val="9"/>
        <color theme="1"/>
        <rFont val="Arial"/>
        <family val="2"/>
        <charset val="238"/>
      </rPr>
      <t>HRK 1.820 tis.).
Napomena: Ukupan iznos stavke "Ostali prihodi" Revidiranog izvješća (Bilješka 6) u iznosu HRK 37,060 tis. je iskazan u stavci "Prihodi na temelju upotrebe vlastitih proizvoda, roba i usluga te ostali poslovni prihodi (izvan grupe)" (AOP 004 i 006; HRK 37.060 tis.). 
Ukupan iznos stavke "Ostali dobici/(gubici) - neto" Revidiranog izvješća (Bilješka 10) u iznosu HRK 1.820 tis. je iskazan u stavci "Prihodi na temelju upotrebe vlastitih proizvoda, roba i usluga te ostali poslovni prihodi (izvan grupe)" (AOP 004 i 006; HRK 1.820 tis.).</t>
    </r>
  </si>
  <si>
    <t>GFI-POD stavka "Ostali troškovi" (AOP 018; HRK 134.451 tis.) je u Revidiranom izvještaju iskazana unutar stavki "Troškovi zaposlenih" (Bilješka 8; "Trošak otpremnina" HRK 471 tis., "Ostali troškovi zaposlenih" HRK 76.479 tis.) te "Ostali poslovni rashodi" (Bilješka 9; "Komunalne naknade, koncesije i dr." HRK 25.624 tis., dio "Profesionalne usluge i dr. naknade" HRK 19.260 tis., "Troškovi reprezentacije" HRK 3.706 tis. HRK, "Premije osiguranja" HRK 6.805 tis., "Bankarske usluge" HRK 1.093 tis., "Stručni časopisi i dr. administrativni troškovi" HRK 1.012 tis.).
Napomena: Ukupan iznos stavke "Troškovi zaposlenih" Revidiranog izvješća (Bilješka 8) u iznosu HRK 439.531 tis. je iskazan u stavkama "Troškovi osoblja" (AOP 013; HRK 353.176 tis.), "Ostali troškovi" (AOP 018; HRK 76.950 tis.) i "Rezerviranja" (AOP 022; HRK 9.405 tis.).
Ukupan iznos stavke "Ostali poslovni rashodi" Revidiranog izvješća (Bilješka 9) u iznosu HRK 101.905 tis. je iskazan u stavkama "Ostali troškovi" (AOP 018; HRK 57.501 tis.), "Vrijednosna usklađenja" (AOP 019; HRK 1.670 tis.), "Rezerviranja" (AOP 022; HRK 30.908 tis.) te "Ostali poslovni rashodi" (AOP 029; HRK 11.826 tis.).</t>
  </si>
  <si>
    <t>GFI-POD stavka "Rezerviranja" (AOP 022; HRK 40.313 tis.) je u Revidiranom izvještaju iskazana unutar stavki "Troškovi zaposlenih" (Bilješka 8; "Rezerviranja za otpremnine i jubilarne nagrade" HRK 9.405 tis.) te "Ostali poslovni rashodi" (Bilješka 9; "Rezerviranja" HRK 2.744 tis. i "Rezerviranja ostalo" HRK 28.164 tis.).
Napomena: Ukupan iznos stavke "Troškovi zaposlenih" Revidiranog izvješća (Bilješka 8) u iznosu HRK 439.531 tis. je iskazan u stavkama "Troškovi osoblja" (AOP 013; HRK 353.176 tis.), "Ostali troškovi" (AOP 018; HRK 76.950 tis.) i "Rezerviranja" (AOP 022; HRK 9.405 tis.).
Ukupan iznos stavke "Ostali poslovni rashodi" Revidiranog izvješća (Bilješka 9) u iznosu HRK 101.905 tis. je iskazan u stavkama "Ostali troškovi" (AOP 018; HRK 57.501 tis.), "Vrijednosna usklađenja" (AOP 019; HRK 1.670 tis.), "Rezerviranja" (AOP 022; HRK 30.908 tis.) te "Ostali poslovni rashodi" (AOP 029; HRK 11.826 tis.).</t>
  </si>
  <si>
    <t>GFI-POD stavka "Ostali poslovni rashodi" (AOP 029; HRK 11.826 tis.) je u Revidiranom izvještaju iskazana unutar stavki "Ostali poslovni rashodi" (Bilješka 9; "Otpisi nekretnina, postrojenja i oprema" HRK 3.892 tis., "Ostali poslovni rashodi" HRK 7.934 tis.).
Ukupan iznos stavke "Ostali poslovni rashodi" Revidiranog izvješća (Bilješka 9) u iznosu HRK 101.905 tis. je iskazan u stavkama "Ostali troškovi" (AOP 018; HRK 57.501 tis.), "Vrijednosna usklađenja" (AOP 019; HRK 1.670 tis.), "Rezerviranja" (AOP 022; HRK 30.908 tis.) te "Ostali poslovni rashodi" (AOP 029; HRK 11.826 tis.).</t>
  </si>
  <si>
    <t>Tamsweg/Beč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</si>
</sst>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5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b/>
      <sz val="9"/>
      <color theme="1"/>
      <name val="Arial"/>
      <family val="2"/>
      <charset val="238"/>
    </font>
    <font>
      <sz val="9"/>
      <color rgb="FFFF0000"/>
      <name val="Arial"/>
      <family val="2"/>
      <charset val="238"/>
    </font>
    <font>
      <sz val="9"/>
      <color rgb="FF0070C0"/>
      <name val="Arial"/>
      <family val="2"/>
      <charset val="238"/>
    </font>
    <font>
      <b/>
      <sz val="9"/>
      <color rgb="FF333399"/>
      <name val="Arial"/>
      <family val="2"/>
      <charset val="238"/>
    </font>
    <font>
      <sz val="9"/>
      <color rgb="FF333399"/>
      <name val="Arial"/>
      <family val="2"/>
      <charset val="238"/>
    </font>
    <font>
      <sz val="9"/>
      <color theme="1"/>
      <name val="Arial"/>
      <family val="2"/>
      <charset val="238"/>
    </font>
    <font>
      <b/>
      <sz val="9"/>
      <color rgb="FF00B0F0"/>
      <name val="Arial"/>
      <family val="2"/>
      <charset val="238"/>
    </font>
    <font>
      <i/>
      <sz val="9"/>
      <color theme="1"/>
      <name val="Arial"/>
      <family val="2"/>
      <charset val="238"/>
    </font>
    <font>
      <b/>
      <i/>
      <sz val="9"/>
      <color theme="1"/>
      <name val="Arial"/>
      <family val="2"/>
      <charset val="238"/>
    </font>
    <font>
      <b/>
      <sz val="9"/>
      <color rgb="FFFF0000"/>
      <name val="Arial"/>
      <family val="2"/>
      <charset val="238"/>
    </font>
    <font>
      <sz val="9"/>
      <color theme="1" tint="4.9989318521683403E-2"/>
      <name val="Arial"/>
      <family val="2"/>
      <charset val="238"/>
    </font>
    <font>
      <sz val="10"/>
      <color theme="1"/>
      <name val="Calibri"/>
      <family val="2"/>
      <charset val="238"/>
      <scheme val="minor"/>
    </font>
  </fonts>
  <fills count="1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0" tint="-0.249977111117893"/>
        <bgColor indexed="64"/>
      </patternFill>
    </fill>
  </fills>
  <borders count="8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theme="0" tint="-0.34998626667073579"/>
      </left>
      <right style="thin">
        <color theme="0" tint="-0.34998626667073579"/>
      </right>
      <top style="medium">
        <color theme="1"/>
      </top>
      <bottom/>
      <diagonal/>
    </border>
    <border>
      <left style="thin">
        <color theme="0" tint="-0.34998626667073579"/>
      </left>
      <right style="medium">
        <color theme="1"/>
      </right>
      <top style="medium">
        <color theme="1"/>
      </top>
      <bottom/>
      <diagonal/>
    </border>
    <border>
      <left style="medium">
        <color theme="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1"/>
      </right>
      <top style="thin">
        <color theme="0" tint="-0.34998626667073579"/>
      </top>
      <bottom style="thin">
        <color theme="0" tint="-0.34998626667073579"/>
      </bottom>
      <diagonal/>
    </border>
    <border>
      <left style="medium">
        <color theme="1"/>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medium">
        <color theme="1"/>
      </right>
      <top style="thin">
        <color theme="0" tint="-0.34998626667073579"/>
      </top>
      <bottom style="thin">
        <color theme="0" tint="-0.34998626667073579"/>
      </bottom>
      <diagonal/>
    </border>
    <border>
      <left/>
      <right style="thin">
        <color theme="0" tint="-0.34998626667073579"/>
      </right>
      <top style="thin">
        <color theme="0" tint="-0.34998626667073579"/>
      </top>
      <bottom style="medium">
        <color theme="1"/>
      </bottom>
      <diagonal/>
    </border>
    <border>
      <left style="thin">
        <color theme="0" tint="-0.34998626667073579"/>
      </left>
      <right style="thin">
        <color theme="0" tint="-0.34998626667073579"/>
      </right>
      <top style="thin">
        <color theme="0" tint="-0.34998626667073579"/>
      </top>
      <bottom style="medium">
        <color theme="1"/>
      </bottom>
      <diagonal/>
    </border>
    <border>
      <left style="thin">
        <color theme="0" tint="-0.34998626667073579"/>
      </left>
      <right style="medium">
        <color theme="1"/>
      </right>
      <top style="thin">
        <color theme="0" tint="-0.34998626667073579"/>
      </top>
      <bottom style="medium">
        <color theme="1"/>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medium">
        <color theme="1"/>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medium">
        <color theme="1"/>
      </bottom>
      <diagonal/>
    </border>
    <border>
      <left style="medium">
        <color theme="1"/>
      </left>
      <right style="thin">
        <color theme="0" tint="-0.34998626667073579"/>
      </right>
      <top style="medium">
        <color theme="1"/>
      </top>
      <bottom style="medium">
        <color theme="0" tint="-0.34998626667073579"/>
      </bottom>
      <diagonal/>
    </border>
    <border>
      <left style="thin">
        <color theme="0" tint="-0.34998626667073579"/>
      </left>
      <right style="thin">
        <color theme="0" tint="-0.34998626667073579"/>
      </right>
      <top style="medium">
        <color theme="1"/>
      </top>
      <bottom style="medium">
        <color theme="0" tint="-0.34998626667073579"/>
      </bottom>
      <diagonal/>
    </border>
    <border>
      <left style="thin">
        <color theme="0" tint="-0.34998626667073579"/>
      </left>
      <right style="medium">
        <color theme="1"/>
      </right>
      <top style="medium">
        <color theme="1"/>
      </top>
      <bottom style="medium">
        <color theme="0" tint="-0.34998626667073579"/>
      </bottom>
      <diagonal/>
    </border>
    <border>
      <left style="medium">
        <color theme="1"/>
      </left>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1"/>
      </right>
      <top style="medium">
        <color theme="0" tint="-0.34998626667073579"/>
      </top>
      <bottom style="thin">
        <color theme="0" tint="-0.34998626667073579"/>
      </bottom>
      <diagonal/>
    </border>
    <border>
      <left/>
      <right style="thin">
        <color theme="0" tint="-0.34998626667073579"/>
      </right>
      <top style="medium">
        <color theme="1"/>
      </top>
      <bottom style="thin">
        <color theme="0" tint="-0.34998626667073579"/>
      </bottom>
      <diagonal/>
    </border>
    <border>
      <left style="medium">
        <color theme="1"/>
      </left>
      <right/>
      <top style="thin">
        <color theme="0" tint="-0.34998626667073579"/>
      </top>
      <bottom style="medium">
        <color theme="1"/>
      </bottom>
      <diagonal/>
    </border>
    <border>
      <left style="medium">
        <color theme="1"/>
      </left>
      <right/>
      <top style="medium">
        <color theme="1"/>
      </top>
      <bottom/>
      <diagonal/>
    </border>
    <border>
      <left/>
      <right style="thin">
        <color theme="0" tint="-0.34998626667073579"/>
      </right>
      <top/>
      <bottom/>
      <diagonal/>
    </border>
    <border>
      <left style="thin">
        <color theme="0" tint="-0.34998626667073579"/>
      </left>
      <right/>
      <top style="thin">
        <color theme="0" tint="-0.34998626667073579"/>
      </top>
      <bottom style="thin">
        <color theme="0" tint="-0.34998626667073579"/>
      </bottom>
      <diagonal/>
    </border>
    <border>
      <left style="thin">
        <color indexed="64"/>
      </left>
      <right/>
      <top style="thin">
        <color indexed="22"/>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indexed="64"/>
      </left>
      <right style="thin">
        <color indexed="64"/>
      </right>
      <top style="thin">
        <color indexed="22"/>
      </top>
      <bottom style="medium">
        <color indexed="64"/>
      </bottom>
      <diagonal/>
    </border>
    <border>
      <left style="medium">
        <color theme="1"/>
      </left>
      <right style="hair">
        <color indexed="64"/>
      </right>
      <top style="medium">
        <color theme="1"/>
      </top>
      <bottom/>
      <diagonal/>
    </border>
    <border>
      <left/>
      <right style="thin">
        <color theme="0" tint="-0.34998626667073579"/>
      </right>
      <top style="medium">
        <color indexed="64"/>
      </top>
      <bottom/>
      <diagonal/>
    </border>
    <border>
      <left style="thin">
        <color theme="0" tint="-0.34998626667073579"/>
      </left>
      <right style="thin">
        <color theme="0" tint="-0.34998626667073579"/>
      </right>
      <top style="medium">
        <color indexed="64"/>
      </top>
      <bottom/>
      <diagonal/>
    </border>
    <border>
      <left style="thin">
        <color theme="0" tint="-0.34998626667073579"/>
      </left>
      <right style="medium">
        <color indexed="64"/>
      </right>
      <top style="medium">
        <color indexed="64"/>
      </top>
      <bottom/>
      <diagonal/>
    </border>
    <border>
      <left style="medium">
        <color theme="1"/>
      </left>
      <right style="hair">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diagonal/>
    </border>
    <border>
      <left style="thin">
        <color theme="0" tint="-0.34998626667073579"/>
      </left>
      <right style="medium">
        <color indexed="64"/>
      </right>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theme="1"/>
      </left>
      <right style="hair">
        <color indexed="64"/>
      </right>
      <top style="thin">
        <color theme="0" tint="-0.34998626667073579"/>
      </top>
      <bottom style="medium">
        <color theme="1"/>
      </bottom>
      <diagonal/>
    </border>
    <border>
      <left style="thin">
        <color theme="0" tint="-0.34998626667073579"/>
      </left>
      <right style="medium">
        <color indexed="64"/>
      </right>
      <top style="thin">
        <color theme="0" tint="-0.34998626667073579"/>
      </top>
      <bottom style="medium">
        <color theme="1"/>
      </bottom>
      <diagonal/>
    </border>
    <border>
      <left style="thin">
        <color theme="0" tint="-0.34998626667073579"/>
      </left>
      <right style="hair">
        <color indexed="64"/>
      </right>
      <top/>
      <bottom/>
      <diagonal/>
    </border>
    <border>
      <left style="thin">
        <color theme="0" tint="-0.34998626667073579"/>
      </left>
      <right style="medium">
        <color indexed="64"/>
      </right>
      <top/>
      <bottom/>
      <diagonal/>
    </border>
    <border>
      <left style="medium">
        <color theme="1"/>
      </left>
      <right style="hair">
        <color indexed="64"/>
      </right>
      <top style="medium">
        <color theme="1"/>
      </top>
      <bottom style="thin">
        <color theme="0" tint="-0.34998626667073579"/>
      </bottom>
      <diagonal/>
    </border>
    <border>
      <left style="thin">
        <color theme="0" tint="-0.34998626667073579"/>
      </left>
      <right style="medium">
        <color indexed="64"/>
      </right>
      <top style="medium">
        <color theme="1"/>
      </top>
      <bottom style="thin">
        <color theme="0" tint="-0.34998626667073579"/>
      </bottom>
      <diagonal/>
    </border>
    <border>
      <left style="medium">
        <color indexed="64"/>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theme="1"/>
      </left>
      <right style="thin">
        <color theme="0" tint="-0.34998626667073579"/>
      </right>
      <top style="medium">
        <color theme="1"/>
      </top>
      <bottom/>
      <diagonal/>
    </border>
    <border>
      <left style="medium">
        <color indexed="64"/>
      </left>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medium">
        <color indexed="64"/>
      </left>
      <right/>
      <top style="thin">
        <color theme="0" tint="-0.34998626667073579"/>
      </top>
      <bottom style="thin">
        <color theme="0" tint="-0.34998626667073579"/>
      </bottom>
      <diagonal/>
    </border>
    <border>
      <left style="medium">
        <color indexed="64"/>
      </left>
      <right style="thin">
        <color theme="0" tint="-0.34998626667073579"/>
      </right>
      <top style="medium">
        <color indexed="64"/>
      </top>
      <bottom style="medium">
        <color theme="0" tint="-0.34998626667073579"/>
      </bottom>
      <diagonal/>
    </border>
    <border>
      <left style="thin">
        <color theme="0" tint="-0.34998626667073579"/>
      </left>
      <right style="thin">
        <color theme="0" tint="-0.34998626667073579"/>
      </right>
      <top style="medium">
        <color indexed="64"/>
      </top>
      <bottom style="medium">
        <color theme="0" tint="-0.34998626667073579"/>
      </bottom>
      <diagonal/>
    </border>
    <border>
      <left style="thin">
        <color theme="0" tint="-0.34998626667073579"/>
      </left>
      <right style="medium">
        <color indexed="64"/>
      </right>
      <top style="medium">
        <color indexed="64"/>
      </top>
      <bottom style="medium">
        <color theme="0" tint="-0.34998626667073579"/>
      </bottom>
      <diagonal/>
    </border>
    <border>
      <left style="medium">
        <color indexed="64"/>
      </left>
      <right/>
      <top style="medium">
        <color theme="0" tint="-0.34998626667073579"/>
      </top>
      <bottom style="thin">
        <color theme="0" tint="-0.34998626667073579"/>
      </bottom>
      <diagonal/>
    </border>
    <border>
      <left style="thin">
        <color theme="0" tint="-0.34998626667073579"/>
      </left>
      <right style="medium">
        <color indexed="64"/>
      </right>
      <top style="medium">
        <color theme="0" tint="-0.34998626667073579"/>
      </top>
      <bottom style="thin">
        <color theme="0" tint="-0.34998626667073579"/>
      </bottom>
      <diagonal/>
    </border>
    <border>
      <left style="medium">
        <color indexed="64"/>
      </left>
      <right style="thin">
        <color indexed="64"/>
      </right>
      <top style="thin">
        <color indexed="22"/>
      </top>
      <bottom style="medium">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2" fillId="0" borderId="0"/>
    <xf numFmtId="0" fontId="1" fillId="0" borderId="0"/>
  </cellStyleXfs>
  <cellXfs count="451">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8" fillId="0" borderId="23" xfId="0" applyNumberFormat="1" applyFont="1" applyFill="1" applyBorder="1" applyAlignment="1" applyProtection="1">
      <alignment horizontal="center" vertical="center"/>
    </xf>
    <xf numFmtId="165" fontId="18" fillId="9" borderId="23" xfId="0" applyNumberFormat="1" applyFont="1" applyFill="1" applyBorder="1" applyAlignment="1" applyProtection="1">
      <alignment horizontal="center" vertical="center"/>
    </xf>
    <xf numFmtId="165" fontId="18" fillId="9" borderId="24" xfId="0" applyNumberFormat="1" applyFont="1" applyFill="1" applyBorder="1" applyAlignment="1" applyProtection="1">
      <alignment horizontal="center" vertical="center"/>
    </xf>
    <xf numFmtId="0" fontId="11" fillId="0" borderId="0" xfId="3" applyProtection="1"/>
    <xf numFmtId="0" fontId="11" fillId="10" borderId="0" xfId="3" applyFill="1" applyProtection="1"/>
    <xf numFmtId="0" fontId="0" fillId="0" borderId="0" xfId="0" applyProtection="1"/>
    <xf numFmtId="0" fontId="4" fillId="3" borderId="15" xfId="0" applyFont="1" applyFill="1" applyBorder="1" applyAlignment="1" applyProtection="1">
      <alignment horizontal="center" vertical="center" wrapText="1"/>
    </xf>
    <xf numFmtId="0" fontId="18" fillId="3" borderId="14" xfId="0" applyFont="1" applyFill="1" applyBorder="1" applyAlignment="1" applyProtection="1">
      <alignment horizontal="center" vertical="center"/>
    </xf>
    <xf numFmtId="3" fontId="18" fillId="3" borderId="14" xfId="0" applyNumberFormat="1" applyFont="1" applyFill="1" applyBorder="1" applyAlignment="1" applyProtection="1">
      <alignment horizontal="center" vertical="center" wrapText="1"/>
    </xf>
    <xf numFmtId="0" fontId="25" fillId="10" borderId="1" xfId="0" applyFont="1" applyFill="1" applyBorder="1"/>
    <xf numFmtId="0" fontId="0" fillId="10" borderId="18" xfId="0" applyFill="1" applyBorder="1"/>
    <xf numFmtId="0" fontId="5" fillId="10" borderId="28" xfId="0" applyFont="1" applyFill="1" applyBorder="1" applyAlignment="1">
      <alignment vertical="center"/>
    </xf>
    <xf numFmtId="0" fontId="0" fillId="10" borderId="27" xfId="0" applyFill="1" applyBorder="1"/>
    <xf numFmtId="0" fontId="28" fillId="10" borderId="26" xfId="0" applyFont="1" applyFill="1" applyBorder="1"/>
    <xf numFmtId="0" fontId="28" fillId="10" borderId="27" xfId="0" applyFont="1" applyFill="1" applyBorder="1" applyAlignment="1">
      <alignment wrapText="1"/>
    </xf>
    <xf numFmtId="0" fontId="28" fillId="10" borderId="27"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27" xfId="0" applyFont="1" applyFill="1" applyBorder="1" applyAlignment="1">
      <alignment horizontal="center" vertical="center"/>
    </xf>
    <xf numFmtId="0" fontId="28" fillId="10" borderId="26" xfId="0" applyFont="1" applyFill="1" applyBorder="1" applyAlignment="1">
      <alignment vertical="top"/>
    </xf>
    <xf numFmtId="0" fontId="5"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applyProtection="1"/>
    <xf numFmtId="3" fontId="18" fillId="3" borderId="16" xfId="0" applyNumberFormat="1" applyFont="1" applyFill="1" applyBorder="1" applyAlignment="1" applyProtection="1">
      <alignment horizontal="center" vertical="center" wrapText="1"/>
    </xf>
    <xf numFmtId="3" fontId="18" fillId="3" borderId="15" xfId="0" applyNumberFormat="1" applyFont="1" applyFill="1" applyBorder="1" applyAlignment="1" applyProtection="1">
      <alignment horizontal="center" vertical="center" wrapText="1"/>
    </xf>
    <xf numFmtId="3" fontId="0" fillId="0" borderId="0" xfId="0" applyNumberFormat="1" applyProtection="1"/>
    <xf numFmtId="0" fontId="4" fillId="11" borderId="29" xfId="0" applyFont="1" applyFill="1" applyBorder="1" applyAlignment="1" applyProtection="1">
      <alignment horizontal="center" vertical="center"/>
      <protection locked="0"/>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0"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23" xfId="0" applyNumberFormat="1" applyFont="1" applyFill="1" applyBorder="1" applyAlignment="1" applyProtection="1">
      <alignment vertical="center" shrinkToFit="1"/>
      <protection locked="0"/>
    </xf>
    <xf numFmtId="3" fontId="23" fillId="0" borderId="23" xfId="0" applyNumberFormat="1" applyFont="1" applyFill="1" applyBorder="1" applyAlignment="1" applyProtection="1">
      <alignment vertical="center" shrinkToFit="1"/>
    </xf>
    <xf numFmtId="3" fontId="23" fillId="9" borderId="23" xfId="0" applyNumberFormat="1" applyFont="1" applyFill="1" applyBorder="1" applyAlignment="1" applyProtection="1">
      <alignment vertical="center" shrinkToFit="1"/>
    </xf>
    <xf numFmtId="3" fontId="23" fillId="9" borderId="24" xfId="0" applyNumberFormat="1" applyFont="1" applyFill="1" applyBorder="1" applyAlignment="1" applyProtection="1">
      <alignment vertical="center" shrinkToFit="1"/>
    </xf>
    <xf numFmtId="3" fontId="3" fillId="8" borderId="23" xfId="0" applyNumberFormat="1" applyFont="1" applyFill="1" applyBorder="1" applyAlignment="1" applyProtection="1">
      <alignment vertical="center" shrinkToFit="1"/>
    </xf>
    <xf numFmtId="0" fontId="28" fillId="10" borderId="0" xfId="0" applyFont="1" applyFill="1" applyBorder="1"/>
    <xf numFmtId="0" fontId="28" fillId="10" borderId="26" xfId="0" applyFont="1" applyFill="1" applyBorder="1" applyAlignment="1">
      <alignment wrapText="1"/>
    </xf>
    <xf numFmtId="0" fontId="28" fillId="10" borderId="0" xfId="0" applyFont="1" applyFill="1" applyBorder="1" applyAlignment="1">
      <alignment wrapText="1"/>
    </xf>
    <xf numFmtId="0" fontId="27" fillId="10" borderId="26"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Border="1" applyAlignment="1">
      <alignment vertical="center" wrapText="1"/>
    </xf>
    <xf numFmtId="0" fontId="29" fillId="10" borderId="0" xfId="0" applyFont="1" applyFill="1" applyBorder="1" applyAlignment="1">
      <alignment vertical="center"/>
    </xf>
    <xf numFmtId="0" fontId="28" fillId="10" borderId="0" xfId="0" applyFont="1" applyFill="1" applyBorder="1" applyAlignment="1">
      <alignment vertical="center"/>
    </xf>
    <xf numFmtId="0" fontId="28" fillId="10" borderId="27" xfId="0" applyFont="1" applyFill="1" applyBorder="1" applyAlignment="1">
      <alignment vertical="center"/>
    </xf>
    <xf numFmtId="0" fontId="5" fillId="10" borderId="0" xfId="0" applyFont="1" applyFill="1" applyBorder="1" applyAlignment="1">
      <alignment horizontal="center" vertical="center"/>
    </xf>
    <xf numFmtId="0" fontId="29" fillId="10" borderId="27" xfId="0" applyFont="1" applyFill="1" applyBorder="1" applyAlignment="1">
      <alignment vertical="center"/>
    </xf>
    <xf numFmtId="0" fontId="28" fillId="10" borderId="0" xfId="0" applyFont="1" applyFill="1" applyBorder="1" applyAlignment="1">
      <alignment vertical="top" wrapText="1"/>
    </xf>
    <xf numFmtId="0" fontId="28" fillId="10" borderId="0" xfId="0" applyFont="1" applyFill="1" applyBorder="1" applyAlignment="1">
      <alignment vertical="top"/>
    </xf>
    <xf numFmtId="0" fontId="5" fillId="10" borderId="0" xfId="0" applyFont="1" applyFill="1" applyBorder="1" applyAlignment="1">
      <alignment horizontal="right" vertical="center" wrapText="1"/>
    </xf>
    <xf numFmtId="0" fontId="30"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31" fillId="10" borderId="0" xfId="0" applyFont="1" applyFill="1" applyBorder="1" applyAlignment="1"/>
    <xf numFmtId="0" fontId="32" fillId="10" borderId="0" xfId="0" applyFont="1" applyFill="1" applyBorder="1" applyAlignment="1">
      <alignment vertical="center"/>
    </xf>
    <xf numFmtId="0" fontId="33" fillId="10" borderId="27" xfId="0" applyFont="1" applyFill="1" applyBorder="1" applyAlignment="1">
      <alignment vertical="center"/>
    </xf>
    <xf numFmtId="0" fontId="35" fillId="10" borderId="0" xfId="0" applyFont="1" applyFill="1" applyBorder="1" applyAlignment="1">
      <alignment vertical="center"/>
    </xf>
    <xf numFmtId="0" fontId="36" fillId="10" borderId="0" xfId="0" applyFont="1" applyFill="1" applyBorder="1" applyAlignment="1">
      <alignment vertical="center"/>
    </xf>
    <xf numFmtId="0" fontId="34" fillId="10" borderId="27" xfId="0" applyFont="1" applyFill="1" applyBorder="1" applyAlignment="1">
      <alignment vertical="center"/>
    </xf>
    <xf numFmtId="0" fontId="31" fillId="10" borderId="27" xfId="0" applyFont="1" applyFill="1" applyBorder="1"/>
    <xf numFmtId="49" fontId="4" fillId="11" borderId="29" xfId="0" applyNumberFormat="1" applyFont="1" applyFill="1" applyBorder="1" applyAlignment="1" applyProtection="1">
      <alignment horizontal="center" vertical="center"/>
      <protection locked="0"/>
    </xf>
    <xf numFmtId="1" fontId="4" fillId="11" borderId="29" xfId="0" applyNumberFormat="1" applyFont="1" applyFill="1" applyBorder="1" applyAlignment="1" applyProtection="1">
      <alignment horizontal="center" vertical="center"/>
      <protection locked="0"/>
    </xf>
    <xf numFmtId="0" fontId="28" fillId="10" borderId="0" xfId="0" applyFont="1" applyFill="1" applyBorder="1" applyAlignment="1">
      <alignment vertical="top"/>
    </xf>
    <xf numFmtId="0" fontId="28" fillId="10" borderId="0" xfId="0" applyFont="1" applyFill="1" applyBorder="1"/>
    <xf numFmtId="0" fontId="28" fillId="10" borderId="0" xfId="0" applyFont="1" applyFill="1" applyBorder="1" applyAlignment="1">
      <alignment vertical="top" wrapText="1"/>
    </xf>
    <xf numFmtId="0" fontId="28" fillId="10" borderId="0" xfId="0" applyFont="1" applyFill="1" applyBorder="1" applyAlignment="1">
      <alignment wrapText="1"/>
    </xf>
    <xf numFmtId="164" fontId="4" fillId="0" borderId="30" xfId="0" applyNumberFormat="1" applyFont="1" applyFill="1" applyBorder="1" applyAlignment="1" applyProtection="1">
      <alignment horizontal="center" vertical="center"/>
    </xf>
    <xf numFmtId="3" fontId="5" fillId="0" borderId="30" xfId="0" applyNumberFormat="1" applyFont="1" applyFill="1" applyBorder="1" applyAlignment="1" applyProtection="1">
      <alignment horizontal="right" vertical="center" shrinkToFit="1"/>
      <protection locked="0"/>
    </xf>
    <xf numFmtId="164" fontId="4" fillId="9" borderId="30" xfId="0" applyNumberFormat="1" applyFont="1" applyFill="1" applyBorder="1" applyAlignment="1" applyProtection="1">
      <alignment horizontal="center" vertical="center"/>
    </xf>
    <xf numFmtId="3" fontId="17" fillId="9" borderId="30" xfId="0" applyNumberFormat="1" applyFont="1" applyFill="1" applyBorder="1" applyAlignment="1" applyProtection="1">
      <alignment horizontal="right" vertical="center" shrinkToFit="1"/>
    </xf>
    <xf numFmtId="3" fontId="3" fillId="0" borderId="30" xfId="0" applyNumberFormat="1" applyFont="1" applyFill="1" applyBorder="1" applyAlignment="1" applyProtection="1">
      <alignment vertical="center"/>
      <protection locked="0"/>
    </xf>
    <xf numFmtId="3" fontId="3" fillId="0" borderId="30" xfId="0" applyNumberFormat="1" applyFont="1" applyFill="1" applyBorder="1" applyAlignment="1" applyProtection="1">
      <alignment vertical="center"/>
      <protection locked="0" hidden="1"/>
    </xf>
    <xf numFmtId="0" fontId="4" fillId="3" borderId="30" xfId="3" applyFont="1" applyFill="1" applyBorder="1" applyAlignment="1" applyProtection="1">
      <alignment horizontal="center" vertical="center" wrapText="1"/>
    </xf>
    <xf numFmtId="3" fontId="18" fillId="3" borderId="30" xfId="3" applyNumberFormat="1" applyFont="1" applyFill="1" applyBorder="1" applyAlignment="1" applyProtection="1">
      <alignment horizontal="center" vertical="center" wrapText="1"/>
    </xf>
    <xf numFmtId="0" fontId="18" fillId="3" borderId="30" xfId="3" applyFont="1" applyFill="1" applyBorder="1" applyAlignment="1" applyProtection="1">
      <alignment horizontal="center" vertical="center"/>
    </xf>
    <xf numFmtId="3" fontId="17" fillId="9" borderId="30" xfId="0" applyNumberFormat="1" applyFont="1" applyFill="1" applyBorder="1" applyAlignment="1" applyProtection="1">
      <alignment horizontal="right" vertical="center" shrinkToFit="1"/>
      <protection locked="0"/>
    </xf>
    <xf numFmtId="164" fontId="4" fillId="10" borderId="30" xfId="0" applyNumberFormat="1" applyFont="1" applyFill="1" applyBorder="1" applyAlignment="1" applyProtection="1">
      <alignment horizontal="center" vertical="center"/>
    </xf>
    <xf numFmtId="3" fontId="17" fillId="10" borderId="30" xfId="0" applyNumberFormat="1" applyFont="1" applyFill="1" applyBorder="1" applyAlignment="1" applyProtection="1">
      <alignment horizontal="right" vertical="center" shrinkToFit="1"/>
      <protection locked="0"/>
    </xf>
    <xf numFmtId="3" fontId="17" fillId="9" borderId="30" xfId="0" applyNumberFormat="1" applyFont="1" applyFill="1" applyBorder="1" applyAlignment="1" applyProtection="1">
      <alignment vertical="center"/>
    </xf>
    <xf numFmtId="3" fontId="5" fillId="0" borderId="30" xfId="0" applyNumberFormat="1" applyFont="1" applyFill="1" applyBorder="1" applyAlignment="1" applyProtection="1">
      <alignment vertical="center"/>
      <protection locked="0"/>
    </xf>
    <xf numFmtId="4" fontId="18" fillId="3" borderId="30" xfId="3" applyNumberFormat="1" applyFont="1" applyFill="1" applyBorder="1" applyAlignment="1" applyProtection="1">
      <alignment horizontal="center" vertical="center" wrapText="1"/>
    </xf>
    <xf numFmtId="3" fontId="5" fillId="0" borderId="30" xfId="0" applyNumberFormat="1" applyFont="1" applyFill="1" applyBorder="1" applyAlignment="1" applyProtection="1">
      <alignment horizontal="right" vertical="center"/>
      <protection locked="0"/>
    </xf>
    <xf numFmtId="3" fontId="17" fillId="9" borderId="30" xfId="0" applyNumberFormat="1" applyFont="1" applyFill="1" applyBorder="1" applyAlignment="1" applyProtection="1">
      <alignment horizontal="right" vertical="center"/>
    </xf>
    <xf numFmtId="3" fontId="5" fillId="9" borderId="30" xfId="0" applyNumberFormat="1" applyFont="1" applyFill="1" applyBorder="1" applyAlignment="1" applyProtection="1">
      <alignment vertical="center"/>
      <protection locked="0"/>
    </xf>
    <xf numFmtId="3" fontId="17" fillId="0" borderId="30" xfId="0" applyNumberFormat="1" applyFont="1" applyFill="1" applyBorder="1" applyAlignment="1" applyProtection="1">
      <alignment vertical="center"/>
    </xf>
    <xf numFmtId="3" fontId="38" fillId="3" borderId="20" xfId="0" applyNumberFormat="1" applyFont="1" applyFill="1" applyBorder="1" applyAlignment="1" applyProtection="1">
      <alignment horizontal="center" vertical="center" wrapText="1"/>
    </xf>
    <xf numFmtId="0" fontId="4" fillId="11" borderId="4" xfId="0" applyFont="1" applyFill="1" applyBorder="1" applyAlignment="1" applyProtection="1">
      <alignment horizontal="center" vertical="center"/>
      <protection locked="0"/>
    </xf>
    <xf numFmtId="3" fontId="5" fillId="0" borderId="31" xfId="0" applyNumberFormat="1" applyFont="1" applyFill="1" applyBorder="1" applyAlignment="1" applyProtection="1">
      <alignment horizontal="right" vertical="center" shrinkToFit="1"/>
      <protection locked="0"/>
    </xf>
    <xf numFmtId="3" fontId="5" fillId="0" borderId="30" xfId="4" applyNumberFormat="1" applyFont="1" applyFill="1" applyBorder="1" applyAlignment="1" applyProtection="1">
      <alignment vertical="center"/>
      <protection locked="0"/>
    </xf>
    <xf numFmtId="14" fontId="6" fillId="2" borderId="0" xfId="1"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xf>
    <xf numFmtId="3" fontId="3" fillId="0" borderId="23" xfId="0" applyNumberFormat="1" applyFont="1" applyFill="1" applyBorder="1" applyAlignment="1" applyProtection="1">
      <alignment vertical="center" shrinkToFit="1"/>
      <protection locked="0"/>
    </xf>
    <xf numFmtId="3" fontId="3" fillId="0" borderId="23" xfId="0" applyNumberFormat="1" applyFont="1" applyFill="1" applyBorder="1" applyAlignment="1" applyProtection="1">
      <alignment vertical="center" shrinkToFit="1"/>
      <protection locked="0"/>
    </xf>
    <xf numFmtId="3" fontId="3" fillId="0" borderId="23" xfId="0" applyNumberFormat="1" applyFont="1" applyFill="1" applyBorder="1" applyAlignment="1" applyProtection="1">
      <alignment vertical="center" shrinkToFit="1"/>
      <protection locked="0"/>
    </xf>
    <xf numFmtId="3" fontId="3" fillId="0" borderId="23" xfId="0" applyNumberFormat="1" applyFont="1" applyFill="1" applyBorder="1" applyAlignment="1" applyProtection="1">
      <alignment vertical="center" shrinkToFit="1"/>
      <protection locked="0"/>
    </xf>
    <xf numFmtId="3" fontId="3" fillId="0" borderId="23" xfId="0" applyNumberFormat="1" applyFont="1" applyFill="1" applyBorder="1" applyAlignment="1" applyProtection="1">
      <alignment vertical="center" shrinkToFit="1"/>
      <protection locked="0"/>
    </xf>
    <xf numFmtId="3" fontId="3" fillId="0" borderId="23" xfId="0" applyNumberFormat="1" applyFont="1" applyFill="1" applyBorder="1" applyAlignment="1" applyProtection="1">
      <alignment vertical="center" shrinkToFit="1"/>
      <protection locked="0"/>
    </xf>
    <xf numFmtId="3" fontId="3" fillId="0" borderId="23" xfId="0" applyNumberFormat="1" applyFont="1" applyFill="1" applyBorder="1" applyAlignment="1" applyProtection="1">
      <alignment vertical="center" shrinkToFit="1"/>
      <protection locked="0"/>
    </xf>
    <xf numFmtId="3" fontId="3" fillId="0" borderId="23" xfId="0" applyNumberFormat="1" applyFont="1" applyFill="1" applyBorder="1" applyAlignment="1" applyProtection="1">
      <alignment vertical="center" shrinkToFit="1"/>
      <protection locked="0"/>
    </xf>
    <xf numFmtId="3" fontId="3" fillId="0" borderId="23" xfId="0" applyNumberFormat="1" applyFont="1" applyFill="1" applyBorder="1" applyAlignment="1" applyProtection="1">
      <alignment vertical="center" shrinkToFit="1"/>
      <protection locked="0"/>
    </xf>
    <xf numFmtId="3" fontId="3" fillId="0" borderId="23" xfId="0" applyNumberFormat="1" applyFont="1" applyFill="1" applyBorder="1" applyAlignment="1" applyProtection="1">
      <alignment vertical="center" shrinkToFit="1"/>
      <protection locked="0"/>
    </xf>
    <xf numFmtId="3" fontId="3" fillId="0" borderId="23" xfId="0" applyNumberFormat="1" applyFont="1" applyFill="1" applyBorder="1" applyAlignment="1" applyProtection="1">
      <alignment vertical="center" shrinkToFit="1"/>
      <protection locked="0"/>
    </xf>
    <xf numFmtId="3" fontId="3" fillId="0" borderId="23" xfId="0" applyNumberFormat="1" applyFont="1" applyFill="1" applyBorder="1" applyAlignment="1" applyProtection="1">
      <alignment vertical="center" shrinkToFit="1"/>
      <protection locked="0"/>
    </xf>
    <xf numFmtId="3" fontId="3" fillId="0" borderId="23" xfId="0" applyNumberFormat="1" applyFont="1" applyFill="1" applyBorder="1" applyAlignment="1" applyProtection="1">
      <alignment vertical="center" shrinkToFit="1"/>
      <protection locked="0"/>
    </xf>
    <xf numFmtId="3" fontId="3" fillId="0" borderId="23" xfId="0" applyNumberFormat="1" applyFont="1" applyFill="1" applyBorder="1" applyAlignment="1" applyProtection="1">
      <alignment vertical="center" shrinkToFit="1"/>
      <protection locked="0"/>
    </xf>
    <xf numFmtId="3" fontId="3" fillId="0" borderId="23" xfId="0" applyNumberFormat="1" applyFont="1" applyFill="1" applyBorder="1" applyAlignment="1" applyProtection="1">
      <alignment vertical="center" shrinkToFit="1"/>
      <protection locked="0"/>
    </xf>
    <xf numFmtId="0" fontId="0" fillId="0" borderId="0" xfId="0"/>
    <xf numFmtId="3" fontId="3" fillId="0" borderId="23" xfId="0" applyNumberFormat="1" applyFont="1" applyFill="1" applyBorder="1" applyAlignment="1" applyProtection="1">
      <alignment vertical="center" shrinkToFit="1"/>
      <protection locked="0"/>
    </xf>
    <xf numFmtId="0" fontId="0" fillId="0" borderId="0" xfId="0"/>
    <xf numFmtId="0" fontId="2" fillId="10" borderId="0" xfId="0" applyFont="1" applyFill="1" applyAlignment="1">
      <alignment horizontal="left" vertical="top"/>
    </xf>
    <xf numFmtId="0" fontId="2" fillId="10" borderId="0" xfId="0" applyFont="1" applyFill="1" applyAlignment="1">
      <alignment horizontal="left" vertical="top" wrapText="1"/>
    </xf>
    <xf numFmtId="0" fontId="0" fillId="10" borderId="0" xfId="0" applyFill="1" applyAlignment="1">
      <alignment vertical="top"/>
    </xf>
    <xf numFmtId="0" fontId="24" fillId="10" borderId="0" xfId="0" applyFont="1" applyFill="1"/>
    <xf numFmtId="49" fontId="39" fillId="10" borderId="0" xfId="0" applyNumberFormat="1" applyFont="1" applyFill="1" applyAlignment="1">
      <alignment horizontal="center"/>
    </xf>
    <xf numFmtId="0" fontId="40" fillId="10" borderId="0" xfId="0" applyFont="1" applyFill="1"/>
    <xf numFmtId="0" fontId="41" fillId="10" borderId="0" xfId="0" applyFont="1" applyFill="1"/>
    <xf numFmtId="0" fontId="39" fillId="10" borderId="0" xfId="0" applyFont="1" applyFill="1"/>
    <xf numFmtId="0" fontId="39" fillId="10" borderId="0" xfId="0" applyFont="1" applyFill="1" applyAlignment="1">
      <alignment horizontal="center"/>
    </xf>
    <xf numFmtId="49" fontId="39" fillId="15" borderId="32" xfId="0" applyNumberFormat="1" applyFont="1" applyFill="1" applyBorder="1" applyAlignment="1">
      <alignment horizontal="center" vertical="center" wrapText="1"/>
    </xf>
    <xf numFmtId="0" fontId="39" fillId="15" borderId="33" xfId="0" applyFont="1" applyFill="1" applyBorder="1" applyAlignment="1">
      <alignment horizontal="center" vertical="center" wrapText="1"/>
    </xf>
    <xf numFmtId="0" fontId="42" fillId="9" borderId="34" xfId="0" applyFont="1" applyFill="1" applyBorder="1" applyAlignment="1">
      <alignment horizontal="left" vertical="center"/>
    </xf>
    <xf numFmtId="49" fontId="42" fillId="9" borderId="35" xfId="0" applyNumberFormat="1" applyFont="1" applyFill="1" applyBorder="1" applyAlignment="1">
      <alignment horizontal="center" vertical="center"/>
    </xf>
    <xf numFmtId="49" fontId="42" fillId="9" borderId="35" xfId="0" applyNumberFormat="1" applyFont="1" applyFill="1" applyBorder="1" applyAlignment="1">
      <alignment horizontal="center" vertical="center" wrapText="1"/>
    </xf>
    <xf numFmtId="3" fontId="42" fillId="9" borderId="35" xfId="0" applyNumberFormat="1" applyFont="1" applyFill="1" applyBorder="1" applyAlignment="1">
      <alignment horizontal="right" vertical="center"/>
    </xf>
    <xf numFmtId="0" fontId="43" fillId="9" borderId="36" xfId="0" applyFont="1" applyFill="1" applyBorder="1" applyAlignment="1">
      <alignment horizontal="left" vertical="center"/>
    </xf>
    <xf numFmtId="0" fontId="44" fillId="10" borderId="34" xfId="0" applyFont="1" applyFill="1" applyBorder="1" applyAlignment="1">
      <alignment horizontal="left" vertical="center"/>
    </xf>
    <xf numFmtId="49" fontId="44" fillId="10" borderId="35" xfId="0" applyNumberFormat="1" applyFont="1" applyFill="1" applyBorder="1" applyAlignment="1">
      <alignment horizontal="center" vertical="center"/>
    </xf>
    <xf numFmtId="3" fontId="44" fillId="10" borderId="35" xfId="0" applyNumberFormat="1" applyFont="1" applyFill="1" applyBorder="1" applyAlignment="1">
      <alignment horizontal="right" vertical="center"/>
    </xf>
    <xf numFmtId="0" fontId="44" fillId="10" borderId="34" xfId="0" applyFont="1" applyFill="1" applyBorder="1" applyAlignment="1">
      <alignment horizontal="left" vertical="center" wrapText="1"/>
    </xf>
    <xf numFmtId="49" fontId="44" fillId="10" borderId="35" xfId="0" applyNumberFormat="1" applyFont="1" applyFill="1" applyBorder="1" applyAlignment="1">
      <alignment horizontal="center" vertical="center" wrapText="1"/>
    </xf>
    <xf numFmtId="0" fontId="44" fillId="10" borderId="36" xfId="0" applyFont="1" applyFill="1" applyBorder="1" applyAlignment="1">
      <alignment horizontal="left" vertical="center" wrapText="1"/>
    </xf>
    <xf numFmtId="49" fontId="39" fillId="10" borderId="38" xfId="0" applyNumberFormat="1" applyFont="1" applyFill="1" applyBorder="1" applyAlignment="1">
      <alignment horizontal="center" vertical="center"/>
    </xf>
    <xf numFmtId="3" fontId="44" fillId="10" borderId="38" xfId="0" applyNumberFormat="1" applyFont="1" applyFill="1" applyBorder="1" applyAlignment="1">
      <alignment horizontal="right" vertical="center"/>
    </xf>
    <xf numFmtId="0" fontId="44" fillId="10" borderId="38" xfId="0" applyFont="1" applyFill="1" applyBorder="1" applyAlignment="1">
      <alignment horizontal="right" vertical="center"/>
    </xf>
    <xf numFmtId="49" fontId="39" fillId="16" borderId="41" xfId="0" applyNumberFormat="1" applyFont="1" applyFill="1" applyBorder="1" applyAlignment="1">
      <alignment horizontal="center" vertical="center"/>
    </xf>
    <xf numFmtId="3" fontId="39" fillId="16" borderId="41" xfId="0" applyNumberFormat="1" applyFont="1" applyFill="1" applyBorder="1" applyAlignment="1">
      <alignment horizontal="right" vertical="center"/>
    </xf>
    <xf numFmtId="49" fontId="39" fillId="10" borderId="43" xfId="0" applyNumberFormat="1" applyFont="1" applyFill="1" applyBorder="1" applyAlignment="1">
      <alignment horizontal="center" vertical="center"/>
    </xf>
    <xf numFmtId="0" fontId="44" fillId="10" borderId="43" xfId="0" applyFont="1" applyFill="1" applyBorder="1" applyAlignment="1">
      <alignment horizontal="right" vertical="center"/>
    </xf>
    <xf numFmtId="49" fontId="42" fillId="9" borderId="44" xfId="0" applyNumberFormat="1" applyFont="1" applyFill="1" applyBorder="1" applyAlignment="1">
      <alignment horizontal="center" vertical="center"/>
    </xf>
    <xf numFmtId="3" fontId="42" fillId="9" borderId="44" xfId="0" applyNumberFormat="1" applyFont="1" applyFill="1" applyBorder="1" applyAlignment="1">
      <alignment horizontal="right" vertical="center"/>
    </xf>
    <xf numFmtId="0" fontId="44" fillId="0" borderId="36" xfId="0" applyFont="1" applyFill="1" applyBorder="1" applyAlignment="1">
      <alignment horizontal="left" vertical="center"/>
    </xf>
    <xf numFmtId="3" fontId="44" fillId="0" borderId="35" xfId="0" applyNumberFormat="1" applyFont="1" applyFill="1" applyBorder="1" applyAlignment="1">
      <alignment horizontal="right" vertical="center"/>
    </xf>
    <xf numFmtId="49" fontId="39" fillId="10" borderId="0" xfId="0" applyNumberFormat="1" applyFont="1" applyFill="1" applyAlignment="1">
      <alignment horizontal="center" vertical="center"/>
    </xf>
    <xf numFmtId="49" fontId="39" fillId="10" borderId="0" xfId="0" applyNumberFormat="1" applyFont="1" applyFill="1" applyAlignment="1">
      <alignment horizontal="center" vertical="center" wrapText="1"/>
    </xf>
    <xf numFmtId="0" fontId="44" fillId="10" borderId="0" xfId="0" applyFont="1" applyFill="1"/>
    <xf numFmtId="0" fontId="46" fillId="10" borderId="46" xfId="0" applyFont="1" applyFill="1" applyBorder="1"/>
    <xf numFmtId="49" fontId="47" fillId="10" borderId="46" xfId="0" applyNumberFormat="1" applyFont="1" applyFill="1" applyBorder="1" applyAlignment="1">
      <alignment horizontal="center" vertical="center"/>
    </xf>
    <xf numFmtId="49" fontId="47" fillId="10" borderId="46" xfId="0" applyNumberFormat="1" applyFont="1" applyFill="1" applyBorder="1" applyAlignment="1">
      <alignment horizontal="center" vertical="center" wrapText="1"/>
    </xf>
    <xf numFmtId="3" fontId="39" fillId="10" borderId="46" xfId="0" applyNumberFormat="1" applyFont="1" applyFill="1" applyBorder="1" applyAlignment="1">
      <alignment horizontal="center"/>
    </xf>
    <xf numFmtId="3" fontId="48" fillId="10" borderId="46" xfId="0" applyNumberFormat="1" applyFont="1" applyFill="1" applyBorder="1" applyAlignment="1">
      <alignment horizontal="center"/>
    </xf>
    <xf numFmtId="0" fontId="48" fillId="10" borderId="46" xfId="0" applyFont="1" applyFill="1" applyBorder="1" applyAlignment="1">
      <alignment vertical="center"/>
    </xf>
    <xf numFmtId="0" fontId="39" fillId="15" borderId="47" xfId="0" applyFont="1" applyFill="1" applyBorder="1" applyAlignment="1">
      <alignment vertical="center" wrapText="1"/>
    </xf>
    <xf numFmtId="49" fontId="39" fillId="15" borderId="48" xfId="0" applyNumberFormat="1" applyFont="1" applyFill="1" applyBorder="1" applyAlignment="1">
      <alignment horizontal="center" vertical="center" wrapText="1"/>
    </xf>
    <xf numFmtId="3" fontId="39" fillId="15" borderId="48" xfId="0" applyNumberFormat="1" applyFont="1" applyFill="1" applyBorder="1" applyAlignment="1">
      <alignment horizontal="center" vertical="center" wrapText="1"/>
    </xf>
    <xf numFmtId="0" fontId="39" fillId="15" borderId="49" xfId="0" applyFont="1" applyFill="1" applyBorder="1" applyAlignment="1">
      <alignment horizontal="center" vertical="center"/>
    </xf>
    <xf numFmtId="0" fontId="42" fillId="9" borderId="50" xfId="0" applyFont="1" applyFill="1" applyBorder="1" applyAlignment="1">
      <alignment vertical="center" wrapText="1"/>
    </xf>
    <xf numFmtId="49" fontId="42" fillId="9" borderId="51" xfId="0" applyNumberFormat="1" applyFont="1" applyFill="1" applyBorder="1" applyAlignment="1">
      <alignment horizontal="center" vertical="center"/>
    </xf>
    <xf numFmtId="49" fontId="42" fillId="9" borderId="51" xfId="0" applyNumberFormat="1" applyFont="1" applyFill="1" applyBorder="1" applyAlignment="1">
      <alignment horizontal="center" vertical="center" wrapText="1"/>
    </xf>
    <xf numFmtId="3" fontId="42" fillId="9" borderId="51" xfId="0" applyNumberFormat="1" applyFont="1" applyFill="1" applyBorder="1" applyAlignment="1">
      <alignment horizontal="right" vertical="center"/>
    </xf>
    <xf numFmtId="0" fontId="43" fillId="9" borderId="52" xfId="0" applyFont="1" applyFill="1" applyBorder="1" applyAlignment="1">
      <alignment horizontal="left" vertical="center"/>
    </xf>
    <xf numFmtId="49" fontId="39" fillId="10" borderId="38" xfId="0" applyNumberFormat="1" applyFont="1" applyFill="1" applyBorder="1" applyAlignment="1">
      <alignment horizontal="center" vertical="center" wrapText="1"/>
    </xf>
    <xf numFmtId="0" fontId="44" fillId="10" borderId="39" xfId="0" applyFont="1" applyFill="1" applyBorder="1" applyAlignment="1">
      <alignment horizontal="left" vertical="center"/>
    </xf>
    <xf numFmtId="0" fontId="42" fillId="9" borderId="36" xfId="0" applyFont="1" applyFill="1" applyBorder="1" applyAlignment="1">
      <alignment horizontal="left" vertical="center" wrapText="1"/>
    </xf>
    <xf numFmtId="0" fontId="44" fillId="0" borderId="36" xfId="0" applyFont="1" applyFill="1" applyBorder="1" applyAlignment="1">
      <alignment horizontal="left" vertical="center" wrapText="1"/>
    </xf>
    <xf numFmtId="0" fontId="42" fillId="9" borderId="36" xfId="0" applyFont="1" applyFill="1" applyBorder="1" applyAlignment="1">
      <alignment horizontal="left" vertical="center"/>
    </xf>
    <xf numFmtId="3" fontId="39" fillId="10" borderId="38" xfId="0" applyNumberFormat="1" applyFont="1" applyFill="1" applyBorder="1" applyAlignment="1">
      <alignment horizontal="right" vertical="center"/>
    </xf>
    <xf numFmtId="0" fontId="39" fillId="10" borderId="38" xfId="0" applyFont="1" applyFill="1" applyBorder="1" applyAlignment="1">
      <alignment horizontal="right" vertical="center"/>
    </xf>
    <xf numFmtId="0" fontId="39" fillId="10" borderId="39" xfId="0" applyFont="1" applyFill="1" applyBorder="1" applyAlignment="1">
      <alignment horizontal="left" vertical="center"/>
    </xf>
    <xf numFmtId="49" fontId="42" fillId="9" borderId="41" xfId="0" applyNumberFormat="1" applyFont="1" applyFill="1" applyBorder="1" applyAlignment="1">
      <alignment horizontal="center" vertical="center" wrapText="1"/>
    </xf>
    <xf numFmtId="3" fontId="42" fillId="9" borderId="41" xfId="0" applyNumberFormat="1" applyFont="1" applyFill="1" applyBorder="1" applyAlignment="1">
      <alignment horizontal="right" vertical="center"/>
    </xf>
    <xf numFmtId="0" fontId="43" fillId="9" borderId="42" xfId="0" applyFont="1" applyFill="1" applyBorder="1" applyAlignment="1">
      <alignment horizontal="left" vertical="center"/>
    </xf>
    <xf numFmtId="0" fontId="0" fillId="10" borderId="0" xfId="0" applyFill="1"/>
    <xf numFmtId="0" fontId="12" fillId="9" borderId="0" xfId="0" applyFont="1" applyFill="1" applyBorder="1" applyAlignment="1" applyProtection="1">
      <alignment horizontal="left" vertical="center" wrapText="1"/>
    </xf>
    <xf numFmtId="49" fontId="42" fillId="9" borderId="45" xfId="0" applyNumberFormat="1" applyFont="1" applyFill="1" applyBorder="1" applyAlignment="1">
      <alignment horizontal="center" vertical="center"/>
    </xf>
    <xf numFmtId="0" fontId="42" fillId="9" borderId="52" xfId="0" applyFont="1" applyFill="1" applyBorder="1" applyAlignment="1">
      <alignment horizontal="left" vertical="center" wrapText="1"/>
    </xf>
    <xf numFmtId="49" fontId="42" fillId="9" borderId="59" xfId="0" applyNumberFormat="1" applyFont="1" applyFill="1" applyBorder="1" applyAlignment="1">
      <alignment horizontal="center" vertical="center"/>
    </xf>
    <xf numFmtId="3" fontId="42" fillId="9" borderId="59" xfId="0" applyNumberFormat="1" applyFont="1" applyFill="1" applyBorder="1" applyAlignment="1">
      <alignment horizontal="right" vertical="center"/>
    </xf>
    <xf numFmtId="0" fontId="15" fillId="9" borderId="60" xfId="0" applyFont="1" applyFill="1" applyBorder="1" applyAlignment="1" applyProtection="1">
      <alignment vertical="center" wrapText="1"/>
    </xf>
    <xf numFmtId="49" fontId="15" fillId="9" borderId="60" xfId="0" applyNumberFormat="1" applyFont="1" applyFill="1" applyBorder="1" applyAlignment="1" applyProtection="1">
      <alignment horizontal="center" vertical="center" wrapText="1"/>
    </xf>
    <xf numFmtId="0" fontId="15" fillId="9" borderId="60" xfId="0" applyFont="1" applyFill="1" applyBorder="1" applyAlignment="1" applyProtection="1">
      <alignment horizontal="center" vertical="center" wrapText="1"/>
    </xf>
    <xf numFmtId="3" fontId="15" fillId="9" borderId="60" xfId="0" applyNumberFormat="1" applyFont="1" applyFill="1" applyBorder="1" applyAlignment="1" applyProtection="1">
      <alignment vertical="center" wrapText="1"/>
    </xf>
    <xf numFmtId="0" fontId="39" fillId="15" borderId="55" xfId="0" applyFont="1" applyFill="1" applyBorder="1" applyAlignment="1">
      <alignment horizontal="left" vertical="center" wrapText="1"/>
    </xf>
    <xf numFmtId="0" fontId="44" fillId="10" borderId="37" xfId="0" applyFont="1" applyFill="1" applyBorder="1" applyAlignment="1">
      <alignment horizontal="left" vertical="center"/>
    </xf>
    <xf numFmtId="0" fontId="39" fillId="16" borderId="54" xfId="0" applyFont="1" applyFill="1" applyBorder="1" applyAlignment="1">
      <alignment horizontal="left" vertical="center"/>
    </xf>
    <xf numFmtId="0" fontId="39" fillId="15" borderId="61" xfId="0" applyFont="1" applyFill="1" applyBorder="1" applyAlignment="1">
      <alignment vertical="center" wrapText="1"/>
    </xf>
    <xf numFmtId="49" fontId="39" fillId="15" borderId="62" xfId="0" applyNumberFormat="1" applyFont="1" applyFill="1" applyBorder="1" applyAlignment="1">
      <alignment horizontal="center" vertical="center" wrapText="1"/>
    </xf>
    <xf numFmtId="49" fontId="39" fillId="15" borderId="63" xfId="0" applyNumberFormat="1" applyFont="1" applyFill="1" applyBorder="1" applyAlignment="1">
      <alignment horizontal="center" vertical="center" wrapText="1"/>
    </xf>
    <xf numFmtId="0" fontId="39" fillId="15" borderId="64" xfId="0" applyFont="1" applyFill="1" applyBorder="1" applyAlignment="1">
      <alignment horizontal="center" vertical="center" wrapText="1"/>
    </xf>
    <xf numFmtId="0" fontId="42" fillId="9" borderId="65" xfId="0" applyFont="1" applyFill="1" applyBorder="1" applyAlignment="1">
      <alignment horizontal="left" vertical="center"/>
    </xf>
    <xf numFmtId="0" fontId="43" fillId="9" borderId="66" xfId="0" applyFont="1" applyFill="1" applyBorder="1" applyAlignment="1">
      <alignment horizontal="left" vertical="center"/>
    </xf>
    <xf numFmtId="0" fontId="44" fillId="10" borderId="65" xfId="0" applyFont="1" applyFill="1" applyBorder="1" applyAlignment="1">
      <alignment horizontal="left" vertical="center"/>
    </xf>
    <xf numFmtId="49" fontId="44" fillId="10" borderId="45" xfId="0" applyNumberFormat="1" applyFont="1" applyFill="1" applyBorder="1" applyAlignment="1">
      <alignment horizontal="center" vertical="center"/>
    </xf>
    <xf numFmtId="0" fontId="44" fillId="10" borderId="66" xfId="0" applyFont="1" applyFill="1" applyBorder="1" applyAlignment="1">
      <alignment horizontal="left" vertical="center"/>
    </xf>
    <xf numFmtId="0" fontId="44" fillId="10" borderId="65" xfId="0" applyFont="1" applyFill="1" applyBorder="1" applyAlignment="1">
      <alignment horizontal="left" vertical="center" wrapText="1"/>
    </xf>
    <xf numFmtId="49" fontId="44" fillId="10" borderId="45" xfId="0" applyNumberFormat="1" applyFont="1" applyFill="1" applyBorder="1" applyAlignment="1">
      <alignment horizontal="center" vertical="center" wrapText="1"/>
    </xf>
    <xf numFmtId="0" fontId="44" fillId="10" borderId="66" xfId="0" applyFont="1" applyFill="1" applyBorder="1" applyAlignment="1">
      <alignment horizontal="left" vertical="center" wrapText="1"/>
    </xf>
    <xf numFmtId="0" fontId="44" fillId="10" borderId="67" xfId="0" applyFont="1" applyFill="1" applyBorder="1" applyAlignment="1">
      <alignment wrapText="1"/>
    </xf>
    <xf numFmtId="0" fontId="42" fillId="9" borderId="65" xfId="0" applyFont="1" applyFill="1" applyBorder="1" applyAlignment="1">
      <alignment horizontal="left" vertical="center" wrapText="1"/>
    </xf>
    <xf numFmtId="3" fontId="42" fillId="9" borderId="57" xfId="0" applyNumberFormat="1" applyFont="1" applyFill="1" applyBorder="1" applyAlignment="1">
      <alignment horizontal="right" vertical="center"/>
    </xf>
    <xf numFmtId="0" fontId="42" fillId="9" borderId="66" xfId="0" applyFont="1" applyFill="1" applyBorder="1" applyAlignment="1">
      <alignment horizontal="left" vertical="center" wrapText="1"/>
    </xf>
    <xf numFmtId="0" fontId="44" fillId="10" borderId="69" xfId="0" applyFont="1" applyFill="1" applyBorder="1" applyAlignment="1">
      <alignment wrapText="1"/>
    </xf>
    <xf numFmtId="49" fontId="42" fillId="9" borderId="45" xfId="0" applyNumberFormat="1" applyFont="1" applyFill="1" applyBorder="1" applyAlignment="1">
      <alignment horizontal="center" vertical="center" wrapText="1"/>
    </xf>
    <xf numFmtId="0" fontId="39" fillId="16" borderId="70" xfId="0" applyFont="1" applyFill="1" applyBorder="1" applyAlignment="1">
      <alignment horizontal="left" vertical="center"/>
    </xf>
    <xf numFmtId="49" fontId="39" fillId="16" borderId="40" xfId="0" applyNumberFormat="1" applyFont="1" applyFill="1" applyBorder="1" applyAlignment="1">
      <alignment horizontal="center" vertical="center"/>
    </xf>
    <xf numFmtId="3" fontId="39" fillId="16" borderId="71" xfId="0" applyNumberFormat="1" applyFont="1" applyFill="1" applyBorder="1" applyAlignment="1">
      <alignment horizontal="right" vertical="center"/>
    </xf>
    <xf numFmtId="0" fontId="44" fillId="10" borderId="72" xfId="0" applyFont="1" applyFill="1" applyBorder="1" applyAlignment="1">
      <alignment horizontal="left" vertical="center"/>
    </xf>
    <xf numFmtId="49" fontId="39" fillId="10" borderId="56" xfId="0" applyNumberFormat="1" applyFont="1" applyFill="1" applyBorder="1" applyAlignment="1">
      <alignment horizontal="center" vertical="center"/>
    </xf>
    <xf numFmtId="0" fontId="44" fillId="10" borderId="73" xfId="0" applyFont="1" applyFill="1" applyBorder="1" applyAlignment="1">
      <alignment horizontal="left" vertical="center"/>
    </xf>
    <xf numFmtId="0" fontId="42" fillId="9" borderId="74" xfId="0" applyFont="1" applyFill="1" applyBorder="1" applyAlignment="1">
      <alignment horizontal="left" vertical="center"/>
    </xf>
    <xf numFmtId="49" fontId="42" fillId="9" borderId="53" xfId="0" applyNumberFormat="1" applyFont="1" applyFill="1" applyBorder="1" applyAlignment="1">
      <alignment horizontal="center" vertical="center"/>
    </xf>
    <xf numFmtId="3" fontId="42" fillId="9" borderId="53" xfId="0" applyNumberFormat="1" applyFont="1" applyFill="1" applyBorder="1" applyAlignment="1">
      <alignment horizontal="right" vertical="center"/>
    </xf>
    <xf numFmtId="0" fontId="42" fillId="9" borderId="75" xfId="0" applyFont="1" applyFill="1" applyBorder="1" applyAlignment="1">
      <alignment horizontal="left" vertical="center" wrapText="1"/>
    </xf>
    <xf numFmtId="0" fontId="42" fillId="9" borderId="66" xfId="0" applyFont="1" applyFill="1" applyBorder="1" applyAlignment="1">
      <alignment vertical="center" wrapText="1"/>
    </xf>
    <xf numFmtId="0" fontId="44" fillId="0" borderId="66" xfId="0" applyFont="1" applyFill="1" applyBorder="1" applyAlignment="1">
      <alignment horizontal="left" vertical="center"/>
    </xf>
    <xf numFmtId="0" fontId="44" fillId="0" borderId="69" xfId="0" applyFont="1" applyFill="1" applyBorder="1" applyAlignment="1">
      <alignment horizontal="left" vertical="center"/>
    </xf>
    <xf numFmtId="0" fontId="5" fillId="10" borderId="65" xfId="0" applyFont="1" applyFill="1" applyBorder="1" applyAlignment="1">
      <alignment horizontal="left" vertical="center" wrapText="1"/>
    </xf>
    <xf numFmtId="0" fontId="5" fillId="10" borderId="66" xfId="0" applyFont="1" applyFill="1" applyBorder="1" applyAlignment="1">
      <alignment horizontal="left" vertical="center" wrapText="1"/>
    </xf>
    <xf numFmtId="49" fontId="39" fillId="16" borderId="76" xfId="0" applyNumberFormat="1" applyFont="1" applyFill="1" applyBorder="1" applyAlignment="1">
      <alignment horizontal="center" vertical="center"/>
    </xf>
    <xf numFmtId="49" fontId="39" fillId="16" borderId="59" xfId="0" applyNumberFormat="1" applyFont="1" applyFill="1" applyBorder="1" applyAlignment="1">
      <alignment horizontal="center" vertical="center"/>
    </xf>
    <xf numFmtId="3" fontId="39" fillId="16" borderId="59" xfId="0" applyNumberFormat="1" applyFont="1" applyFill="1" applyBorder="1" applyAlignment="1">
      <alignment horizontal="right" vertical="center"/>
    </xf>
    <xf numFmtId="3" fontId="39" fillId="16" borderId="77" xfId="0" applyNumberFormat="1" applyFont="1" applyFill="1" applyBorder="1" applyAlignment="1">
      <alignment horizontal="right" vertical="center"/>
    </xf>
    <xf numFmtId="0" fontId="12" fillId="9" borderId="58" xfId="0" applyFont="1" applyFill="1" applyBorder="1" applyAlignment="1" applyProtection="1">
      <alignment horizontal="left" vertical="center" wrapText="1"/>
    </xf>
    <xf numFmtId="3" fontId="0" fillId="10" borderId="0" xfId="0" applyNumberFormat="1" applyFill="1"/>
    <xf numFmtId="0" fontId="44" fillId="10" borderId="78" xfId="0" applyFont="1" applyFill="1" applyBorder="1" applyAlignment="1">
      <alignment horizontal="left" vertical="center" wrapText="1"/>
    </xf>
    <xf numFmtId="3" fontId="42" fillId="9" borderId="66" xfId="0" applyNumberFormat="1" applyFont="1" applyFill="1" applyBorder="1" applyAlignment="1">
      <alignment horizontal="left" vertical="top" wrapText="1"/>
    </xf>
    <xf numFmtId="0" fontId="44" fillId="0" borderId="66" xfId="0" applyFont="1" applyFill="1" applyBorder="1" applyAlignment="1">
      <alignment horizontal="left" vertical="center" wrapText="1"/>
    </xf>
    <xf numFmtId="0" fontId="5" fillId="0" borderId="66" xfId="0" applyFont="1" applyFill="1" applyBorder="1" applyAlignment="1">
      <alignment horizontal="left" vertical="center" wrapText="1"/>
    </xf>
    <xf numFmtId="0" fontId="44" fillId="0" borderId="68" xfId="0" applyFont="1" applyFill="1" applyBorder="1" applyAlignment="1">
      <alignment vertical="center" wrapText="1"/>
    </xf>
    <xf numFmtId="0" fontId="0" fillId="10" borderId="0" xfId="0" applyFill="1" applyAlignment="1">
      <alignment horizontal="left"/>
    </xf>
    <xf numFmtId="0" fontId="39" fillId="15" borderId="79" xfId="0" applyFont="1" applyFill="1" applyBorder="1" applyAlignment="1">
      <alignment vertical="center" wrapText="1"/>
    </xf>
    <xf numFmtId="0" fontId="42" fillId="9" borderId="80" xfId="0" applyFont="1" applyFill="1" applyBorder="1" applyAlignment="1">
      <alignment vertical="center"/>
    </xf>
    <xf numFmtId="49" fontId="42" fillId="9" borderId="81" xfId="0" applyNumberFormat="1" applyFont="1" applyFill="1" applyBorder="1" applyAlignment="1">
      <alignment horizontal="center" vertical="center"/>
    </xf>
    <xf numFmtId="0" fontId="44" fillId="10" borderId="78" xfId="0" applyFont="1" applyFill="1" applyBorder="1" applyAlignment="1">
      <alignment horizontal="left" vertical="center"/>
    </xf>
    <xf numFmtId="0" fontId="44" fillId="10" borderId="45" xfId="0" applyFont="1" applyFill="1" applyBorder="1" applyAlignment="1">
      <alignment horizontal="left" vertical="center"/>
    </xf>
    <xf numFmtId="0" fontId="42" fillId="9" borderId="78" xfId="0" applyFont="1" applyFill="1" applyBorder="1" applyAlignment="1">
      <alignment horizontal="left" vertical="center" wrapText="1"/>
    </xf>
    <xf numFmtId="0" fontId="44" fillId="10" borderId="82" xfId="0" applyFont="1" applyFill="1" applyBorder="1" applyAlignment="1">
      <alignment horizontal="left" vertical="center"/>
    </xf>
    <xf numFmtId="0" fontId="39" fillId="16" borderId="76" xfId="0" applyFont="1" applyFill="1" applyBorder="1" applyAlignment="1">
      <alignment horizontal="left" vertical="center"/>
    </xf>
    <xf numFmtId="49" fontId="42" fillId="0" borderId="35" xfId="0" applyNumberFormat="1" applyFont="1" applyFill="1" applyBorder="1" applyAlignment="1">
      <alignment horizontal="center" vertical="center"/>
    </xf>
    <xf numFmtId="49" fontId="42" fillId="0" borderId="35" xfId="0" applyNumberFormat="1" applyFont="1" applyFill="1" applyBorder="1" applyAlignment="1">
      <alignment horizontal="center" vertical="center" wrapText="1"/>
    </xf>
    <xf numFmtId="3" fontId="42" fillId="0" borderId="35" xfId="0" applyNumberFormat="1" applyFont="1" applyFill="1" applyBorder="1" applyAlignment="1">
      <alignment horizontal="right" vertical="center"/>
    </xf>
    <xf numFmtId="0" fontId="0" fillId="0" borderId="0" xfId="0" applyFill="1"/>
    <xf numFmtId="0" fontId="46" fillId="10" borderId="0" xfId="0" applyFont="1" applyFill="1" applyBorder="1"/>
    <xf numFmtId="49" fontId="47" fillId="10" borderId="0" xfId="0" applyNumberFormat="1" applyFont="1" applyFill="1" applyBorder="1" applyAlignment="1">
      <alignment horizontal="center" vertical="center"/>
    </xf>
    <xf numFmtId="49" fontId="47" fillId="10" borderId="0" xfId="0" applyNumberFormat="1" applyFont="1" applyFill="1" applyBorder="1" applyAlignment="1">
      <alignment horizontal="center" vertical="center" wrapText="1"/>
    </xf>
    <xf numFmtId="3" fontId="39" fillId="10" borderId="0" xfId="0" applyNumberFormat="1" applyFont="1" applyFill="1" applyBorder="1" applyAlignment="1">
      <alignment horizontal="center"/>
    </xf>
    <xf numFmtId="3" fontId="48" fillId="10" borderId="0" xfId="0" applyNumberFormat="1" applyFont="1" applyFill="1" applyBorder="1" applyAlignment="1">
      <alignment horizontal="center"/>
    </xf>
    <xf numFmtId="0" fontId="48" fillId="10" borderId="0" xfId="0" applyFont="1" applyFill="1" applyBorder="1" applyAlignment="1">
      <alignment vertical="center"/>
    </xf>
    <xf numFmtId="0" fontId="39" fillId="15" borderId="83" xfId="0" applyFont="1" applyFill="1" applyBorder="1" applyAlignment="1">
      <alignment vertical="center" wrapText="1"/>
    </xf>
    <xf numFmtId="49" fontId="39" fillId="15" borderId="84" xfId="0" applyNumberFormat="1" applyFont="1" applyFill="1" applyBorder="1" applyAlignment="1">
      <alignment horizontal="center" vertical="center" wrapText="1"/>
    </xf>
    <xf numFmtId="3" fontId="39" fillId="15" borderId="84" xfId="0" applyNumberFormat="1" applyFont="1" applyFill="1" applyBorder="1" applyAlignment="1">
      <alignment horizontal="center" vertical="center" wrapText="1"/>
    </xf>
    <xf numFmtId="0" fontId="39" fillId="15" borderId="85" xfId="0" applyFont="1" applyFill="1" applyBorder="1" applyAlignment="1">
      <alignment horizontal="center" vertical="center"/>
    </xf>
    <xf numFmtId="0" fontId="42" fillId="9" borderId="86" xfId="0" applyFont="1" applyFill="1" applyBorder="1" applyAlignment="1">
      <alignment vertical="center" wrapText="1"/>
    </xf>
    <xf numFmtId="0" fontId="43" fillId="9" borderId="87" xfId="0" applyFont="1" applyFill="1" applyBorder="1" applyAlignment="1">
      <alignment horizontal="left" vertical="center"/>
    </xf>
    <xf numFmtId="0" fontId="44" fillId="10" borderId="69" xfId="0" applyFont="1" applyFill="1" applyBorder="1" applyAlignment="1">
      <alignment horizontal="left" vertical="center"/>
    </xf>
    <xf numFmtId="0" fontId="42" fillId="9" borderId="78" xfId="0" applyFont="1" applyFill="1" applyBorder="1" applyAlignment="1">
      <alignment horizontal="left" vertical="center"/>
    </xf>
    <xf numFmtId="0" fontId="42" fillId="0" borderId="78" xfId="0" applyFont="1" applyFill="1" applyBorder="1" applyAlignment="1">
      <alignment horizontal="left" vertical="center"/>
    </xf>
    <xf numFmtId="0" fontId="42" fillId="0" borderId="66" xfId="0" applyFont="1" applyFill="1" applyBorder="1" applyAlignment="1">
      <alignment horizontal="left" vertical="center" wrapText="1"/>
    </xf>
    <xf numFmtId="0" fontId="39" fillId="10" borderId="82" xfId="0" applyFont="1" applyFill="1" applyBorder="1" applyAlignment="1">
      <alignment horizontal="left" vertical="center"/>
    </xf>
    <xf numFmtId="0" fontId="39" fillId="10" borderId="69" xfId="0" applyFont="1" applyFill="1" applyBorder="1" applyAlignment="1">
      <alignment horizontal="left" vertical="center"/>
    </xf>
    <xf numFmtId="0" fontId="42" fillId="9" borderId="66" xfId="0" applyFont="1" applyFill="1" applyBorder="1" applyAlignment="1">
      <alignment horizontal="left" vertical="center"/>
    </xf>
    <xf numFmtId="0" fontId="42" fillId="9" borderId="76" xfId="0" applyFont="1" applyFill="1" applyBorder="1" applyAlignment="1">
      <alignment horizontal="left" vertical="center"/>
    </xf>
    <xf numFmtId="49" fontId="42" fillId="9" borderId="59" xfId="0" applyNumberFormat="1" applyFont="1" applyFill="1" applyBorder="1" applyAlignment="1">
      <alignment horizontal="center" vertical="center" wrapText="1"/>
    </xf>
    <xf numFmtId="0" fontId="43" fillId="9" borderId="77" xfId="0" applyFont="1" applyFill="1" applyBorder="1" applyAlignment="1">
      <alignment horizontal="left" vertical="center"/>
    </xf>
    <xf numFmtId="0" fontId="15" fillId="9" borderId="88" xfId="0" applyFont="1" applyFill="1" applyBorder="1" applyAlignment="1" applyProtection="1">
      <alignment vertical="center" wrapText="1"/>
    </xf>
    <xf numFmtId="0" fontId="42" fillId="9" borderId="60" xfId="0" applyFont="1" applyFill="1" applyBorder="1" applyAlignment="1" applyProtection="1">
      <alignment vertical="center" wrapText="1"/>
    </xf>
    <xf numFmtId="0" fontId="44" fillId="0" borderId="34" xfId="0" applyFont="1" applyFill="1" applyBorder="1" applyAlignment="1">
      <alignment horizontal="left" vertical="center"/>
    </xf>
    <xf numFmtId="49" fontId="44" fillId="0" borderId="35" xfId="0" applyNumberFormat="1" applyFont="1" applyFill="1" applyBorder="1" applyAlignment="1">
      <alignment horizontal="center" vertical="center"/>
    </xf>
    <xf numFmtId="49" fontId="44" fillId="0" borderId="35" xfId="0" applyNumberFormat="1" applyFont="1" applyFill="1" applyBorder="1" applyAlignment="1">
      <alignment horizontal="center" vertical="center" wrapText="1"/>
    </xf>
    <xf numFmtId="0" fontId="44" fillId="0" borderId="34" xfId="0" applyFont="1" applyFill="1" applyBorder="1" applyAlignment="1">
      <alignment horizontal="left" vertical="center" wrapText="1"/>
    </xf>
    <xf numFmtId="0" fontId="42" fillId="0" borderId="78" xfId="0" applyFont="1" applyFill="1" applyBorder="1" applyAlignment="1">
      <alignment horizontal="left" vertical="center" wrapText="1"/>
    </xf>
    <xf numFmtId="3" fontId="42" fillId="10" borderId="38" xfId="0" applyNumberFormat="1" applyFont="1" applyFill="1" applyBorder="1" applyAlignment="1">
      <alignment horizontal="right" vertical="center"/>
    </xf>
    <xf numFmtId="3" fontId="43" fillId="10" borderId="38" xfId="0" applyNumberFormat="1" applyFont="1" applyFill="1" applyBorder="1" applyAlignment="1">
      <alignment horizontal="right" vertical="center"/>
    </xf>
    <xf numFmtId="3" fontId="42" fillId="9" borderId="60" xfId="0" applyNumberFormat="1" applyFont="1" applyFill="1" applyBorder="1" applyAlignment="1" applyProtection="1">
      <alignment vertical="center" wrapText="1"/>
    </xf>
    <xf numFmtId="0" fontId="50" fillId="0" borderId="0" xfId="0" quotePrefix="1" applyFont="1" applyAlignment="1">
      <alignment vertical="center"/>
    </xf>
    <xf numFmtId="0" fontId="50" fillId="0" borderId="0" xfId="0" quotePrefix="1" applyFont="1" applyAlignment="1">
      <alignment horizontal="left" vertical="center"/>
    </xf>
    <xf numFmtId="3" fontId="0" fillId="0" borderId="0" xfId="0" applyNumberFormat="1"/>
    <xf numFmtId="0" fontId="28" fillId="10" borderId="0" xfId="0" applyFont="1" applyFill="1" applyBorder="1"/>
    <xf numFmtId="0" fontId="5" fillId="10" borderId="26"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5" fillId="10" borderId="0" xfId="0" applyFont="1" applyFill="1" applyBorder="1" applyAlignment="1">
      <alignment vertical="center"/>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0" xfId="0" applyFont="1" applyFill="1" applyBorder="1" applyAlignment="1">
      <alignment horizontal="center" vertical="center"/>
    </xf>
    <xf numFmtId="0" fontId="5" fillId="10" borderId="27" xfId="0" applyFont="1" applyFill="1" applyBorder="1" applyAlignment="1">
      <alignment horizontal="center" vertical="center"/>
    </xf>
    <xf numFmtId="0" fontId="24" fillId="10" borderId="17" xfId="0" applyFont="1" applyFill="1" applyBorder="1" applyAlignment="1">
      <alignment vertical="center"/>
    </xf>
    <xf numFmtId="0" fontId="24" fillId="10" borderId="1" xfId="0" applyFont="1" applyFill="1" applyBorder="1" applyAlignment="1">
      <alignment vertical="center"/>
    </xf>
    <xf numFmtId="0" fontId="27" fillId="10" borderId="26"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Border="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26"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28" fillId="10" borderId="0" xfId="0" applyFont="1" applyFill="1" applyBorder="1" applyAlignment="1">
      <alignment wrapText="1"/>
    </xf>
    <xf numFmtId="0" fontId="28" fillId="10" borderId="0" xfId="0" applyFont="1" applyFill="1" applyBorder="1" applyAlignment="1">
      <alignment vertical="center" wrapText="1"/>
    </xf>
    <xf numFmtId="0" fontId="26" fillId="10" borderId="26" xfId="0" applyFont="1" applyFill="1" applyBorder="1" applyAlignment="1">
      <alignment horizontal="center" vertical="center" wrapText="1"/>
    </xf>
    <xf numFmtId="0" fontId="26" fillId="10" borderId="0" xfId="0" applyFont="1" applyFill="1" applyBorder="1" applyAlignment="1">
      <alignment horizontal="center" vertical="center" wrapText="1"/>
    </xf>
    <xf numFmtId="0" fontId="5" fillId="10" borderId="26" xfId="0" applyFont="1" applyFill="1" applyBorder="1" applyAlignment="1">
      <alignment horizontal="right" vertical="center"/>
    </xf>
    <xf numFmtId="0" fontId="5" fillId="10" borderId="0" xfId="0" applyFont="1" applyFill="1" applyBorder="1" applyAlignment="1">
      <alignment horizontal="righ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3" fillId="10" borderId="0" xfId="0" applyFont="1" applyFill="1" applyBorder="1" applyAlignment="1">
      <alignment horizontal="right" vertical="center" wrapText="1"/>
    </xf>
    <xf numFmtId="0" fontId="3" fillId="10" borderId="27" xfId="0" applyFont="1" applyFill="1" applyBorder="1" applyAlignment="1">
      <alignment horizontal="right" vertical="center" wrapText="1"/>
    </xf>
    <xf numFmtId="0" fontId="29" fillId="10" borderId="26" xfId="0" applyFont="1" applyFill="1" applyBorder="1" applyAlignment="1">
      <alignment vertical="center"/>
    </xf>
    <xf numFmtId="0" fontId="29" fillId="10" borderId="0" xfId="0" applyFont="1" applyFill="1" applyBorder="1" applyAlignment="1">
      <alignment vertical="center"/>
    </xf>
    <xf numFmtId="0" fontId="28" fillId="10" borderId="26" xfId="0" applyFont="1" applyFill="1" applyBorder="1" applyAlignment="1">
      <alignment wrapText="1"/>
    </xf>
    <xf numFmtId="0" fontId="5" fillId="10" borderId="27" xfId="0" applyFont="1" applyFill="1" applyBorder="1" applyAlignment="1">
      <alignment horizontal="right" vertical="center" wrapText="1"/>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26"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27" xfId="0" applyFont="1" applyFill="1" applyBorder="1" applyAlignment="1">
      <alignment horizontal="center"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28" fillId="11" borderId="3" xfId="0" applyFont="1" applyFill="1" applyBorder="1" applyProtection="1">
      <protection locked="0"/>
    </xf>
    <xf numFmtId="0" fontId="28" fillId="11" borderId="2" xfId="0" applyFont="1" applyFill="1" applyBorder="1" applyProtection="1">
      <protection locked="0"/>
    </xf>
    <xf numFmtId="0" fontId="28" fillId="11" borderId="4" xfId="0" applyFont="1" applyFill="1" applyBorder="1" applyProtection="1">
      <protection locked="0"/>
    </xf>
    <xf numFmtId="0" fontId="28" fillId="10" borderId="0" xfId="0" applyFont="1" applyFill="1" applyBorder="1" applyAlignment="1">
      <alignment vertical="center"/>
    </xf>
    <xf numFmtId="0" fontId="28" fillId="10" borderId="27" xfId="0" applyFont="1" applyFill="1" applyBorder="1" applyAlignment="1">
      <alignment vertical="center"/>
    </xf>
    <xf numFmtId="0" fontId="5" fillId="10" borderId="26" xfId="0" applyFont="1" applyFill="1" applyBorder="1" applyAlignment="1">
      <alignment horizontal="center" vertical="center"/>
    </xf>
    <xf numFmtId="0" fontId="34" fillId="10" borderId="0" xfId="0" applyFont="1" applyFill="1" applyBorder="1" applyAlignment="1">
      <alignment vertical="center"/>
    </xf>
    <xf numFmtId="0" fontId="34" fillId="10" borderId="27" xfId="0" applyFont="1" applyFill="1" applyBorder="1" applyAlignment="1">
      <alignment vertical="center"/>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28" fillId="10" borderId="0" xfId="0" applyFont="1" applyFill="1" applyBorder="1" applyProtection="1">
      <protection locked="0"/>
    </xf>
    <xf numFmtId="0" fontId="4" fillId="11" borderId="4" xfId="0" applyFont="1" applyFill="1" applyBorder="1" applyAlignment="1" applyProtection="1">
      <alignment horizontal="right" vertical="center"/>
      <protection locked="0"/>
    </xf>
    <xf numFmtId="0" fontId="28" fillId="10" borderId="0" xfId="0" applyFont="1" applyFill="1" applyBorder="1" applyAlignment="1">
      <alignment vertical="top"/>
    </xf>
    <xf numFmtId="0" fontId="28" fillId="10" borderId="0" xfId="0" applyFont="1" applyFill="1" applyBorder="1" applyAlignment="1">
      <alignment vertical="top" wrapText="1"/>
    </xf>
    <xf numFmtId="0" fontId="5" fillId="10" borderId="26" xfId="0" applyFont="1" applyFill="1" applyBorder="1" applyAlignment="1">
      <alignment horizontal="left" vertical="center"/>
    </xf>
    <xf numFmtId="0" fontId="5" fillId="10" borderId="0" xfId="0" applyFont="1" applyFill="1" applyBorder="1" applyAlignment="1">
      <alignment horizontal="left" vertical="center"/>
    </xf>
    <xf numFmtId="0" fontId="5" fillId="0" borderId="30" xfId="0" applyFont="1" applyFill="1" applyBorder="1" applyAlignment="1" applyProtection="1">
      <alignment horizontal="left" vertical="center" wrapText="1"/>
    </xf>
    <xf numFmtId="0" fontId="15" fillId="0" borderId="30" xfId="0" applyFont="1" applyFill="1" applyBorder="1" applyAlignment="1" applyProtection="1">
      <alignment horizontal="left" vertical="center" wrapText="1"/>
    </xf>
    <xf numFmtId="0" fontId="15" fillId="9" borderId="30" xfId="0" applyFont="1" applyFill="1" applyBorder="1" applyAlignment="1" applyProtection="1">
      <alignment horizontal="left" vertical="center" wrapText="1"/>
    </xf>
    <xf numFmtId="0" fontId="17" fillId="0" borderId="30" xfId="0" applyFont="1" applyFill="1" applyBorder="1" applyAlignment="1" applyProtection="1">
      <alignment horizontal="left" vertical="center" wrapText="1"/>
    </xf>
    <xf numFmtId="0" fontId="37" fillId="9" borderId="30" xfId="0" applyFont="1" applyFill="1" applyBorder="1" applyAlignment="1" applyProtection="1">
      <alignment horizontal="left" vertical="center" wrapText="1"/>
    </xf>
    <xf numFmtId="0" fontId="17" fillId="9" borderId="30" xfId="0" applyFont="1" applyFill="1" applyBorder="1" applyAlignment="1" applyProtection="1">
      <alignment horizontal="left" vertical="center" wrapText="1"/>
    </xf>
    <xf numFmtId="0" fontId="12" fillId="4" borderId="30" xfId="0" applyFont="1" applyFill="1" applyBorder="1" applyAlignment="1" applyProtection="1">
      <alignment horizontal="left" vertical="center" wrapText="1"/>
    </xf>
    <xf numFmtId="0" fontId="14" fillId="4" borderId="30"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17"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8"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30" xfId="0" applyFont="1" applyFill="1" applyBorder="1" applyAlignment="1" applyProtection="1">
      <alignment horizontal="left" vertical="center" wrapText="1"/>
    </xf>
    <xf numFmtId="0" fontId="12" fillId="4" borderId="30" xfId="0" applyFont="1" applyFill="1" applyBorder="1" applyAlignment="1" applyProtection="1">
      <alignment vertical="center" wrapText="1"/>
    </xf>
    <xf numFmtId="0" fontId="12" fillId="9" borderId="30" xfId="0" applyFont="1" applyFill="1" applyBorder="1" applyAlignment="1" applyProtection="1">
      <alignment horizontal="left" vertical="center" wrapText="1"/>
    </xf>
    <xf numFmtId="0" fontId="12" fillId="0" borderId="30" xfId="0" applyFont="1" applyFill="1" applyBorder="1" applyAlignment="1" applyProtection="1">
      <alignment horizontal="left" vertical="center" wrapText="1" indent="1"/>
    </xf>
    <xf numFmtId="0" fontId="4" fillId="4" borderId="30" xfId="0" applyFont="1" applyFill="1" applyBorder="1" applyAlignment="1" applyProtection="1">
      <alignment horizontal="left" vertical="center" wrapText="1"/>
    </xf>
    <xf numFmtId="0" fontId="4" fillId="4" borderId="30" xfId="0" applyFont="1" applyFill="1" applyBorder="1" applyAlignment="1" applyProtection="1">
      <alignment vertical="center" wrapText="1"/>
    </xf>
    <xf numFmtId="0" fontId="4" fillId="0" borderId="30" xfId="0" applyFont="1" applyFill="1" applyBorder="1" applyAlignment="1" applyProtection="1">
      <alignment horizontal="left" vertical="center" wrapText="1"/>
    </xf>
    <xf numFmtId="0" fontId="5" fillId="0" borderId="30" xfId="0" applyFont="1" applyFill="1" applyBorder="1" applyAlignment="1" applyProtection="1">
      <alignment horizontal="left" vertical="center" wrapText="1" indent="1"/>
    </xf>
    <xf numFmtId="0" fontId="5" fillId="10" borderId="30" xfId="0" applyFont="1" applyFill="1" applyBorder="1" applyAlignment="1" applyProtection="1">
      <alignment horizontal="left" vertical="center" wrapText="1" indent="1"/>
    </xf>
    <xf numFmtId="0" fontId="5" fillId="9" borderId="30" xfId="0" applyFont="1" applyFill="1" applyBorder="1" applyAlignment="1" applyProtection="1">
      <alignment horizontal="left" vertical="center" wrapText="1" indent="1"/>
    </xf>
    <xf numFmtId="0" fontId="21" fillId="0" borderId="30" xfId="0" applyFont="1" applyFill="1" applyBorder="1" applyAlignment="1" applyProtection="1">
      <alignment horizontal="left" vertical="center" wrapText="1"/>
    </xf>
    <xf numFmtId="0" fontId="5" fillId="9" borderId="30" xfId="0" applyFont="1" applyFill="1" applyBorder="1" applyAlignment="1" applyProtection="1">
      <alignment horizontal="left" vertical="center" wrapText="1"/>
    </xf>
    <xf numFmtId="0" fontId="4" fillId="9" borderId="30" xfId="0" applyFont="1" applyFill="1" applyBorder="1" applyAlignment="1" applyProtection="1">
      <alignment horizontal="left" vertical="center" wrapText="1" indent="1"/>
    </xf>
    <xf numFmtId="0" fontId="4" fillId="3" borderId="30"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18" fillId="3" borderId="30" xfId="3" applyFont="1" applyFill="1" applyBorder="1" applyAlignment="1" applyProtection="1">
      <alignment horizontal="center" vertical="center"/>
    </xf>
    <xf numFmtId="0" fontId="0" fillId="0" borderId="30" xfId="0"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5" borderId="6" xfId="3" applyFont="1" applyFill="1" applyBorder="1" applyAlignment="1" applyProtection="1">
      <alignment vertical="center" wrapText="1"/>
      <protection locked="0"/>
    </xf>
    <xf numFmtId="0" fontId="6" fillId="5" borderId="7"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2" fillId="7" borderId="30" xfId="0" applyFont="1" applyFill="1" applyBorder="1" applyAlignment="1" applyProtection="1">
      <alignment horizontal="left" vertical="center" shrinkToFit="1"/>
    </xf>
    <xf numFmtId="0" fontId="12" fillId="0" borderId="30" xfId="0" applyFont="1" applyFill="1" applyBorder="1" applyAlignment="1" applyProtection="1">
      <alignment horizontal="left" vertical="center" wrapText="1"/>
    </xf>
    <xf numFmtId="0" fontId="21" fillId="0" borderId="30" xfId="0" applyFont="1" applyFill="1" applyBorder="1" applyAlignment="1" applyProtection="1">
      <alignment horizontal="left" vertical="center" wrapText="1" indent="2"/>
    </xf>
    <xf numFmtId="0" fontId="0" fillId="0" borderId="0" xfId="0" applyAlignment="1" applyProtection="1">
      <alignment horizontal="center" wrapText="1"/>
    </xf>
    <xf numFmtId="0" fontId="18" fillId="2" borderId="5"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18" fillId="3" borderId="30" xfId="3" applyFont="1" applyFill="1" applyBorder="1" applyAlignment="1" applyProtection="1">
      <alignment horizontal="center" vertical="center" wrapText="1"/>
    </xf>
    <xf numFmtId="0" fontId="5" fillId="7" borderId="30" xfId="0" applyFont="1" applyFill="1" applyBorder="1" applyAlignment="1" applyProtection="1">
      <alignment horizontal="left" vertical="center" shrinkToFit="1"/>
    </xf>
    <xf numFmtId="0" fontId="2" fillId="0" borderId="2" xfId="0" applyFont="1" applyBorder="1" applyAlignment="1" applyProtection="1">
      <alignment horizontal="right"/>
    </xf>
    <xf numFmtId="0" fontId="20" fillId="9" borderId="23" xfId="0" applyFont="1" applyFill="1" applyBorder="1" applyAlignment="1" applyProtection="1">
      <alignment horizontal="left" vertical="center" wrapText="1"/>
    </xf>
    <xf numFmtId="0" fontId="20" fillId="9" borderId="24" xfId="0" applyFont="1" applyFill="1" applyBorder="1" applyAlignment="1" applyProtection="1">
      <alignment horizontal="left" vertical="center" wrapText="1"/>
    </xf>
    <xf numFmtId="0" fontId="3" fillId="0" borderId="23" xfId="0" applyFont="1" applyBorder="1" applyAlignment="1" applyProtection="1">
      <alignment horizontal="left" vertical="center" wrapText="1"/>
    </xf>
    <xf numFmtId="0" fontId="18" fillId="9" borderId="24" xfId="0" applyFont="1" applyFill="1" applyBorder="1" applyAlignment="1" applyProtection="1">
      <alignment horizontal="left" vertical="center" wrapText="1"/>
    </xf>
    <xf numFmtId="0" fontId="20" fillId="6" borderId="25" xfId="0" applyFont="1" applyFill="1" applyBorder="1" applyAlignment="1" applyProtection="1">
      <alignment horizontal="left" vertical="center"/>
    </xf>
    <xf numFmtId="0" fontId="3" fillId="0" borderId="25" xfId="0" applyFont="1" applyBorder="1" applyAlignment="1" applyProtection="1">
      <alignment vertical="center"/>
    </xf>
    <xf numFmtId="0" fontId="3" fillId="0" borderId="25" xfId="0" applyFont="1" applyBorder="1" applyProtection="1"/>
    <xf numFmtId="0" fontId="18" fillId="0" borderId="23" xfId="0" applyFont="1" applyBorder="1" applyAlignment="1" applyProtection="1">
      <alignment horizontal="left" vertical="center" wrapText="1"/>
    </xf>
    <xf numFmtId="0" fontId="18" fillId="9" borderId="23" xfId="0" applyFont="1" applyFill="1" applyBorder="1" applyAlignment="1" applyProtection="1">
      <alignment horizontal="left" vertical="center" wrapText="1"/>
    </xf>
    <xf numFmtId="3" fontId="9" fillId="3" borderId="9" xfId="0" applyNumberFormat="1" applyFont="1" applyFill="1" applyBorder="1" applyAlignment="1" applyProtection="1">
      <alignment horizontal="center" vertical="center" wrapText="1"/>
    </xf>
    <xf numFmtId="3" fontId="3" fillId="0" borderId="20"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21"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20" fillId="6" borderId="22" xfId="0" applyFont="1" applyFill="1" applyBorder="1" applyAlignment="1" applyProtection="1">
      <alignment horizontal="left" vertical="center"/>
    </xf>
    <xf numFmtId="0" fontId="22" fillId="6" borderId="22" xfId="0" applyFont="1" applyFill="1" applyBorder="1" applyAlignment="1" applyProtection="1">
      <alignment vertical="center"/>
    </xf>
    <xf numFmtId="0" fontId="3" fillId="0" borderId="22"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19"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20" xfId="0" applyFont="1" applyBorder="1" applyProtection="1"/>
    <xf numFmtId="0" fontId="24" fillId="10" borderId="0" xfId="0" applyFont="1" applyFill="1" applyAlignment="1">
      <alignment horizontal="left" wrapText="1"/>
    </xf>
    <xf numFmtId="0" fontId="39" fillId="17" borderId="0" xfId="0" applyFont="1" applyFill="1" applyAlignment="1">
      <alignment horizontal="center"/>
    </xf>
    <xf numFmtId="0" fontId="2" fillId="0" borderId="0" xfId="0" applyFont="1" applyAlignment="1">
      <alignment horizontal="left" vertical="top" wrapText="1"/>
    </xf>
    <xf numFmtId="0" fontId="2" fillId="0" borderId="0" xfId="0" applyFont="1" applyAlignment="1">
      <alignment horizontal="left" vertical="top"/>
    </xf>
    <xf numFmtId="0" fontId="39" fillId="15" borderId="0" xfId="0" applyFont="1" applyFill="1" applyAlignment="1">
      <alignment horizontal="center"/>
    </xf>
    <xf numFmtId="0" fontId="0" fillId="10" borderId="0" xfId="0" applyFill="1" applyAlignment="1">
      <alignment horizontal="left"/>
    </xf>
    <xf numFmtId="0" fontId="0" fillId="10" borderId="0" xfId="0" applyFill="1" applyAlignment="1">
      <alignment horizontal="left" wrapText="1"/>
    </xf>
  </cellXfs>
  <cellStyles count="6">
    <cellStyle name="Hyperlink 2" xfId="2" xr:uid="{00000000-0005-0000-0000-000000000000}"/>
    <cellStyle name="Normal" xfId="0" builtinId="0"/>
    <cellStyle name="Normal 2" xfId="3" xr:uid="{00000000-0005-0000-0000-000002000000}"/>
    <cellStyle name="Normal 2 2" xfId="4" xr:uid="{00000000-0005-0000-0000-000003000000}"/>
    <cellStyle name="Normal 3" xfId="5" xr:uid="{00000000-0005-0000-0000-000004000000}"/>
    <cellStyle name="Style 1" xfId="1" xr:uid="{00000000-0005-0000-0000-000005000000}"/>
  </cellStyles>
  <dxfs count="0"/>
  <tableStyles count="0" defaultTableStyle="TableStyleMedium2" defaultPivotStyle="PivotStyleLight16"/>
  <colors>
    <mruColors>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2837">
            <xs:annotation>
              <xs:documentation>Primo Real Estate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GFI-IZD-POD_1000370">
        <xs:annotation>
          <xs:documentation>Izvještaj o financijskom položaju, opći izdavatelji, polugodišnji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GFI-IZD-POD_1000371">
        <xs:annotation>
          <xs:documentation>Izvještaj o sveobuhvatnoj dobiti, opći izdavatelji, polugodišnji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GFI-IZD-POD_1000372">
        <xs:annotation>
          <xs:documentation>Izvještaj o novčanom tijeku, indirektna, opći izdavatelji, polugodišnji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GFI-IZD-POD_1000373">
        <xs:annotation>
          <xs:documentation>Izvještaj o novčanom toku, direktna, opći izdavatelji, polugodišnji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GFI-IZD-POD_1000379">
        <xs:annotation>
          <xs:documentation>Izvještaj o promjenama kapitala, opći izdavatelji, polugodišnji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GFI-IZD-POD_1000370" type="FormType_IFP-GFI-IZD-POD_1000370" minOccurs="0" maxOccurs="1"/>
            <xs:element name="ISD-GFI-IZD-POD_1000371" type="FormType_ISD-GFI-IZD-POD_1000371" minOccurs="0" maxOccurs="1"/>
            <xs:element name="NTI-GFI-IZD-POD_1000372" type="FormType_NTI-GFI-IZD-POD_1000372" minOccurs="0" maxOccurs="1"/>
            <xs:element name="NTD-GFI-IZD-POD_1000373" type="FormType_NTD-GFI-IZD-POD_1000373" minOccurs="0" maxOccurs="1"/>
            <xs:element name="IPK-GFI-IZD-POD_1000379" type="FormType_IPK-GFI-IZD-POD_1000379" minOccurs="0" maxOccurs="1"/>
          </xs:sequence>
        </xs:complexType>
      </xs:element>
    </xs:schema>
  </Schema>
  <Map ID="2"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GFI-IZD-POD/Izvjesce/Godina" xmlDataType="integer"/>
    </xmlCellPr>
  </singleXmlCell>
  <singleXmlCell id="2" xr6:uid="{00000000-000C-0000-FFFF-FFFF01000000}" r="C16" connectionId="0">
    <xmlCellPr id="1" xr6:uid="{00000000-0010-0000-0100-000001000000}" uniqueName="sif_ust">
      <xmlPr mapId="2" xpath="/GFI-IZD-POD/Izvjesce/sif_ust" xmlDataType="string"/>
    </xmlCellPr>
  </singleXmlCell>
  <singleXmlCell id="3" xr6:uid="{00000000-000C-0000-FFFF-FFFF02000000}" r="C30" connectionId="0">
    <xmlCellPr id="1" xr6:uid="{00000000-0010-0000-0200-000001000000}" uniqueName="AtribIzv">
      <xmlPr mapId="2"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2" xpath="/GFI-IZD-POD/IFP-GFI-IZD-POD_1000370/P1074366" xmlDataType="decimal"/>
    </xmlCellPr>
  </singleXmlCell>
  <singleXmlCell id="5" xr6:uid="{00000000-000C-0000-FFFF-FFFF04000000}" r="I8" connectionId="0">
    <xmlCellPr id="1" xr6:uid="{00000000-0010-0000-0400-000001000000}" uniqueName="P1074367">
      <xmlPr mapId="2" xpath="/GFI-IZD-POD/IFP-GFI-IZD-POD_1000370/P1074367" xmlDataType="decimal"/>
    </xmlCellPr>
  </singleXmlCell>
  <singleXmlCell id="6" xr6:uid="{00000000-000C-0000-FFFF-FFFF05000000}" r="H9" connectionId="0">
    <xmlCellPr id="1" xr6:uid="{00000000-0010-0000-0500-000001000000}" uniqueName="P1074368">
      <xmlPr mapId="2" xpath="/GFI-IZD-POD/IFP-GFI-IZD-POD_1000370/P1074368" xmlDataType="decimal"/>
    </xmlCellPr>
  </singleXmlCell>
  <singleXmlCell id="7" xr6:uid="{00000000-000C-0000-FFFF-FFFF06000000}" r="I9" connectionId="0">
    <xmlCellPr id="1" xr6:uid="{00000000-0010-0000-0600-000001000000}" uniqueName="P1074369">
      <xmlPr mapId="2" xpath="/GFI-IZD-POD/IFP-GFI-IZD-POD_1000370/P1074369" xmlDataType="decimal"/>
    </xmlCellPr>
  </singleXmlCell>
  <singleXmlCell id="8" xr6:uid="{00000000-000C-0000-FFFF-FFFF07000000}" r="H10" connectionId="0">
    <xmlCellPr id="1" xr6:uid="{00000000-0010-0000-0700-000001000000}" uniqueName="P1074370">
      <xmlPr mapId="2" xpath="/GFI-IZD-POD/IFP-GFI-IZD-POD_1000370/P1074370" xmlDataType="decimal"/>
    </xmlCellPr>
  </singleXmlCell>
  <singleXmlCell id="9" xr6:uid="{00000000-000C-0000-FFFF-FFFF08000000}" r="I10" connectionId="0">
    <xmlCellPr id="1" xr6:uid="{00000000-0010-0000-0800-000001000000}" uniqueName="P1074371">
      <xmlPr mapId="2" xpath="/GFI-IZD-POD/IFP-GFI-IZD-POD_1000370/P1074371" xmlDataType="decimal"/>
    </xmlCellPr>
  </singleXmlCell>
  <singleXmlCell id="10" xr6:uid="{00000000-000C-0000-FFFF-FFFF09000000}" r="H11" connectionId="0">
    <xmlCellPr id="1" xr6:uid="{00000000-0010-0000-0900-000001000000}" uniqueName="P1074372">
      <xmlPr mapId="2" xpath="/GFI-IZD-POD/IFP-GFI-IZD-POD_1000370/P1074372" xmlDataType="decimal"/>
    </xmlCellPr>
  </singleXmlCell>
  <singleXmlCell id="11" xr6:uid="{00000000-000C-0000-FFFF-FFFF0A000000}" r="I11" connectionId="0">
    <xmlCellPr id="1" xr6:uid="{00000000-0010-0000-0A00-000001000000}" uniqueName="P1074373">
      <xmlPr mapId="2" xpath="/GFI-IZD-POD/IFP-GFI-IZD-POD_1000370/P1074373" xmlDataType="decimal"/>
    </xmlCellPr>
  </singleXmlCell>
  <singleXmlCell id="12" xr6:uid="{00000000-000C-0000-FFFF-FFFF0B000000}" r="H12" connectionId="0">
    <xmlCellPr id="1" xr6:uid="{00000000-0010-0000-0B00-000001000000}" uniqueName="P1074374">
      <xmlPr mapId="2" xpath="/GFI-IZD-POD/IFP-GFI-IZD-POD_1000370/P1074374" xmlDataType="decimal"/>
    </xmlCellPr>
  </singleXmlCell>
  <singleXmlCell id="13" xr6:uid="{00000000-000C-0000-FFFF-FFFF0C000000}" r="I12" connectionId="0">
    <xmlCellPr id="1" xr6:uid="{00000000-0010-0000-0C00-000001000000}" uniqueName="P1074375">
      <xmlPr mapId="2" xpath="/GFI-IZD-POD/IFP-GFI-IZD-POD_1000370/P1074375" xmlDataType="decimal"/>
    </xmlCellPr>
  </singleXmlCell>
  <singleXmlCell id="14" xr6:uid="{00000000-000C-0000-FFFF-FFFF0D000000}" r="H13" connectionId="0">
    <xmlCellPr id="1" xr6:uid="{00000000-0010-0000-0D00-000001000000}" uniqueName="P1074376">
      <xmlPr mapId="2" xpath="/GFI-IZD-POD/IFP-GFI-IZD-POD_1000370/P1074376" xmlDataType="decimal"/>
    </xmlCellPr>
  </singleXmlCell>
  <singleXmlCell id="15" xr6:uid="{00000000-000C-0000-FFFF-FFFF0E000000}" r="I13" connectionId="0">
    <xmlCellPr id="1" xr6:uid="{00000000-0010-0000-0E00-000001000000}" uniqueName="P1074491">
      <xmlPr mapId="2" xpath="/GFI-IZD-POD/IFP-GFI-IZD-POD_1000370/P1074491" xmlDataType="decimal"/>
    </xmlCellPr>
  </singleXmlCell>
  <singleXmlCell id="16" xr6:uid="{00000000-000C-0000-FFFF-FFFF0F000000}" r="H14" connectionId="0">
    <xmlCellPr id="1" xr6:uid="{00000000-0010-0000-0F00-000001000000}" uniqueName="P1074492">
      <xmlPr mapId="2" xpath="/GFI-IZD-POD/IFP-GFI-IZD-POD_1000370/P1074492" xmlDataType="decimal"/>
    </xmlCellPr>
  </singleXmlCell>
  <singleXmlCell id="17" xr6:uid="{00000000-000C-0000-FFFF-FFFF10000000}" r="I14" connectionId="0">
    <xmlCellPr id="1" xr6:uid="{00000000-0010-0000-1000-000001000000}" uniqueName="P1074493">
      <xmlPr mapId="2" xpath="/GFI-IZD-POD/IFP-GFI-IZD-POD_1000370/P1074493" xmlDataType="decimal"/>
    </xmlCellPr>
  </singleXmlCell>
  <singleXmlCell id="18" xr6:uid="{00000000-000C-0000-FFFF-FFFF11000000}" r="H15" connectionId="0">
    <xmlCellPr id="1" xr6:uid="{00000000-0010-0000-1100-000001000000}" uniqueName="P1074494">
      <xmlPr mapId="2" xpath="/GFI-IZD-POD/IFP-GFI-IZD-POD_1000370/P1074494" xmlDataType="decimal"/>
    </xmlCellPr>
  </singleXmlCell>
  <singleXmlCell id="19" xr6:uid="{00000000-000C-0000-FFFF-FFFF12000000}" r="I15" connectionId="0">
    <xmlCellPr id="1" xr6:uid="{00000000-0010-0000-1200-000001000000}" uniqueName="P1074575">
      <xmlPr mapId="2" xpath="/GFI-IZD-POD/IFP-GFI-IZD-POD_1000370/P1074575" xmlDataType="decimal"/>
    </xmlCellPr>
  </singleXmlCell>
  <singleXmlCell id="20" xr6:uid="{00000000-000C-0000-FFFF-FFFF13000000}" r="H16" connectionId="0">
    <xmlCellPr id="1" xr6:uid="{00000000-0010-0000-1300-000001000000}" uniqueName="P1074576">
      <xmlPr mapId="2" xpath="/GFI-IZD-POD/IFP-GFI-IZD-POD_1000370/P1074576" xmlDataType="decimal"/>
    </xmlCellPr>
  </singleXmlCell>
  <singleXmlCell id="21" xr6:uid="{00000000-000C-0000-FFFF-FFFF14000000}" r="I16" connectionId="0">
    <xmlCellPr id="1" xr6:uid="{00000000-0010-0000-1400-000001000000}" uniqueName="P1074577">
      <xmlPr mapId="2" xpath="/GFI-IZD-POD/IFP-GFI-IZD-POD_1000370/P1074577" xmlDataType="decimal"/>
    </xmlCellPr>
  </singleXmlCell>
  <singleXmlCell id="22" xr6:uid="{00000000-000C-0000-FFFF-FFFF15000000}" r="H17" connectionId="0">
    <xmlCellPr id="1" xr6:uid="{00000000-0010-0000-1500-000001000000}" uniqueName="P1074578">
      <xmlPr mapId="2" xpath="/GFI-IZD-POD/IFP-GFI-IZD-POD_1000370/P1074578" xmlDataType="decimal"/>
    </xmlCellPr>
  </singleXmlCell>
  <singleXmlCell id="23" xr6:uid="{00000000-000C-0000-FFFF-FFFF16000000}" r="I17" connectionId="0">
    <xmlCellPr id="1" xr6:uid="{00000000-0010-0000-1600-000001000000}" uniqueName="P1074579">
      <xmlPr mapId="2" xpath="/GFI-IZD-POD/IFP-GFI-IZD-POD_1000370/P1074579" xmlDataType="decimal"/>
    </xmlCellPr>
  </singleXmlCell>
  <singleXmlCell id="24" xr6:uid="{00000000-000C-0000-FFFF-FFFF17000000}" r="H18" connectionId="0">
    <xmlCellPr id="1" xr6:uid="{00000000-0010-0000-1700-000001000000}" uniqueName="P1074656">
      <xmlPr mapId="2" xpath="/GFI-IZD-POD/IFP-GFI-IZD-POD_1000370/P1074656" xmlDataType="decimal"/>
    </xmlCellPr>
  </singleXmlCell>
  <singleXmlCell id="25" xr6:uid="{00000000-000C-0000-FFFF-FFFF18000000}" r="I18" connectionId="0">
    <xmlCellPr id="1" xr6:uid="{00000000-0010-0000-1800-000001000000}" uniqueName="P1074657">
      <xmlPr mapId="2" xpath="/GFI-IZD-POD/IFP-GFI-IZD-POD_1000370/P1074657" xmlDataType="decimal"/>
    </xmlCellPr>
  </singleXmlCell>
  <singleXmlCell id="26" xr6:uid="{00000000-000C-0000-FFFF-FFFF19000000}" r="H19" connectionId="0">
    <xmlCellPr id="1" xr6:uid="{00000000-0010-0000-1900-000001000000}" uniqueName="P1074658">
      <xmlPr mapId="2" xpath="/GFI-IZD-POD/IFP-GFI-IZD-POD_1000370/P1074658" xmlDataType="decimal"/>
    </xmlCellPr>
  </singleXmlCell>
  <singleXmlCell id="27" xr6:uid="{00000000-000C-0000-FFFF-FFFF1A000000}" r="I19" connectionId="0">
    <xmlCellPr id="1" xr6:uid="{00000000-0010-0000-1A00-000001000000}" uniqueName="P1074659">
      <xmlPr mapId="2" xpath="/GFI-IZD-POD/IFP-GFI-IZD-POD_1000370/P1074659" xmlDataType="decimal"/>
    </xmlCellPr>
  </singleXmlCell>
  <singleXmlCell id="28" xr6:uid="{00000000-000C-0000-FFFF-FFFF1B000000}" r="H20" connectionId="0">
    <xmlCellPr id="1" xr6:uid="{00000000-0010-0000-1B00-000001000000}" uniqueName="P1074894">
      <xmlPr mapId="2" xpath="/GFI-IZD-POD/IFP-GFI-IZD-POD_1000370/P1074894" xmlDataType="decimal"/>
    </xmlCellPr>
  </singleXmlCell>
  <singleXmlCell id="29" xr6:uid="{00000000-000C-0000-FFFF-FFFF1C000000}" r="I20" connectionId="0">
    <xmlCellPr id="1" xr6:uid="{00000000-0010-0000-1C00-000001000000}" uniqueName="P1074895">
      <xmlPr mapId="2" xpath="/GFI-IZD-POD/IFP-GFI-IZD-POD_1000370/P1074895" xmlDataType="decimal"/>
    </xmlCellPr>
  </singleXmlCell>
  <singleXmlCell id="30" xr6:uid="{00000000-000C-0000-FFFF-FFFF1D000000}" r="H21" connectionId="0">
    <xmlCellPr id="1" xr6:uid="{00000000-0010-0000-1D00-000001000000}" uniqueName="P1074896">
      <xmlPr mapId="2" xpath="/GFI-IZD-POD/IFP-GFI-IZD-POD_1000370/P1074896" xmlDataType="decimal"/>
    </xmlCellPr>
  </singleXmlCell>
  <singleXmlCell id="31" xr6:uid="{00000000-000C-0000-FFFF-FFFF1E000000}" r="I21" connectionId="0">
    <xmlCellPr id="1" xr6:uid="{00000000-0010-0000-1E00-000001000000}" uniqueName="P1074897">
      <xmlPr mapId="2" xpath="/GFI-IZD-POD/IFP-GFI-IZD-POD_1000370/P1074897" xmlDataType="decimal"/>
    </xmlCellPr>
  </singleXmlCell>
  <singleXmlCell id="32" xr6:uid="{00000000-000C-0000-FFFF-FFFF1F000000}" r="H22" connectionId="0">
    <xmlCellPr id="1" xr6:uid="{00000000-0010-0000-1F00-000001000000}" uniqueName="P1074898">
      <xmlPr mapId="2" xpath="/GFI-IZD-POD/IFP-GFI-IZD-POD_1000370/P1074898" xmlDataType="decimal"/>
    </xmlCellPr>
  </singleXmlCell>
  <singleXmlCell id="33" xr6:uid="{00000000-000C-0000-FFFF-FFFF20000000}" r="I22" connectionId="0">
    <xmlCellPr id="1" xr6:uid="{00000000-0010-0000-2000-000001000000}" uniqueName="P1074899">
      <xmlPr mapId="2" xpath="/GFI-IZD-POD/IFP-GFI-IZD-POD_1000370/P1074899" xmlDataType="decimal"/>
    </xmlCellPr>
  </singleXmlCell>
  <singleXmlCell id="34" xr6:uid="{00000000-000C-0000-FFFF-FFFF21000000}" r="H23" connectionId="0">
    <xmlCellPr id="1" xr6:uid="{00000000-0010-0000-2100-000001000000}" uniqueName="P1074900">
      <xmlPr mapId="2" xpath="/GFI-IZD-POD/IFP-GFI-IZD-POD_1000370/P1074900" xmlDataType="decimal"/>
    </xmlCellPr>
  </singleXmlCell>
  <singleXmlCell id="35" xr6:uid="{00000000-000C-0000-FFFF-FFFF22000000}" r="I23" connectionId="0">
    <xmlCellPr id="1" xr6:uid="{00000000-0010-0000-2200-000001000000}" uniqueName="P1074901">
      <xmlPr mapId="2" xpath="/GFI-IZD-POD/IFP-GFI-IZD-POD_1000370/P1074901" xmlDataType="decimal"/>
    </xmlCellPr>
  </singleXmlCell>
  <singleXmlCell id="36" xr6:uid="{00000000-000C-0000-FFFF-FFFF23000000}" r="H24" connectionId="0">
    <xmlCellPr id="1" xr6:uid="{00000000-0010-0000-2300-000001000000}" uniqueName="P1074902">
      <xmlPr mapId="2" xpath="/GFI-IZD-POD/IFP-GFI-IZD-POD_1000370/P1074902" xmlDataType="decimal"/>
    </xmlCellPr>
  </singleXmlCell>
  <singleXmlCell id="37" xr6:uid="{00000000-000C-0000-FFFF-FFFF24000000}" r="I24" connectionId="0">
    <xmlCellPr id="1" xr6:uid="{00000000-0010-0000-2400-000001000000}" uniqueName="P1074903">
      <xmlPr mapId="2" xpath="/GFI-IZD-POD/IFP-GFI-IZD-POD_1000370/P1074903" xmlDataType="decimal"/>
    </xmlCellPr>
  </singleXmlCell>
  <singleXmlCell id="38" xr6:uid="{00000000-000C-0000-FFFF-FFFF25000000}" r="H25" connectionId="0">
    <xmlCellPr id="1" xr6:uid="{00000000-0010-0000-2500-000001000000}" uniqueName="P1074904">
      <xmlPr mapId="2" xpath="/GFI-IZD-POD/IFP-GFI-IZD-POD_1000370/P1074904" xmlDataType="decimal"/>
    </xmlCellPr>
  </singleXmlCell>
  <singleXmlCell id="39" xr6:uid="{00000000-000C-0000-FFFF-FFFF26000000}" r="I25" connectionId="0">
    <xmlCellPr id="1" xr6:uid="{00000000-0010-0000-2600-000001000000}" uniqueName="P1074905">
      <xmlPr mapId="2" xpath="/GFI-IZD-POD/IFP-GFI-IZD-POD_1000370/P1074905" xmlDataType="decimal"/>
    </xmlCellPr>
  </singleXmlCell>
  <singleXmlCell id="40" xr6:uid="{00000000-000C-0000-FFFF-FFFF27000000}" r="H26" connectionId="0">
    <xmlCellPr id="1" xr6:uid="{00000000-0010-0000-2700-000001000000}" uniqueName="P1074906">
      <xmlPr mapId="2" xpath="/GFI-IZD-POD/IFP-GFI-IZD-POD_1000370/P1074906" xmlDataType="decimal"/>
    </xmlCellPr>
  </singleXmlCell>
  <singleXmlCell id="41" xr6:uid="{00000000-000C-0000-FFFF-FFFF28000000}" r="I26" connectionId="0">
    <xmlCellPr id="1" xr6:uid="{00000000-0010-0000-2800-000001000000}" uniqueName="P1074907">
      <xmlPr mapId="2" xpath="/GFI-IZD-POD/IFP-GFI-IZD-POD_1000370/P1074907" xmlDataType="decimal"/>
    </xmlCellPr>
  </singleXmlCell>
  <singleXmlCell id="42" xr6:uid="{00000000-000C-0000-FFFF-FFFF29000000}" r="H27" connectionId="0">
    <xmlCellPr id="1" xr6:uid="{00000000-0010-0000-2900-000001000000}" uniqueName="P1074908">
      <xmlPr mapId="2" xpath="/GFI-IZD-POD/IFP-GFI-IZD-POD_1000370/P1074908" xmlDataType="decimal"/>
    </xmlCellPr>
  </singleXmlCell>
  <singleXmlCell id="43" xr6:uid="{00000000-000C-0000-FFFF-FFFF2A000000}" r="I27" connectionId="0">
    <xmlCellPr id="1" xr6:uid="{00000000-0010-0000-2A00-000001000000}" uniqueName="P1074909">
      <xmlPr mapId="2" xpath="/GFI-IZD-POD/IFP-GFI-IZD-POD_1000370/P1074909" xmlDataType="decimal"/>
    </xmlCellPr>
  </singleXmlCell>
  <singleXmlCell id="44" xr6:uid="{00000000-000C-0000-FFFF-FFFF2B000000}" r="H28" connectionId="0">
    <xmlCellPr id="1" xr6:uid="{00000000-0010-0000-2B00-000001000000}" uniqueName="P1074910">
      <xmlPr mapId="2" xpath="/GFI-IZD-POD/IFP-GFI-IZD-POD_1000370/P1074910" xmlDataType="decimal"/>
    </xmlCellPr>
  </singleXmlCell>
  <singleXmlCell id="45" xr6:uid="{00000000-000C-0000-FFFF-FFFF2C000000}" r="I28" connectionId="0">
    <xmlCellPr id="1" xr6:uid="{00000000-0010-0000-2C00-000001000000}" uniqueName="P1074912">
      <xmlPr mapId="2" xpath="/GFI-IZD-POD/IFP-GFI-IZD-POD_1000370/P1074912" xmlDataType="decimal"/>
    </xmlCellPr>
  </singleXmlCell>
  <singleXmlCell id="46" xr6:uid="{00000000-000C-0000-FFFF-FFFF2D000000}" r="H29" connectionId="0">
    <xmlCellPr id="1" xr6:uid="{00000000-0010-0000-2D00-000001000000}" uniqueName="P1074914">
      <xmlPr mapId="2" xpath="/GFI-IZD-POD/IFP-GFI-IZD-POD_1000370/P1074914" xmlDataType="decimal"/>
    </xmlCellPr>
  </singleXmlCell>
  <singleXmlCell id="47" xr6:uid="{00000000-000C-0000-FFFF-FFFF2E000000}" r="I29" connectionId="0">
    <xmlCellPr id="1" xr6:uid="{00000000-0010-0000-2E00-000001000000}" uniqueName="P1074916">
      <xmlPr mapId="2" xpath="/GFI-IZD-POD/IFP-GFI-IZD-POD_1000370/P1074916" xmlDataType="decimal"/>
    </xmlCellPr>
  </singleXmlCell>
  <singleXmlCell id="48" xr6:uid="{00000000-000C-0000-FFFF-FFFF2F000000}" r="H30" connectionId="0">
    <xmlCellPr id="1" xr6:uid="{00000000-0010-0000-2F00-000001000000}" uniqueName="P1074923">
      <xmlPr mapId="2" xpath="/GFI-IZD-POD/IFP-GFI-IZD-POD_1000370/P1074923" xmlDataType="decimal"/>
    </xmlCellPr>
  </singleXmlCell>
  <singleXmlCell id="49" xr6:uid="{00000000-000C-0000-FFFF-FFFF30000000}" r="I30" connectionId="0">
    <xmlCellPr id="1" xr6:uid="{00000000-0010-0000-3000-000001000000}" uniqueName="P1074925">
      <xmlPr mapId="2" xpath="/GFI-IZD-POD/IFP-GFI-IZD-POD_1000370/P1074925" xmlDataType="decimal"/>
    </xmlCellPr>
  </singleXmlCell>
  <singleXmlCell id="50" xr6:uid="{00000000-000C-0000-FFFF-FFFF31000000}" r="H31" connectionId="0">
    <xmlCellPr id="1" xr6:uid="{00000000-0010-0000-3100-000001000000}" uniqueName="P1074927">
      <xmlPr mapId="2" xpath="/GFI-IZD-POD/IFP-GFI-IZD-POD_1000370/P1074927" xmlDataType="decimal"/>
    </xmlCellPr>
  </singleXmlCell>
  <singleXmlCell id="51" xr6:uid="{00000000-000C-0000-FFFF-FFFF32000000}" r="I31" connectionId="0">
    <xmlCellPr id="1" xr6:uid="{00000000-0010-0000-3200-000001000000}" uniqueName="P1074947">
      <xmlPr mapId="2" xpath="/GFI-IZD-POD/IFP-GFI-IZD-POD_1000370/P1074947" xmlDataType="decimal"/>
    </xmlCellPr>
  </singleXmlCell>
  <singleXmlCell id="52" xr6:uid="{00000000-000C-0000-FFFF-FFFF33000000}" r="H32" connectionId="0">
    <xmlCellPr id="1" xr6:uid="{00000000-0010-0000-3300-000001000000}" uniqueName="P1074949">
      <xmlPr mapId="2" xpath="/GFI-IZD-POD/IFP-GFI-IZD-POD_1000370/P1074949" xmlDataType="decimal"/>
    </xmlCellPr>
  </singleXmlCell>
  <singleXmlCell id="53" xr6:uid="{00000000-000C-0000-FFFF-FFFF34000000}" r="I32" connectionId="0">
    <xmlCellPr id="1" xr6:uid="{00000000-0010-0000-3400-000001000000}" uniqueName="P1074951">
      <xmlPr mapId="2" xpath="/GFI-IZD-POD/IFP-GFI-IZD-POD_1000370/P1074951" xmlDataType="decimal"/>
    </xmlCellPr>
  </singleXmlCell>
  <singleXmlCell id="54" xr6:uid="{00000000-000C-0000-FFFF-FFFF35000000}" r="H33" connectionId="0">
    <xmlCellPr id="1" xr6:uid="{00000000-0010-0000-3500-000001000000}" uniqueName="P1074954">
      <xmlPr mapId="2" xpath="/GFI-IZD-POD/IFP-GFI-IZD-POD_1000370/P1074954" xmlDataType="decimal"/>
    </xmlCellPr>
  </singleXmlCell>
  <singleXmlCell id="55" xr6:uid="{00000000-000C-0000-FFFF-FFFF36000000}" r="I33" connectionId="0">
    <xmlCellPr id="1" xr6:uid="{00000000-0010-0000-3600-000001000000}" uniqueName="P1074956">
      <xmlPr mapId="2" xpath="/GFI-IZD-POD/IFP-GFI-IZD-POD_1000370/P1074956" xmlDataType="decimal"/>
    </xmlCellPr>
  </singleXmlCell>
  <singleXmlCell id="56" xr6:uid="{00000000-000C-0000-FFFF-FFFF37000000}" r="H34" connectionId="0">
    <xmlCellPr id="1" xr6:uid="{00000000-0010-0000-3700-000001000000}" uniqueName="P1074958">
      <xmlPr mapId="2" xpath="/GFI-IZD-POD/IFP-GFI-IZD-POD_1000370/P1074958" xmlDataType="decimal"/>
    </xmlCellPr>
  </singleXmlCell>
  <singleXmlCell id="57" xr6:uid="{00000000-000C-0000-FFFF-FFFF38000000}" r="I34" connectionId="0">
    <xmlCellPr id="1" xr6:uid="{00000000-0010-0000-3800-000001000000}" uniqueName="P1074960">
      <xmlPr mapId="2" xpath="/GFI-IZD-POD/IFP-GFI-IZD-POD_1000370/P1074960" xmlDataType="decimal"/>
    </xmlCellPr>
  </singleXmlCell>
  <singleXmlCell id="58" xr6:uid="{00000000-000C-0000-FFFF-FFFF39000000}" r="H35" connectionId="0">
    <xmlCellPr id="1" xr6:uid="{00000000-0010-0000-3900-000001000000}" uniqueName="P1074962">
      <xmlPr mapId="2" xpath="/GFI-IZD-POD/IFP-GFI-IZD-POD_1000370/P1074962" xmlDataType="decimal"/>
    </xmlCellPr>
  </singleXmlCell>
  <singleXmlCell id="59" xr6:uid="{00000000-000C-0000-FFFF-FFFF3A000000}" r="I35" connectionId="0">
    <xmlCellPr id="1" xr6:uid="{00000000-0010-0000-3A00-000001000000}" uniqueName="P1074964">
      <xmlPr mapId="2" xpath="/GFI-IZD-POD/IFP-GFI-IZD-POD_1000370/P1074964" xmlDataType="decimal"/>
    </xmlCellPr>
  </singleXmlCell>
  <singleXmlCell id="60" xr6:uid="{00000000-000C-0000-FFFF-FFFF3B000000}" r="H36" connectionId="0">
    <xmlCellPr id="1" xr6:uid="{00000000-0010-0000-3B00-000001000000}" uniqueName="P1074918">
      <xmlPr mapId="2" xpath="/GFI-IZD-POD/IFP-GFI-IZD-POD_1000370/P1074918" xmlDataType="decimal"/>
    </xmlCellPr>
  </singleXmlCell>
  <singleXmlCell id="61" xr6:uid="{00000000-000C-0000-FFFF-FFFF3C000000}" r="I36" connectionId="0">
    <xmlCellPr id="1" xr6:uid="{00000000-0010-0000-3C00-000001000000}" uniqueName="P1074921">
      <xmlPr mapId="2" xpath="/GFI-IZD-POD/IFP-GFI-IZD-POD_1000370/P1074921" xmlDataType="decimal"/>
    </xmlCellPr>
  </singleXmlCell>
  <singleXmlCell id="62" xr6:uid="{00000000-000C-0000-FFFF-FFFF3D000000}" r="H37" connectionId="0">
    <xmlCellPr id="1" xr6:uid="{00000000-0010-0000-3D00-000001000000}" uniqueName="P1084408">
      <xmlPr mapId="2" xpath="/GFI-IZD-POD/IFP-GFI-IZD-POD_1000370/P1084408" xmlDataType="decimal"/>
    </xmlCellPr>
  </singleXmlCell>
  <singleXmlCell id="63" xr6:uid="{00000000-000C-0000-FFFF-FFFF3E000000}" r="I37" connectionId="0">
    <xmlCellPr id="1" xr6:uid="{00000000-0010-0000-3E00-000001000000}" uniqueName="P1084409">
      <xmlPr mapId="2" xpath="/GFI-IZD-POD/IFP-GFI-IZD-POD_1000370/P1084409" xmlDataType="decimal"/>
    </xmlCellPr>
  </singleXmlCell>
  <singleXmlCell id="64" xr6:uid="{00000000-000C-0000-FFFF-FFFF3F000000}" r="H38" connectionId="0">
    <xmlCellPr id="1" xr6:uid="{00000000-0010-0000-3F00-000001000000}" uniqueName="P1074967">
      <xmlPr mapId="2" xpath="/GFI-IZD-POD/IFP-GFI-IZD-POD_1000370/P1074967" xmlDataType="decimal"/>
    </xmlCellPr>
  </singleXmlCell>
  <singleXmlCell id="65" xr6:uid="{00000000-000C-0000-FFFF-FFFF40000000}" r="I38" connectionId="0">
    <xmlCellPr id="1" xr6:uid="{00000000-0010-0000-4000-000001000000}" uniqueName="P1074973">
      <xmlPr mapId="2" xpath="/GFI-IZD-POD/IFP-GFI-IZD-POD_1000370/P1074973" xmlDataType="decimal"/>
    </xmlCellPr>
  </singleXmlCell>
  <singleXmlCell id="66" xr6:uid="{00000000-000C-0000-FFFF-FFFF41000000}" r="H39" connectionId="0">
    <xmlCellPr id="1" xr6:uid="{00000000-0010-0000-4100-000001000000}" uniqueName="P1074975">
      <xmlPr mapId="2" xpath="/GFI-IZD-POD/IFP-GFI-IZD-POD_1000370/P1074975" xmlDataType="decimal"/>
    </xmlCellPr>
  </singleXmlCell>
  <singleXmlCell id="67" xr6:uid="{00000000-000C-0000-FFFF-FFFF42000000}" r="I39" connectionId="0">
    <xmlCellPr id="1" xr6:uid="{00000000-0010-0000-4200-000001000000}" uniqueName="P1074979">
      <xmlPr mapId="2" xpath="/GFI-IZD-POD/IFP-GFI-IZD-POD_1000370/P1074979" xmlDataType="decimal"/>
    </xmlCellPr>
  </singleXmlCell>
  <singleXmlCell id="68" xr6:uid="{00000000-000C-0000-FFFF-FFFF43000000}" r="H40" connectionId="0">
    <xmlCellPr id="1" xr6:uid="{00000000-0010-0000-4300-000001000000}" uniqueName="P1074981">
      <xmlPr mapId="2" xpath="/GFI-IZD-POD/IFP-GFI-IZD-POD_1000370/P1074981" xmlDataType="decimal"/>
    </xmlCellPr>
  </singleXmlCell>
  <singleXmlCell id="69" xr6:uid="{00000000-000C-0000-FFFF-FFFF44000000}" r="I40" connectionId="0">
    <xmlCellPr id="1" xr6:uid="{00000000-0010-0000-4400-000001000000}" uniqueName="P1074983">
      <xmlPr mapId="2" xpath="/GFI-IZD-POD/IFP-GFI-IZD-POD_1000370/P1074983" xmlDataType="decimal"/>
    </xmlCellPr>
  </singleXmlCell>
  <singleXmlCell id="70" xr6:uid="{00000000-000C-0000-FFFF-FFFF45000000}" r="H41" connectionId="0">
    <xmlCellPr id="1" xr6:uid="{00000000-0010-0000-4500-000001000000}" uniqueName="P1074985">
      <xmlPr mapId="2" xpath="/GFI-IZD-POD/IFP-GFI-IZD-POD_1000370/P1074985" xmlDataType="decimal"/>
    </xmlCellPr>
  </singleXmlCell>
  <singleXmlCell id="71" xr6:uid="{00000000-000C-0000-FFFF-FFFF46000000}" r="I41" connectionId="0">
    <xmlCellPr id="1" xr6:uid="{00000000-0010-0000-4600-000001000000}" uniqueName="P1074987">
      <xmlPr mapId="2" xpath="/GFI-IZD-POD/IFP-GFI-IZD-POD_1000370/P1074987" xmlDataType="decimal"/>
    </xmlCellPr>
  </singleXmlCell>
  <singleXmlCell id="72" xr6:uid="{00000000-000C-0000-FFFF-FFFF47000000}" r="H42" connectionId="0">
    <xmlCellPr id="1" xr6:uid="{00000000-0010-0000-4700-000001000000}" uniqueName="P1074989">
      <xmlPr mapId="2" xpath="/GFI-IZD-POD/IFP-GFI-IZD-POD_1000370/P1074989" xmlDataType="decimal"/>
    </xmlCellPr>
  </singleXmlCell>
  <singleXmlCell id="73" xr6:uid="{00000000-000C-0000-FFFF-FFFF48000000}" r="I42" connectionId="0">
    <xmlCellPr id="1" xr6:uid="{00000000-0010-0000-4800-000001000000}" uniqueName="P1074991">
      <xmlPr mapId="2" xpath="/GFI-IZD-POD/IFP-GFI-IZD-POD_1000370/P1074991" xmlDataType="decimal"/>
    </xmlCellPr>
  </singleXmlCell>
  <singleXmlCell id="74" xr6:uid="{00000000-000C-0000-FFFF-FFFF49000000}" r="H43" connectionId="0">
    <xmlCellPr id="1" xr6:uid="{00000000-0010-0000-4900-000001000000}" uniqueName="P1074994">
      <xmlPr mapId="2" xpath="/GFI-IZD-POD/IFP-GFI-IZD-POD_1000370/P1074994" xmlDataType="decimal"/>
    </xmlCellPr>
  </singleXmlCell>
  <singleXmlCell id="75" xr6:uid="{00000000-000C-0000-FFFF-FFFF4A000000}" r="I43" connectionId="0">
    <xmlCellPr id="1" xr6:uid="{00000000-0010-0000-4A00-000001000000}" uniqueName="P1074997">
      <xmlPr mapId="2" xpath="/GFI-IZD-POD/IFP-GFI-IZD-POD_1000370/P1074997" xmlDataType="decimal"/>
    </xmlCellPr>
  </singleXmlCell>
  <singleXmlCell id="76" xr6:uid="{00000000-000C-0000-FFFF-FFFF4B000000}" r="H44" connectionId="0">
    <xmlCellPr id="1" xr6:uid="{00000000-0010-0000-4B00-000001000000}" uniqueName="P1074998">
      <xmlPr mapId="2" xpath="/GFI-IZD-POD/IFP-GFI-IZD-POD_1000370/P1074998" xmlDataType="decimal"/>
    </xmlCellPr>
  </singleXmlCell>
  <singleXmlCell id="77" xr6:uid="{00000000-000C-0000-FFFF-FFFF4C000000}" r="I44" connectionId="0">
    <xmlCellPr id="1" xr6:uid="{00000000-0010-0000-4C00-000001000000}" uniqueName="P1075000">
      <xmlPr mapId="2" xpath="/GFI-IZD-POD/IFP-GFI-IZD-POD_1000370/P1075000" xmlDataType="decimal"/>
    </xmlCellPr>
  </singleXmlCell>
  <singleXmlCell id="78" xr6:uid="{00000000-000C-0000-FFFF-FFFF4D000000}" r="H45" connectionId="0">
    <xmlCellPr id="1" xr6:uid="{00000000-0010-0000-4D00-000001000000}" uniqueName="P1075001">
      <xmlPr mapId="2" xpath="/GFI-IZD-POD/IFP-GFI-IZD-POD_1000370/P1075001" xmlDataType="decimal"/>
    </xmlCellPr>
  </singleXmlCell>
  <singleXmlCell id="79" xr6:uid="{00000000-000C-0000-FFFF-FFFF4E000000}" r="I45" connectionId="0">
    <xmlCellPr id="1" xr6:uid="{00000000-0010-0000-4E00-000001000000}" uniqueName="P1075003">
      <xmlPr mapId="2" xpath="/GFI-IZD-POD/IFP-GFI-IZD-POD_1000370/P1075003" xmlDataType="decimal"/>
    </xmlCellPr>
  </singleXmlCell>
  <singleXmlCell id="80" xr6:uid="{00000000-000C-0000-FFFF-FFFF4F000000}" r="H46" connectionId="0">
    <xmlCellPr id="1" xr6:uid="{00000000-0010-0000-4F00-000001000000}" uniqueName="P1075005">
      <xmlPr mapId="2" xpath="/GFI-IZD-POD/IFP-GFI-IZD-POD_1000370/P1075005" xmlDataType="decimal"/>
    </xmlCellPr>
  </singleXmlCell>
  <singleXmlCell id="81" xr6:uid="{00000000-000C-0000-FFFF-FFFF50000000}" r="I46" connectionId="0">
    <xmlCellPr id="1" xr6:uid="{00000000-0010-0000-5000-000001000000}" uniqueName="P1075007">
      <xmlPr mapId="2" xpath="/GFI-IZD-POD/IFP-GFI-IZD-POD_1000370/P1075007" xmlDataType="decimal"/>
    </xmlCellPr>
  </singleXmlCell>
  <singleXmlCell id="82" xr6:uid="{00000000-000C-0000-FFFF-FFFF51000000}" r="H47" connectionId="0">
    <xmlCellPr id="1" xr6:uid="{00000000-0010-0000-5100-000001000000}" uniqueName="P1075009">
      <xmlPr mapId="2" xpath="/GFI-IZD-POD/IFP-GFI-IZD-POD_1000370/P1075009" xmlDataType="decimal"/>
    </xmlCellPr>
  </singleXmlCell>
  <singleXmlCell id="83" xr6:uid="{00000000-000C-0000-FFFF-FFFF52000000}" r="I47" connectionId="0">
    <xmlCellPr id="1" xr6:uid="{00000000-0010-0000-5200-000001000000}" uniqueName="P1075011">
      <xmlPr mapId="2" xpath="/GFI-IZD-POD/IFP-GFI-IZD-POD_1000370/P1075011" xmlDataType="decimal"/>
    </xmlCellPr>
  </singleXmlCell>
  <singleXmlCell id="84" xr6:uid="{00000000-000C-0000-FFFF-FFFF53000000}" r="H48" connectionId="0">
    <xmlCellPr id="1" xr6:uid="{00000000-0010-0000-5300-000001000000}" uniqueName="P1075012">
      <xmlPr mapId="2" xpath="/GFI-IZD-POD/IFP-GFI-IZD-POD_1000370/P1075012" xmlDataType="decimal"/>
    </xmlCellPr>
  </singleXmlCell>
  <singleXmlCell id="85" xr6:uid="{00000000-000C-0000-FFFF-FFFF54000000}" r="I48" connectionId="0">
    <xmlCellPr id="1" xr6:uid="{00000000-0010-0000-5400-000001000000}" uniqueName="P1075014">
      <xmlPr mapId="2" xpath="/GFI-IZD-POD/IFP-GFI-IZD-POD_1000370/P1075014" xmlDataType="decimal"/>
    </xmlCellPr>
  </singleXmlCell>
  <singleXmlCell id="86" xr6:uid="{00000000-000C-0000-FFFF-FFFF55000000}" r="H49" connectionId="0">
    <xmlCellPr id="1" xr6:uid="{00000000-0010-0000-5500-000001000000}" uniqueName="P1075016">
      <xmlPr mapId="2" xpath="/GFI-IZD-POD/IFP-GFI-IZD-POD_1000370/P1075016" xmlDataType="decimal"/>
    </xmlCellPr>
  </singleXmlCell>
  <singleXmlCell id="87" xr6:uid="{00000000-000C-0000-FFFF-FFFF56000000}" r="I49" connectionId="0">
    <xmlCellPr id="1" xr6:uid="{00000000-0010-0000-5600-000001000000}" uniqueName="P1075018">
      <xmlPr mapId="2" xpath="/GFI-IZD-POD/IFP-GFI-IZD-POD_1000370/P1075018" xmlDataType="decimal"/>
    </xmlCellPr>
  </singleXmlCell>
  <singleXmlCell id="88" xr6:uid="{00000000-000C-0000-FFFF-FFFF57000000}" r="H50" connectionId="0">
    <xmlCellPr id="1" xr6:uid="{00000000-0010-0000-5700-000001000000}" uniqueName="P1075020">
      <xmlPr mapId="2" xpath="/GFI-IZD-POD/IFP-GFI-IZD-POD_1000370/P1075020" xmlDataType="decimal"/>
    </xmlCellPr>
  </singleXmlCell>
  <singleXmlCell id="89" xr6:uid="{00000000-000C-0000-FFFF-FFFF58000000}" r="I50" connectionId="0">
    <xmlCellPr id="1" xr6:uid="{00000000-0010-0000-5800-000001000000}" uniqueName="P1075023">
      <xmlPr mapId="2" xpath="/GFI-IZD-POD/IFP-GFI-IZD-POD_1000370/P1075023" xmlDataType="decimal"/>
    </xmlCellPr>
  </singleXmlCell>
  <singleXmlCell id="90" xr6:uid="{00000000-000C-0000-FFFF-FFFF59000000}" r="H51" connectionId="0">
    <xmlCellPr id="1" xr6:uid="{00000000-0010-0000-5900-000001000000}" uniqueName="P1075026">
      <xmlPr mapId="2" xpath="/GFI-IZD-POD/IFP-GFI-IZD-POD_1000370/P1075026" xmlDataType="decimal"/>
    </xmlCellPr>
  </singleXmlCell>
  <singleXmlCell id="91" xr6:uid="{00000000-000C-0000-FFFF-FFFF5A000000}" r="I51" connectionId="0">
    <xmlCellPr id="1" xr6:uid="{00000000-0010-0000-5A00-000001000000}" uniqueName="P1075028">
      <xmlPr mapId="2" xpath="/GFI-IZD-POD/IFP-GFI-IZD-POD_1000370/P1075028" xmlDataType="decimal"/>
    </xmlCellPr>
  </singleXmlCell>
  <singleXmlCell id="92" xr6:uid="{00000000-000C-0000-FFFF-FFFF5B000000}" r="H52" connectionId="0">
    <xmlCellPr id="1" xr6:uid="{00000000-0010-0000-5B00-000001000000}" uniqueName="P1075031">
      <xmlPr mapId="2" xpath="/GFI-IZD-POD/IFP-GFI-IZD-POD_1000370/P1075031" xmlDataType="decimal"/>
    </xmlCellPr>
  </singleXmlCell>
  <singleXmlCell id="93" xr6:uid="{00000000-000C-0000-FFFF-FFFF5C000000}" r="I52" connectionId="0">
    <xmlCellPr id="1" xr6:uid="{00000000-0010-0000-5C00-000001000000}" uniqueName="P1075033">
      <xmlPr mapId="2" xpath="/GFI-IZD-POD/IFP-GFI-IZD-POD_1000370/P1075033" xmlDataType="decimal"/>
    </xmlCellPr>
  </singleXmlCell>
  <singleXmlCell id="94" xr6:uid="{00000000-000C-0000-FFFF-FFFF5D000000}" r="H53" connectionId="0">
    <xmlCellPr id="1" xr6:uid="{00000000-0010-0000-5D00-000001000000}" uniqueName="P1075035">
      <xmlPr mapId="2" xpath="/GFI-IZD-POD/IFP-GFI-IZD-POD_1000370/P1075035" xmlDataType="decimal"/>
    </xmlCellPr>
  </singleXmlCell>
  <singleXmlCell id="95" xr6:uid="{00000000-000C-0000-FFFF-FFFF5E000000}" r="I53" connectionId="0">
    <xmlCellPr id="1" xr6:uid="{00000000-0010-0000-5E00-000001000000}" uniqueName="P1075037">
      <xmlPr mapId="2" xpath="/GFI-IZD-POD/IFP-GFI-IZD-POD_1000370/P1075037" xmlDataType="decimal"/>
    </xmlCellPr>
  </singleXmlCell>
  <singleXmlCell id="96" xr6:uid="{00000000-000C-0000-FFFF-FFFF5F000000}" r="H54" connectionId="0">
    <xmlCellPr id="1" xr6:uid="{00000000-0010-0000-5F00-000001000000}" uniqueName="P1075039">
      <xmlPr mapId="2" xpath="/GFI-IZD-POD/IFP-GFI-IZD-POD_1000370/P1075039" xmlDataType="decimal"/>
    </xmlCellPr>
  </singleXmlCell>
  <singleXmlCell id="97" xr6:uid="{00000000-000C-0000-FFFF-FFFF60000000}" r="I54" connectionId="0">
    <xmlCellPr id="1" xr6:uid="{00000000-0010-0000-6000-000001000000}" uniqueName="P1075043">
      <xmlPr mapId="2" xpath="/GFI-IZD-POD/IFP-GFI-IZD-POD_1000370/P1075043" xmlDataType="decimal"/>
    </xmlCellPr>
  </singleXmlCell>
  <singleXmlCell id="98" xr6:uid="{00000000-000C-0000-FFFF-FFFF61000000}" r="H55" connectionId="0">
    <xmlCellPr id="1" xr6:uid="{00000000-0010-0000-6100-000001000000}" uniqueName="P1075055">
      <xmlPr mapId="2" xpath="/GFI-IZD-POD/IFP-GFI-IZD-POD_1000370/P1075055" xmlDataType="decimal"/>
    </xmlCellPr>
  </singleXmlCell>
  <singleXmlCell id="99" xr6:uid="{00000000-000C-0000-FFFF-FFFF62000000}" r="I55" connectionId="0">
    <xmlCellPr id="1" xr6:uid="{00000000-0010-0000-6200-000001000000}" uniqueName="P1075057">
      <xmlPr mapId="2" xpath="/GFI-IZD-POD/IFP-GFI-IZD-POD_1000370/P1075057" xmlDataType="decimal"/>
    </xmlCellPr>
  </singleXmlCell>
  <singleXmlCell id="100" xr6:uid="{00000000-000C-0000-FFFF-FFFF63000000}" r="H56" connectionId="0">
    <xmlCellPr id="1" xr6:uid="{00000000-0010-0000-6300-000001000000}" uniqueName="P1075058">
      <xmlPr mapId="2" xpath="/GFI-IZD-POD/IFP-GFI-IZD-POD_1000370/P1075058" xmlDataType="decimal"/>
    </xmlCellPr>
  </singleXmlCell>
  <singleXmlCell id="101" xr6:uid="{00000000-000C-0000-FFFF-FFFF64000000}" r="I56" connectionId="0">
    <xmlCellPr id="1" xr6:uid="{00000000-0010-0000-6400-000001000000}" uniqueName="P1075060">
      <xmlPr mapId="2" xpath="/GFI-IZD-POD/IFP-GFI-IZD-POD_1000370/P1075060" xmlDataType="decimal"/>
    </xmlCellPr>
  </singleXmlCell>
  <singleXmlCell id="102" xr6:uid="{00000000-000C-0000-FFFF-FFFF65000000}" r="H57" connectionId="0">
    <xmlCellPr id="1" xr6:uid="{00000000-0010-0000-6500-000001000000}" uniqueName="P1075063">
      <xmlPr mapId="2" xpath="/GFI-IZD-POD/IFP-GFI-IZD-POD_1000370/P1075063" xmlDataType="decimal"/>
    </xmlCellPr>
  </singleXmlCell>
  <singleXmlCell id="103" xr6:uid="{00000000-000C-0000-FFFF-FFFF66000000}" r="I57" connectionId="0">
    <xmlCellPr id="1" xr6:uid="{00000000-0010-0000-6600-000001000000}" uniqueName="P1075065">
      <xmlPr mapId="2" xpath="/GFI-IZD-POD/IFP-GFI-IZD-POD_1000370/P1075065" xmlDataType="decimal"/>
    </xmlCellPr>
  </singleXmlCell>
  <singleXmlCell id="104" xr6:uid="{00000000-000C-0000-FFFF-FFFF67000000}" r="H58" connectionId="0">
    <xmlCellPr id="1" xr6:uid="{00000000-0010-0000-6700-000001000000}" uniqueName="P1075067">
      <xmlPr mapId="2" xpath="/GFI-IZD-POD/IFP-GFI-IZD-POD_1000370/P1075067" xmlDataType="decimal"/>
    </xmlCellPr>
  </singleXmlCell>
  <singleXmlCell id="105" xr6:uid="{00000000-000C-0000-FFFF-FFFF68000000}" r="I58" connectionId="0">
    <xmlCellPr id="1" xr6:uid="{00000000-0010-0000-6800-000001000000}" uniqueName="P1075071">
      <xmlPr mapId="2" xpath="/GFI-IZD-POD/IFP-GFI-IZD-POD_1000370/P1075071" xmlDataType="decimal"/>
    </xmlCellPr>
  </singleXmlCell>
  <singleXmlCell id="106" xr6:uid="{00000000-000C-0000-FFFF-FFFF69000000}" r="H59" connectionId="0">
    <xmlCellPr id="1" xr6:uid="{00000000-0010-0000-6900-000001000000}" uniqueName="P1075076">
      <xmlPr mapId="2" xpath="/GFI-IZD-POD/IFP-GFI-IZD-POD_1000370/P1075076" xmlDataType="decimal"/>
    </xmlCellPr>
  </singleXmlCell>
  <singleXmlCell id="107" xr6:uid="{00000000-000C-0000-FFFF-FFFF6A000000}" r="I59" connectionId="0">
    <xmlCellPr id="1" xr6:uid="{00000000-0010-0000-6A00-000001000000}" uniqueName="P1075080">
      <xmlPr mapId="2" xpath="/GFI-IZD-POD/IFP-GFI-IZD-POD_1000370/P1075080" xmlDataType="decimal"/>
    </xmlCellPr>
  </singleXmlCell>
  <singleXmlCell id="108" xr6:uid="{00000000-000C-0000-FFFF-FFFF6B000000}" r="H60" connectionId="0">
    <xmlCellPr id="1" xr6:uid="{00000000-0010-0000-6B00-000001000000}" uniqueName="P1075083">
      <xmlPr mapId="2" xpath="/GFI-IZD-POD/IFP-GFI-IZD-POD_1000370/P1075083" xmlDataType="decimal"/>
    </xmlCellPr>
  </singleXmlCell>
  <singleXmlCell id="109" xr6:uid="{00000000-000C-0000-FFFF-FFFF6C000000}" r="I60" connectionId="0">
    <xmlCellPr id="1" xr6:uid="{00000000-0010-0000-6C00-000001000000}" uniqueName="P1075085">
      <xmlPr mapId="2" xpath="/GFI-IZD-POD/IFP-GFI-IZD-POD_1000370/P1075085" xmlDataType="decimal"/>
    </xmlCellPr>
  </singleXmlCell>
  <singleXmlCell id="110" xr6:uid="{00000000-000C-0000-FFFF-FFFF6D000000}" r="H61" connectionId="0">
    <xmlCellPr id="1" xr6:uid="{00000000-0010-0000-6D00-000001000000}" uniqueName="P1075091">
      <xmlPr mapId="2" xpath="/GFI-IZD-POD/IFP-GFI-IZD-POD_1000370/P1075091" xmlDataType="decimal"/>
    </xmlCellPr>
  </singleXmlCell>
  <singleXmlCell id="111" xr6:uid="{00000000-000C-0000-FFFF-FFFF6E000000}" r="I61" connectionId="0">
    <xmlCellPr id="1" xr6:uid="{00000000-0010-0000-6E00-000001000000}" uniqueName="P1075093">
      <xmlPr mapId="2" xpath="/GFI-IZD-POD/IFP-GFI-IZD-POD_1000370/P1075093" xmlDataType="decimal"/>
    </xmlCellPr>
  </singleXmlCell>
  <singleXmlCell id="112" xr6:uid="{00000000-000C-0000-FFFF-FFFF6F000000}" r="H62" connectionId="0">
    <xmlCellPr id="1" xr6:uid="{00000000-0010-0000-6F00-000001000000}" uniqueName="P1075095">
      <xmlPr mapId="2" xpath="/GFI-IZD-POD/IFP-GFI-IZD-POD_1000370/P1075095" xmlDataType="decimal"/>
    </xmlCellPr>
  </singleXmlCell>
  <singleXmlCell id="113" xr6:uid="{00000000-000C-0000-FFFF-FFFF70000000}" r="I62" connectionId="0">
    <xmlCellPr id="1" xr6:uid="{00000000-0010-0000-7000-000001000000}" uniqueName="P1075097">
      <xmlPr mapId="2" xpath="/GFI-IZD-POD/IFP-GFI-IZD-POD_1000370/P1075097" xmlDataType="decimal"/>
    </xmlCellPr>
  </singleXmlCell>
  <singleXmlCell id="114" xr6:uid="{00000000-000C-0000-FFFF-FFFF71000000}" r="H63" connectionId="0">
    <xmlCellPr id="1" xr6:uid="{00000000-0010-0000-7100-000001000000}" uniqueName="P1075099">
      <xmlPr mapId="2" xpath="/GFI-IZD-POD/IFP-GFI-IZD-POD_1000370/P1075099" xmlDataType="decimal"/>
    </xmlCellPr>
  </singleXmlCell>
  <singleXmlCell id="115" xr6:uid="{00000000-000C-0000-FFFF-FFFF72000000}" r="I63" connectionId="0">
    <xmlCellPr id="1" xr6:uid="{00000000-0010-0000-7200-000001000000}" uniqueName="P1075100">
      <xmlPr mapId="2" xpath="/GFI-IZD-POD/IFP-GFI-IZD-POD_1000370/P1075100" xmlDataType="decimal"/>
    </xmlCellPr>
  </singleXmlCell>
  <singleXmlCell id="116" xr6:uid="{00000000-000C-0000-FFFF-FFFF73000000}" r="H64" connectionId="0">
    <xmlCellPr id="1" xr6:uid="{00000000-0010-0000-7300-000001000000}" uniqueName="P1075101">
      <xmlPr mapId="2" xpath="/GFI-IZD-POD/IFP-GFI-IZD-POD_1000370/P1075101" xmlDataType="decimal"/>
    </xmlCellPr>
  </singleXmlCell>
  <singleXmlCell id="117" xr6:uid="{00000000-000C-0000-FFFF-FFFF74000000}" r="I64" connectionId="0">
    <xmlCellPr id="1" xr6:uid="{00000000-0010-0000-7400-000001000000}" uniqueName="P1075102">
      <xmlPr mapId="2" xpath="/GFI-IZD-POD/IFP-GFI-IZD-POD_1000370/P1075102" xmlDataType="decimal"/>
    </xmlCellPr>
  </singleXmlCell>
  <singleXmlCell id="118" xr6:uid="{00000000-000C-0000-FFFF-FFFF75000000}" r="H65" connectionId="0">
    <xmlCellPr id="1" xr6:uid="{00000000-0010-0000-7500-000001000000}" uniqueName="P1075103">
      <xmlPr mapId="2" xpath="/GFI-IZD-POD/IFP-GFI-IZD-POD_1000370/P1075103" xmlDataType="decimal"/>
    </xmlCellPr>
  </singleXmlCell>
  <singleXmlCell id="119" xr6:uid="{00000000-000C-0000-FFFF-FFFF76000000}" r="I65" connectionId="0">
    <xmlCellPr id="1" xr6:uid="{00000000-0010-0000-7600-000001000000}" uniqueName="P1075104">
      <xmlPr mapId="2" xpath="/GFI-IZD-POD/IFP-GFI-IZD-POD_1000370/P1075104" xmlDataType="decimal"/>
    </xmlCellPr>
  </singleXmlCell>
  <singleXmlCell id="120" xr6:uid="{00000000-000C-0000-FFFF-FFFF77000000}" r="H66" connectionId="0">
    <xmlCellPr id="1" xr6:uid="{00000000-0010-0000-7700-000001000000}" uniqueName="P1075105">
      <xmlPr mapId="2" xpath="/GFI-IZD-POD/IFP-GFI-IZD-POD_1000370/P1075105" xmlDataType="decimal"/>
    </xmlCellPr>
  </singleXmlCell>
  <singleXmlCell id="121" xr6:uid="{00000000-000C-0000-FFFF-FFFF78000000}" r="I66" connectionId="0">
    <xmlCellPr id="1" xr6:uid="{00000000-0010-0000-7800-000001000000}" uniqueName="P1075106">
      <xmlPr mapId="2" xpath="/GFI-IZD-POD/IFP-GFI-IZD-POD_1000370/P1075106" xmlDataType="decimal"/>
    </xmlCellPr>
  </singleXmlCell>
  <singleXmlCell id="122" xr6:uid="{00000000-000C-0000-FFFF-FFFF79000000}" r="H67" connectionId="0">
    <xmlCellPr id="1" xr6:uid="{00000000-0010-0000-7900-000001000000}" uniqueName="P1075107">
      <xmlPr mapId="2" xpath="/GFI-IZD-POD/IFP-GFI-IZD-POD_1000370/P1075107" xmlDataType="decimal"/>
    </xmlCellPr>
  </singleXmlCell>
  <singleXmlCell id="123" xr6:uid="{00000000-000C-0000-FFFF-FFFF7A000000}" r="I67" connectionId="0">
    <xmlCellPr id="1" xr6:uid="{00000000-0010-0000-7A00-000001000000}" uniqueName="P1075108">
      <xmlPr mapId="2" xpath="/GFI-IZD-POD/IFP-GFI-IZD-POD_1000370/P1075108" xmlDataType="decimal"/>
    </xmlCellPr>
  </singleXmlCell>
  <singleXmlCell id="124" xr6:uid="{00000000-000C-0000-FFFF-FFFF7B000000}" r="H68" connectionId="0">
    <xmlCellPr id="1" xr6:uid="{00000000-0010-0000-7B00-000001000000}" uniqueName="P1075109">
      <xmlPr mapId="2" xpath="/GFI-IZD-POD/IFP-GFI-IZD-POD_1000370/P1075109" xmlDataType="decimal"/>
    </xmlCellPr>
  </singleXmlCell>
  <singleXmlCell id="125" xr6:uid="{00000000-000C-0000-FFFF-FFFF7C000000}" r="I68" connectionId="0">
    <xmlCellPr id="1" xr6:uid="{00000000-0010-0000-7C00-000001000000}" uniqueName="P1075110">
      <xmlPr mapId="2" xpath="/GFI-IZD-POD/IFP-GFI-IZD-POD_1000370/P1075110" xmlDataType="decimal"/>
    </xmlCellPr>
  </singleXmlCell>
  <singleXmlCell id="126" xr6:uid="{00000000-000C-0000-FFFF-FFFF7D000000}" r="H69" connectionId="0">
    <xmlCellPr id="1" xr6:uid="{00000000-0010-0000-7D00-000001000000}" uniqueName="P1075111">
      <xmlPr mapId="2" xpath="/GFI-IZD-POD/IFP-GFI-IZD-POD_1000370/P1075111" xmlDataType="decimal"/>
    </xmlCellPr>
  </singleXmlCell>
  <singleXmlCell id="127" xr6:uid="{00000000-000C-0000-FFFF-FFFF7E000000}" r="I69" connectionId="0">
    <xmlCellPr id="1" xr6:uid="{00000000-0010-0000-7E00-000001000000}" uniqueName="P1075112">
      <xmlPr mapId="2" xpath="/GFI-IZD-POD/IFP-GFI-IZD-POD_1000370/P1075112" xmlDataType="decimal"/>
    </xmlCellPr>
  </singleXmlCell>
  <singleXmlCell id="128" xr6:uid="{00000000-000C-0000-FFFF-FFFF7F000000}" r="H70" connectionId="0">
    <xmlCellPr id="1" xr6:uid="{00000000-0010-0000-7F00-000001000000}" uniqueName="P1075113">
      <xmlPr mapId="2" xpath="/GFI-IZD-POD/IFP-GFI-IZD-POD_1000370/P1075113" xmlDataType="decimal"/>
    </xmlCellPr>
  </singleXmlCell>
  <singleXmlCell id="129" xr6:uid="{00000000-000C-0000-FFFF-FFFF80000000}" r="I70" connectionId="0">
    <xmlCellPr id="1" xr6:uid="{00000000-0010-0000-8000-000001000000}" uniqueName="P1075114">
      <xmlPr mapId="2" xpath="/GFI-IZD-POD/IFP-GFI-IZD-POD_1000370/P1075114" xmlDataType="decimal"/>
    </xmlCellPr>
  </singleXmlCell>
  <singleXmlCell id="130" xr6:uid="{00000000-000C-0000-FFFF-FFFF81000000}" r="H71" connectionId="0">
    <xmlCellPr id="1" xr6:uid="{00000000-0010-0000-8100-000001000000}" uniqueName="P1075115">
      <xmlPr mapId="2" xpath="/GFI-IZD-POD/IFP-GFI-IZD-POD_1000370/P1075115" xmlDataType="decimal"/>
    </xmlCellPr>
  </singleXmlCell>
  <singleXmlCell id="131" xr6:uid="{00000000-000C-0000-FFFF-FFFF82000000}" r="I71" connectionId="0">
    <xmlCellPr id="1" xr6:uid="{00000000-0010-0000-8200-000001000000}" uniqueName="P1075116">
      <xmlPr mapId="2" xpath="/GFI-IZD-POD/IFP-GFI-IZD-POD_1000370/P1075116" xmlDataType="decimal"/>
    </xmlCellPr>
  </singleXmlCell>
  <singleXmlCell id="132" xr6:uid="{00000000-000C-0000-FFFF-FFFF83000000}" r="H72" connectionId="0">
    <xmlCellPr id="1" xr6:uid="{00000000-0010-0000-8300-000001000000}" uniqueName="P1075117">
      <xmlPr mapId="2" xpath="/GFI-IZD-POD/IFP-GFI-IZD-POD_1000370/P1075117" xmlDataType="decimal"/>
    </xmlCellPr>
  </singleXmlCell>
  <singleXmlCell id="133" xr6:uid="{00000000-000C-0000-FFFF-FFFF84000000}" r="I72" connectionId="0">
    <xmlCellPr id="1" xr6:uid="{00000000-0010-0000-8400-000001000000}" uniqueName="P1075118">
      <xmlPr mapId="2" xpath="/GFI-IZD-POD/IFP-GFI-IZD-POD_1000370/P1075118" xmlDataType="decimal"/>
    </xmlCellPr>
  </singleXmlCell>
  <singleXmlCell id="134" xr6:uid="{00000000-000C-0000-FFFF-FFFF85000000}" r="H73" connectionId="0">
    <xmlCellPr id="1" xr6:uid="{00000000-0010-0000-8500-000001000000}" uniqueName="P1075119">
      <xmlPr mapId="2" xpath="/GFI-IZD-POD/IFP-GFI-IZD-POD_1000370/P1075119" xmlDataType="decimal"/>
    </xmlCellPr>
  </singleXmlCell>
  <singleXmlCell id="135" xr6:uid="{00000000-000C-0000-FFFF-FFFF86000000}" r="I73" connectionId="0">
    <xmlCellPr id="1" xr6:uid="{00000000-0010-0000-8600-000001000000}" uniqueName="P1075120">
      <xmlPr mapId="2" xpath="/GFI-IZD-POD/IFP-GFI-IZD-POD_1000370/P1075120" xmlDataType="decimal"/>
    </xmlCellPr>
  </singleXmlCell>
  <singleXmlCell id="136" xr6:uid="{00000000-000C-0000-FFFF-FFFF87000000}" r="H75" connectionId="0">
    <xmlCellPr id="1" xr6:uid="{00000000-0010-0000-8700-000001000000}" uniqueName="P1075121">
      <xmlPr mapId="2" xpath="/GFI-IZD-POD/IFP-GFI-IZD-POD_1000370/P1075121" xmlDataType="decimal"/>
    </xmlCellPr>
  </singleXmlCell>
  <singleXmlCell id="137" xr6:uid="{00000000-000C-0000-FFFF-FFFF88000000}" r="I75" connectionId="0">
    <xmlCellPr id="1" xr6:uid="{00000000-0010-0000-8800-000001000000}" uniqueName="P1075229">
      <xmlPr mapId="2" xpath="/GFI-IZD-POD/IFP-GFI-IZD-POD_1000370/P1075229" xmlDataType="decimal"/>
    </xmlCellPr>
  </singleXmlCell>
  <singleXmlCell id="138" xr6:uid="{00000000-000C-0000-FFFF-FFFF89000000}" r="H76" connectionId="0">
    <xmlCellPr id="1" xr6:uid="{00000000-0010-0000-8900-000001000000}" uniqueName="P1075230">
      <xmlPr mapId="2" xpath="/GFI-IZD-POD/IFP-GFI-IZD-POD_1000370/P1075230" xmlDataType="decimal"/>
    </xmlCellPr>
  </singleXmlCell>
  <singleXmlCell id="139" xr6:uid="{00000000-000C-0000-FFFF-FFFF8A000000}" r="I76" connectionId="0">
    <xmlCellPr id="1" xr6:uid="{00000000-0010-0000-8A00-000001000000}" uniqueName="P1075231">
      <xmlPr mapId="2" xpath="/GFI-IZD-POD/IFP-GFI-IZD-POD_1000370/P1075231" xmlDataType="decimal"/>
    </xmlCellPr>
  </singleXmlCell>
  <singleXmlCell id="140" xr6:uid="{00000000-000C-0000-FFFF-FFFF8B000000}" r="H77" connectionId="0">
    <xmlCellPr id="1" xr6:uid="{00000000-0010-0000-8B00-000001000000}" uniqueName="P1075232">
      <xmlPr mapId="2" xpath="/GFI-IZD-POD/IFP-GFI-IZD-POD_1000370/P1075232" xmlDataType="decimal"/>
    </xmlCellPr>
  </singleXmlCell>
  <singleXmlCell id="141" xr6:uid="{00000000-000C-0000-FFFF-FFFF8C000000}" r="I77" connectionId="0">
    <xmlCellPr id="1" xr6:uid="{00000000-0010-0000-8C00-000001000000}" uniqueName="P1075233">
      <xmlPr mapId="2" xpath="/GFI-IZD-POD/IFP-GFI-IZD-POD_1000370/P1075233" xmlDataType="decimal"/>
    </xmlCellPr>
  </singleXmlCell>
  <singleXmlCell id="142" xr6:uid="{00000000-000C-0000-FFFF-FFFF8D000000}" r="H78" connectionId="0">
    <xmlCellPr id="1" xr6:uid="{00000000-0010-0000-8D00-000001000000}" uniqueName="P1075234">
      <xmlPr mapId="2" xpath="/GFI-IZD-POD/IFP-GFI-IZD-POD_1000370/P1075234" xmlDataType="decimal"/>
    </xmlCellPr>
  </singleXmlCell>
  <singleXmlCell id="143" xr6:uid="{00000000-000C-0000-FFFF-FFFF8E000000}" r="I78" connectionId="0">
    <xmlCellPr id="1" xr6:uid="{00000000-0010-0000-8E00-000001000000}" uniqueName="P1075235">
      <xmlPr mapId="2" xpath="/GFI-IZD-POD/IFP-GFI-IZD-POD_1000370/P1075235" xmlDataType="decimal"/>
    </xmlCellPr>
  </singleXmlCell>
  <singleXmlCell id="144" xr6:uid="{00000000-000C-0000-FFFF-FFFF8F000000}" r="H79" connectionId="0">
    <xmlCellPr id="1" xr6:uid="{00000000-0010-0000-8F00-000001000000}" uniqueName="P1075236">
      <xmlPr mapId="2" xpath="/GFI-IZD-POD/IFP-GFI-IZD-POD_1000370/P1075236" xmlDataType="decimal"/>
    </xmlCellPr>
  </singleXmlCell>
  <singleXmlCell id="145" xr6:uid="{00000000-000C-0000-FFFF-FFFF90000000}" r="I79" connectionId="0">
    <xmlCellPr id="1" xr6:uid="{00000000-0010-0000-9000-000001000000}" uniqueName="P1075237">
      <xmlPr mapId="2" xpath="/GFI-IZD-POD/IFP-GFI-IZD-POD_1000370/P1075237" xmlDataType="decimal"/>
    </xmlCellPr>
  </singleXmlCell>
  <singleXmlCell id="146" xr6:uid="{00000000-000C-0000-FFFF-FFFF91000000}" r="H80" connectionId="0">
    <xmlCellPr id="1" xr6:uid="{00000000-0010-0000-9100-000001000000}" uniqueName="P1075238">
      <xmlPr mapId="2" xpath="/GFI-IZD-POD/IFP-GFI-IZD-POD_1000370/P1075238" xmlDataType="decimal"/>
    </xmlCellPr>
  </singleXmlCell>
  <singleXmlCell id="147" xr6:uid="{00000000-000C-0000-FFFF-FFFF92000000}" r="I80" connectionId="0">
    <xmlCellPr id="1" xr6:uid="{00000000-0010-0000-9200-000001000000}" uniqueName="P1075239">
      <xmlPr mapId="2" xpath="/GFI-IZD-POD/IFP-GFI-IZD-POD_1000370/P1075239" xmlDataType="decimal"/>
    </xmlCellPr>
  </singleXmlCell>
  <singleXmlCell id="148" xr6:uid="{00000000-000C-0000-FFFF-FFFF93000000}" r="H81" connectionId="0">
    <xmlCellPr id="1" xr6:uid="{00000000-0010-0000-9300-000001000000}" uniqueName="P1075240">
      <xmlPr mapId="2" xpath="/GFI-IZD-POD/IFP-GFI-IZD-POD_1000370/P1075240" xmlDataType="decimal"/>
    </xmlCellPr>
  </singleXmlCell>
  <singleXmlCell id="149" xr6:uid="{00000000-000C-0000-FFFF-FFFF94000000}" r="I81" connectionId="0">
    <xmlCellPr id="1" xr6:uid="{00000000-0010-0000-9400-000001000000}" uniqueName="P1075241">
      <xmlPr mapId="2" xpath="/GFI-IZD-POD/IFP-GFI-IZD-POD_1000370/P1075241" xmlDataType="decimal"/>
    </xmlCellPr>
  </singleXmlCell>
  <singleXmlCell id="150" xr6:uid="{00000000-000C-0000-FFFF-FFFF95000000}" r="H82" connectionId="0">
    <xmlCellPr id="1" xr6:uid="{00000000-0010-0000-9500-000001000000}" uniqueName="P1075242">
      <xmlPr mapId="2" xpath="/GFI-IZD-POD/IFP-GFI-IZD-POD_1000370/P1075242" xmlDataType="decimal"/>
    </xmlCellPr>
  </singleXmlCell>
  <singleXmlCell id="151" xr6:uid="{00000000-000C-0000-FFFF-FFFF96000000}" r="I82" connectionId="0">
    <xmlCellPr id="1" xr6:uid="{00000000-0010-0000-9600-000001000000}" uniqueName="P1075243">
      <xmlPr mapId="2" xpath="/GFI-IZD-POD/IFP-GFI-IZD-POD_1000370/P1075243" xmlDataType="decimal"/>
    </xmlCellPr>
  </singleXmlCell>
  <singleXmlCell id="152" xr6:uid="{00000000-000C-0000-FFFF-FFFF97000000}" r="H83" connectionId="0">
    <xmlCellPr id="1" xr6:uid="{00000000-0010-0000-9700-000001000000}" uniqueName="P1075244">
      <xmlPr mapId="2" xpath="/GFI-IZD-POD/IFP-GFI-IZD-POD_1000370/P1075244" xmlDataType="decimal"/>
    </xmlCellPr>
  </singleXmlCell>
  <singleXmlCell id="153" xr6:uid="{00000000-000C-0000-FFFF-FFFF98000000}" r="I83" connectionId="0">
    <xmlCellPr id="1" xr6:uid="{00000000-0010-0000-9800-000001000000}" uniqueName="P1075245">
      <xmlPr mapId="2" xpath="/GFI-IZD-POD/IFP-GFI-IZD-POD_1000370/P1075245" xmlDataType="decimal"/>
    </xmlCellPr>
  </singleXmlCell>
  <singleXmlCell id="154" xr6:uid="{00000000-000C-0000-FFFF-FFFF99000000}" r="H84" connectionId="0">
    <xmlCellPr id="1" xr6:uid="{00000000-0010-0000-9900-000001000000}" uniqueName="P1075246">
      <xmlPr mapId="2" xpath="/GFI-IZD-POD/IFP-GFI-IZD-POD_1000370/P1075246" xmlDataType="decimal"/>
    </xmlCellPr>
  </singleXmlCell>
  <singleXmlCell id="155" xr6:uid="{00000000-000C-0000-FFFF-FFFF9A000000}" r="I84" connectionId="0">
    <xmlCellPr id="1" xr6:uid="{00000000-0010-0000-9A00-000001000000}" uniqueName="P1075247">
      <xmlPr mapId="2" xpath="/GFI-IZD-POD/IFP-GFI-IZD-POD_1000370/P1075247" xmlDataType="decimal"/>
    </xmlCellPr>
  </singleXmlCell>
  <singleXmlCell id="156" xr6:uid="{00000000-000C-0000-FFFF-FFFF9B000000}" r="H85" connectionId="0">
    <xmlCellPr id="1" xr6:uid="{00000000-0010-0000-9B00-000001000000}" uniqueName="P1075248">
      <xmlPr mapId="2" xpath="/GFI-IZD-POD/IFP-GFI-IZD-POD_1000370/P1075248" xmlDataType="decimal"/>
    </xmlCellPr>
  </singleXmlCell>
  <singleXmlCell id="157" xr6:uid="{00000000-000C-0000-FFFF-FFFF9C000000}" r="I85" connectionId="0">
    <xmlCellPr id="1" xr6:uid="{00000000-0010-0000-9C00-000001000000}" uniqueName="P1075249">
      <xmlPr mapId="2" xpath="/GFI-IZD-POD/IFP-GFI-IZD-POD_1000370/P1075249" xmlDataType="decimal"/>
    </xmlCellPr>
  </singleXmlCell>
  <singleXmlCell id="158" xr6:uid="{00000000-000C-0000-FFFF-FFFF9D000000}" r="H86" connectionId="0">
    <xmlCellPr id="1" xr6:uid="{00000000-0010-0000-9D00-000001000000}" uniqueName="P1075250">
      <xmlPr mapId="2" xpath="/GFI-IZD-POD/IFP-GFI-IZD-POD_1000370/P1075250" xmlDataType="decimal"/>
    </xmlCellPr>
  </singleXmlCell>
  <singleXmlCell id="159" xr6:uid="{00000000-000C-0000-FFFF-FFFF9E000000}" r="I86" connectionId="0">
    <xmlCellPr id="1" xr6:uid="{00000000-0010-0000-9E00-000001000000}" uniqueName="P1075251">
      <xmlPr mapId="2" xpath="/GFI-IZD-POD/IFP-GFI-IZD-POD_1000370/P1075251" xmlDataType="decimal"/>
    </xmlCellPr>
  </singleXmlCell>
  <singleXmlCell id="160" xr6:uid="{00000000-000C-0000-FFFF-FFFF9F000000}" r="H87" connectionId="0">
    <xmlCellPr id="1" xr6:uid="{00000000-0010-0000-9F00-000001000000}" uniqueName="P1075252">
      <xmlPr mapId="2" xpath="/GFI-IZD-POD/IFP-GFI-IZD-POD_1000370/P1075252" xmlDataType="decimal"/>
    </xmlCellPr>
  </singleXmlCell>
  <singleXmlCell id="161" xr6:uid="{00000000-000C-0000-FFFF-FFFFA0000000}" r="I87" connectionId="0">
    <xmlCellPr id="1" xr6:uid="{00000000-0010-0000-A000-000001000000}" uniqueName="P1075253">
      <xmlPr mapId="2" xpath="/GFI-IZD-POD/IFP-GFI-IZD-POD_1000370/P1075253" xmlDataType="decimal"/>
    </xmlCellPr>
  </singleXmlCell>
  <singleXmlCell id="162" xr6:uid="{00000000-000C-0000-FFFF-FFFFA1000000}" r="H88" connectionId="0">
    <xmlCellPr id="1" xr6:uid="{00000000-0010-0000-A100-000001000000}" uniqueName="P1075254">
      <xmlPr mapId="2" xpath="/GFI-IZD-POD/IFP-GFI-IZD-POD_1000370/P1075254" xmlDataType="decimal"/>
    </xmlCellPr>
  </singleXmlCell>
  <singleXmlCell id="163" xr6:uid="{00000000-000C-0000-FFFF-FFFFA2000000}" r="I88" connectionId="0">
    <xmlCellPr id="1" xr6:uid="{00000000-0010-0000-A200-000001000000}" uniqueName="P1075255">
      <xmlPr mapId="2" xpath="/GFI-IZD-POD/IFP-GFI-IZD-POD_1000370/P1075255" xmlDataType="decimal"/>
    </xmlCellPr>
  </singleXmlCell>
  <singleXmlCell id="164" xr6:uid="{00000000-000C-0000-FFFF-FFFFA3000000}" r="H89" connectionId="0">
    <xmlCellPr id="1" xr6:uid="{00000000-0010-0000-A300-000001000000}" uniqueName="P1121862">
      <xmlPr mapId="2" xpath="/GFI-IZD-POD/IFP-GFI-IZD-POD_1000370/P1121862" xmlDataType="decimal"/>
    </xmlCellPr>
  </singleXmlCell>
  <singleXmlCell id="165" xr6:uid="{00000000-000C-0000-FFFF-FFFFA4000000}" r="I89" connectionId="0">
    <xmlCellPr id="1" xr6:uid="{00000000-0010-0000-A400-000001000000}" uniqueName="P1121863">
      <xmlPr mapId="2" xpath="/GFI-IZD-POD/IFP-GFI-IZD-POD_1000370/P1121863" xmlDataType="decimal"/>
    </xmlCellPr>
  </singleXmlCell>
  <singleXmlCell id="166" xr6:uid="{00000000-000C-0000-FFFF-FFFFA5000000}" r="H90" connectionId="0">
    <xmlCellPr id="1" xr6:uid="{00000000-0010-0000-A500-000001000000}" uniqueName="P1121864">
      <xmlPr mapId="2" xpath="/GFI-IZD-POD/IFP-GFI-IZD-POD_1000370/P1121864" xmlDataType="decimal"/>
    </xmlCellPr>
  </singleXmlCell>
  <singleXmlCell id="167" xr6:uid="{00000000-000C-0000-FFFF-FFFFA6000000}" r="I90" connectionId="0">
    <xmlCellPr id="1" xr6:uid="{00000000-0010-0000-A600-000001000000}" uniqueName="P1121865">
      <xmlPr mapId="2" xpath="/GFI-IZD-POD/IFP-GFI-IZD-POD_1000370/P1121865" xmlDataType="decimal"/>
    </xmlCellPr>
  </singleXmlCell>
  <singleXmlCell id="168" xr6:uid="{00000000-000C-0000-FFFF-FFFFA7000000}" r="H91" connectionId="0">
    <xmlCellPr id="1" xr6:uid="{00000000-0010-0000-A700-000001000000}" uniqueName="P1075256">
      <xmlPr mapId="2" xpath="/GFI-IZD-POD/IFP-GFI-IZD-POD_1000370/P1075256" xmlDataType="decimal"/>
    </xmlCellPr>
  </singleXmlCell>
  <singleXmlCell id="169" xr6:uid="{00000000-000C-0000-FFFF-FFFFA8000000}" r="I91" connectionId="0">
    <xmlCellPr id="1" xr6:uid="{00000000-0010-0000-A800-000001000000}" uniqueName="P1075257">
      <xmlPr mapId="2" xpath="/GFI-IZD-POD/IFP-GFI-IZD-POD_1000370/P1075257" xmlDataType="decimal"/>
    </xmlCellPr>
  </singleXmlCell>
  <singleXmlCell id="170" xr6:uid="{00000000-000C-0000-FFFF-FFFFA9000000}" r="H92" connectionId="0">
    <xmlCellPr id="1" xr6:uid="{00000000-0010-0000-A900-000001000000}" uniqueName="P1075258">
      <xmlPr mapId="2" xpath="/GFI-IZD-POD/IFP-GFI-IZD-POD_1000370/P1075258" xmlDataType="decimal"/>
    </xmlCellPr>
  </singleXmlCell>
  <singleXmlCell id="172" xr6:uid="{00000000-000C-0000-FFFF-FFFFAA000000}" r="I92" connectionId="0">
    <xmlCellPr id="1" xr6:uid="{00000000-0010-0000-AA00-000001000000}" uniqueName="P1075259">
      <xmlPr mapId="2" xpath="/GFI-IZD-POD/IFP-GFI-IZD-POD_1000370/P1075259" xmlDataType="decimal"/>
    </xmlCellPr>
  </singleXmlCell>
  <singleXmlCell id="173" xr6:uid="{00000000-000C-0000-FFFF-FFFFAB000000}" r="H93" connectionId="0">
    <xmlCellPr id="1" xr6:uid="{00000000-0010-0000-AB00-000001000000}" uniqueName="P1075260">
      <xmlPr mapId="2" xpath="/GFI-IZD-POD/IFP-GFI-IZD-POD_1000370/P1075260" xmlDataType="decimal"/>
    </xmlCellPr>
  </singleXmlCell>
  <singleXmlCell id="174" xr6:uid="{00000000-000C-0000-FFFF-FFFFAC000000}" r="I93" connectionId="0">
    <xmlCellPr id="1" xr6:uid="{00000000-0010-0000-AC00-000001000000}" uniqueName="P1075261">
      <xmlPr mapId="2" xpath="/GFI-IZD-POD/IFP-GFI-IZD-POD_1000370/P1075261" xmlDataType="decimal"/>
    </xmlCellPr>
  </singleXmlCell>
  <singleXmlCell id="175" xr6:uid="{00000000-000C-0000-FFFF-FFFFAD000000}" r="H94" connectionId="0">
    <xmlCellPr id="1" xr6:uid="{00000000-0010-0000-AD00-000001000000}" uniqueName="P1075262">
      <xmlPr mapId="2" xpath="/GFI-IZD-POD/IFP-GFI-IZD-POD_1000370/P1075262" xmlDataType="decimal"/>
    </xmlCellPr>
  </singleXmlCell>
  <singleXmlCell id="176" xr6:uid="{00000000-000C-0000-FFFF-FFFFAE000000}" r="I94" connectionId="0">
    <xmlCellPr id="1" xr6:uid="{00000000-0010-0000-AE00-000001000000}" uniqueName="P1075263">
      <xmlPr mapId="2" xpath="/GFI-IZD-POD/IFP-GFI-IZD-POD_1000370/P1075263" xmlDataType="decimal"/>
    </xmlCellPr>
  </singleXmlCell>
  <singleXmlCell id="177" xr6:uid="{00000000-000C-0000-FFFF-FFFFAF000000}" r="H95" connectionId="0">
    <xmlCellPr id="1" xr6:uid="{00000000-0010-0000-AF00-000001000000}" uniqueName="P1075264">
      <xmlPr mapId="2" xpath="/GFI-IZD-POD/IFP-GFI-IZD-POD_1000370/P1075264" xmlDataType="decimal"/>
    </xmlCellPr>
  </singleXmlCell>
  <singleXmlCell id="178" xr6:uid="{00000000-000C-0000-FFFF-FFFFB0000000}" r="I95" connectionId="0">
    <xmlCellPr id="1" xr6:uid="{00000000-0010-0000-B000-000001000000}" uniqueName="P1075265">
      <xmlPr mapId="2" xpath="/GFI-IZD-POD/IFP-GFI-IZD-POD_1000370/P1075265" xmlDataType="decimal"/>
    </xmlCellPr>
  </singleXmlCell>
  <singleXmlCell id="179" xr6:uid="{00000000-000C-0000-FFFF-FFFFB1000000}" r="H96" connectionId="0">
    <xmlCellPr id="1" xr6:uid="{00000000-0010-0000-B100-000001000000}" uniqueName="P1075266">
      <xmlPr mapId="2" xpath="/GFI-IZD-POD/IFP-GFI-IZD-POD_1000370/P1075266" xmlDataType="decimal"/>
    </xmlCellPr>
  </singleXmlCell>
  <singleXmlCell id="180" xr6:uid="{00000000-000C-0000-FFFF-FFFFB2000000}" r="I96" connectionId="0">
    <xmlCellPr id="1" xr6:uid="{00000000-0010-0000-B200-000001000000}" uniqueName="P1075267">
      <xmlPr mapId="2" xpath="/GFI-IZD-POD/IFP-GFI-IZD-POD_1000370/P1075267" xmlDataType="decimal"/>
    </xmlCellPr>
  </singleXmlCell>
  <singleXmlCell id="181" xr6:uid="{00000000-000C-0000-FFFF-FFFFB3000000}" r="H97" connectionId="0">
    <xmlCellPr id="1" xr6:uid="{00000000-0010-0000-B300-000001000000}" uniqueName="P1075268">
      <xmlPr mapId="2" xpath="/GFI-IZD-POD/IFP-GFI-IZD-POD_1000370/P1075268" xmlDataType="decimal"/>
    </xmlCellPr>
  </singleXmlCell>
  <singleXmlCell id="182" xr6:uid="{00000000-000C-0000-FFFF-FFFFB4000000}" r="I97" connectionId="0">
    <xmlCellPr id="1" xr6:uid="{00000000-0010-0000-B400-000001000000}" uniqueName="P1075269">
      <xmlPr mapId="2" xpath="/GFI-IZD-POD/IFP-GFI-IZD-POD_1000370/P1075269" xmlDataType="decimal"/>
    </xmlCellPr>
  </singleXmlCell>
  <singleXmlCell id="183" xr6:uid="{00000000-000C-0000-FFFF-FFFFB5000000}" r="H98" connectionId="0">
    <xmlCellPr id="1" xr6:uid="{00000000-0010-0000-B500-000001000000}" uniqueName="P1075270">
      <xmlPr mapId="2" xpath="/GFI-IZD-POD/IFP-GFI-IZD-POD_1000370/P1075270" xmlDataType="decimal"/>
    </xmlCellPr>
  </singleXmlCell>
  <singleXmlCell id="184" xr6:uid="{00000000-000C-0000-FFFF-FFFFB6000000}" r="I98" connectionId="0">
    <xmlCellPr id="1" xr6:uid="{00000000-0010-0000-B600-000001000000}" uniqueName="P1075271">
      <xmlPr mapId="2" xpath="/GFI-IZD-POD/IFP-GFI-IZD-POD_1000370/P1075271" xmlDataType="decimal"/>
    </xmlCellPr>
  </singleXmlCell>
  <singleXmlCell id="185" xr6:uid="{00000000-000C-0000-FFFF-FFFFB7000000}" r="H99" connectionId="0">
    <xmlCellPr id="1" xr6:uid="{00000000-0010-0000-B700-000001000000}" uniqueName="P1075272">
      <xmlPr mapId="2" xpath="/GFI-IZD-POD/IFP-GFI-IZD-POD_1000370/P1075272" xmlDataType="decimal"/>
    </xmlCellPr>
  </singleXmlCell>
  <singleXmlCell id="186" xr6:uid="{00000000-000C-0000-FFFF-FFFFB8000000}" r="I99" connectionId="0">
    <xmlCellPr id="1" xr6:uid="{00000000-0010-0000-B800-000001000000}" uniqueName="P1075273">
      <xmlPr mapId="2" xpath="/GFI-IZD-POD/IFP-GFI-IZD-POD_1000370/P1075273" xmlDataType="decimal"/>
    </xmlCellPr>
  </singleXmlCell>
  <singleXmlCell id="187" xr6:uid="{00000000-000C-0000-FFFF-FFFFB9000000}" r="H100" connectionId="0">
    <xmlCellPr id="1" xr6:uid="{00000000-0010-0000-B900-000001000000}" uniqueName="P1075274">
      <xmlPr mapId="2" xpath="/GFI-IZD-POD/IFP-GFI-IZD-POD_1000370/P1075274" xmlDataType="decimal"/>
    </xmlCellPr>
  </singleXmlCell>
  <singleXmlCell id="188" xr6:uid="{00000000-000C-0000-FFFF-FFFFBA000000}" r="I100" connectionId="0">
    <xmlCellPr id="1" xr6:uid="{00000000-0010-0000-BA00-000001000000}" uniqueName="P1075275">
      <xmlPr mapId="2" xpath="/GFI-IZD-POD/IFP-GFI-IZD-POD_1000370/P1075275" xmlDataType="decimal"/>
    </xmlCellPr>
  </singleXmlCell>
  <singleXmlCell id="189" xr6:uid="{00000000-000C-0000-FFFF-FFFFBB000000}" r="H101" connectionId="0">
    <xmlCellPr id="1" xr6:uid="{00000000-0010-0000-BB00-000001000000}" uniqueName="P1075276">
      <xmlPr mapId="2" xpath="/GFI-IZD-POD/IFP-GFI-IZD-POD_1000370/P1075276" xmlDataType="decimal"/>
    </xmlCellPr>
  </singleXmlCell>
  <singleXmlCell id="190" xr6:uid="{00000000-000C-0000-FFFF-FFFFBC000000}" r="I101" connectionId="0">
    <xmlCellPr id="1" xr6:uid="{00000000-0010-0000-BC00-000001000000}" uniqueName="P1075277">
      <xmlPr mapId="2" xpath="/GFI-IZD-POD/IFP-GFI-IZD-POD_1000370/P1075277" xmlDataType="decimal"/>
    </xmlCellPr>
  </singleXmlCell>
  <singleXmlCell id="191" xr6:uid="{00000000-000C-0000-FFFF-FFFFBD000000}" r="H102" connectionId="0">
    <xmlCellPr id="1" xr6:uid="{00000000-0010-0000-BD00-000001000000}" uniqueName="P1075278">
      <xmlPr mapId="2" xpath="/GFI-IZD-POD/IFP-GFI-IZD-POD_1000370/P1075278" xmlDataType="decimal"/>
    </xmlCellPr>
  </singleXmlCell>
  <singleXmlCell id="192" xr6:uid="{00000000-000C-0000-FFFF-FFFFBE000000}" r="I102" connectionId="0">
    <xmlCellPr id="1" xr6:uid="{00000000-0010-0000-BE00-000001000000}" uniqueName="P1075279">
      <xmlPr mapId="2" xpath="/GFI-IZD-POD/IFP-GFI-IZD-POD_1000370/P1075279" xmlDataType="decimal"/>
    </xmlCellPr>
  </singleXmlCell>
  <singleXmlCell id="193" xr6:uid="{00000000-000C-0000-FFFF-FFFFBF000000}" r="H103" connectionId="0">
    <xmlCellPr id="1" xr6:uid="{00000000-0010-0000-BF00-000001000000}" uniqueName="P1075280">
      <xmlPr mapId="2" xpath="/GFI-IZD-POD/IFP-GFI-IZD-POD_1000370/P1075280" xmlDataType="decimal"/>
    </xmlCellPr>
  </singleXmlCell>
  <singleXmlCell id="194" xr6:uid="{00000000-000C-0000-FFFF-FFFFC0000000}" r="I103" connectionId="0">
    <xmlCellPr id="1" xr6:uid="{00000000-0010-0000-C000-000001000000}" uniqueName="P1075281">
      <xmlPr mapId="2" xpath="/GFI-IZD-POD/IFP-GFI-IZD-POD_1000370/P1075281" xmlDataType="decimal"/>
    </xmlCellPr>
  </singleXmlCell>
  <singleXmlCell id="195" xr6:uid="{00000000-000C-0000-FFFF-FFFFC1000000}" r="H104" connectionId="0">
    <xmlCellPr id="1" xr6:uid="{00000000-0010-0000-C100-000001000000}" uniqueName="P1075282">
      <xmlPr mapId="2" xpath="/GFI-IZD-POD/IFP-GFI-IZD-POD_1000370/P1075282" xmlDataType="decimal"/>
    </xmlCellPr>
  </singleXmlCell>
  <singleXmlCell id="196" xr6:uid="{00000000-000C-0000-FFFF-FFFFC2000000}" r="I104" connectionId="0">
    <xmlCellPr id="1" xr6:uid="{00000000-0010-0000-C200-000001000000}" uniqueName="P1075283">
      <xmlPr mapId="2" xpath="/GFI-IZD-POD/IFP-GFI-IZD-POD_1000370/P1075283" xmlDataType="decimal"/>
    </xmlCellPr>
  </singleXmlCell>
  <singleXmlCell id="197" xr6:uid="{00000000-000C-0000-FFFF-FFFFC3000000}" r="H105" connectionId="0">
    <xmlCellPr id="1" xr6:uid="{00000000-0010-0000-C300-000001000000}" uniqueName="P1075284">
      <xmlPr mapId="2" xpath="/GFI-IZD-POD/IFP-GFI-IZD-POD_1000370/P1075284" xmlDataType="decimal"/>
    </xmlCellPr>
  </singleXmlCell>
  <singleXmlCell id="198" xr6:uid="{00000000-000C-0000-FFFF-FFFFC4000000}" r="I105" connectionId="0">
    <xmlCellPr id="1" xr6:uid="{00000000-0010-0000-C400-000001000000}" uniqueName="P1075285">
      <xmlPr mapId="2" xpath="/GFI-IZD-POD/IFP-GFI-IZD-POD_1000370/P1075285" xmlDataType="decimal"/>
    </xmlCellPr>
  </singleXmlCell>
  <singleXmlCell id="199" xr6:uid="{00000000-000C-0000-FFFF-FFFFC5000000}" r="H106" connectionId="0">
    <xmlCellPr id="1" xr6:uid="{00000000-0010-0000-C500-000001000000}" uniqueName="P1075286">
      <xmlPr mapId="2" xpath="/GFI-IZD-POD/IFP-GFI-IZD-POD_1000370/P1075286" xmlDataType="decimal"/>
    </xmlCellPr>
  </singleXmlCell>
  <singleXmlCell id="200" xr6:uid="{00000000-000C-0000-FFFF-FFFFC6000000}" r="I106" connectionId="0">
    <xmlCellPr id="1" xr6:uid="{00000000-0010-0000-C600-000001000000}" uniqueName="P1075287">
      <xmlPr mapId="2" xpath="/GFI-IZD-POD/IFP-GFI-IZD-POD_1000370/P1075287" xmlDataType="decimal"/>
    </xmlCellPr>
  </singleXmlCell>
  <singleXmlCell id="201" xr6:uid="{00000000-000C-0000-FFFF-FFFFC7000000}" r="H107" connectionId="0">
    <xmlCellPr id="1" xr6:uid="{00000000-0010-0000-C700-000001000000}" uniqueName="P1075288">
      <xmlPr mapId="2" xpath="/GFI-IZD-POD/IFP-GFI-IZD-POD_1000370/P1075288" xmlDataType="decimal"/>
    </xmlCellPr>
  </singleXmlCell>
  <singleXmlCell id="202" xr6:uid="{00000000-000C-0000-FFFF-FFFFC8000000}" r="I107" connectionId="0">
    <xmlCellPr id="1" xr6:uid="{00000000-0010-0000-C800-000001000000}" uniqueName="P1075289">
      <xmlPr mapId="2" xpath="/GFI-IZD-POD/IFP-GFI-IZD-POD_1000370/P1075289" xmlDataType="decimal"/>
    </xmlCellPr>
  </singleXmlCell>
  <singleXmlCell id="203" xr6:uid="{00000000-000C-0000-FFFF-FFFFC9000000}" r="H108" connectionId="0">
    <xmlCellPr id="1" xr6:uid="{00000000-0010-0000-C900-000001000000}" uniqueName="P1075290">
      <xmlPr mapId="2" xpath="/GFI-IZD-POD/IFP-GFI-IZD-POD_1000370/P1075290" xmlDataType="decimal"/>
    </xmlCellPr>
  </singleXmlCell>
  <singleXmlCell id="204" xr6:uid="{00000000-000C-0000-FFFF-FFFFCA000000}" r="I108" connectionId="0">
    <xmlCellPr id="1" xr6:uid="{00000000-0010-0000-CA00-000001000000}" uniqueName="P1075291">
      <xmlPr mapId="2" xpath="/GFI-IZD-POD/IFP-GFI-IZD-POD_1000370/P1075291" xmlDataType="decimal"/>
    </xmlCellPr>
  </singleXmlCell>
  <singleXmlCell id="205" xr6:uid="{00000000-000C-0000-FFFF-FFFFCB000000}" r="H109" connectionId="0">
    <xmlCellPr id="1" xr6:uid="{00000000-0010-0000-CB00-000001000000}" uniqueName="P1075292">
      <xmlPr mapId="2" xpath="/GFI-IZD-POD/IFP-GFI-IZD-POD_1000370/P1075292" xmlDataType="decimal"/>
    </xmlCellPr>
  </singleXmlCell>
  <singleXmlCell id="206" xr6:uid="{00000000-000C-0000-FFFF-FFFFCC000000}" r="I109" connectionId="0">
    <xmlCellPr id="1" xr6:uid="{00000000-0010-0000-CC00-000001000000}" uniqueName="P1075293">
      <xmlPr mapId="2" xpath="/GFI-IZD-POD/IFP-GFI-IZD-POD_1000370/P1075293" xmlDataType="decimal"/>
    </xmlCellPr>
  </singleXmlCell>
  <singleXmlCell id="207" xr6:uid="{00000000-000C-0000-FFFF-FFFFCD000000}" r="H110" connectionId="0">
    <xmlCellPr id="1" xr6:uid="{00000000-0010-0000-CD00-000001000000}" uniqueName="P1075294">
      <xmlPr mapId="2" xpath="/GFI-IZD-POD/IFP-GFI-IZD-POD_1000370/P1075294" xmlDataType="decimal"/>
    </xmlCellPr>
  </singleXmlCell>
  <singleXmlCell id="208" xr6:uid="{00000000-000C-0000-FFFF-FFFFCE000000}" r="I110" connectionId="0">
    <xmlCellPr id="1" xr6:uid="{00000000-0010-0000-CE00-000001000000}" uniqueName="P1075295">
      <xmlPr mapId="2" xpath="/GFI-IZD-POD/IFP-GFI-IZD-POD_1000370/P1075295" xmlDataType="decimal"/>
    </xmlCellPr>
  </singleXmlCell>
  <singleXmlCell id="209" xr6:uid="{00000000-000C-0000-FFFF-FFFFCF000000}" r="H111" connectionId="0">
    <xmlCellPr id="1" xr6:uid="{00000000-0010-0000-CF00-000001000000}" uniqueName="P1075296">
      <xmlPr mapId="2" xpath="/GFI-IZD-POD/IFP-GFI-IZD-POD_1000370/P1075296" xmlDataType="decimal"/>
    </xmlCellPr>
  </singleXmlCell>
  <singleXmlCell id="210" xr6:uid="{00000000-000C-0000-FFFF-FFFFD0000000}" r="I111" connectionId="0">
    <xmlCellPr id="1" xr6:uid="{00000000-0010-0000-D000-000001000000}" uniqueName="P1075297">
      <xmlPr mapId="2" xpath="/GFI-IZD-POD/IFP-GFI-IZD-POD_1000370/P1075297" xmlDataType="decimal"/>
    </xmlCellPr>
  </singleXmlCell>
  <singleXmlCell id="211" xr6:uid="{00000000-000C-0000-FFFF-FFFFD1000000}" r="H112" connectionId="0">
    <xmlCellPr id="1" xr6:uid="{00000000-0010-0000-D100-000001000000}" uniqueName="P1075298">
      <xmlPr mapId="2" xpath="/GFI-IZD-POD/IFP-GFI-IZD-POD_1000370/P1075298" xmlDataType="decimal"/>
    </xmlCellPr>
  </singleXmlCell>
  <singleXmlCell id="212" xr6:uid="{00000000-000C-0000-FFFF-FFFFD2000000}" r="I112" connectionId="0">
    <xmlCellPr id="1" xr6:uid="{00000000-0010-0000-D200-000001000000}" uniqueName="P1075299">
      <xmlPr mapId="2" xpath="/GFI-IZD-POD/IFP-GFI-IZD-POD_1000370/P1075299" xmlDataType="decimal"/>
    </xmlCellPr>
  </singleXmlCell>
  <singleXmlCell id="213" xr6:uid="{00000000-000C-0000-FFFF-FFFFD3000000}" r="H113" connectionId="0">
    <xmlCellPr id="1" xr6:uid="{00000000-0010-0000-D300-000001000000}" uniqueName="P1075300">
      <xmlPr mapId="2" xpath="/GFI-IZD-POD/IFP-GFI-IZD-POD_1000370/P1075300" xmlDataType="decimal"/>
    </xmlCellPr>
  </singleXmlCell>
  <singleXmlCell id="214" xr6:uid="{00000000-000C-0000-FFFF-FFFFD4000000}" r="I113" connectionId="0">
    <xmlCellPr id="1" xr6:uid="{00000000-0010-0000-D400-000001000000}" uniqueName="P1075301">
      <xmlPr mapId="2" xpath="/GFI-IZD-POD/IFP-GFI-IZD-POD_1000370/P1075301" xmlDataType="decimal"/>
    </xmlCellPr>
  </singleXmlCell>
  <singleXmlCell id="215" xr6:uid="{00000000-000C-0000-FFFF-FFFFD5000000}" r="H114" connectionId="0">
    <xmlCellPr id="1" xr6:uid="{00000000-0010-0000-D500-000001000000}" uniqueName="P1075302">
      <xmlPr mapId="2" xpath="/GFI-IZD-POD/IFP-GFI-IZD-POD_1000370/P1075302" xmlDataType="decimal"/>
    </xmlCellPr>
  </singleXmlCell>
  <singleXmlCell id="216" xr6:uid="{00000000-000C-0000-FFFF-FFFFD6000000}" r="I114" connectionId="0">
    <xmlCellPr id="1" xr6:uid="{00000000-0010-0000-D600-000001000000}" uniqueName="P1075303">
      <xmlPr mapId="2" xpath="/GFI-IZD-POD/IFP-GFI-IZD-POD_1000370/P1075303" xmlDataType="decimal"/>
    </xmlCellPr>
  </singleXmlCell>
  <singleXmlCell id="217" xr6:uid="{00000000-000C-0000-FFFF-FFFFD7000000}" r="H115" connectionId="0">
    <xmlCellPr id="1" xr6:uid="{00000000-0010-0000-D700-000001000000}" uniqueName="P1075304">
      <xmlPr mapId="2" xpath="/GFI-IZD-POD/IFP-GFI-IZD-POD_1000370/P1075304" xmlDataType="decimal"/>
    </xmlCellPr>
  </singleXmlCell>
  <singleXmlCell id="218" xr6:uid="{00000000-000C-0000-FFFF-FFFFD8000000}" r="I115" connectionId="0">
    <xmlCellPr id="1" xr6:uid="{00000000-0010-0000-D800-000001000000}" uniqueName="P1075305">
      <xmlPr mapId="2" xpath="/GFI-IZD-POD/IFP-GFI-IZD-POD_1000370/P1075305" xmlDataType="decimal"/>
    </xmlCellPr>
  </singleXmlCell>
  <singleXmlCell id="219" xr6:uid="{00000000-000C-0000-FFFF-FFFFD9000000}" r="H116" connectionId="0">
    <xmlCellPr id="1" xr6:uid="{00000000-0010-0000-D900-000001000000}" uniqueName="P1075306">
      <xmlPr mapId="2" xpath="/GFI-IZD-POD/IFP-GFI-IZD-POD_1000370/P1075306" xmlDataType="decimal"/>
    </xmlCellPr>
  </singleXmlCell>
  <singleXmlCell id="220" xr6:uid="{00000000-000C-0000-FFFF-FFFFDA000000}" r="I116" connectionId="0">
    <xmlCellPr id="1" xr6:uid="{00000000-0010-0000-DA00-000001000000}" uniqueName="P1075307">
      <xmlPr mapId="2" xpath="/GFI-IZD-POD/IFP-GFI-IZD-POD_1000370/P1075307" xmlDataType="decimal"/>
    </xmlCellPr>
  </singleXmlCell>
  <singleXmlCell id="221" xr6:uid="{00000000-000C-0000-FFFF-FFFFDB000000}" r="H117" connectionId="0">
    <xmlCellPr id="1" xr6:uid="{00000000-0010-0000-DB00-000001000000}" uniqueName="P1075308">
      <xmlPr mapId="2" xpath="/GFI-IZD-POD/IFP-GFI-IZD-POD_1000370/P1075308" xmlDataType="decimal"/>
    </xmlCellPr>
  </singleXmlCell>
  <singleXmlCell id="222" xr6:uid="{00000000-000C-0000-FFFF-FFFFDC000000}" r="I117" connectionId="0">
    <xmlCellPr id="1" xr6:uid="{00000000-0010-0000-DC00-000001000000}" uniqueName="P1075309">
      <xmlPr mapId="2" xpath="/GFI-IZD-POD/IFP-GFI-IZD-POD_1000370/P1075309" xmlDataType="decimal"/>
    </xmlCellPr>
  </singleXmlCell>
  <singleXmlCell id="223" xr6:uid="{00000000-000C-0000-FFFF-FFFFDD000000}" r="H118" connectionId="0">
    <xmlCellPr id="1" xr6:uid="{00000000-0010-0000-DD00-000001000000}" uniqueName="P1075310">
      <xmlPr mapId="2" xpath="/GFI-IZD-POD/IFP-GFI-IZD-POD_1000370/P1075310" xmlDataType="decimal"/>
    </xmlCellPr>
  </singleXmlCell>
  <singleXmlCell id="224" xr6:uid="{00000000-000C-0000-FFFF-FFFFDE000000}" r="I118" connectionId="0">
    <xmlCellPr id="1" xr6:uid="{00000000-0010-0000-DE00-000001000000}" uniqueName="P1075311">
      <xmlPr mapId="2" xpath="/GFI-IZD-POD/IFP-GFI-IZD-POD_1000370/P1075311" xmlDataType="decimal"/>
    </xmlCellPr>
  </singleXmlCell>
  <singleXmlCell id="225" xr6:uid="{00000000-000C-0000-FFFF-FFFFDF000000}" r="H119" connectionId="0">
    <xmlCellPr id="1" xr6:uid="{00000000-0010-0000-DF00-000001000000}" uniqueName="P1075312">
      <xmlPr mapId="2" xpath="/GFI-IZD-POD/IFP-GFI-IZD-POD_1000370/P1075312" xmlDataType="decimal"/>
    </xmlCellPr>
  </singleXmlCell>
  <singleXmlCell id="226" xr6:uid="{00000000-000C-0000-FFFF-FFFFE0000000}" r="I119" connectionId="0">
    <xmlCellPr id="1" xr6:uid="{00000000-0010-0000-E000-000001000000}" uniqueName="P1075313">
      <xmlPr mapId="2" xpath="/GFI-IZD-POD/IFP-GFI-IZD-POD_1000370/P1075313" xmlDataType="decimal"/>
    </xmlCellPr>
  </singleXmlCell>
  <singleXmlCell id="227" xr6:uid="{00000000-000C-0000-FFFF-FFFFE1000000}" r="H120" connectionId="0">
    <xmlCellPr id="1" xr6:uid="{00000000-0010-0000-E100-000001000000}" uniqueName="P1075314">
      <xmlPr mapId="2" xpath="/GFI-IZD-POD/IFP-GFI-IZD-POD_1000370/P1075314" xmlDataType="decimal"/>
    </xmlCellPr>
  </singleXmlCell>
  <singleXmlCell id="228" xr6:uid="{00000000-000C-0000-FFFF-FFFFE2000000}" r="I120" connectionId="0">
    <xmlCellPr id="1" xr6:uid="{00000000-0010-0000-E200-000001000000}" uniqueName="P1075315">
      <xmlPr mapId="2" xpath="/GFI-IZD-POD/IFP-GFI-IZD-POD_1000370/P1075315" xmlDataType="decimal"/>
    </xmlCellPr>
  </singleXmlCell>
  <singleXmlCell id="229" xr6:uid="{00000000-000C-0000-FFFF-FFFFE3000000}" r="H121" connectionId="0">
    <xmlCellPr id="1" xr6:uid="{00000000-0010-0000-E300-000001000000}" uniqueName="P1075316">
      <xmlPr mapId="2" xpath="/GFI-IZD-POD/IFP-GFI-IZD-POD_1000370/P1075316" xmlDataType="decimal"/>
    </xmlCellPr>
  </singleXmlCell>
  <singleXmlCell id="230" xr6:uid="{00000000-000C-0000-FFFF-FFFFE4000000}" r="I121" connectionId="0">
    <xmlCellPr id="1" xr6:uid="{00000000-0010-0000-E400-000001000000}" uniqueName="P1075317">
      <xmlPr mapId="2" xpath="/GFI-IZD-POD/IFP-GFI-IZD-POD_1000370/P1075317" xmlDataType="decimal"/>
    </xmlCellPr>
  </singleXmlCell>
  <singleXmlCell id="231" xr6:uid="{00000000-000C-0000-FFFF-FFFFE5000000}" r="H122" connectionId="0">
    <xmlCellPr id="1" xr6:uid="{00000000-0010-0000-E500-000001000000}" uniqueName="P1075318">
      <xmlPr mapId="2" xpath="/GFI-IZD-POD/IFP-GFI-IZD-POD_1000370/P1075318" xmlDataType="decimal"/>
    </xmlCellPr>
  </singleXmlCell>
  <singleXmlCell id="232" xr6:uid="{00000000-000C-0000-FFFF-FFFFE6000000}" r="I122" connectionId="0">
    <xmlCellPr id="1" xr6:uid="{00000000-0010-0000-E600-000001000000}" uniqueName="P1075319">
      <xmlPr mapId="2" xpath="/GFI-IZD-POD/IFP-GFI-IZD-POD_1000370/P1075319" xmlDataType="decimal"/>
    </xmlCellPr>
  </singleXmlCell>
  <singleXmlCell id="233" xr6:uid="{00000000-000C-0000-FFFF-FFFFE7000000}" r="H123" connectionId="0">
    <xmlCellPr id="1" xr6:uid="{00000000-0010-0000-E700-000001000000}" uniqueName="P1075320">
      <xmlPr mapId="2" xpath="/GFI-IZD-POD/IFP-GFI-IZD-POD_1000370/P1075320" xmlDataType="decimal"/>
    </xmlCellPr>
  </singleXmlCell>
  <singleXmlCell id="234" xr6:uid="{00000000-000C-0000-FFFF-FFFFE8000000}" r="I123" connectionId="0">
    <xmlCellPr id="1" xr6:uid="{00000000-0010-0000-E800-000001000000}" uniqueName="P1075321">
      <xmlPr mapId="2" xpath="/GFI-IZD-POD/IFP-GFI-IZD-POD_1000370/P1075321" xmlDataType="decimal"/>
    </xmlCellPr>
  </singleXmlCell>
  <singleXmlCell id="235" xr6:uid="{00000000-000C-0000-FFFF-FFFFE9000000}" r="H124" connectionId="0">
    <xmlCellPr id="1" xr6:uid="{00000000-0010-0000-E900-000001000000}" uniqueName="P1075322">
      <xmlPr mapId="2" xpath="/GFI-IZD-POD/IFP-GFI-IZD-POD_1000370/P1075322" xmlDataType="decimal"/>
    </xmlCellPr>
  </singleXmlCell>
  <singleXmlCell id="236" xr6:uid="{00000000-000C-0000-FFFF-FFFFEA000000}" r="I124" connectionId="0">
    <xmlCellPr id="1" xr6:uid="{00000000-0010-0000-EA00-000001000000}" uniqueName="P1075323">
      <xmlPr mapId="2" xpath="/GFI-IZD-POD/IFP-GFI-IZD-POD_1000370/P1075323" xmlDataType="decimal"/>
    </xmlCellPr>
  </singleXmlCell>
  <singleXmlCell id="237" xr6:uid="{00000000-000C-0000-FFFF-FFFFEB000000}" r="H125" connectionId="0">
    <xmlCellPr id="1" xr6:uid="{00000000-0010-0000-EB00-000001000000}" uniqueName="P1075324">
      <xmlPr mapId="2" xpath="/GFI-IZD-POD/IFP-GFI-IZD-POD_1000370/P1075324" xmlDataType="decimal"/>
    </xmlCellPr>
  </singleXmlCell>
  <singleXmlCell id="238" xr6:uid="{00000000-000C-0000-FFFF-FFFFEC000000}" r="I125" connectionId="0">
    <xmlCellPr id="1" xr6:uid="{00000000-0010-0000-EC00-000001000000}" uniqueName="P1075325">
      <xmlPr mapId="2" xpath="/GFI-IZD-POD/IFP-GFI-IZD-POD_1000370/P1075325" xmlDataType="decimal"/>
    </xmlCellPr>
  </singleXmlCell>
  <singleXmlCell id="239" xr6:uid="{00000000-000C-0000-FFFF-FFFFED000000}" r="H126" connectionId="0">
    <xmlCellPr id="1" xr6:uid="{00000000-0010-0000-ED00-000001000000}" uniqueName="P1075326">
      <xmlPr mapId="2" xpath="/GFI-IZD-POD/IFP-GFI-IZD-POD_1000370/P1075326" xmlDataType="decimal"/>
    </xmlCellPr>
  </singleXmlCell>
  <singleXmlCell id="240" xr6:uid="{00000000-000C-0000-FFFF-FFFFEE000000}" r="I126" connectionId="0">
    <xmlCellPr id="1" xr6:uid="{00000000-0010-0000-EE00-000001000000}" uniqueName="P1075327">
      <xmlPr mapId="2" xpath="/GFI-IZD-POD/IFP-GFI-IZD-POD_1000370/P1075327" xmlDataType="decimal"/>
    </xmlCellPr>
  </singleXmlCell>
  <singleXmlCell id="241" xr6:uid="{00000000-000C-0000-FFFF-FFFFEF000000}" r="H127" connectionId="0">
    <xmlCellPr id="1" xr6:uid="{00000000-0010-0000-EF00-000001000000}" uniqueName="P1075328">
      <xmlPr mapId="2" xpath="/GFI-IZD-POD/IFP-GFI-IZD-POD_1000370/P1075328" xmlDataType="decimal"/>
    </xmlCellPr>
  </singleXmlCell>
  <singleXmlCell id="242" xr6:uid="{00000000-000C-0000-FFFF-FFFFF0000000}" r="I127" connectionId="0">
    <xmlCellPr id="1" xr6:uid="{00000000-0010-0000-F000-000001000000}" uniqueName="P1075329">
      <xmlPr mapId="2" xpath="/GFI-IZD-POD/IFP-GFI-IZD-POD_1000370/P1075329" xmlDataType="decimal"/>
    </xmlCellPr>
  </singleXmlCell>
  <singleXmlCell id="243" xr6:uid="{00000000-000C-0000-FFFF-FFFFF1000000}" r="H128" connectionId="0">
    <xmlCellPr id="1" xr6:uid="{00000000-0010-0000-F100-000001000000}" uniqueName="P1075330">
      <xmlPr mapId="2" xpath="/GFI-IZD-POD/IFP-GFI-IZD-POD_1000370/P1075330" xmlDataType="decimal"/>
    </xmlCellPr>
  </singleXmlCell>
  <singleXmlCell id="244" xr6:uid="{00000000-000C-0000-FFFF-FFFFF2000000}" r="I128" connectionId="0">
    <xmlCellPr id="1" xr6:uid="{00000000-0010-0000-F200-000001000000}" uniqueName="P1075331">
      <xmlPr mapId="2" xpath="/GFI-IZD-POD/IFP-GFI-IZD-POD_1000370/P1075331" xmlDataType="decimal"/>
    </xmlCellPr>
  </singleXmlCell>
  <singleXmlCell id="245" xr6:uid="{00000000-000C-0000-FFFF-FFFFF3000000}" r="H129" connectionId="0">
    <xmlCellPr id="1" xr6:uid="{00000000-0010-0000-F300-000001000000}" uniqueName="P1075332">
      <xmlPr mapId="2" xpath="/GFI-IZD-POD/IFP-GFI-IZD-POD_1000370/P1075332" xmlDataType="decimal"/>
    </xmlCellPr>
  </singleXmlCell>
  <singleXmlCell id="246" xr6:uid="{00000000-000C-0000-FFFF-FFFFF4000000}" r="I129" connectionId="0">
    <xmlCellPr id="1" xr6:uid="{00000000-0010-0000-F400-000001000000}" uniqueName="P1075333">
      <xmlPr mapId="2" xpath="/GFI-IZD-POD/IFP-GFI-IZD-POD_1000370/P1075333" xmlDataType="decimal"/>
    </xmlCellPr>
  </singleXmlCell>
  <singleXmlCell id="247" xr6:uid="{00000000-000C-0000-FFFF-FFFFF5000000}" r="H130" connectionId="0">
    <xmlCellPr id="1" xr6:uid="{00000000-0010-0000-F500-000001000000}" uniqueName="P1075334">
      <xmlPr mapId="2" xpath="/GFI-IZD-POD/IFP-GFI-IZD-POD_1000370/P1075334" xmlDataType="decimal"/>
    </xmlCellPr>
  </singleXmlCell>
  <singleXmlCell id="248" xr6:uid="{00000000-000C-0000-FFFF-FFFFF6000000}" r="I130" connectionId="0">
    <xmlCellPr id="1" xr6:uid="{00000000-0010-0000-F600-000001000000}" uniqueName="P1075335">
      <xmlPr mapId="2" xpath="/GFI-IZD-POD/IFP-GFI-IZD-POD_1000370/P1075335" xmlDataType="decimal"/>
    </xmlCellPr>
  </singleXmlCell>
  <singleXmlCell id="249" xr6:uid="{00000000-000C-0000-FFFF-FFFFF7000000}" r="H131" connectionId="0">
    <xmlCellPr id="1" xr6:uid="{00000000-0010-0000-F700-000001000000}" uniqueName="P1075336">
      <xmlPr mapId="2" xpath="/GFI-IZD-POD/IFP-GFI-IZD-POD_1000370/P1075336" xmlDataType="decimal"/>
    </xmlCellPr>
  </singleXmlCell>
  <singleXmlCell id="250" xr6:uid="{00000000-000C-0000-FFFF-FFFFF8000000}" r="I131" connectionId="0">
    <xmlCellPr id="1" xr6:uid="{00000000-0010-0000-F800-000001000000}" uniqueName="P1075337">
      <xmlPr mapId="2" xpath="/GFI-IZD-POD/IFP-GFI-IZD-POD_1000370/P1075337" xmlDataType="decimal"/>
    </xmlCellPr>
  </singleXmlCell>
  <singleXmlCell id="251" xr6:uid="{00000000-000C-0000-FFFF-FFFFF9000000}" r="H132" connectionId="0">
    <xmlCellPr id="1" xr6:uid="{00000000-0010-0000-F900-000001000000}" uniqueName="P1075338">
      <xmlPr mapId="2" xpath="/GFI-IZD-POD/IFP-GFI-IZD-POD_1000370/P1075338" xmlDataType="decimal"/>
    </xmlCellPr>
  </singleXmlCell>
  <singleXmlCell id="252" xr6:uid="{00000000-000C-0000-FFFF-FFFFFA000000}" r="I132" connectionId="0">
    <xmlCellPr id="1" xr6:uid="{00000000-0010-0000-FA00-000001000000}" uniqueName="P1075339">
      <xmlPr mapId="2" xpath="/GFI-IZD-POD/IFP-GFI-IZD-POD_1000370/P1075339" xmlDataType="decimal"/>
    </xmlCellPr>
  </singleXmlCell>
  <singleXmlCell id="253" xr6:uid="{00000000-000C-0000-FFFF-FFFFFB000000}" r="H133" connectionId="0">
    <xmlCellPr id="1" xr6:uid="{00000000-0010-0000-FB00-000001000000}" uniqueName="P1075340">
      <xmlPr mapId="2" xpath="/GFI-IZD-POD/IFP-GFI-IZD-POD_1000370/P1075340" xmlDataType="decimal"/>
    </xmlCellPr>
  </singleXmlCell>
  <singleXmlCell id="254" xr6:uid="{00000000-000C-0000-FFFF-FFFFFC000000}" r="I133" connectionId="0">
    <xmlCellPr id="1" xr6:uid="{00000000-0010-0000-FC00-000001000000}" uniqueName="P1075341">
      <xmlPr mapId="2" xpath="/GFI-IZD-POD/IFP-GFI-IZD-POD_1000370/P1075341" xmlDataType="decimal"/>
    </xmlCellPr>
  </singleXmlCell>
  <singleXmlCell id="255" xr6:uid="{00000000-000C-0000-FFFF-FFFFFD000000}" r="H134" connectionId="0">
    <xmlCellPr id="1" xr6:uid="{00000000-0010-0000-FD00-000001000000}" uniqueName="P1075342">
      <xmlPr mapId="2" xpath="/GFI-IZD-POD/IFP-GFI-IZD-POD_1000370/P1075342" xmlDataType="decimal"/>
    </xmlCellPr>
  </singleXmlCell>
  <singleXmlCell id="256" xr6:uid="{00000000-000C-0000-FFFF-FFFFFE000000}" r="I134" connectionId="0">
    <xmlCellPr id="1" xr6:uid="{00000000-0010-0000-FE00-000001000000}" uniqueName="P1075343">
      <xmlPr mapId="2" xpath="/GFI-IZD-POD/IFP-GFI-IZD-POD_100037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F000000}" r="H7" connectionId="0">
    <xmlCellPr id="1" xr6:uid="{00000000-0010-0000-FF00-000001000000}" uniqueName="P1076024">
      <xmlPr mapId="2" xpath="/GFI-IZD-POD/ISD-GFI-IZD-POD_1000371/P1076024" xmlDataType="decimal"/>
    </xmlCellPr>
  </singleXmlCell>
  <singleXmlCell id="258" xr6:uid="{00000000-000C-0000-FFFF-FFFF00010000}" r="I7" connectionId="0">
    <xmlCellPr id="1" xr6:uid="{00000000-0010-0000-0001-000001000000}" uniqueName="P1076032">
      <xmlPr mapId="2" xpath="/GFI-IZD-POD/ISD-GFI-IZD-POD_1000371/P1076032" xmlDataType="decimal"/>
    </xmlCellPr>
  </singleXmlCell>
  <singleXmlCell id="259" xr6:uid="{00000000-000C-0000-FFFF-FFFF01010000}" r="H8" connectionId="0">
    <xmlCellPr id="1" xr6:uid="{00000000-0010-0000-0101-000001000000}" uniqueName="P1076039">
      <xmlPr mapId="2" xpath="/GFI-IZD-POD/ISD-GFI-IZD-POD_1000371/P1076039" xmlDataType="decimal"/>
    </xmlCellPr>
  </singleXmlCell>
  <singleXmlCell id="260" xr6:uid="{00000000-000C-0000-FFFF-FFFF02010000}" r="I8" connectionId="0">
    <xmlCellPr id="1" xr6:uid="{00000000-0010-0000-0201-000001000000}" uniqueName="P1076041">
      <xmlPr mapId="2" xpath="/GFI-IZD-POD/ISD-GFI-IZD-POD_1000371/P1076041" xmlDataType="decimal"/>
    </xmlCellPr>
  </singleXmlCell>
  <singleXmlCell id="261" xr6:uid="{00000000-000C-0000-FFFF-FFFF03010000}" r="H9" connectionId="0">
    <xmlCellPr id="1" xr6:uid="{00000000-0010-0000-0301-000001000000}" uniqueName="P1076043">
      <xmlPr mapId="2" xpath="/GFI-IZD-POD/ISD-GFI-IZD-POD_1000371/P1076043" xmlDataType="decimal"/>
    </xmlCellPr>
  </singleXmlCell>
  <singleXmlCell id="262" xr6:uid="{00000000-000C-0000-FFFF-FFFF04010000}" r="I9" connectionId="0">
    <xmlCellPr id="1" xr6:uid="{00000000-0010-0000-0401-000001000000}" uniqueName="P1076046">
      <xmlPr mapId="2" xpath="/GFI-IZD-POD/ISD-GFI-IZD-POD_1000371/P1076046" xmlDataType="decimal"/>
    </xmlCellPr>
  </singleXmlCell>
  <singleXmlCell id="263" xr6:uid="{00000000-000C-0000-FFFF-FFFF05010000}" r="H10" connectionId="0">
    <xmlCellPr id="1" xr6:uid="{00000000-0010-0000-0501-000001000000}" uniqueName="P1076048">
      <xmlPr mapId="2" xpath="/GFI-IZD-POD/ISD-GFI-IZD-POD_1000371/P1076048" xmlDataType="decimal"/>
    </xmlCellPr>
  </singleXmlCell>
  <singleXmlCell id="264" xr6:uid="{00000000-000C-0000-FFFF-FFFF06010000}" r="I10" connectionId="0">
    <xmlCellPr id="1" xr6:uid="{00000000-0010-0000-0601-000001000000}" uniqueName="P1076052">
      <xmlPr mapId="2" xpath="/GFI-IZD-POD/ISD-GFI-IZD-POD_1000371/P1076052" xmlDataType="decimal"/>
    </xmlCellPr>
  </singleXmlCell>
  <singleXmlCell id="265" xr6:uid="{00000000-000C-0000-FFFF-FFFF07010000}" r="H11" connectionId="0">
    <xmlCellPr id="1" xr6:uid="{00000000-0010-0000-0701-000001000000}" uniqueName="P1076056">
      <xmlPr mapId="2" xpath="/GFI-IZD-POD/ISD-GFI-IZD-POD_1000371/P1076056" xmlDataType="decimal"/>
    </xmlCellPr>
  </singleXmlCell>
  <singleXmlCell id="266" xr6:uid="{00000000-000C-0000-FFFF-FFFF08010000}" r="I11" connectionId="0">
    <xmlCellPr id="1" xr6:uid="{00000000-0010-0000-0801-000001000000}" uniqueName="P1076058">
      <xmlPr mapId="2" xpath="/GFI-IZD-POD/ISD-GFI-IZD-POD_1000371/P1076058" xmlDataType="decimal"/>
    </xmlCellPr>
  </singleXmlCell>
  <singleXmlCell id="267" xr6:uid="{00000000-000C-0000-FFFF-FFFF09010000}" r="H12" connectionId="0">
    <xmlCellPr id="1" xr6:uid="{00000000-0010-0000-0901-000001000000}" uniqueName="P1076060">
      <xmlPr mapId="2" xpath="/GFI-IZD-POD/ISD-GFI-IZD-POD_1000371/P1076060" xmlDataType="decimal"/>
    </xmlCellPr>
  </singleXmlCell>
  <singleXmlCell id="268" xr6:uid="{00000000-000C-0000-FFFF-FFFF0A010000}" r="I12" connectionId="0">
    <xmlCellPr id="1" xr6:uid="{00000000-0010-0000-0A01-000001000000}" uniqueName="P1076062">
      <xmlPr mapId="2" xpath="/GFI-IZD-POD/ISD-GFI-IZD-POD_1000371/P1076062" xmlDataType="decimal"/>
    </xmlCellPr>
  </singleXmlCell>
  <singleXmlCell id="269" xr6:uid="{00000000-000C-0000-FFFF-FFFF0B010000}" r="H13" connectionId="0">
    <xmlCellPr id="1" xr6:uid="{00000000-0010-0000-0B01-000001000000}" uniqueName="P1076064">
      <xmlPr mapId="2" xpath="/GFI-IZD-POD/ISD-GFI-IZD-POD_1000371/P1076064" xmlDataType="decimal"/>
    </xmlCellPr>
  </singleXmlCell>
  <singleXmlCell id="270" xr6:uid="{00000000-000C-0000-FFFF-FFFF0C010000}" r="I13" connectionId="0">
    <xmlCellPr id="1" xr6:uid="{00000000-0010-0000-0C01-000001000000}" uniqueName="P1076066">
      <xmlPr mapId="2" xpath="/GFI-IZD-POD/ISD-GFI-IZD-POD_1000371/P1076066" xmlDataType="decimal"/>
    </xmlCellPr>
  </singleXmlCell>
  <singleXmlCell id="271" xr6:uid="{00000000-000C-0000-FFFF-FFFF0D010000}" r="H14" connectionId="0">
    <xmlCellPr id="1" xr6:uid="{00000000-0010-0000-0D01-000001000000}" uniqueName="P1076069">
      <xmlPr mapId="2" xpath="/GFI-IZD-POD/ISD-GFI-IZD-POD_1000371/P1076069" xmlDataType="decimal"/>
    </xmlCellPr>
  </singleXmlCell>
  <singleXmlCell id="272" xr6:uid="{00000000-000C-0000-FFFF-FFFF0E010000}" r="I14" connectionId="0">
    <xmlCellPr id="1" xr6:uid="{00000000-0010-0000-0E01-000001000000}" uniqueName="P1076071">
      <xmlPr mapId="2" xpath="/GFI-IZD-POD/ISD-GFI-IZD-POD_1000371/P1076071" xmlDataType="decimal"/>
    </xmlCellPr>
  </singleXmlCell>
  <singleXmlCell id="273" xr6:uid="{00000000-000C-0000-FFFF-FFFF0F010000}" r="H15" connectionId="0">
    <xmlCellPr id="1" xr6:uid="{00000000-0010-0000-0F01-000001000000}" uniqueName="P1076073">
      <xmlPr mapId="2" xpath="/GFI-IZD-POD/ISD-GFI-IZD-POD_1000371/P1076073" xmlDataType="decimal"/>
    </xmlCellPr>
  </singleXmlCell>
  <singleXmlCell id="274" xr6:uid="{00000000-000C-0000-FFFF-FFFF10010000}" r="I15" connectionId="0">
    <xmlCellPr id="1" xr6:uid="{00000000-0010-0000-1001-000001000000}" uniqueName="P1076076">
      <xmlPr mapId="2" xpath="/GFI-IZD-POD/ISD-GFI-IZD-POD_1000371/P1076076" xmlDataType="decimal"/>
    </xmlCellPr>
  </singleXmlCell>
  <singleXmlCell id="275" xr6:uid="{00000000-000C-0000-FFFF-FFFF11010000}" r="H16" connectionId="0">
    <xmlCellPr id="1" xr6:uid="{00000000-0010-0000-1101-000001000000}" uniqueName="P1076078">
      <xmlPr mapId="2" xpath="/GFI-IZD-POD/ISD-GFI-IZD-POD_1000371/P1076078" xmlDataType="decimal"/>
    </xmlCellPr>
  </singleXmlCell>
  <singleXmlCell id="276" xr6:uid="{00000000-000C-0000-FFFF-FFFF12010000}" r="I16" connectionId="0">
    <xmlCellPr id="1" xr6:uid="{00000000-0010-0000-1201-000001000000}" uniqueName="P1076080">
      <xmlPr mapId="2" xpath="/GFI-IZD-POD/ISD-GFI-IZD-POD_1000371/P1076080" xmlDataType="decimal"/>
    </xmlCellPr>
  </singleXmlCell>
  <singleXmlCell id="277" xr6:uid="{00000000-000C-0000-FFFF-FFFF13010000}" r="H17" connectionId="0">
    <xmlCellPr id="1" xr6:uid="{00000000-0010-0000-1301-000001000000}" uniqueName="P1076082">
      <xmlPr mapId="2" xpath="/GFI-IZD-POD/ISD-GFI-IZD-POD_1000371/P1076082" xmlDataType="decimal"/>
    </xmlCellPr>
  </singleXmlCell>
  <singleXmlCell id="278" xr6:uid="{00000000-000C-0000-FFFF-FFFF14010000}" r="I17" connectionId="0">
    <xmlCellPr id="1" xr6:uid="{00000000-0010-0000-1401-000001000000}" uniqueName="P1076084">
      <xmlPr mapId="2" xpath="/GFI-IZD-POD/ISD-GFI-IZD-POD_1000371/P1076084" xmlDataType="decimal"/>
    </xmlCellPr>
  </singleXmlCell>
  <singleXmlCell id="279" xr6:uid="{00000000-000C-0000-FFFF-FFFF15010000}" r="H18" connectionId="0">
    <xmlCellPr id="1" xr6:uid="{00000000-0010-0000-1501-000001000000}" uniqueName="P1076087">
      <xmlPr mapId="2" xpath="/GFI-IZD-POD/ISD-GFI-IZD-POD_1000371/P1076087" xmlDataType="decimal"/>
    </xmlCellPr>
  </singleXmlCell>
  <singleXmlCell id="280" xr6:uid="{00000000-000C-0000-FFFF-FFFF16010000}" r="I18" connectionId="0">
    <xmlCellPr id="1" xr6:uid="{00000000-0010-0000-1601-000001000000}" uniqueName="P1076090">
      <xmlPr mapId="2" xpath="/GFI-IZD-POD/ISD-GFI-IZD-POD_1000371/P1076090" xmlDataType="decimal"/>
    </xmlCellPr>
  </singleXmlCell>
  <singleXmlCell id="281" xr6:uid="{00000000-000C-0000-FFFF-FFFF17010000}" r="H19" connectionId="0">
    <xmlCellPr id="1" xr6:uid="{00000000-0010-0000-1701-000001000000}" uniqueName="P1076092">
      <xmlPr mapId="2" xpath="/GFI-IZD-POD/ISD-GFI-IZD-POD_1000371/P1076092" xmlDataType="decimal"/>
    </xmlCellPr>
  </singleXmlCell>
  <singleXmlCell id="282" xr6:uid="{00000000-000C-0000-FFFF-FFFF18010000}" r="I19" connectionId="0">
    <xmlCellPr id="1" xr6:uid="{00000000-0010-0000-1801-000001000000}" uniqueName="P1076094">
      <xmlPr mapId="2" xpath="/GFI-IZD-POD/ISD-GFI-IZD-POD_1000371/P1076094" xmlDataType="decimal"/>
    </xmlCellPr>
  </singleXmlCell>
  <singleXmlCell id="283" xr6:uid="{00000000-000C-0000-FFFF-FFFF19010000}" r="H20" connectionId="0">
    <xmlCellPr id="1" xr6:uid="{00000000-0010-0000-1901-000001000000}" uniqueName="P1076095">
      <xmlPr mapId="2" xpath="/GFI-IZD-POD/ISD-GFI-IZD-POD_1000371/P1076095" xmlDataType="decimal"/>
    </xmlCellPr>
  </singleXmlCell>
  <singleXmlCell id="284" xr6:uid="{00000000-000C-0000-FFFF-FFFF1A010000}" r="I20" connectionId="0">
    <xmlCellPr id="1" xr6:uid="{00000000-0010-0000-1A01-000001000000}" uniqueName="P1076098">
      <xmlPr mapId="2" xpath="/GFI-IZD-POD/ISD-GFI-IZD-POD_1000371/P1076098" xmlDataType="decimal"/>
    </xmlCellPr>
  </singleXmlCell>
  <singleXmlCell id="285" xr6:uid="{00000000-000C-0000-FFFF-FFFF1B010000}" r="H21" connectionId="0">
    <xmlCellPr id="1" xr6:uid="{00000000-0010-0000-1B01-000001000000}" uniqueName="P1076101">
      <xmlPr mapId="2" xpath="/GFI-IZD-POD/ISD-GFI-IZD-POD_1000371/P1076101" xmlDataType="decimal"/>
    </xmlCellPr>
  </singleXmlCell>
  <singleXmlCell id="286" xr6:uid="{00000000-000C-0000-FFFF-FFFF1C010000}" r="I21" connectionId="0">
    <xmlCellPr id="1" xr6:uid="{00000000-0010-0000-1C01-000001000000}" uniqueName="P1076103">
      <xmlPr mapId="2" xpath="/GFI-IZD-POD/ISD-GFI-IZD-POD_1000371/P1076103" xmlDataType="decimal"/>
    </xmlCellPr>
  </singleXmlCell>
  <singleXmlCell id="287" xr6:uid="{00000000-000C-0000-FFFF-FFFF1D010000}" r="H22" connectionId="0">
    <xmlCellPr id="1" xr6:uid="{00000000-0010-0000-1D01-000001000000}" uniqueName="P1076105">
      <xmlPr mapId="2" xpath="/GFI-IZD-POD/ISD-GFI-IZD-POD_1000371/P1076105" xmlDataType="decimal"/>
    </xmlCellPr>
  </singleXmlCell>
  <singleXmlCell id="288" xr6:uid="{00000000-000C-0000-FFFF-FFFF1E010000}" r="I22" connectionId="0">
    <xmlCellPr id="1" xr6:uid="{00000000-0010-0000-1E01-000001000000}" uniqueName="P1076107">
      <xmlPr mapId="2" xpath="/GFI-IZD-POD/ISD-GFI-IZD-POD_1000371/P1076107" xmlDataType="decimal"/>
    </xmlCellPr>
  </singleXmlCell>
  <singleXmlCell id="289" xr6:uid="{00000000-000C-0000-FFFF-FFFF1F010000}" r="H23" connectionId="0">
    <xmlCellPr id="1" xr6:uid="{00000000-0010-0000-1F01-000001000000}" uniqueName="P1076109">
      <xmlPr mapId="2" xpath="/GFI-IZD-POD/ISD-GFI-IZD-POD_1000371/P1076109" xmlDataType="decimal"/>
    </xmlCellPr>
  </singleXmlCell>
  <singleXmlCell id="290" xr6:uid="{00000000-000C-0000-FFFF-FFFF20010000}" r="I23" connectionId="0">
    <xmlCellPr id="1" xr6:uid="{00000000-0010-0000-2001-000001000000}" uniqueName="P1076111">
      <xmlPr mapId="2" xpath="/GFI-IZD-POD/ISD-GFI-IZD-POD_1000371/P1076111" xmlDataType="decimal"/>
    </xmlCellPr>
  </singleXmlCell>
  <singleXmlCell id="291" xr6:uid="{00000000-000C-0000-FFFF-FFFF21010000}" r="H24" connectionId="0">
    <xmlCellPr id="1" xr6:uid="{00000000-0010-0000-2101-000001000000}" uniqueName="P1076113">
      <xmlPr mapId="2" xpath="/GFI-IZD-POD/ISD-GFI-IZD-POD_1000371/P1076113" xmlDataType="decimal"/>
    </xmlCellPr>
  </singleXmlCell>
  <singleXmlCell id="292" xr6:uid="{00000000-000C-0000-FFFF-FFFF22010000}" r="I24" connectionId="0">
    <xmlCellPr id="1" xr6:uid="{00000000-0010-0000-2201-000001000000}" uniqueName="P1076115">
      <xmlPr mapId="2" xpath="/GFI-IZD-POD/ISD-GFI-IZD-POD_1000371/P1076115" xmlDataType="decimal"/>
    </xmlCellPr>
  </singleXmlCell>
  <singleXmlCell id="293" xr6:uid="{00000000-000C-0000-FFFF-FFFF23010000}" r="H25" connectionId="0">
    <xmlCellPr id="1" xr6:uid="{00000000-0010-0000-2301-000001000000}" uniqueName="P1076117">
      <xmlPr mapId="2" xpath="/GFI-IZD-POD/ISD-GFI-IZD-POD_1000371/P1076117" xmlDataType="decimal"/>
    </xmlCellPr>
  </singleXmlCell>
  <singleXmlCell id="294" xr6:uid="{00000000-000C-0000-FFFF-FFFF24010000}" r="I25" connectionId="0">
    <xmlCellPr id="1" xr6:uid="{00000000-0010-0000-2401-000001000000}" uniqueName="P1076122">
      <xmlPr mapId="2" xpath="/GFI-IZD-POD/ISD-GFI-IZD-POD_1000371/P1076122" xmlDataType="decimal"/>
    </xmlCellPr>
  </singleXmlCell>
  <singleXmlCell id="295" xr6:uid="{00000000-000C-0000-FFFF-FFFF25010000}" r="H26" connectionId="0">
    <xmlCellPr id="1" xr6:uid="{00000000-0010-0000-2501-000001000000}" uniqueName="P1076126">
      <xmlPr mapId="2" xpath="/GFI-IZD-POD/ISD-GFI-IZD-POD_1000371/P1076126" xmlDataType="decimal"/>
    </xmlCellPr>
  </singleXmlCell>
  <singleXmlCell id="296" xr6:uid="{00000000-000C-0000-FFFF-FFFF26010000}" r="I26" connectionId="0">
    <xmlCellPr id="1" xr6:uid="{00000000-0010-0000-2601-000001000000}" uniqueName="P1076128">
      <xmlPr mapId="2" xpath="/GFI-IZD-POD/ISD-GFI-IZD-POD_1000371/P1076128" xmlDataType="decimal"/>
    </xmlCellPr>
  </singleXmlCell>
  <singleXmlCell id="297" xr6:uid="{00000000-000C-0000-FFFF-FFFF27010000}" r="H27" connectionId="0">
    <xmlCellPr id="1" xr6:uid="{00000000-0010-0000-2701-000001000000}" uniqueName="P1076130">
      <xmlPr mapId="2" xpath="/GFI-IZD-POD/ISD-GFI-IZD-POD_1000371/P1076130" xmlDataType="decimal"/>
    </xmlCellPr>
  </singleXmlCell>
  <singleXmlCell id="298" xr6:uid="{00000000-000C-0000-FFFF-FFFF28010000}" r="I27" connectionId="0">
    <xmlCellPr id="1" xr6:uid="{00000000-0010-0000-2801-000001000000}" uniqueName="P1076132">
      <xmlPr mapId="2" xpath="/GFI-IZD-POD/ISD-GFI-IZD-POD_1000371/P1076132" xmlDataType="decimal"/>
    </xmlCellPr>
  </singleXmlCell>
  <singleXmlCell id="299" xr6:uid="{00000000-000C-0000-FFFF-FFFF29010000}" r="H28" connectionId="0">
    <xmlCellPr id="1" xr6:uid="{00000000-0010-0000-2901-000001000000}" uniqueName="P1076134">
      <xmlPr mapId="2" xpath="/GFI-IZD-POD/ISD-GFI-IZD-POD_1000371/P1076134" xmlDataType="decimal"/>
    </xmlCellPr>
  </singleXmlCell>
  <singleXmlCell id="300" xr6:uid="{00000000-000C-0000-FFFF-FFFF2A010000}" r="I28" connectionId="0">
    <xmlCellPr id="1" xr6:uid="{00000000-0010-0000-2A01-000001000000}" uniqueName="P1076136">
      <xmlPr mapId="2" xpath="/GFI-IZD-POD/ISD-GFI-IZD-POD_1000371/P1076136" xmlDataType="decimal"/>
    </xmlCellPr>
  </singleXmlCell>
  <singleXmlCell id="301" xr6:uid="{00000000-000C-0000-FFFF-FFFF2B010000}" r="H29" connectionId="0">
    <xmlCellPr id="1" xr6:uid="{00000000-0010-0000-2B01-000001000000}" uniqueName="P1076138">
      <xmlPr mapId="2" xpath="/GFI-IZD-POD/ISD-GFI-IZD-POD_1000371/P1076138" xmlDataType="decimal"/>
    </xmlCellPr>
  </singleXmlCell>
  <singleXmlCell id="302" xr6:uid="{00000000-000C-0000-FFFF-FFFF2C010000}" r="I29" connectionId="0">
    <xmlCellPr id="1" xr6:uid="{00000000-0010-0000-2C01-000001000000}" uniqueName="P1076140">
      <xmlPr mapId="2" xpath="/GFI-IZD-POD/ISD-GFI-IZD-POD_1000371/P1076140" xmlDataType="decimal"/>
    </xmlCellPr>
  </singleXmlCell>
  <singleXmlCell id="303" xr6:uid="{00000000-000C-0000-FFFF-FFFF2D010000}" r="H30" connectionId="0">
    <xmlCellPr id="1" xr6:uid="{00000000-0010-0000-2D01-000001000000}" uniqueName="P1076142">
      <xmlPr mapId="2" xpath="/GFI-IZD-POD/ISD-GFI-IZD-POD_1000371/P1076142" xmlDataType="decimal"/>
    </xmlCellPr>
  </singleXmlCell>
  <singleXmlCell id="304" xr6:uid="{00000000-000C-0000-FFFF-FFFF2E010000}" r="I30" connectionId="0">
    <xmlCellPr id="1" xr6:uid="{00000000-0010-0000-2E01-000001000000}" uniqueName="P1076144">
      <xmlPr mapId="2" xpath="/GFI-IZD-POD/ISD-GFI-IZD-POD_1000371/P1076144" xmlDataType="decimal"/>
    </xmlCellPr>
  </singleXmlCell>
  <singleXmlCell id="305" xr6:uid="{00000000-000C-0000-FFFF-FFFF2F010000}" r="H31" connectionId="0">
    <xmlCellPr id="1" xr6:uid="{00000000-0010-0000-2F01-000001000000}" uniqueName="P1076147">
      <xmlPr mapId="2" xpath="/GFI-IZD-POD/ISD-GFI-IZD-POD_1000371/P1076147" xmlDataType="decimal"/>
    </xmlCellPr>
  </singleXmlCell>
  <singleXmlCell id="306" xr6:uid="{00000000-000C-0000-FFFF-FFFF30010000}" r="I31" connectionId="0">
    <xmlCellPr id="1" xr6:uid="{00000000-0010-0000-3001-000001000000}" uniqueName="P1076150">
      <xmlPr mapId="2" xpath="/GFI-IZD-POD/ISD-GFI-IZD-POD_1000371/P1076150" xmlDataType="decimal"/>
    </xmlCellPr>
  </singleXmlCell>
  <singleXmlCell id="307" xr6:uid="{00000000-000C-0000-FFFF-FFFF31010000}" r="H32" connectionId="0">
    <xmlCellPr id="1" xr6:uid="{00000000-0010-0000-3101-000001000000}" uniqueName="P1076152">
      <xmlPr mapId="2" xpath="/GFI-IZD-POD/ISD-GFI-IZD-POD_1000371/P1076152" xmlDataType="decimal"/>
    </xmlCellPr>
  </singleXmlCell>
  <singleXmlCell id="308" xr6:uid="{00000000-000C-0000-FFFF-FFFF32010000}" r="I32" connectionId="0">
    <xmlCellPr id="1" xr6:uid="{00000000-0010-0000-3201-000001000000}" uniqueName="P1076154">
      <xmlPr mapId="2" xpath="/GFI-IZD-POD/ISD-GFI-IZD-POD_1000371/P1076154" xmlDataType="decimal"/>
    </xmlCellPr>
  </singleXmlCell>
  <singleXmlCell id="309" xr6:uid="{00000000-000C-0000-FFFF-FFFF33010000}" r="H33" connectionId="0">
    <xmlCellPr id="1" xr6:uid="{00000000-0010-0000-3301-000001000000}" uniqueName="P1076156">
      <xmlPr mapId="2" xpath="/GFI-IZD-POD/ISD-GFI-IZD-POD_1000371/P1076156" xmlDataType="decimal"/>
    </xmlCellPr>
  </singleXmlCell>
  <singleXmlCell id="310" xr6:uid="{00000000-000C-0000-FFFF-FFFF34010000}" r="I33" connectionId="0">
    <xmlCellPr id="1" xr6:uid="{00000000-0010-0000-3401-000001000000}" uniqueName="P1076158">
      <xmlPr mapId="2" xpath="/GFI-IZD-POD/ISD-GFI-IZD-POD_1000371/P1076158" xmlDataType="decimal"/>
    </xmlCellPr>
  </singleXmlCell>
  <singleXmlCell id="311" xr6:uid="{00000000-000C-0000-FFFF-FFFF35010000}" r="H34" connectionId="0">
    <xmlCellPr id="1" xr6:uid="{00000000-0010-0000-3501-000001000000}" uniqueName="P1076162">
      <xmlPr mapId="2" xpath="/GFI-IZD-POD/ISD-GFI-IZD-POD_1000371/P1076162" xmlDataType="decimal"/>
    </xmlCellPr>
  </singleXmlCell>
  <singleXmlCell id="312" xr6:uid="{00000000-000C-0000-FFFF-FFFF36010000}" r="I34" connectionId="0">
    <xmlCellPr id="1" xr6:uid="{00000000-0010-0000-3601-000001000000}" uniqueName="P1076164">
      <xmlPr mapId="2" xpath="/GFI-IZD-POD/ISD-GFI-IZD-POD_1000371/P1076164" xmlDataType="decimal"/>
    </xmlCellPr>
  </singleXmlCell>
  <singleXmlCell id="313" xr6:uid="{00000000-000C-0000-FFFF-FFFF37010000}" r="H35" connectionId="0">
    <xmlCellPr id="1" xr6:uid="{00000000-0010-0000-3701-000001000000}" uniqueName="P1076166">
      <xmlPr mapId="2" xpath="/GFI-IZD-POD/ISD-GFI-IZD-POD_1000371/P1076166" xmlDataType="decimal"/>
    </xmlCellPr>
  </singleXmlCell>
  <singleXmlCell id="314" xr6:uid="{00000000-000C-0000-FFFF-FFFF38010000}" r="I35" connectionId="0">
    <xmlCellPr id="1" xr6:uid="{00000000-0010-0000-3801-000001000000}" uniqueName="P1076168">
      <xmlPr mapId="2" xpath="/GFI-IZD-POD/ISD-GFI-IZD-POD_1000371/P1076168" xmlDataType="decimal"/>
    </xmlCellPr>
  </singleXmlCell>
  <singleXmlCell id="315" xr6:uid="{00000000-000C-0000-FFFF-FFFF39010000}" r="H36" connectionId="0">
    <xmlCellPr id="1" xr6:uid="{00000000-0010-0000-3901-000001000000}" uniqueName="P1076170">
      <xmlPr mapId="2" xpath="/GFI-IZD-POD/ISD-GFI-IZD-POD_1000371/P1076170" xmlDataType="decimal"/>
    </xmlCellPr>
  </singleXmlCell>
  <singleXmlCell id="316" xr6:uid="{00000000-000C-0000-FFFF-FFFF3A010000}" r="I36" connectionId="0">
    <xmlCellPr id="1" xr6:uid="{00000000-0010-0000-3A01-000001000000}" uniqueName="P1076173">
      <xmlPr mapId="2" xpath="/GFI-IZD-POD/ISD-GFI-IZD-POD_1000371/P1076173" xmlDataType="decimal"/>
    </xmlCellPr>
  </singleXmlCell>
  <singleXmlCell id="317" xr6:uid="{00000000-000C-0000-FFFF-FFFF3B010000}" r="H37" connectionId="0">
    <xmlCellPr id="1" xr6:uid="{00000000-0010-0000-3B01-000001000000}" uniqueName="P1076175">
      <xmlPr mapId="2" xpath="/GFI-IZD-POD/ISD-GFI-IZD-POD_1000371/P1076175" xmlDataType="decimal"/>
    </xmlCellPr>
  </singleXmlCell>
  <singleXmlCell id="318" xr6:uid="{00000000-000C-0000-FFFF-FFFF3C010000}" r="I37" connectionId="0">
    <xmlCellPr id="1" xr6:uid="{00000000-0010-0000-3C01-000001000000}" uniqueName="P1076178">
      <xmlPr mapId="2" xpath="/GFI-IZD-POD/ISD-GFI-IZD-POD_1000371/P1076178" xmlDataType="decimal"/>
    </xmlCellPr>
  </singleXmlCell>
  <singleXmlCell id="319" xr6:uid="{00000000-000C-0000-FFFF-FFFF3D010000}" r="H38" connectionId="0">
    <xmlCellPr id="1" xr6:uid="{00000000-0010-0000-3D01-000001000000}" uniqueName="P1076180">
      <xmlPr mapId="2" xpath="/GFI-IZD-POD/ISD-GFI-IZD-POD_1000371/P1076180" xmlDataType="decimal"/>
    </xmlCellPr>
  </singleXmlCell>
  <singleXmlCell id="320" xr6:uid="{00000000-000C-0000-FFFF-FFFF3E010000}" r="I38" connectionId="0">
    <xmlCellPr id="1" xr6:uid="{00000000-0010-0000-3E01-000001000000}" uniqueName="P1076182">
      <xmlPr mapId="2" xpath="/GFI-IZD-POD/ISD-GFI-IZD-POD_1000371/P1076182" xmlDataType="decimal"/>
    </xmlCellPr>
  </singleXmlCell>
  <singleXmlCell id="321" xr6:uid="{00000000-000C-0000-FFFF-FFFF3F010000}" r="H39" connectionId="0">
    <xmlCellPr id="1" xr6:uid="{00000000-0010-0000-3F01-000001000000}" uniqueName="P1076234">
      <xmlPr mapId="2" xpath="/GFI-IZD-POD/ISD-GFI-IZD-POD_1000371/P1076234" xmlDataType="decimal"/>
    </xmlCellPr>
  </singleXmlCell>
  <singleXmlCell id="322" xr6:uid="{00000000-000C-0000-FFFF-FFFF40010000}" r="I39" connectionId="0">
    <xmlCellPr id="1" xr6:uid="{00000000-0010-0000-4001-000001000000}" uniqueName="P1076236">
      <xmlPr mapId="2" xpath="/GFI-IZD-POD/ISD-GFI-IZD-POD_1000371/P1076236" xmlDataType="decimal"/>
    </xmlCellPr>
  </singleXmlCell>
  <singleXmlCell id="323" xr6:uid="{00000000-000C-0000-FFFF-FFFF41010000}" r="H40" connectionId="0">
    <xmlCellPr id="1" xr6:uid="{00000000-0010-0000-4101-000001000000}" uniqueName="P1076240">
      <xmlPr mapId="2" xpath="/GFI-IZD-POD/ISD-GFI-IZD-POD_1000371/P1076240" xmlDataType="decimal"/>
    </xmlCellPr>
  </singleXmlCell>
  <singleXmlCell id="324" xr6:uid="{00000000-000C-0000-FFFF-FFFF42010000}" r="I40" connectionId="0">
    <xmlCellPr id="1" xr6:uid="{00000000-0010-0000-4201-000001000000}" uniqueName="P1076243">
      <xmlPr mapId="2" xpath="/GFI-IZD-POD/ISD-GFI-IZD-POD_1000371/P1076243" xmlDataType="decimal"/>
    </xmlCellPr>
  </singleXmlCell>
  <singleXmlCell id="325" xr6:uid="{00000000-000C-0000-FFFF-FFFF43010000}" r="H41" connectionId="0">
    <xmlCellPr id="1" xr6:uid="{00000000-0010-0000-4301-000001000000}" uniqueName="P1076245">
      <xmlPr mapId="2" xpath="/GFI-IZD-POD/ISD-GFI-IZD-POD_1000371/P1076245" xmlDataType="decimal"/>
    </xmlCellPr>
  </singleXmlCell>
  <singleXmlCell id="326" xr6:uid="{00000000-000C-0000-FFFF-FFFF44010000}" r="I41" connectionId="0">
    <xmlCellPr id="1" xr6:uid="{00000000-0010-0000-4401-000001000000}" uniqueName="P1076247">
      <xmlPr mapId="2" xpath="/GFI-IZD-POD/ISD-GFI-IZD-POD_1000371/P1076247" xmlDataType="decimal"/>
    </xmlCellPr>
  </singleXmlCell>
  <singleXmlCell id="327" xr6:uid="{00000000-000C-0000-FFFF-FFFF45010000}" r="H42" connectionId="0">
    <xmlCellPr id="1" xr6:uid="{00000000-0010-0000-4501-000001000000}" uniqueName="P1076249">
      <xmlPr mapId="2" xpath="/GFI-IZD-POD/ISD-GFI-IZD-POD_1000371/P1076249" xmlDataType="decimal"/>
    </xmlCellPr>
  </singleXmlCell>
  <singleXmlCell id="328" xr6:uid="{00000000-000C-0000-FFFF-FFFF46010000}" r="I42" connectionId="0">
    <xmlCellPr id="1" xr6:uid="{00000000-0010-0000-4601-000001000000}" uniqueName="P1076251">
      <xmlPr mapId="2" xpath="/GFI-IZD-POD/ISD-GFI-IZD-POD_1000371/P1076251" xmlDataType="decimal"/>
    </xmlCellPr>
  </singleXmlCell>
  <singleXmlCell id="329" xr6:uid="{00000000-000C-0000-FFFF-FFFF47010000}" r="H43" connectionId="0">
    <xmlCellPr id="1" xr6:uid="{00000000-0010-0000-4701-000001000000}" uniqueName="P1076253">
      <xmlPr mapId="2" xpath="/GFI-IZD-POD/ISD-GFI-IZD-POD_1000371/P1076253" xmlDataType="decimal"/>
    </xmlCellPr>
  </singleXmlCell>
  <singleXmlCell id="330" xr6:uid="{00000000-000C-0000-FFFF-FFFF48010000}" r="I43" connectionId="0">
    <xmlCellPr id="1" xr6:uid="{00000000-0010-0000-4801-000001000000}" uniqueName="P1076255">
      <xmlPr mapId="2" xpath="/GFI-IZD-POD/ISD-GFI-IZD-POD_1000371/P1076255" xmlDataType="decimal"/>
    </xmlCellPr>
  </singleXmlCell>
  <singleXmlCell id="331" xr6:uid="{00000000-000C-0000-FFFF-FFFF49010000}" r="H44" connectionId="0">
    <xmlCellPr id="1" xr6:uid="{00000000-0010-0000-4901-000001000000}" uniqueName="P1076257">
      <xmlPr mapId="2" xpath="/GFI-IZD-POD/ISD-GFI-IZD-POD_1000371/P1076257" xmlDataType="decimal"/>
    </xmlCellPr>
  </singleXmlCell>
  <singleXmlCell id="332" xr6:uid="{00000000-000C-0000-FFFF-FFFF4A010000}" r="I44" connectionId="0">
    <xmlCellPr id="1" xr6:uid="{00000000-0010-0000-4A01-000001000000}" uniqueName="P1076259">
      <xmlPr mapId="2" xpath="/GFI-IZD-POD/ISD-GFI-IZD-POD_1000371/P1076259" xmlDataType="decimal"/>
    </xmlCellPr>
  </singleXmlCell>
  <singleXmlCell id="333" xr6:uid="{00000000-000C-0000-FFFF-FFFF4B010000}" r="H45" connectionId="0">
    <xmlCellPr id="1" xr6:uid="{00000000-0010-0000-4B01-000001000000}" uniqueName="P1076262">
      <xmlPr mapId="2" xpath="/GFI-IZD-POD/ISD-GFI-IZD-POD_1000371/P1076262" xmlDataType="decimal"/>
    </xmlCellPr>
  </singleXmlCell>
  <singleXmlCell id="334" xr6:uid="{00000000-000C-0000-FFFF-FFFF4C010000}" r="I45" connectionId="0">
    <xmlCellPr id="1" xr6:uid="{00000000-0010-0000-4C01-000001000000}" uniqueName="P1076264">
      <xmlPr mapId="2" xpath="/GFI-IZD-POD/ISD-GFI-IZD-POD_1000371/P1076264" xmlDataType="decimal"/>
    </xmlCellPr>
  </singleXmlCell>
  <singleXmlCell id="335" xr6:uid="{00000000-000C-0000-FFFF-FFFF4D010000}" r="H46" connectionId="0">
    <xmlCellPr id="1" xr6:uid="{00000000-0010-0000-4D01-000001000000}" uniqueName="P1076274">
      <xmlPr mapId="2" xpath="/GFI-IZD-POD/ISD-GFI-IZD-POD_1000371/P1076274" xmlDataType="decimal"/>
    </xmlCellPr>
  </singleXmlCell>
  <singleXmlCell id="336" xr6:uid="{00000000-000C-0000-FFFF-FFFF4E010000}" r="I46" connectionId="0">
    <xmlCellPr id="1" xr6:uid="{00000000-0010-0000-4E01-000001000000}" uniqueName="P1076276">
      <xmlPr mapId="2" xpath="/GFI-IZD-POD/ISD-GFI-IZD-POD_1000371/P1076276" xmlDataType="decimal"/>
    </xmlCellPr>
  </singleXmlCell>
  <singleXmlCell id="337" xr6:uid="{00000000-000C-0000-FFFF-FFFF4F010000}" r="H47" connectionId="0">
    <xmlCellPr id="1" xr6:uid="{00000000-0010-0000-4F01-000001000000}" uniqueName="P1076278">
      <xmlPr mapId="2" xpath="/GFI-IZD-POD/ISD-GFI-IZD-POD_1000371/P1076278" xmlDataType="decimal"/>
    </xmlCellPr>
  </singleXmlCell>
  <singleXmlCell id="338" xr6:uid="{00000000-000C-0000-FFFF-FFFF50010000}" r="I47" connectionId="0">
    <xmlCellPr id="1" xr6:uid="{00000000-0010-0000-5001-000001000000}" uniqueName="P1076280">
      <xmlPr mapId="2" xpath="/GFI-IZD-POD/ISD-GFI-IZD-POD_1000371/P1076280" xmlDataType="decimal"/>
    </xmlCellPr>
  </singleXmlCell>
  <singleXmlCell id="339" xr6:uid="{00000000-000C-0000-FFFF-FFFF51010000}" r="H48" connectionId="0">
    <xmlCellPr id="1" xr6:uid="{00000000-0010-0000-5101-000001000000}" uniqueName="P1076281">
      <xmlPr mapId="2" xpath="/GFI-IZD-POD/ISD-GFI-IZD-POD_1000371/P1076281" xmlDataType="decimal"/>
    </xmlCellPr>
  </singleXmlCell>
  <singleXmlCell id="340" xr6:uid="{00000000-000C-0000-FFFF-FFFF52010000}" r="I48" connectionId="0">
    <xmlCellPr id="1" xr6:uid="{00000000-0010-0000-5201-000001000000}" uniqueName="P1076282">
      <xmlPr mapId="2" xpath="/GFI-IZD-POD/ISD-GFI-IZD-POD_1000371/P1076282" xmlDataType="decimal"/>
    </xmlCellPr>
  </singleXmlCell>
  <singleXmlCell id="341" xr6:uid="{00000000-000C-0000-FFFF-FFFF53010000}" r="H49" connectionId="0">
    <xmlCellPr id="1" xr6:uid="{00000000-0010-0000-5301-000001000000}" uniqueName="P1076283">
      <xmlPr mapId="2" xpath="/GFI-IZD-POD/ISD-GFI-IZD-POD_1000371/P1076283" xmlDataType="decimal"/>
    </xmlCellPr>
  </singleXmlCell>
  <singleXmlCell id="342" xr6:uid="{00000000-000C-0000-FFFF-FFFF54010000}" r="I49" connectionId="0">
    <xmlCellPr id="1" xr6:uid="{00000000-0010-0000-5401-000001000000}" uniqueName="P1076284">
      <xmlPr mapId="2" xpath="/GFI-IZD-POD/ISD-GFI-IZD-POD_1000371/P1076284" xmlDataType="decimal"/>
    </xmlCellPr>
  </singleXmlCell>
  <singleXmlCell id="343" xr6:uid="{00000000-000C-0000-FFFF-FFFF55010000}" r="H50" connectionId="0">
    <xmlCellPr id="1" xr6:uid="{00000000-0010-0000-5501-000001000000}" uniqueName="P1076285">
      <xmlPr mapId="2" xpath="/GFI-IZD-POD/ISD-GFI-IZD-POD_1000371/P1076285" xmlDataType="decimal"/>
    </xmlCellPr>
  </singleXmlCell>
  <singleXmlCell id="344" xr6:uid="{00000000-000C-0000-FFFF-FFFF56010000}" r="I50" connectionId="0">
    <xmlCellPr id="1" xr6:uid="{00000000-0010-0000-5601-000001000000}" uniqueName="P1076286">
      <xmlPr mapId="2" xpath="/GFI-IZD-POD/ISD-GFI-IZD-POD_1000371/P1076286" xmlDataType="decimal"/>
    </xmlCellPr>
  </singleXmlCell>
  <singleXmlCell id="345" xr6:uid="{00000000-000C-0000-FFFF-FFFF57010000}" r="H51" connectionId="0">
    <xmlCellPr id="1" xr6:uid="{00000000-0010-0000-5701-000001000000}" uniqueName="P1076287">
      <xmlPr mapId="2" xpath="/GFI-IZD-POD/ISD-GFI-IZD-POD_1000371/P1076287" xmlDataType="decimal"/>
    </xmlCellPr>
  </singleXmlCell>
  <singleXmlCell id="346" xr6:uid="{00000000-000C-0000-FFFF-FFFF58010000}" r="I51" connectionId="0">
    <xmlCellPr id="1" xr6:uid="{00000000-0010-0000-5801-000001000000}" uniqueName="P1076288">
      <xmlPr mapId="2" xpath="/GFI-IZD-POD/ISD-GFI-IZD-POD_1000371/P1076288" xmlDataType="decimal"/>
    </xmlCellPr>
  </singleXmlCell>
  <singleXmlCell id="347" xr6:uid="{00000000-000C-0000-FFFF-FFFF59010000}" r="H52" connectionId="0">
    <xmlCellPr id="1" xr6:uid="{00000000-0010-0000-5901-000001000000}" uniqueName="P1076289">
      <xmlPr mapId="2" xpath="/GFI-IZD-POD/ISD-GFI-IZD-POD_1000371/P1076289" xmlDataType="decimal"/>
    </xmlCellPr>
  </singleXmlCell>
  <singleXmlCell id="348" xr6:uid="{00000000-000C-0000-FFFF-FFFF5A010000}" r="I52" connectionId="0">
    <xmlCellPr id="1" xr6:uid="{00000000-0010-0000-5A01-000001000000}" uniqueName="P1076291">
      <xmlPr mapId="2" xpath="/GFI-IZD-POD/ISD-GFI-IZD-POD_1000371/P1076291" xmlDataType="decimal"/>
    </xmlCellPr>
  </singleXmlCell>
  <singleXmlCell id="349" xr6:uid="{00000000-000C-0000-FFFF-FFFF5B010000}" r="H53" connectionId="0">
    <xmlCellPr id="1" xr6:uid="{00000000-0010-0000-5B01-000001000000}" uniqueName="P1076293">
      <xmlPr mapId="2" xpath="/GFI-IZD-POD/ISD-GFI-IZD-POD_1000371/P1076293" xmlDataType="decimal"/>
    </xmlCellPr>
  </singleXmlCell>
  <singleXmlCell id="350" xr6:uid="{00000000-000C-0000-FFFF-FFFF5C010000}" r="I53" connectionId="0">
    <xmlCellPr id="1" xr6:uid="{00000000-0010-0000-5C01-000001000000}" uniqueName="P1076295">
      <xmlPr mapId="2" xpath="/GFI-IZD-POD/ISD-GFI-IZD-POD_1000371/P1076295" xmlDataType="decimal"/>
    </xmlCellPr>
  </singleXmlCell>
  <singleXmlCell id="351" xr6:uid="{00000000-000C-0000-FFFF-FFFF5D010000}" r="H54" connectionId="0">
    <xmlCellPr id="1" xr6:uid="{00000000-0010-0000-5D01-000001000000}" uniqueName="P1076297">
      <xmlPr mapId="2" xpath="/GFI-IZD-POD/ISD-GFI-IZD-POD_1000371/P1076297" xmlDataType="decimal"/>
    </xmlCellPr>
  </singleXmlCell>
  <singleXmlCell id="352" xr6:uid="{00000000-000C-0000-FFFF-FFFF5E010000}" r="I54" connectionId="0">
    <xmlCellPr id="1" xr6:uid="{00000000-0010-0000-5E01-000001000000}" uniqueName="P1076299">
      <xmlPr mapId="2" xpath="/GFI-IZD-POD/ISD-GFI-IZD-POD_1000371/P1076299" xmlDataType="decimal"/>
    </xmlCellPr>
  </singleXmlCell>
  <singleXmlCell id="353" xr6:uid="{00000000-000C-0000-FFFF-FFFF5F010000}" r="H55" connectionId="0">
    <xmlCellPr id="1" xr6:uid="{00000000-0010-0000-5F01-000001000000}" uniqueName="P1076301">
      <xmlPr mapId="2" xpath="/GFI-IZD-POD/ISD-GFI-IZD-POD_1000371/P1076301" xmlDataType="decimal"/>
    </xmlCellPr>
  </singleXmlCell>
  <singleXmlCell id="354" xr6:uid="{00000000-000C-0000-FFFF-FFFF60010000}" r="I55" connectionId="0">
    <xmlCellPr id="1" xr6:uid="{00000000-0010-0000-6001-000001000000}" uniqueName="P1076303">
      <xmlPr mapId="2" xpath="/GFI-IZD-POD/ISD-GFI-IZD-POD_1000371/P1076303" xmlDataType="decimal"/>
    </xmlCellPr>
  </singleXmlCell>
  <singleXmlCell id="355" xr6:uid="{00000000-000C-0000-FFFF-FFFF61010000}" r="H56" connectionId="0">
    <xmlCellPr id="1" xr6:uid="{00000000-0010-0000-6101-000001000000}" uniqueName="P1076315">
      <xmlPr mapId="2" xpath="/GFI-IZD-POD/ISD-GFI-IZD-POD_1000371/P1076315" xmlDataType="decimal"/>
    </xmlCellPr>
  </singleXmlCell>
  <singleXmlCell id="356" xr6:uid="{00000000-000C-0000-FFFF-FFFF62010000}" r="I56" connectionId="0">
    <xmlCellPr id="1" xr6:uid="{00000000-0010-0000-6201-000001000000}" uniqueName="P1076317">
      <xmlPr mapId="2" xpath="/GFI-IZD-POD/ISD-GFI-IZD-POD_1000371/P1076317" xmlDataType="decimal"/>
    </xmlCellPr>
  </singleXmlCell>
  <singleXmlCell id="357" xr6:uid="{00000000-000C-0000-FFFF-FFFF63010000}" r="H57" connectionId="0">
    <xmlCellPr id="1" xr6:uid="{00000000-0010-0000-6301-000001000000}" uniqueName="P1076322">
      <xmlPr mapId="2" xpath="/GFI-IZD-POD/ISD-GFI-IZD-POD_1000371/P1076322" xmlDataType="decimal"/>
    </xmlCellPr>
  </singleXmlCell>
  <singleXmlCell id="358" xr6:uid="{00000000-000C-0000-FFFF-FFFF64010000}" r="I57" connectionId="0">
    <xmlCellPr id="1" xr6:uid="{00000000-0010-0000-6401-000001000000}" uniqueName="P1076324">
      <xmlPr mapId="2" xpath="/GFI-IZD-POD/ISD-GFI-IZD-POD_1000371/P1076324" xmlDataType="decimal"/>
    </xmlCellPr>
  </singleXmlCell>
  <singleXmlCell id="359" xr6:uid="{00000000-000C-0000-FFFF-FFFF65010000}" r="H58" connectionId="0">
    <xmlCellPr id="1" xr6:uid="{00000000-0010-0000-6501-000001000000}" uniqueName="P1076326">
      <xmlPr mapId="2" xpath="/GFI-IZD-POD/ISD-GFI-IZD-POD_1000371/P1076326" xmlDataType="decimal"/>
    </xmlCellPr>
  </singleXmlCell>
  <singleXmlCell id="360" xr6:uid="{00000000-000C-0000-FFFF-FFFF66010000}" r="I58" connectionId="0">
    <xmlCellPr id="1" xr6:uid="{00000000-0010-0000-6601-000001000000}" uniqueName="P1076330">
      <xmlPr mapId="2" xpath="/GFI-IZD-POD/ISD-GFI-IZD-POD_1000371/P1076330" xmlDataType="decimal"/>
    </xmlCellPr>
  </singleXmlCell>
  <singleXmlCell id="361" xr6:uid="{00000000-000C-0000-FFFF-FFFF67010000}" r="H59" connectionId="0">
    <xmlCellPr id="1" xr6:uid="{00000000-0010-0000-6701-000001000000}" uniqueName="P1076331">
      <xmlPr mapId="2" xpath="/GFI-IZD-POD/ISD-GFI-IZD-POD_1000371/P1076331" xmlDataType="decimal"/>
    </xmlCellPr>
  </singleXmlCell>
  <singleXmlCell id="362" xr6:uid="{00000000-000C-0000-FFFF-FFFF68010000}" r="I59" connectionId="0">
    <xmlCellPr id="1" xr6:uid="{00000000-0010-0000-6801-000001000000}" uniqueName="P1076332">
      <xmlPr mapId="2" xpath="/GFI-IZD-POD/ISD-GFI-IZD-POD_1000371/P1076332" xmlDataType="decimal"/>
    </xmlCellPr>
  </singleXmlCell>
  <singleXmlCell id="363" xr6:uid="{00000000-000C-0000-FFFF-FFFF69010000}" r="H60" connectionId="0">
    <xmlCellPr id="1" xr6:uid="{00000000-0010-0000-6901-000001000000}" uniqueName="P1076333">
      <xmlPr mapId="2" xpath="/GFI-IZD-POD/ISD-GFI-IZD-POD_1000371/P1076333" xmlDataType="decimal"/>
    </xmlCellPr>
  </singleXmlCell>
  <singleXmlCell id="364" xr6:uid="{00000000-000C-0000-FFFF-FFFF6A010000}" r="I60" connectionId="0">
    <xmlCellPr id="1" xr6:uid="{00000000-0010-0000-6A01-000001000000}" uniqueName="P1076334">
      <xmlPr mapId="2" xpath="/GFI-IZD-POD/ISD-GFI-IZD-POD_1000371/P1076334" xmlDataType="decimal"/>
    </xmlCellPr>
  </singleXmlCell>
  <singleXmlCell id="365" xr6:uid="{00000000-000C-0000-FFFF-FFFF6B010000}" r="H61" connectionId="0">
    <xmlCellPr id="1" xr6:uid="{00000000-0010-0000-6B01-000001000000}" uniqueName="P1076335">
      <xmlPr mapId="2" xpath="/GFI-IZD-POD/ISD-GFI-IZD-POD_1000371/P1076335" xmlDataType="decimal"/>
    </xmlCellPr>
  </singleXmlCell>
  <singleXmlCell id="366" xr6:uid="{00000000-000C-0000-FFFF-FFFF6C010000}" r="I61" connectionId="0">
    <xmlCellPr id="1" xr6:uid="{00000000-0010-0000-6C01-000001000000}" uniqueName="P1076336">
      <xmlPr mapId="2" xpath="/GFI-IZD-POD/ISD-GFI-IZD-POD_1000371/P1076336" xmlDataType="decimal"/>
    </xmlCellPr>
  </singleXmlCell>
  <singleXmlCell id="367" xr6:uid="{00000000-000C-0000-FFFF-FFFF6D010000}" r="H62" connectionId="0">
    <xmlCellPr id="1" xr6:uid="{00000000-0010-0000-6D01-000001000000}" uniqueName="P1076337">
      <xmlPr mapId="2" xpath="/GFI-IZD-POD/ISD-GFI-IZD-POD_1000371/P1076337" xmlDataType="decimal"/>
    </xmlCellPr>
  </singleXmlCell>
  <singleXmlCell id="368" xr6:uid="{00000000-000C-0000-FFFF-FFFF6E010000}" r="I62" connectionId="0">
    <xmlCellPr id="1" xr6:uid="{00000000-0010-0000-6E01-000001000000}" uniqueName="P1076338">
      <xmlPr mapId="2" xpath="/GFI-IZD-POD/ISD-GFI-IZD-POD_1000371/P1076338" xmlDataType="decimal"/>
    </xmlCellPr>
  </singleXmlCell>
  <singleXmlCell id="369" xr6:uid="{00000000-000C-0000-FFFF-FFFF6F010000}" r="H63" connectionId="0">
    <xmlCellPr id="1" xr6:uid="{00000000-0010-0000-6F01-000001000000}" uniqueName="P1076339">
      <xmlPr mapId="2" xpath="/GFI-IZD-POD/ISD-GFI-IZD-POD_1000371/P1076339" xmlDataType="decimal"/>
    </xmlCellPr>
  </singleXmlCell>
  <singleXmlCell id="370" xr6:uid="{00000000-000C-0000-FFFF-FFFF70010000}" r="I63" connectionId="0">
    <xmlCellPr id="1" xr6:uid="{00000000-0010-0000-7001-000001000000}" uniqueName="P1076340">
      <xmlPr mapId="2" xpath="/GFI-IZD-POD/ISD-GFI-IZD-POD_1000371/P1076340" xmlDataType="decimal"/>
    </xmlCellPr>
  </singleXmlCell>
  <singleXmlCell id="371" xr6:uid="{00000000-000C-0000-FFFF-FFFF71010000}" r="H64" connectionId="0">
    <xmlCellPr id="1" xr6:uid="{00000000-0010-0000-7101-000001000000}" uniqueName="P1076341">
      <xmlPr mapId="2" xpath="/GFI-IZD-POD/ISD-GFI-IZD-POD_1000371/P1076341" xmlDataType="decimal"/>
    </xmlCellPr>
  </singleXmlCell>
  <singleXmlCell id="372" xr6:uid="{00000000-000C-0000-FFFF-FFFF72010000}" r="I64" connectionId="0">
    <xmlCellPr id="1" xr6:uid="{00000000-0010-0000-7201-000001000000}" uniqueName="P1076342">
      <xmlPr mapId="2" xpath="/GFI-IZD-POD/ISD-GFI-IZD-POD_1000371/P1076342" xmlDataType="decimal"/>
    </xmlCellPr>
  </singleXmlCell>
  <singleXmlCell id="373" xr6:uid="{00000000-000C-0000-FFFF-FFFF73010000}" r="H65" connectionId="0">
    <xmlCellPr id="1" xr6:uid="{00000000-0010-0000-7301-000001000000}" uniqueName="P1076343">
      <xmlPr mapId="2" xpath="/GFI-IZD-POD/ISD-GFI-IZD-POD_1000371/P1076343" xmlDataType="decimal"/>
    </xmlCellPr>
  </singleXmlCell>
  <singleXmlCell id="374" xr6:uid="{00000000-000C-0000-FFFF-FFFF74010000}" r="I65" connectionId="0">
    <xmlCellPr id="1" xr6:uid="{00000000-0010-0000-7401-000001000000}" uniqueName="P1076344">
      <xmlPr mapId="2" xpath="/GFI-IZD-POD/ISD-GFI-IZD-POD_1000371/P1076344" xmlDataType="decimal"/>
    </xmlCellPr>
  </singleXmlCell>
  <singleXmlCell id="375" xr6:uid="{00000000-000C-0000-FFFF-FFFF75010000}" r="H66" connectionId="0">
    <xmlCellPr id="1" xr6:uid="{00000000-0010-0000-7501-000001000000}" uniqueName="P1076345">
      <xmlPr mapId="2" xpath="/GFI-IZD-POD/ISD-GFI-IZD-POD_1000371/P1076345" xmlDataType="decimal"/>
    </xmlCellPr>
  </singleXmlCell>
  <singleXmlCell id="376" xr6:uid="{00000000-000C-0000-FFFF-FFFF76010000}" r="I66" connectionId="0">
    <xmlCellPr id="1" xr6:uid="{00000000-0010-0000-7601-000001000000}" uniqueName="P1076346">
      <xmlPr mapId="2" xpath="/GFI-IZD-POD/ISD-GFI-IZD-POD_1000371/P1076346" xmlDataType="decimal"/>
    </xmlCellPr>
  </singleXmlCell>
  <singleXmlCell id="377" xr6:uid="{00000000-000C-0000-FFFF-FFFF77010000}" r="H67" connectionId="0">
    <xmlCellPr id="1" xr6:uid="{00000000-0010-0000-7701-000001000000}" uniqueName="P1076347">
      <xmlPr mapId="2" xpath="/GFI-IZD-POD/ISD-GFI-IZD-POD_1000371/P1076347" xmlDataType="decimal"/>
    </xmlCellPr>
  </singleXmlCell>
  <singleXmlCell id="378" xr6:uid="{00000000-000C-0000-FFFF-FFFF78010000}" r="I67" connectionId="0">
    <xmlCellPr id="1" xr6:uid="{00000000-0010-0000-7801-000001000000}" uniqueName="P1076348">
      <xmlPr mapId="2" xpath="/GFI-IZD-POD/ISD-GFI-IZD-POD_1000371/P1076348" xmlDataType="decimal"/>
    </xmlCellPr>
  </singleXmlCell>
  <singleXmlCell id="379" xr6:uid="{00000000-000C-0000-FFFF-FFFF79010000}" r="H69" connectionId="0">
    <xmlCellPr id="1" xr6:uid="{00000000-0010-0000-7901-000001000000}" uniqueName="P1076349">
      <xmlPr mapId="2" xpath="/GFI-IZD-POD/ISD-GFI-IZD-POD_1000371/P1076349" xmlDataType="decimal"/>
    </xmlCellPr>
  </singleXmlCell>
  <singleXmlCell id="380" xr6:uid="{00000000-000C-0000-FFFF-FFFF7A010000}" r="I69" connectionId="0">
    <xmlCellPr id="1" xr6:uid="{00000000-0010-0000-7A01-000001000000}" uniqueName="P1076350">
      <xmlPr mapId="2" xpath="/GFI-IZD-POD/ISD-GFI-IZD-POD_1000371/P1076350" xmlDataType="decimal"/>
    </xmlCellPr>
  </singleXmlCell>
  <singleXmlCell id="381" xr6:uid="{00000000-000C-0000-FFFF-FFFF7B010000}" r="H70" connectionId="0">
    <xmlCellPr id="1" xr6:uid="{00000000-0010-0000-7B01-000001000000}" uniqueName="P1076351">
      <xmlPr mapId="2" xpath="/GFI-IZD-POD/ISD-GFI-IZD-POD_1000371/P1076351" xmlDataType="decimal"/>
    </xmlCellPr>
  </singleXmlCell>
  <singleXmlCell id="382" xr6:uid="{00000000-000C-0000-FFFF-FFFF7C010000}" r="I70" connectionId="0">
    <xmlCellPr id="1" xr6:uid="{00000000-0010-0000-7C01-000001000000}" uniqueName="P1076352">
      <xmlPr mapId="2" xpath="/GFI-IZD-POD/ISD-GFI-IZD-POD_1000371/P1076352" xmlDataType="decimal"/>
    </xmlCellPr>
  </singleXmlCell>
  <singleXmlCell id="383" xr6:uid="{00000000-000C-0000-FFFF-FFFF7D010000}" r="H71" connectionId="0">
    <xmlCellPr id="1" xr6:uid="{00000000-0010-0000-7D01-000001000000}" uniqueName="P1076353">
      <xmlPr mapId="2" xpath="/GFI-IZD-POD/ISD-GFI-IZD-POD_1000371/P1076353" xmlDataType="decimal"/>
    </xmlCellPr>
  </singleXmlCell>
  <singleXmlCell id="384" xr6:uid="{00000000-000C-0000-FFFF-FFFF7E010000}" r="I71" connectionId="0">
    <xmlCellPr id="1" xr6:uid="{00000000-0010-0000-7E01-000001000000}" uniqueName="P1076354">
      <xmlPr mapId="2" xpath="/GFI-IZD-POD/ISD-GFI-IZD-POD_1000371/P1076354" xmlDataType="decimal"/>
    </xmlCellPr>
  </singleXmlCell>
  <singleXmlCell id="385" xr6:uid="{00000000-000C-0000-FFFF-FFFF7F010000}" r="H72" connectionId="0">
    <xmlCellPr id="1" xr6:uid="{00000000-0010-0000-7F01-000001000000}" uniqueName="P1076355">
      <xmlPr mapId="2" xpath="/GFI-IZD-POD/ISD-GFI-IZD-POD_1000371/P1076355" xmlDataType="decimal"/>
    </xmlCellPr>
  </singleXmlCell>
  <singleXmlCell id="386" xr6:uid="{00000000-000C-0000-FFFF-FFFF80010000}" r="I72" connectionId="0">
    <xmlCellPr id="1" xr6:uid="{00000000-0010-0000-8001-000001000000}" uniqueName="P1076356">
      <xmlPr mapId="2" xpath="/GFI-IZD-POD/ISD-GFI-IZD-POD_1000371/P1076356" xmlDataType="decimal"/>
    </xmlCellPr>
  </singleXmlCell>
  <singleXmlCell id="387" xr6:uid="{00000000-000C-0000-FFFF-FFFF81010000}" r="H73" connectionId="0">
    <xmlCellPr id="1" xr6:uid="{00000000-0010-0000-8101-000001000000}" uniqueName="P1076357">
      <xmlPr mapId="2" xpath="/GFI-IZD-POD/ISD-GFI-IZD-POD_1000371/P1076357" xmlDataType="decimal"/>
    </xmlCellPr>
  </singleXmlCell>
  <singleXmlCell id="388" xr6:uid="{00000000-000C-0000-FFFF-FFFF82010000}" r="I73" connectionId="0">
    <xmlCellPr id="1" xr6:uid="{00000000-0010-0000-8201-000001000000}" uniqueName="P1076358">
      <xmlPr mapId="2" xpath="/GFI-IZD-POD/ISD-GFI-IZD-POD_1000371/P1076358" xmlDataType="decimal"/>
    </xmlCellPr>
  </singleXmlCell>
  <singleXmlCell id="389" xr6:uid="{00000000-000C-0000-FFFF-FFFF83010000}" r="H74" connectionId="0">
    <xmlCellPr id="1" xr6:uid="{00000000-0010-0000-8301-000001000000}" uniqueName="P1076359">
      <xmlPr mapId="2" xpath="/GFI-IZD-POD/ISD-GFI-IZD-POD_1000371/P1076359" xmlDataType="decimal"/>
    </xmlCellPr>
  </singleXmlCell>
  <singleXmlCell id="390" xr6:uid="{00000000-000C-0000-FFFF-FFFF84010000}" r="I74" connectionId="0">
    <xmlCellPr id="1" xr6:uid="{00000000-0010-0000-8401-000001000000}" uniqueName="P1076360">
      <xmlPr mapId="2" xpath="/GFI-IZD-POD/ISD-GFI-IZD-POD_1000371/P1076360" xmlDataType="decimal"/>
    </xmlCellPr>
  </singleXmlCell>
  <singleXmlCell id="391" xr6:uid="{00000000-000C-0000-FFFF-FFFF85010000}" r="H76" connectionId="0">
    <xmlCellPr id="1" xr6:uid="{00000000-0010-0000-8501-000001000000}" uniqueName="P1076361">
      <xmlPr mapId="2" xpath="/GFI-IZD-POD/ISD-GFI-IZD-POD_1000371/P1076361" xmlDataType="decimal"/>
    </xmlCellPr>
  </singleXmlCell>
  <singleXmlCell id="392" xr6:uid="{00000000-000C-0000-FFFF-FFFF86010000}" r="I76" connectionId="0">
    <xmlCellPr id="1" xr6:uid="{00000000-0010-0000-8601-000001000000}" uniqueName="P1076362">
      <xmlPr mapId="2" xpath="/GFI-IZD-POD/ISD-GFI-IZD-POD_1000371/P1076362" xmlDataType="decimal"/>
    </xmlCellPr>
  </singleXmlCell>
  <singleXmlCell id="393" xr6:uid="{00000000-000C-0000-FFFF-FFFF87010000}" r="H77" connectionId="0">
    <xmlCellPr id="1" xr6:uid="{00000000-0010-0000-8701-000001000000}" uniqueName="P1076363">
      <xmlPr mapId="2" xpath="/GFI-IZD-POD/ISD-GFI-IZD-POD_1000371/P1076363" xmlDataType="decimal"/>
    </xmlCellPr>
  </singleXmlCell>
  <singleXmlCell id="394" xr6:uid="{00000000-000C-0000-FFFF-FFFF88010000}" r="I77" connectionId="0">
    <xmlCellPr id="1" xr6:uid="{00000000-0010-0000-8801-000001000000}" uniqueName="P1076364">
      <xmlPr mapId="2" xpath="/GFI-IZD-POD/ISD-GFI-IZD-POD_1000371/P1076364" xmlDataType="decimal"/>
    </xmlCellPr>
  </singleXmlCell>
  <singleXmlCell id="395" xr6:uid="{00000000-000C-0000-FFFF-FFFF89010000}" r="H78" connectionId="0">
    <xmlCellPr id="1" xr6:uid="{00000000-0010-0000-8901-000001000000}" uniqueName="P1076365">
      <xmlPr mapId="2" xpath="/GFI-IZD-POD/ISD-GFI-IZD-POD_1000371/P1076365" xmlDataType="decimal"/>
    </xmlCellPr>
  </singleXmlCell>
  <singleXmlCell id="396" xr6:uid="{00000000-000C-0000-FFFF-FFFF8A010000}" r="I78" connectionId="0">
    <xmlCellPr id="1" xr6:uid="{00000000-0010-0000-8A01-000001000000}" uniqueName="P1076366">
      <xmlPr mapId="2" xpath="/GFI-IZD-POD/ISD-GFI-IZD-POD_1000371/P1076366" xmlDataType="decimal"/>
    </xmlCellPr>
  </singleXmlCell>
  <singleXmlCell id="397" xr6:uid="{00000000-000C-0000-FFFF-FFFF8B010000}" r="H79" connectionId="0">
    <xmlCellPr id="1" xr6:uid="{00000000-0010-0000-8B01-000001000000}" uniqueName="P1076367">
      <xmlPr mapId="2" xpath="/GFI-IZD-POD/ISD-GFI-IZD-POD_1000371/P1076367" xmlDataType="decimal"/>
    </xmlCellPr>
  </singleXmlCell>
  <singleXmlCell id="398" xr6:uid="{00000000-000C-0000-FFFF-FFFF8C010000}" r="I79" connectionId="0">
    <xmlCellPr id="1" xr6:uid="{00000000-0010-0000-8C01-000001000000}" uniqueName="P1076368">
      <xmlPr mapId="2" xpath="/GFI-IZD-POD/ISD-GFI-IZD-POD_1000371/P1076368" xmlDataType="decimal"/>
    </xmlCellPr>
  </singleXmlCell>
  <singleXmlCell id="399" xr6:uid="{00000000-000C-0000-FFFF-FFFF8D010000}" r="H80" connectionId="0">
    <xmlCellPr id="1" xr6:uid="{00000000-0010-0000-8D01-000001000000}" uniqueName="P1076369">
      <xmlPr mapId="2" xpath="/GFI-IZD-POD/ISD-GFI-IZD-POD_1000371/P1076369" xmlDataType="decimal"/>
    </xmlCellPr>
  </singleXmlCell>
  <singleXmlCell id="400" xr6:uid="{00000000-000C-0000-FFFF-FFFF8E010000}" r="I80" connectionId="0">
    <xmlCellPr id="1" xr6:uid="{00000000-0010-0000-8E01-000001000000}" uniqueName="P1076370">
      <xmlPr mapId="2" xpath="/GFI-IZD-POD/ISD-GFI-IZD-POD_1000371/P1076370" xmlDataType="decimal"/>
    </xmlCellPr>
  </singleXmlCell>
  <singleXmlCell id="401" xr6:uid="{00000000-000C-0000-FFFF-FFFF8F010000}" r="H81" connectionId="0">
    <xmlCellPr id="1" xr6:uid="{00000000-0010-0000-8F01-000001000000}" uniqueName="P1076371">
      <xmlPr mapId="2" xpath="/GFI-IZD-POD/ISD-GFI-IZD-POD_1000371/P1076371" xmlDataType="decimal"/>
    </xmlCellPr>
  </singleXmlCell>
  <singleXmlCell id="402" xr6:uid="{00000000-000C-0000-FFFF-FFFF90010000}" r="I81" connectionId="0">
    <xmlCellPr id="1" xr6:uid="{00000000-0010-0000-9001-000001000000}" uniqueName="P1076372">
      <xmlPr mapId="2" xpath="/GFI-IZD-POD/ISD-GFI-IZD-POD_1000371/P1076372" xmlDataType="decimal"/>
    </xmlCellPr>
  </singleXmlCell>
  <singleXmlCell id="403" xr6:uid="{00000000-000C-0000-FFFF-FFFF91010000}" r="H82" connectionId="0">
    <xmlCellPr id="1" xr6:uid="{00000000-0010-0000-9101-000001000000}" uniqueName="P1076373">
      <xmlPr mapId="2" xpath="/GFI-IZD-POD/ISD-GFI-IZD-POD_1000371/P1076373" xmlDataType="decimal"/>
    </xmlCellPr>
  </singleXmlCell>
  <singleXmlCell id="404" xr6:uid="{00000000-000C-0000-FFFF-FFFF92010000}" r="I82" connectionId="0">
    <xmlCellPr id="1" xr6:uid="{00000000-0010-0000-9201-000001000000}" uniqueName="P1076374">
      <xmlPr mapId="2" xpath="/GFI-IZD-POD/ISD-GFI-IZD-POD_1000371/P1076374" xmlDataType="decimal"/>
    </xmlCellPr>
  </singleXmlCell>
  <singleXmlCell id="405" xr6:uid="{00000000-000C-0000-FFFF-FFFF93010000}" r="H84" connectionId="0">
    <xmlCellPr id="1" xr6:uid="{00000000-0010-0000-9301-000001000000}" uniqueName="P1076375">
      <xmlPr mapId="2" xpath="/GFI-IZD-POD/ISD-GFI-IZD-POD_1000371/P1076375" xmlDataType="decimal"/>
    </xmlCellPr>
  </singleXmlCell>
  <singleXmlCell id="406" xr6:uid="{00000000-000C-0000-FFFF-FFFF94010000}" r="I84" connectionId="0">
    <xmlCellPr id="1" xr6:uid="{00000000-0010-0000-9401-000001000000}" uniqueName="P1076376">
      <xmlPr mapId="2" xpath="/GFI-IZD-POD/ISD-GFI-IZD-POD_1000371/P1076376" xmlDataType="decimal"/>
    </xmlCellPr>
  </singleXmlCell>
  <singleXmlCell id="407" xr6:uid="{00000000-000C-0000-FFFF-FFFF95010000}" r="H85" connectionId="0">
    <xmlCellPr id="1" xr6:uid="{00000000-0010-0000-9501-000001000000}" uniqueName="P1076377">
      <xmlPr mapId="2" xpath="/GFI-IZD-POD/ISD-GFI-IZD-POD_1000371/P1076377" xmlDataType="decimal"/>
    </xmlCellPr>
  </singleXmlCell>
  <singleXmlCell id="408" xr6:uid="{00000000-000C-0000-FFFF-FFFF96010000}" r="I85" connectionId="0">
    <xmlCellPr id="1" xr6:uid="{00000000-0010-0000-9601-000001000000}" uniqueName="P1076378">
      <xmlPr mapId="2" xpath="/GFI-IZD-POD/ISD-GFI-IZD-POD_1000371/P1076378" xmlDataType="decimal"/>
    </xmlCellPr>
  </singleXmlCell>
  <singleXmlCell id="409" xr6:uid="{00000000-000C-0000-FFFF-FFFF97010000}" r="H86" connectionId="0">
    <xmlCellPr id="1" xr6:uid="{00000000-0010-0000-9701-000001000000}" uniqueName="P1076379">
      <xmlPr mapId="2" xpath="/GFI-IZD-POD/ISD-GFI-IZD-POD_1000371/P1076379" xmlDataType="decimal"/>
    </xmlCellPr>
  </singleXmlCell>
  <singleXmlCell id="410" xr6:uid="{00000000-000C-0000-FFFF-FFFF98010000}" r="I86" connectionId="0">
    <xmlCellPr id="1" xr6:uid="{00000000-0010-0000-9801-000001000000}" uniqueName="P1076380">
      <xmlPr mapId="2" xpath="/GFI-IZD-POD/ISD-GFI-IZD-POD_1000371/P1076380" xmlDataType="decimal"/>
    </xmlCellPr>
  </singleXmlCell>
  <singleXmlCell id="411" xr6:uid="{00000000-000C-0000-FFFF-FFFF99010000}" r="H88" connectionId="0">
    <xmlCellPr id="1" xr6:uid="{00000000-0010-0000-9901-000001000000}" uniqueName="P1076381">
      <xmlPr mapId="2" xpath="/GFI-IZD-POD/ISD-GFI-IZD-POD_1000371/P1076381" xmlDataType="decimal"/>
    </xmlCellPr>
  </singleXmlCell>
  <singleXmlCell id="413" xr6:uid="{00000000-000C-0000-FFFF-FFFF9A010000}" r="I88" connectionId="0">
    <xmlCellPr id="1" xr6:uid="{00000000-0010-0000-9A01-000001000000}" uniqueName="P1076382">
      <xmlPr mapId="2" xpath="/GFI-IZD-POD/ISD-GFI-IZD-POD_1000371/P1076382" xmlDataType="decimal"/>
    </xmlCellPr>
  </singleXmlCell>
  <singleXmlCell id="414" xr6:uid="{00000000-000C-0000-FFFF-FFFF9B010000}" r="H89" connectionId="0">
    <xmlCellPr id="1" xr6:uid="{00000000-0010-0000-9B01-000001000000}" uniqueName="P1076383">
      <xmlPr mapId="2" xpath="/GFI-IZD-POD/ISD-GFI-IZD-POD_1000371/P1076383" xmlDataType="decimal"/>
    </xmlCellPr>
  </singleXmlCell>
  <singleXmlCell id="415" xr6:uid="{00000000-000C-0000-FFFF-FFFF9C010000}" r="I89" connectionId="0">
    <xmlCellPr id="1" xr6:uid="{00000000-0010-0000-9C01-000001000000}" uniqueName="P1076384">
      <xmlPr mapId="2" xpath="/GFI-IZD-POD/ISD-GFI-IZD-POD_1000371/P1076384" xmlDataType="decimal"/>
    </xmlCellPr>
  </singleXmlCell>
  <singleXmlCell id="416" xr6:uid="{00000000-000C-0000-FFFF-FFFF9D010000}" r="H90" connectionId="0">
    <xmlCellPr id="1" xr6:uid="{00000000-0010-0000-9D01-000001000000}" uniqueName="P1122052">
      <xmlPr mapId="2" xpath="/GFI-IZD-POD/ISD-GFI-IZD-POD_1000371/P1122052" xmlDataType="decimal"/>
    </xmlCellPr>
  </singleXmlCell>
  <singleXmlCell id="417" xr6:uid="{00000000-000C-0000-FFFF-FFFF9E010000}" r="I90" connectionId="0">
    <xmlCellPr id="1" xr6:uid="{00000000-0010-0000-9E01-000001000000}" uniqueName="P1122053">
      <xmlPr mapId="2" xpath="/GFI-IZD-POD/ISD-GFI-IZD-POD_1000371/P1122053" xmlDataType="decimal"/>
    </xmlCellPr>
  </singleXmlCell>
  <singleXmlCell id="418" xr6:uid="{00000000-000C-0000-FFFF-FFFF9F010000}" r="H91" connectionId="0">
    <xmlCellPr id="1" xr6:uid="{00000000-0010-0000-9F01-000001000000}" uniqueName="P1122054">
      <xmlPr mapId="2" xpath="/GFI-IZD-POD/ISD-GFI-IZD-POD_1000371/P1122054" xmlDataType="decimal"/>
    </xmlCellPr>
  </singleXmlCell>
  <singleXmlCell id="419" xr6:uid="{00000000-000C-0000-FFFF-FFFFA0010000}" r="I91" connectionId="0">
    <xmlCellPr id="1" xr6:uid="{00000000-0010-0000-A001-000001000000}" uniqueName="P1122055">
      <xmlPr mapId="2" xpath="/GFI-IZD-POD/ISD-GFI-IZD-POD_1000371/P1122055" xmlDataType="decimal"/>
    </xmlCellPr>
  </singleXmlCell>
  <singleXmlCell id="420" xr6:uid="{00000000-000C-0000-FFFF-FFFFA1010000}" r="H92" connectionId="0">
    <xmlCellPr id="1" xr6:uid="{00000000-0010-0000-A101-000001000000}" uniqueName="P1122056">
      <xmlPr mapId="2" xpath="/GFI-IZD-POD/ISD-GFI-IZD-POD_1000371/P1122056" xmlDataType="decimal"/>
    </xmlCellPr>
  </singleXmlCell>
  <singleXmlCell id="421" xr6:uid="{00000000-000C-0000-FFFF-FFFFA2010000}" r="I92" connectionId="0">
    <xmlCellPr id="1" xr6:uid="{00000000-0010-0000-A201-000001000000}" uniqueName="P1122057">
      <xmlPr mapId="2" xpath="/GFI-IZD-POD/ISD-GFI-IZD-POD_1000371/P1122057" xmlDataType="decimal"/>
    </xmlCellPr>
  </singleXmlCell>
  <singleXmlCell id="422" xr6:uid="{00000000-000C-0000-FFFF-FFFFA3010000}" r="H93" connectionId="0">
    <xmlCellPr id="1" xr6:uid="{00000000-0010-0000-A301-000001000000}" uniqueName="P1122058">
      <xmlPr mapId="2" xpath="/GFI-IZD-POD/ISD-GFI-IZD-POD_1000371/P1122058" xmlDataType="decimal"/>
    </xmlCellPr>
  </singleXmlCell>
  <singleXmlCell id="423" xr6:uid="{00000000-000C-0000-FFFF-FFFFA4010000}" r="I93" connectionId="0">
    <xmlCellPr id="1" xr6:uid="{00000000-0010-0000-A401-000001000000}" uniqueName="P1122059">
      <xmlPr mapId="2" xpath="/GFI-IZD-POD/ISD-GFI-IZD-POD_1000371/P1122059" xmlDataType="decimal"/>
    </xmlCellPr>
  </singleXmlCell>
  <singleXmlCell id="424" xr6:uid="{00000000-000C-0000-FFFF-FFFFA5010000}" r="H94" connectionId="0">
    <xmlCellPr id="1" xr6:uid="{00000000-0010-0000-A501-000001000000}" uniqueName="P1122060">
      <xmlPr mapId="2" xpath="/GFI-IZD-POD/ISD-GFI-IZD-POD_1000371/P1122060" xmlDataType="decimal"/>
    </xmlCellPr>
  </singleXmlCell>
  <singleXmlCell id="425" xr6:uid="{00000000-000C-0000-FFFF-FFFFA6010000}" r="I94" connectionId="0">
    <xmlCellPr id="1" xr6:uid="{00000000-0010-0000-A601-000001000000}" uniqueName="P1122061">
      <xmlPr mapId="2" xpath="/GFI-IZD-POD/ISD-GFI-IZD-POD_1000371/P1122061" xmlDataType="decimal"/>
    </xmlCellPr>
  </singleXmlCell>
  <singleXmlCell id="426" xr6:uid="{00000000-000C-0000-FFFF-FFFFA7010000}" r="H95" connectionId="0">
    <xmlCellPr id="1" xr6:uid="{00000000-0010-0000-A701-000001000000}" uniqueName="P1122062">
      <xmlPr mapId="2" xpath="/GFI-IZD-POD/ISD-GFI-IZD-POD_1000371/P1122062" xmlDataType="decimal"/>
    </xmlCellPr>
  </singleXmlCell>
  <singleXmlCell id="427" xr6:uid="{00000000-000C-0000-FFFF-FFFFA8010000}" r="I95" connectionId="0">
    <xmlCellPr id="1" xr6:uid="{00000000-0010-0000-A801-000001000000}" uniqueName="P1122063">
      <xmlPr mapId="2" xpath="/GFI-IZD-POD/ISD-GFI-IZD-POD_1000371/P1122063" xmlDataType="decimal"/>
    </xmlCellPr>
  </singleXmlCell>
  <singleXmlCell id="428" xr6:uid="{00000000-000C-0000-FFFF-FFFFA9010000}" r="H96" connectionId="0">
    <xmlCellPr id="1" xr6:uid="{00000000-0010-0000-A901-000001000000}" uniqueName="P1122064">
      <xmlPr mapId="2" xpath="/GFI-IZD-POD/ISD-GFI-IZD-POD_1000371/P1122064" xmlDataType="decimal"/>
    </xmlCellPr>
  </singleXmlCell>
  <singleXmlCell id="429" xr6:uid="{00000000-000C-0000-FFFF-FFFFAA010000}" r="I96" connectionId="0">
    <xmlCellPr id="1" xr6:uid="{00000000-0010-0000-AA01-000001000000}" uniqueName="P1122065">
      <xmlPr mapId="2" xpath="/GFI-IZD-POD/ISD-GFI-IZD-POD_1000371/P1122065" xmlDataType="decimal"/>
    </xmlCellPr>
  </singleXmlCell>
  <singleXmlCell id="430" xr6:uid="{00000000-000C-0000-FFFF-FFFFAB010000}" r="H97" connectionId="0">
    <xmlCellPr id="1" xr6:uid="{00000000-0010-0000-AB01-000001000000}" uniqueName="P1122066">
      <xmlPr mapId="2" xpath="/GFI-IZD-POD/ISD-GFI-IZD-POD_1000371/P1122066" xmlDataType="decimal"/>
    </xmlCellPr>
  </singleXmlCell>
  <singleXmlCell id="431" xr6:uid="{00000000-000C-0000-FFFF-FFFFAC010000}" r="I97" connectionId="0">
    <xmlCellPr id="1" xr6:uid="{00000000-0010-0000-AC01-000001000000}" uniqueName="P1122067">
      <xmlPr mapId="2" xpath="/GFI-IZD-POD/ISD-GFI-IZD-POD_1000371/P1122067" xmlDataType="decimal"/>
    </xmlCellPr>
  </singleXmlCell>
  <singleXmlCell id="432" xr6:uid="{00000000-000C-0000-FFFF-FFFFAD010000}" r="H98" connectionId="0">
    <xmlCellPr id="1" xr6:uid="{00000000-0010-0000-AD01-000001000000}" uniqueName="P1076385">
      <xmlPr mapId="2" xpath="/GFI-IZD-POD/ISD-GFI-IZD-POD_1000371/P1076385" xmlDataType="decimal"/>
    </xmlCellPr>
  </singleXmlCell>
  <singleXmlCell id="433" xr6:uid="{00000000-000C-0000-FFFF-FFFFAE010000}" r="I98" connectionId="0">
    <xmlCellPr id="1" xr6:uid="{00000000-0010-0000-AE01-000001000000}" uniqueName="P1076386">
      <xmlPr mapId="2" xpath="/GFI-IZD-POD/ISD-GFI-IZD-POD_1000371/P1076386" xmlDataType="decimal"/>
    </xmlCellPr>
  </singleXmlCell>
  <singleXmlCell id="434" xr6:uid="{00000000-000C-0000-FFFF-FFFFAF010000}" r="H99" connectionId="0">
    <xmlCellPr id="1" xr6:uid="{00000000-0010-0000-AF01-000001000000}" uniqueName="P1122068">
      <xmlPr mapId="2" xpath="/GFI-IZD-POD/ISD-GFI-IZD-POD_1000371/P1122068" xmlDataType="decimal"/>
    </xmlCellPr>
  </singleXmlCell>
  <singleXmlCell id="435" xr6:uid="{00000000-000C-0000-FFFF-FFFFB0010000}" r="I99" connectionId="0">
    <xmlCellPr id="1" xr6:uid="{00000000-0010-0000-B001-000001000000}" uniqueName="P1122069">
      <xmlPr mapId="2" xpath="/GFI-IZD-POD/ISD-GFI-IZD-POD_1000371/P1122069" xmlDataType="decimal"/>
    </xmlCellPr>
  </singleXmlCell>
  <singleXmlCell id="436" xr6:uid="{00000000-000C-0000-FFFF-FFFFB1010000}" r="H100" connectionId="0">
    <xmlCellPr id="1" xr6:uid="{00000000-0010-0000-B101-000001000000}" uniqueName="P1076391">
      <xmlPr mapId="2" xpath="/GFI-IZD-POD/ISD-GFI-IZD-POD_1000371/P1076391" xmlDataType="decimal"/>
    </xmlCellPr>
  </singleXmlCell>
  <singleXmlCell id="437" xr6:uid="{00000000-000C-0000-FFFF-FFFFB2010000}" r="I100" connectionId="0">
    <xmlCellPr id="1" xr6:uid="{00000000-0010-0000-B201-000001000000}" uniqueName="P1076392">
      <xmlPr mapId="2" xpath="/GFI-IZD-POD/ISD-GFI-IZD-POD_1000371/P1076392" xmlDataType="decimal"/>
    </xmlCellPr>
  </singleXmlCell>
  <singleXmlCell id="438" xr6:uid="{00000000-000C-0000-FFFF-FFFFB3010000}" r="H101" connectionId="0">
    <xmlCellPr id="1" xr6:uid="{00000000-0010-0000-B301-000001000000}" uniqueName="P1076393">
      <xmlPr mapId="2" xpath="/GFI-IZD-POD/ISD-GFI-IZD-POD_1000371/P1076393" xmlDataType="decimal"/>
    </xmlCellPr>
  </singleXmlCell>
  <singleXmlCell id="439" xr6:uid="{00000000-000C-0000-FFFF-FFFFB4010000}" r="I101" connectionId="0">
    <xmlCellPr id="1" xr6:uid="{00000000-0010-0000-B401-000001000000}" uniqueName="P1076394">
      <xmlPr mapId="2" xpath="/GFI-IZD-POD/ISD-GFI-IZD-POD_1000371/P1076394" xmlDataType="decimal"/>
    </xmlCellPr>
  </singleXmlCell>
  <singleXmlCell id="440" xr6:uid="{00000000-000C-0000-FFFF-FFFFB5010000}" r="H102" connectionId="0">
    <xmlCellPr id="1" xr6:uid="{00000000-0010-0000-B501-000001000000}" uniqueName="P1076395">
      <xmlPr mapId="2" xpath="/GFI-IZD-POD/ISD-GFI-IZD-POD_1000371/P1076395" xmlDataType="decimal"/>
    </xmlCellPr>
  </singleXmlCell>
  <singleXmlCell id="441" xr6:uid="{00000000-000C-0000-FFFF-FFFFB6010000}" r="I102" connectionId="0">
    <xmlCellPr id="1" xr6:uid="{00000000-0010-0000-B601-000001000000}" uniqueName="P1076396">
      <xmlPr mapId="2" xpath="/GFI-IZD-POD/ISD-GFI-IZD-POD_1000371/P1076396" xmlDataType="decimal"/>
    </xmlCellPr>
  </singleXmlCell>
  <singleXmlCell id="442" xr6:uid="{00000000-000C-0000-FFFF-FFFFB7010000}" r="H103" connectionId="0">
    <xmlCellPr id="1" xr6:uid="{00000000-0010-0000-B701-000001000000}" uniqueName="P1122070">
      <xmlPr mapId="2" xpath="/GFI-IZD-POD/ISD-GFI-IZD-POD_1000371/P1122070" xmlDataType="decimal"/>
    </xmlCellPr>
  </singleXmlCell>
  <singleXmlCell id="443" xr6:uid="{00000000-000C-0000-FFFF-FFFFB8010000}" r="I103" connectionId="0">
    <xmlCellPr id="1" xr6:uid="{00000000-0010-0000-B801-000001000000}" uniqueName="P1122071">
      <xmlPr mapId="2" xpath="/GFI-IZD-POD/ISD-GFI-IZD-POD_1000371/P1122071" xmlDataType="decimal"/>
    </xmlCellPr>
  </singleXmlCell>
  <singleXmlCell id="444" xr6:uid="{00000000-000C-0000-FFFF-FFFFB9010000}" r="H104" connectionId="0">
    <xmlCellPr id="1" xr6:uid="{00000000-0010-0000-B901-000001000000}" uniqueName="P1122072">
      <xmlPr mapId="2" xpath="/GFI-IZD-POD/ISD-GFI-IZD-POD_1000371/P1122072" xmlDataType="decimal"/>
    </xmlCellPr>
  </singleXmlCell>
  <singleXmlCell id="445" xr6:uid="{00000000-000C-0000-FFFF-FFFFBA010000}" r="I104" connectionId="0">
    <xmlCellPr id="1" xr6:uid="{00000000-0010-0000-BA01-000001000000}" uniqueName="P1122073">
      <xmlPr mapId="2" xpath="/GFI-IZD-POD/ISD-GFI-IZD-POD_1000371/P1122073" xmlDataType="decimal"/>
    </xmlCellPr>
  </singleXmlCell>
  <singleXmlCell id="446" xr6:uid="{00000000-000C-0000-FFFF-FFFFBB010000}" r="H105" connectionId="0">
    <xmlCellPr id="1" xr6:uid="{00000000-0010-0000-BB01-000001000000}" uniqueName="P1122074">
      <xmlPr mapId="2" xpath="/GFI-IZD-POD/ISD-GFI-IZD-POD_1000371/P1122074" xmlDataType="decimal"/>
    </xmlCellPr>
  </singleXmlCell>
  <singleXmlCell id="447" xr6:uid="{00000000-000C-0000-FFFF-FFFFBC010000}" r="I105" connectionId="0">
    <xmlCellPr id="1" xr6:uid="{00000000-0010-0000-BC01-000001000000}" uniqueName="P1122075">
      <xmlPr mapId="2" xpath="/GFI-IZD-POD/ISD-GFI-IZD-POD_1000371/P1122075" xmlDataType="decimal"/>
    </xmlCellPr>
  </singleXmlCell>
  <singleXmlCell id="448" xr6:uid="{00000000-000C-0000-FFFF-FFFFBD010000}" r="H106" connectionId="0">
    <xmlCellPr id="1" xr6:uid="{00000000-0010-0000-BD01-000001000000}" uniqueName="P1122076">
      <xmlPr mapId="2" xpath="/GFI-IZD-POD/ISD-GFI-IZD-POD_1000371/P1122076" xmlDataType="decimal"/>
    </xmlCellPr>
  </singleXmlCell>
  <singleXmlCell id="449" xr6:uid="{00000000-000C-0000-FFFF-FFFFBE010000}" r="I106" connectionId="0">
    <xmlCellPr id="1" xr6:uid="{00000000-0010-0000-BE01-000001000000}" uniqueName="P1122077">
      <xmlPr mapId="2" xpath="/GFI-IZD-POD/ISD-GFI-IZD-POD_1000371/P1122077" xmlDataType="decimal"/>
    </xmlCellPr>
  </singleXmlCell>
  <singleXmlCell id="450" xr6:uid="{00000000-000C-0000-FFFF-FFFFBF010000}" r="H107" connectionId="0">
    <xmlCellPr id="1" xr6:uid="{00000000-0010-0000-BF01-000001000000}" uniqueName="P1076403">
      <xmlPr mapId="2" xpath="/GFI-IZD-POD/ISD-GFI-IZD-POD_1000371/P1076403" xmlDataType="decimal"/>
    </xmlCellPr>
  </singleXmlCell>
  <singleXmlCell id="451" xr6:uid="{00000000-000C-0000-FFFF-FFFFC0010000}" r="I107" connectionId="0">
    <xmlCellPr id="1" xr6:uid="{00000000-0010-0000-C001-000001000000}" uniqueName="P1076404">
      <xmlPr mapId="2" xpath="/GFI-IZD-POD/ISD-GFI-IZD-POD_1000371/P1076404" xmlDataType="decimal"/>
    </xmlCellPr>
  </singleXmlCell>
  <singleXmlCell id="452" xr6:uid="{00000000-000C-0000-FFFF-FFFFC1010000}" r="H108" connectionId="0">
    <xmlCellPr id="1" xr6:uid="{00000000-0010-0000-C101-000001000000}" uniqueName="P1076405">
      <xmlPr mapId="2" xpath="/GFI-IZD-POD/ISD-GFI-IZD-POD_1000371/P1076405" xmlDataType="decimal"/>
    </xmlCellPr>
  </singleXmlCell>
  <singleXmlCell id="453" xr6:uid="{00000000-000C-0000-FFFF-FFFFC2010000}" r="I108" connectionId="0">
    <xmlCellPr id="1" xr6:uid="{00000000-0010-0000-C201-000001000000}" uniqueName="P1076406">
      <xmlPr mapId="2" xpath="/GFI-IZD-POD/ISD-GFI-IZD-POD_1000371/P1076406" xmlDataType="decimal"/>
    </xmlCellPr>
  </singleXmlCell>
  <singleXmlCell id="454" xr6:uid="{00000000-000C-0000-FFFF-FFFFC3010000}" r="H110" connectionId="0">
    <xmlCellPr id="1" xr6:uid="{00000000-0010-0000-C301-000001000000}" uniqueName="P1076407">
      <xmlPr mapId="2" xpath="/GFI-IZD-POD/ISD-GFI-IZD-POD_1000371/P1076407" xmlDataType="decimal"/>
    </xmlCellPr>
  </singleXmlCell>
  <singleXmlCell id="455" xr6:uid="{00000000-000C-0000-FFFF-FFFFC4010000}" r="I110" connectionId="0">
    <xmlCellPr id="1" xr6:uid="{00000000-0010-0000-C401-000001000000}" uniqueName="P1076408">
      <xmlPr mapId="2" xpath="/GFI-IZD-POD/ISD-GFI-IZD-POD_1000371/P1076408" xmlDataType="decimal"/>
    </xmlCellPr>
  </singleXmlCell>
  <singleXmlCell id="456" xr6:uid="{00000000-000C-0000-FFFF-FFFFC5010000}" r="H111" connectionId="0">
    <xmlCellPr id="1" xr6:uid="{00000000-0010-0000-C501-000001000000}" uniqueName="P1076409">
      <xmlPr mapId="2" xpath="/GFI-IZD-POD/ISD-GFI-IZD-POD_1000371/P1076409" xmlDataType="decimal"/>
    </xmlCellPr>
  </singleXmlCell>
  <singleXmlCell id="457" xr6:uid="{00000000-000C-0000-FFFF-FFFFC6010000}" r="I111" connectionId="0">
    <xmlCellPr id="1" xr6:uid="{00000000-0010-0000-C601-000001000000}" uniqueName="P1076410">
      <xmlPr mapId="2" xpath="/GFI-IZD-POD/ISD-GFI-IZD-POD_1000371/P1076410" xmlDataType="decimal"/>
    </xmlCellPr>
  </singleXmlCell>
  <singleXmlCell id="458" xr6:uid="{00000000-000C-0000-FFFF-FFFFC7010000}" r="H112" connectionId="0">
    <xmlCellPr id="1" xr6:uid="{00000000-0010-0000-C701-000001000000}" uniqueName="P1076411">
      <xmlPr mapId="2" xpath="/GFI-IZD-POD/ISD-GFI-IZD-POD_1000371/P1076411" xmlDataType="decimal"/>
    </xmlCellPr>
  </singleXmlCell>
  <singleXmlCell id="459" xr6:uid="{00000000-000C-0000-FFFF-FFFFC8010000}" r="I112" connectionId="0">
    <xmlCellPr id="1" xr6:uid="{00000000-0010-0000-C801-000001000000}" uniqueName="P1076412">
      <xmlPr mapId="2" xpath="/GFI-IZD-POD/ISD-GFI-IZD-POD_100037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0" xr6:uid="{00000000-000C-0000-FFFF-FFFFC9010000}" r="H8" connectionId="0">
    <xmlCellPr id="1" xr6:uid="{00000000-0010-0000-C901-000001000000}" uniqueName="P1076413">
      <xmlPr mapId="2" xpath="/GFI-IZD-POD/NTI-GFI-IZD-POD_1000372/P1076413" xmlDataType="decimal"/>
    </xmlCellPr>
  </singleXmlCell>
  <singleXmlCell id="461" xr6:uid="{00000000-000C-0000-FFFF-FFFFCA010000}" r="I8" connectionId="0">
    <xmlCellPr id="1" xr6:uid="{00000000-0010-0000-CA01-000001000000}" uniqueName="P1076414">
      <xmlPr mapId="2" xpath="/GFI-IZD-POD/NTI-GFI-IZD-POD_1000372/P1076414" xmlDataType="decimal"/>
    </xmlCellPr>
  </singleXmlCell>
  <singleXmlCell id="462" xr6:uid="{00000000-000C-0000-FFFF-FFFFCB010000}" r="H9" connectionId="0">
    <xmlCellPr id="1" xr6:uid="{00000000-0010-0000-CB01-000001000000}" uniqueName="P1076415">
      <xmlPr mapId="2" xpath="/GFI-IZD-POD/NTI-GFI-IZD-POD_1000372/P1076415" xmlDataType="decimal"/>
    </xmlCellPr>
  </singleXmlCell>
  <singleXmlCell id="463" xr6:uid="{00000000-000C-0000-FFFF-FFFFCC010000}" r="I9" connectionId="0">
    <xmlCellPr id="1" xr6:uid="{00000000-0010-0000-CC01-000001000000}" uniqueName="P1076416">
      <xmlPr mapId="2" xpath="/GFI-IZD-POD/NTI-GFI-IZD-POD_1000372/P1076416" xmlDataType="decimal"/>
    </xmlCellPr>
  </singleXmlCell>
  <singleXmlCell id="464" xr6:uid="{00000000-000C-0000-FFFF-FFFFCD010000}" r="H10" connectionId="0">
    <xmlCellPr id="1" xr6:uid="{00000000-0010-0000-CD01-000001000000}" uniqueName="P1076417">
      <xmlPr mapId="2" xpath="/GFI-IZD-POD/NTI-GFI-IZD-POD_1000372/P1076417" xmlDataType="decimal"/>
    </xmlCellPr>
  </singleXmlCell>
  <singleXmlCell id="465" xr6:uid="{00000000-000C-0000-FFFF-FFFFCE010000}" r="I10" connectionId="0">
    <xmlCellPr id="1" xr6:uid="{00000000-0010-0000-CE01-000001000000}" uniqueName="P1076418">
      <xmlPr mapId="2" xpath="/GFI-IZD-POD/NTI-GFI-IZD-POD_1000372/P1076418" xmlDataType="decimal"/>
    </xmlCellPr>
  </singleXmlCell>
  <singleXmlCell id="466" xr6:uid="{00000000-000C-0000-FFFF-FFFFCF010000}" r="H11" connectionId="0">
    <xmlCellPr id="1" xr6:uid="{00000000-0010-0000-CF01-000001000000}" uniqueName="P1076419">
      <xmlPr mapId="2" xpath="/GFI-IZD-POD/NTI-GFI-IZD-POD_1000372/P1076419" xmlDataType="decimal"/>
    </xmlCellPr>
  </singleXmlCell>
  <singleXmlCell id="467" xr6:uid="{00000000-000C-0000-FFFF-FFFFD0010000}" r="I11" connectionId="0">
    <xmlCellPr id="1" xr6:uid="{00000000-0010-0000-D001-000001000000}" uniqueName="P1076420">
      <xmlPr mapId="2" xpath="/GFI-IZD-POD/NTI-GFI-IZD-POD_1000372/P1076420" xmlDataType="decimal"/>
    </xmlCellPr>
  </singleXmlCell>
  <singleXmlCell id="468" xr6:uid="{00000000-000C-0000-FFFF-FFFFD1010000}" r="H12" connectionId="0">
    <xmlCellPr id="1" xr6:uid="{00000000-0010-0000-D101-000001000000}" uniqueName="P1076421">
      <xmlPr mapId="2" xpath="/GFI-IZD-POD/NTI-GFI-IZD-POD_1000372/P1076421" xmlDataType="decimal"/>
    </xmlCellPr>
  </singleXmlCell>
  <singleXmlCell id="469" xr6:uid="{00000000-000C-0000-FFFF-FFFFD2010000}" r="I12" connectionId="0">
    <xmlCellPr id="1" xr6:uid="{00000000-0010-0000-D201-000001000000}" uniqueName="P1076422">
      <xmlPr mapId="2" xpath="/GFI-IZD-POD/NTI-GFI-IZD-POD_1000372/P1076422" xmlDataType="decimal"/>
    </xmlCellPr>
  </singleXmlCell>
  <singleXmlCell id="470" xr6:uid="{00000000-000C-0000-FFFF-FFFFD3010000}" r="H13" connectionId="0">
    <xmlCellPr id="1" xr6:uid="{00000000-0010-0000-D301-000001000000}" uniqueName="P1076423">
      <xmlPr mapId="2" xpath="/GFI-IZD-POD/NTI-GFI-IZD-POD_1000372/P1076423" xmlDataType="decimal"/>
    </xmlCellPr>
  </singleXmlCell>
  <singleXmlCell id="471" xr6:uid="{00000000-000C-0000-FFFF-FFFFD4010000}" r="I13" connectionId="0">
    <xmlCellPr id="1" xr6:uid="{00000000-0010-0000-D401-000001000000}" uniqueName="P1076424">
      <xmlPr mapId="2" xpath="/GFI-IZD-POD/NTI-GFI-IZD-POD_1000372/P1076424" xmlDataType="decimal"/>
    </xmlCellPr>
  </singleXmlCell>
  <singleXmlCell id="472" xr6:uid="{00000000-000C-0000-FFFF-FFFFD5010000}" r="H14" connectionId="0">
    <xmlCellPr id="1" xr6:uid="{00000000-0010-0000-D501-000001000000}" uniqueName="P1076425">
      <xmlPr mapId="2" xpath="/GFI-IZD-POD/NTI-GFI-IZD-POD_1000372/P1076425" xmlDataType="decimal"/>
    </xmlCellPr>
  </singleXmlCell>
  <singleXmlCell id="473" xr6:uid="{00000000-000C-0000-FFFF-FFFFD6010000}" r="I14" connectionId="0">
    <xmlCellPr id="1" xr6:uid="{00000000-0010-0000-D601-000001000000}" uniqueName="P1076426">
      <xmlPr mapId="2" xpath="/GFI-IZD-POD/NTI-GFI-IZD-POD_1000372/P1076426" xmlDataType="decimal"/>
    </xmlCellPr>
  </singleXmlCell>
  <singleXmlCell id="474" xr6:uid="{00000000-000C-0000-FFFF-FFFFD7010000}" r="H15" connectionId="0">
    <xmlCellPr id="1" xr6:uid="{00000000-0010-0000-D701-000001000000}" uniqueName="P1076427">
      <xmlPr mapId="2" xpath="/GFI-IZD-POD/NTI-GFI-IZD-POD_1000372/P1076427" xmlDataType="decimal"/>
    </xmlCellPr>
  </singleXmlCell>
  <singleXmlCell id="475" xr6:uid="{00000000-000C-0000-FFFF-FFFFD8010000}" r="I15" connectionId="0">
    <xmlCellPr id="1" xr6:uid="{00000000-0010-0000-D801-000001000000}" uniqueName="P1076428">
      <xmlPr mapId="2" xpath="/GFI-IZD-POD/NTI-GFI-IZD-POD_1000372/P1076428" xmlDataType="decimal"/>
    </xmlCellPr>
  </singleXmlCell>
  <singleXmlCell id="476" xr6:uid="{00000000-000C-0000-FFFF-FFFFD9010000}" r="H16" connectionId="0">
    <xmlCellPr id="1" xr6:uid="{00000000-0010-0000-D901-000001000000}" uniqueName="P1076429">
      <xmlPr mapId="2" xpath="/GFI-IZD-POD/NTI-GFI-IZD-POD_1000372/P1076429" xmlDataType="decimal"/>
    </xmlCellPr>
  </singleXmlCell>
  <singleXmlCell id="477" xr6:uid="{00000000-000C-0000-FFFF-FFFFDA010000}" r="I16" connectionId="0">
    <xmlCellPr id="1" xr6:uid="{00000000-0010-0000-DA01-000001000000}" uniqueName="P1076430">
      <xmlPr mapId="2" xpath="/GFI-IZD-POD/NTI-GFI-IZD-POD_1000372/P1076430" xmlDataType="decimal"/>
    </xmlCellPr>
  </singleXmlCell>
  <singleXmlCell id="478" xr6:uid="{00000000-000C-0000-FFFF-FFFFDB010000}" r="H17" connectionId="0">
    <xmlCellPr id="1" xr6:uid="{00000000-0010-0000-DB01-000001000000}" uniqueName="P1076431">
      <xmlPr mapId="2" xpath="/GFI-IZD-POD/NTI-GFI-IZD-POD_1000372/P1076431" xmlDataType="decimal"/>
    </xmlCellPr>
  </singleXmlCell>
  <singleXmlCell id="479" xr6:uid="{00000000-000C-0000-FFFF-FFFFDC010000}" r="I17" connectionId="0">
    <xmlCellPr id="1" xr6:uid="{00000000-0010-0000-DC01-000001000000}" uniqueName="P1076432">
      <xmlPr mapId="2" xpath="/GFI-IZD-POD/NTI-GFI-IZD-POD_1000372/P1076432" xmlDataType="decimal"/>
    </xmlCellPr>
  </singleXmlCell>
  <singleXmlCell id="480" xr6:uid="{00000000-000C-0000-FFFF-FFFFDD010000}" r="H18" connectionId="0">
    <xmlCellPr id="1" xr6:uid="{00000000-0010-0000-DD01-000001000000}" uniqueName="P1076433">
      <xmlPr mapId="2" xpath="/GFI-IZD-POD/NTI-GFI-IZD-POD_1000372/P1076433" xmlDataType="decimal"/>
    </xmlCellPr>
  </singleXmlCell>
  <singleXmlCell id="481" xr6:uid="{00000000-000C-0000-FFFF-FFFFDE010000}" r="I18" connectionId="0">
    <xmlCellPr id="1" xr6:uid="{00000000-0010-0000-DE01-000001000000}" uniqueName="P1076434">
      <xmlPr mapId="2" xpath="/GFI-IZD-POD/NTI-GFI-IZD-POD_1000372/P1076434" xmlDataType="decimal"/>
    </xmlCellPr>
  </singleXmlCell>
  <singleXmlCell id="482" xr6:uid="{00000000-000C-0000-FFFF-FFFFDF010000}" r="H19" connectionId="0">
    <xmlCellPr id="1" xr6:uid="{00000000-0010-0000-DF01-000001000000}" uniqueName="P1076435">
      <xmlPr mapId="2" xpath="/GFI-IZD-POD/NTI-GFI-IZD-POD_1000372/P1076435" xmlDataType="decimal"/>
    </xmlCellPr>
  </singleXmlCell>
  <singleXmlCell id="483" xr6:uid="{00000000-000C-0000-FFFF-FFFFE0010000}" r="I19" connectionId="0">
    <xmlCellPr id="1" xr6:uid="{00000000-0010-0000-E001-000001000000}" uniqueName="P1076436">
      <xmlPr mapId="2" xpath="/GFI-IZD-POD/NTI-GFI-IZD-POD_1000372/P1076436" xmlDataType="decimal"/>
    </xmlCellPr>
  </singleXmlCell>
  <singleXmlCell id="484" xr6:uid="{00000000-000C-0000-FFFF-FFFFE1010000}" r="H20" connectionId="0">
    <xmlCellPr id="1" xr6:uid="{00000000-0010-0000-E101-000001000000}" uniqueName="P1076437">
      <xmlPr mapId="2" xpath="/GFI-IZD-POD/NTI-GFI-IZD-POD_1000372/P1076437" xmlDataType="decimal"/>
    </xmlCellPr>
  </singleXmlCell>
  <singleXmlCell id="485" xr6:uid="{00000000-000C-0000-FFFF-FFFFE2010000}" r="I20" connectionId="0">
    <xmlCellPr id="1" xr6:uid="{00000000-0010-0000-E201-000001000000}" uniqueName="P1076438">
      <xmlPr mapId="2" xpath="/GFI-IZD-POD/NTI-GFI-IZD-POD_1000372/P1076438" xmlDataType="decimal"/>
    </xmlCellPr>
  </singleXmlCell>
  <singleXmlCell id="486" xr6:uid="{00000000-000C-0000-FFFF-FFFFE3010000}" r="H21" connectionId="0">
    <xmlCellPr id="1" xr6:uid="{00000000-0010-0000-E301-000001000000}" uniqueName="P1076439">
      <xmlPr mapId="2" xpath="/GFI-IZD-POD/NTI-GFI-IZD-POD_1000372/P1076439" xmlDataType="decimal"/>
    </xmlCellPr>
  </singleXmlCell>
  <singleXmlCell id="487" xr6:uid="{00000000-000C-0000-FFFF-FFFFE4010000}" r="I21" connectionId="0">
    <xmlCellPr id="1" xr6:uid="{00000000-0010-0000-E401-000001000000}" uniqueName="P1076440">
      <xmlPr mapId="2" xpath="/GFI-IZD-POD/NTI-GFI-IZD-POD_1000372/P1076440" xmlDataType="decimal"/>
    </xmlCellPr>
  </singleXmlCell>
  <singleXmlCell id="488" xr6:uid="{00000000-000C-0000-FFFF-FFFFE5010000}" r="H22" connectionId="0">
    <xmlCellPr id="1" xr6:uid="{00000000-0010-0000-E501-000001000000}" uniqueName="P1076441">
      <xmlPr mapId="2" xpath="/GFI-IZD-POD/NTI-GFI-IZD-POD_1000372/P1076441" xmlDataType="decimal"/>
    </xmlCellPr>
  </singleXmlCell>
  <singleXmlCell id="489" xr6:uid="{00000000-000C-0000-FFFF-FFFFE6010000}" r="I22" connectionId="0">
    <xmlCellPr id="1" xr6:uid="{00000000-0010-0000-E601-000001000000}" uniqueName="P1076442">
      <xmlPr mapId="2" xpath="/GFI-IZD-POD/NTI-GFI-IZD-POD_1000372/P1076442" xmlDataType="decimal"/>
    </xmlCellPr>
  </singleXmlCell>
  <singleXmlCell id="490" xr6:uid="{00000000-000C-0000-FFFF-FFFFE7010000}" r="H23" connectionId="0">
    <xmlCellPr id="1" xr6:uid="{00000000-0010-0000-E701-000001000000}" uniqueName="P1076443">
      <xmlPr mapId="2" xpath="/GFI-IZD-POD/NTI-GFI-IZD-POD_1000372/P1076443" xmlDataType="decimal"/>
    </xmlCellPr>
  </singleXmlCell>
  <singleXmlCell id="491" xr6:uid="{00000000-000C-0000-FFFF-FFFFE8010000}" r="I23" connectionId="0">
    <xmlCellPr id="1" xr6:uid="{00000000-0010-0000-E801-000001000000}" uniqueName="P1076444">
      <xmlPr mapId="2" xpath="/GFI-IZD-POD/NTI-GFI-IZD-POD_1000372/P1076444" xmlDataType="decimal"/>
    </xmlCellPr>
  </singleXmlCell>
  <singleXmlCell id="492" xr6:uid="{00000000-000C-0000-FFFF-FFFFE9010000}" r="H24" connectionId="0">
    <xmlCellPr id="1" xr6:uid="{00000000-0010-0000-E901-000001000000}" uniqueName="P1076445">
      <xmlPr mapId="2" xpath="/GFI-IZD-POD/NTI-GFI-IZD-POD_1000372/P1076445" xmlDataType="decimal"/>
    </xmlCellPr>
  </singleXmlCell>
  <singleXmlCell id="493" xr6:uid="{00000000-000C-0000-FFFF-FFFFEA010000}" r="I24" connectionId="0">
    <xmlCellPr id="1" xr6:uid="{00000000-0010-0000-EA01-000001000000}" uniqueName="P1076446">
      <xmlPr mapId="2" xpath="/GFI-IZD-POD/NTI-GFI-IZD-POD_1000372/P1076446" xmlDataType="decimal"/>
    </xmlCellPr>
  </singleXmlCell>
  <singleXmlCell id="494" xr6:uid="{00000000-000C-0000-FFFF-FFFFEB010000}" r="H25" connectionId="0">
    <xmlCellPr id="1" xr6:uid="{00000000-0010-0000-EB01-000001000000}" uniqueName="P1076447">
      <xmlPr mapId="2" xpath="/GFI-IZD-POD/NTI-GFI-IZD-POD_1000372/P1076447" xmlDataType="decimal"/>
    </xmlCellPr>
  </singleXmlCell>
  <singleXmlCell id="495" xr6:uid="{00000000-000C-0000-FFFF-FFFFEC010000}" r="I25" connectionId="0">
    <xmlCellPr id="1" xr6:uid="{00000000-0010-0000-EC01-000001000000}" uniqueName="P1076448">
      <xmlPr mapId="2" xpath="/GFI-IZD-POD/NTI-GFI-IZD-POD_1000372/P1076448" xmlDataType="decimal"/>
    </xmlCellPr>
  </singleXmlCell>
  <singleXmlCell id="496" xr6:uid="{00000000-000C-0000-FFFF-FFFFED010000}" r="H26" connectionId="0">
    <xmlCellPr id="1" xr6:uid="{00000000-0010-0000-ED01-000001000000}" uniqueName="P1076449">
      <xmlPr mapId="2" xpath="/GFI-IZD-POD/NTI-GFI-IZD-POD_1000372/P1076449" xmlDataType="decimal"/>
    </xmlCellPr>
  </singleXmlCell>
  <singleXmlCell id="497" xr6:uid="{00000000-000C-0000-FFFF-FFFFEE010000}" r="I26" connectionId="0">
    <xmlCellPr id="1" xr6:uid="{00000000-0010-0000-EE01-000001000000}" uniqueName="P1076450">
      <xmlPr mapId="2" xpath="/GFI-IZD-POD/NTI-GFI-IZD-POD_1000372/P1076450" xmlDataType="decimal"/>
    </xmlCellPr>
  </singleXmlCell>
  <singleXmlCell id="498" xr6:uid="{00000000-000C-0000-FFFF-FFFFEF010000}" r="H27" connectionId="0">
    <xmlCellPr id="1" xr6:uid="{00000000-0010-0000-EF01-000001000000}" uniqueName="P1076451">
      <xmlPr mapId="2" xpath="/GFI-IZD-POD/NTI-GFI-IZD-POD_1000372/P1076451" xmlDataType="decimal"/>
    </xmlCellPr>
  </singleXmlCell>
  <singleXmlCell id="499" xr6:uid="{00000000-000C-0000-FFFF-FFFFF0010000}" r="I27" connectionId="0">
    <xmlCellPr id="1" xr6:uid="{00000000-0010-0000-F001-000001000000}" uniqueName="P1076452">
      <xmlPr mapId="2" xpath="/GFI-IZD-POD/NTI-GFI-IZD-POD_1000372/P1076452" xmlDataType="decimal"/>
    </xmlCellPr>
  </singleXmlCell>
  <singleXmlCell id="500" xr6:uid="{00000000-000C-0000-FFFF-FFFFF1010000}" r="H29" connectionId="0">
    <xmlCellPr id="1" xr6:uid="{00000000-0010-0000-F101-000001000000}" uniqueName="P1076453">
      <xmlPr mapId="2" xpath="/GFI-IZD-POD/NTI-GFI-IZD-POD_1000372/P1076453" xmlDataType="decimal"/>
    </xmlCellPr>
  </singleXmlCell>
  <singleXmlCell id="501" xr6:uid="{00000000-000C-0000-FFFF-FFFFF2010000}" r="I29" connectionId="0">
    <xmlCellPr id="1" xr6:uid="{00000000-0010-0000-F201-000001000000}" uniqueName="P1076454">
      <xmlPr mapId="2" xpath="/GFI-IZD-POD/NTI-GFI-IZD-POD_1000372/P1076454" xmlDataType="decimal"/>
    </xmlCellPr>
  </singleXmlCell>
  <singleXmlCell id="502" xr6:uid="{00000000-000C-0000-FFFF-FFFFF3010000}" r="H30" connectionId="0">
    <xmlCellPr id="1" xr6:uid="{00000000-0010-0000-F301-000001000000}" uniqueName="P1076455">
      <xmlPr mapId="2" xpath="/GFI-IZD-POD/NTI-GFI-IZD-POD_1000372/P1076455" xmlDataType="decimal"/>
    </xmlCellPr>
  </singleXmlCell>
  <singleXmlCell id="503" xr6:uid="{00000000-000C-0000-FFFF-FFFFF4010000}" r="I30" connectionId="0">
    <xmlCellPr id="1" xr6:uid="{00000000-0010-0000-F401-000001000000}" uniqueName="P1076456">
      <xmlPr mapId="2" xpath="/GFI-IZD-POD/NTI-GFI-IZD-POD_1000372/P1076456" xmlDataType="decimal"/>
    </xmlCellPr>
  </singleXmlCell>
  <singleXmlCell id="504" xr6:uid="{00000000-000C-0000-FFFF-FFFFF5010000}" r="H31" connectionId="0">
    <xmlCellPr id="1" xr6:uid="{00000000-0010-0000-F501-000001000000}" uniqueName="P1076457">
      <xmlPr mapId="2" xpath="/GFI-IZD-POD/NTI-GFI-IZD-POD_1000372/P1076457" xmlDataType="decimal"/>
    </xmlCellPr>
  </singleXmlCell>
  <singleXmlCell id="505" xr6:uid="{00000000-000C-0000-FFFF-FFFFF6010000}" r="I31" connectionId="0">
    <xmlCellPr id="1" xr6:uid="{00000000-0010-0000-F601-000001000000}" uniqueName="P1076458">
      <xmlPr mapId="2" xpath="/GFI-IZD-POD/NTI-GFI-IZD-POD_1000372/P1076458" xmlDataType="decimal"/>
    </xmlCellPr>
  </singleXmlCell>
  <singleXmlCell id="506" xr6:uid="{00000000-000C-0000-FFFF-FFFFF7010000}" r="H32" connectionId="0">
    <xmlCellPr id="1" xr6:uid="{00000000-0010-0000-F701-000001000000}" uniqueName="P1076459">
      <xmlPr mapId="2" xpath="/GFI-IZD-POD/NTI-GFI-IZD-POD_1000372/P1076459" xmlDataType="decimal"/>
    </xmlCellPr>
  </singleXmlCell>
  <singleXmlCell id="507" xr6:uid="{00000000-000C-0000-FFFF-FFFFF8010000}" r="I32" connectionId="0">
    <xmlCellPr id="1" xr6:uid="{00000000-0010-0000-F801-000001000000}" uniqueName="P1076460">
      <xmlPr mapId="2" xpath="/GFI-IZD-POD/NTI-GFI-IZD-POD_1000372/P1076460" xmlDataType="decimal"/>
    </xmlCellPr>
  </singleXmlCell>
  <singleXmlCell id="508" xr6:uid="{00000000-000C-0000-FFFF-FFFFF9010000}" r="H33" connectionId="0">
    <xmlCellPr id="1" xr6:uid="{00000000-0010-0000-F901-000001000000}" uniqueName="P1076461">
      <xmlPr mapId="2" xpath="/GFI-IZD-POD/NTI-GFI-IZD-POD_1000372/P1076461" xmlDataType="decimal"/>
    </xmlCellPr>
  </singleXmlCell>
  <singleXmlCell id="509" xr6:uid="{00000000-000C-0000-FFFF-FFFFFA010000}" r="I33" connectionId="0">
    <xmlCellPr id="1" xr6:uid="{00000000-0010-0000-FA01-000001000000}" uniqueName="P1076462">
      <xmlPr mapId="2" xpath="/GFI-IZD-POD/NTI-GFI-IZD-POD_1000372/P1076462" xmlDataType="decimal"/>
    </xmlCellPr>
  </singleXmlCell>
  <singleXmlCell id="510" xr6:uid="{00000000-000C-0000-FFFF-FFFFFB010000}" r="H34" connectionId="0">
    <xmlCellPr id="1" xr6:uid="{00000000-0010-0000-FB01-000001000000}" uniqueName="P1076463">
      <xmlPr mapId="2" xpath="/GFI-IZD-POD/NTI-GFI-IZD-POD_1000372/P1076463" xmlDataType="decimal"/>
    </xmlCellPr>
  </singleXmlCell>
  <singleXmlCell id="511" xr6:uid="{00000000-000C-0000-FFFF-FFFFFC010000}" r="I34" connectionId="0">
    <xmlCellPr id="1" xr6:uid="{00000000-0010-0000-FC01-000001000000}" uniqueName="P1076464">
      <xmlPr mapId="2" xpath="/GFI-IZD-POD/NTI-GFI-IZD-POD_1000372/P1076464" xmlDataType="decimal"/>
    </xmlCellPr>
  </singleXmlCell>
  <singleXmlCell id="512" xr6:uid="{00000000-000C-0000-FFFF-FFFFFD010000}" r="H35" connectionId="0">
    <xmlCellPr id="1" xr6:uid="{00000000-0010-0000-FD01-000001000000}" uniqueName="P1076465">
      <xmlPr mapId="2" xpath="/GFI-IZD-POD/NTI-GFI-IZD-POD_1000372/P1076465" xmlDataType="decimal"/>
    </xmlCellPr>
  </singleXmlCell>
  <singleXmlCell id="513" xr6:uid="{00000000-000C-0000-FFFF-FFFFFE010000}" r="I35" connectionId="0">
    <xmlCellPr id="1" xr6:uid="{00000000-0010-0000-FE01-000001000000}" uniqueName="P1076466">
      <xmlPr mapId="2" xpath="/GFI-IZD-POD/NTI-GFI-IZD-POD_1000372/P1076466" xmlDataType="decimal"/>
    </xmlCellPr>
  </singleXmlCell>
  <singleXmlCell id="514" xr6:uid="{00000000-000C-0000-FFFF-FFFFFF010000}" r="H36" connectionId="0">
    <xmlCellPr id="1" xr6:uid="{00000000-0010-0000-FF01-000001000000}" uniqueName="P1076467">
      <xmlPr mapId="2" xpath="/GFI-IZD-POD/NTI-GFI-IZD-POD_1000372/P1076467" xmlDataType="decimal"/>
    </xmlCellPr>
  </singleXmlCell>
  <singleXmlCell id="515" xr6:uid="{00000000-000C-0000-FFFF-FFFF00020000}" r="I36" connectionId="0">
    <xmlCellPr id="1" xr6:uid="{00000000-0010-0000-0002-000001000000}" uniqueName="P1076468">
      <xmlPr mapId="2" xpath="/GFI-IZD-POD/NTI-GFI-IZD-POD_1000372/P1076468" xmlDataType="decimal"/>
    </xmlCellPr>
  </singleXmlCell>
  <singleXmlCell id="516" xr6:uid="{00000000-000C-0000-FFFF-FFFF01020000}" r="H37" connectionId="0">
    <xmlCellPr id="1" xr6:uid="{00000000-0010-0000-0102-000001000000}" uniqueName="P1076469">
      <xmlPr mapId="2" xpath="/GFI-IZD-POD/NTI-GFI-IZD-POD_1000372/P1076469" xmlDataType="decimal"/>
    </xmlCellPr>
  </singleXmlCell>
  <singleXmlCell id="517" xr6:uid="{00000000-000C-0000-FFFF-FFFF02020000}" r="I37" connectionId="0">
    <xmlCellPr id="1" xr6:uid="{00000000-0010-0000-0202-000001000000}" uniqueName="P1076470">
      <xmlPr mapId="2" xpath="/GFI-IZD-POD/NTI-GFI-IZD-POD_1000372/P1076470" xmlDataType="decimal"/>
    </xmlCellPr>
  </singleXmlCell>
  <singleXmlCell id="518" xr6:uid="{00000000-000C-0000-FFFF-FFFF03020000}" r="H38" connectionId="0">
    <xmlCellPr id="1" xr6:uid="{00000000-0010-0000-0302-000001000000}" uniqueName="P1076471">
      <xmlPr mapId="2" xpath="/GFI-IZD-POD/NTI-GFI-IZD-POD_1000372/P1076471" xmlDataType="decimal"/>
    </xmlCellPr>
  </singleXmlCell>
  <singleXmlCell id="519" xr6:uid="{00000000-000C-0000-FFFF-FFFF04020000}" r="I38" connectionId="0">
    <xmlCellPr id="1" xr6:uid="{00000000-0010-0000-0402-000001000000}" uniqueName="P1076472">
      <xmlPr mapId="2" xpath="/GFI-IZD-POD/NTI-GFI-IZD-POD_1000372/P1076472" xmlDataType="decimal"/>
    </xmlCellPr>
  </singleXmlCell>
  <singleXmlCell id="520" xr6:uid="{00000000-000C-0000-FFFF-FFFF05020000}" r="H39" connectionId="0">
    <xmlCellPr id="1" xr6:uid="{00000000-0010-0000-0502-000001000000}" uniqueName="P1076473">
      <xmlPr mapId="2" xpath="/GFI-IZD-POD/NTI-GFI-IZD-POD_1000372/P1076473" xmlDataType="decimal"/>
    </xmlCellPr>
  </singleXmlCell>
  <singleXmlCell id="521" xr6:uid="{00000000-000C-0000-FFFF-FFFF06020000}" r="I39" connectionId="0">
    <xmlCellPr id="1" xr6:uid="{00000000-0010-0000-0602-000001000000}" uniqueName="P1076474">
      <xmlPr mapId="2" xpath="/GFI-IZD-POD/NTI-GFI-IZD-POD_1000372/P1076474" xmlDataType="decimal"/>
    </xmlCellPr>
  </singleXmlCell>
  <singleXmlCell id="522" xr6:uid="{00000000-000C-0000-FFFF-FFFF07020000}" r="H40" connectionId="0">
    <xmlCellPr id="1" xr6:uid="{00000000-0010-0000-0702-000001000000}" uniqueName="P1076475">
      <xmlPr mapId="2" xpath="/GFI-IZD-POD/NTI-GFI-IZD-POD_1000372/P1076475" xmlDataType="decimal"/>
    </xmlCellPr>
  </singleXmlCell>
  <singleXmlCell id="523" xr6:uid="{00000000-000C-0000-FFFF-FFFF08020000}" r="I40" connectionId="0">
    <xmlCellPr id="1" xr6:uid="{00000000-0010-0000-0802-000001000000}" uniqueName="P1076476">
      <xmlPr mapId="2" xpath="/GFI-IZD-POD/NTI-GFI-IZD-POD_1000372/P1076476" xmlDataType="decimal"/>
    </xmlCellPr>
  </singleXmlCell>
  <singleXmlCell id="524" xr6:uid="{00000000-000C-0000-FFFF-FFFF09020000}" r="H41" connectionId="0">
    <xmlCellPr id="1" xr6:uid="{00000000-0010-0000-0902-000001000000}" uniqueName="P1076477">
      <xmlPr mapId="2" xpath="/GFI-IZD-POD/NTI-GFI-IZD-POD_1000372/P1076477" xmlDataType="decimal"/>
    </xmlCellPr>
  </singleXmlCell>
  <singleXmlCell id="525" xr6:uid="{00000000-000C-0000-FFFF-FFFF0A020000}" r="I41" connectionId="0">
    <xmlCellPr id="1" xr6:uid="{00000000-0010-0000-0A02-000001000000}" uniqueName="P1076478">
      <xmlPr mapId="2" xpath="/GFI-IZD-POD/NTI-GFI-IZD-POD_1000372/P1076478" xmlDataType="decimal"/>
    </xmlCellPr>
  </singleXmlCell>
  <singleXmlCell id="526" xr6:uid="{00000000-000C-0000-FFFF-FFFF0B020000}" r="H42" connectionId="0">
    <xmlCellPr id="1" xr6:uid="{00000000-0010-0000-0B02-000001000000}" uniqueName="P1076479">
      <xmlPr mapId="2" xpath="/GFI-IZD-POD/NTI-GFI-IZD-POD_1000372/P1076479" xmlDataType="decimal"/>
    </xmlCellPr>
  </singleXmlCell>
  <singleXmlCell id="527" xr6:uid="{00000000-000C-0000-FFFF-FFFF0C020000}" r="I42" connectionId="0">
    <xmlCellPr id="1" xr6:uid="{00000000-0010-0000-0C02-000001000000}" uniqueName="P1076480">
      <xmlPr mapId="2" xpath="/GFI-IZD-POD/NTI-GFI-IZD-POD_1000372/P1076480" xmlDataType="decimal"/>
    </xmlCellPr>
  </singleXmlCell>
  <singleXmlCell id="528" xr6:uid="{00000000-000C-0000-FFFF-FFFF0D020000}" r="H44" connectionId="0">
    <xmlCellPr id="1" xr6:uid="{00000000-0010-0000-0D02-000001000000}" uniqueName="P1076481">
      <xmlPr mapId="2" xpath="/GFI-IZD-POD/NTI-GFI-IZD-POD_1000372/P1076481" xmlDataType="decimal"/>
    </xmlCellPr>
  </singleXmlCell>
  <singleXmlCell id="529" xr6:uid="{00000000-000C-0000-FFFF-FFFF0E020000}" r="I44" connectionId="0">
    <xmlCellPr id="1" xr6:uid="{00000000-0010-0000-0E02-000001000000}" uniqueName="P1076482">
      <xmlPr mapId="2" xpath="/GFI-IZD-POD/NTI-GFI-IZD-POD_1000372/P1076482" xmlDataType="decimal"/>
    </xmlCellPr>
  </singleXmlCell>
  <singleXmlCell id="530" xr6:uid="{00000000-000C-0000-FFFF-FFFF0F020000}" r="H45" connectionId="0">
    <xmlCellPr id="1" xr6:uid="{00000000-0010-0000-0F02-000001000000}" uniqueName="P1076483">
      <xmlPr mapId="2" xpath="/GFI-IZD-POD/NTI-GFI-IZD-POD_1000372/P1076483" xmlDataType="decimal"/>
    </xmlCellPr>
  </singleXmlCell>
  <singleXmlCell id="531" xr6:uid="{00000000-000C-0000-FFFF-FFFF10020000}" r="I45" connectionId="0">
    <xmlCellPr id="1" xr6:uid="{00000000-0010-0000-1002-000001000000}" uniqueName="P1076484">
      <xmlPr mapId="2" xpath="/GFI-IZD-POD/NTI-GFI-IZD-POD_1000372/P1076484" xmlDataType="decimal"/>
    </xmlCellPr>
  </singleXmlCell>
  <singleXmlCell id="532" xr6:uid="{00000000-000C-0000-FFFF-FFFF11020000}" r="H46" connectionId="0">
    <xmlCellPr id="1" xr6:uid="{00000000-0010-0000-1102-000001000000}" uniqueName="P1076485">
      <xmlPr mapId="2" xpath="/GFI-IZD-POD/NTI-GFI-IZD-POD_1000372/P1076485" xmlDataType="decimal"/>
    </xmlCellPr>
  </singleXmlCell>
  <singleXmlCell id="533" xr6:uid="{00000000-000C-0000-FFFF-FFFF12020000}" r="I46" connectionId="0">
    <xmlCellPr id="1" xr6:uid="{00000000-0010-0000-1202-000001000000}" uniqueName="P1076486">
      <xmlPr mapId="2" xpath="/GFI-IZD-POD/NTI-GFI-IZD-POD_1000372/P1076486" xmlDataType="decimal"/>
    </xmlCellPr>
  </singleXmlCell>
  <singleXmlCell id="534" xr6:uid="{00000000-000C-0000-FFFF-FFFF13020000}" r="H47" connectionId="0">
    <xmlCellPr id="1" xr6:uid="{00000000-0010-0000-1302-000001000000}" uniqueName="P1076487">
      <xmlPr mapId="2" xpath="/GFI-IZD-POD/NTI-GFI-IZD-POD_1000372/P1076487" xmlDataType="decimal"/>
    </xmlCellPr>
  </singleXmlCell>
  <singleXmlCell id="535" xr6:uid="{00000000-000C-0000-FFFF-FFFF14020000}" r="I47" connectionId="0">
    <xmlCellPr id="1" xr6:uid="{00000000-0010-0000-1402-000001000000}" uniqueName="P1076488">
      <xmlPr mapId="2" xpath="/GFI-IZD-POD/NTI-GFI-IZD-POD_1000372/P1076488" xmlDataType="decimal"/>
    </xmlCellPr>
  </singleXmlCell>
  <singleXmlCell id="536" xr6:uid="{00000000-000C-0000-FFFF-FFFF15020000}" r="H48" connectionId="0">
    <xmlCellPr id="1" xr6:uid="{00000000-0010-0000-1502-000001000000}" uniqueName="P1076489">
      <xmlPr mapId="2" xpath="/GFI-IZD-POD/NTI-GFI-IZD-POD_1000372/P1076489" xmlDataType="decimal"/>
    </xmlCellPr>
  </singleXmlCell>
  <singleXmlCell id="537" xr6:uid="{00000000-000C-0000-FFFF-FFFF16020000}" r="I48" connectionId="0">
    <xmlCellPr id="1" xr6:uid="{00000000-0010-0000-1602-000001000000}" uniqueName="P1076490">
      <xmlPr mapId="2" xpath="/GFI-IZD-POD/NTI-GFI-IZD-POD_1000372/P1076490" xmlDataType="decimal"/>
    </xmlCellPr>
  </singleXmlCell>
  <singleXmlCell id="538" xr6:uid="{00000000-000C-0000-FFFF-FFFF17020000}" r="H49" connectionId="0">
    <xmlCellPr id="1" xr6:uid="{00000000-0010-0000-1702-000001000000}" uniqueName="P1076491">
      <xmlPr mapId="2" xpath="/GFI-IZD-POD/NTI-GFI-IZD-POD_1000372/P1076491" xmlDataType="decimal"/>
    </xmlCellPr>
  </singleXmlCell>
  <singleXmlCell id="539" xr6:uid="{00000000-000C-0000-FFFF-FFFF18020000}" r="I49" connectionId="0">
    <xmlCellPr id="1" xr6:uid="{00000000-0010-0000-1802-000001000000}" uniqueName="P1076492">
      <xmlPr mapId="2" xpath="/GFI-IZD-POD/NTI-GFI-IZD-POD_1000372/P1076492" xmlDataType="decimal"/>
    </xmlCellPr>
  </singleXmlCell>
  <singleXmlCell id="540" xr6:uid="{00000000-000C-0000-FFFF-FFFF19020000}" r="H50" connectionId="0">
    <xmlCellPr id="1" xr6:uid="{00000000-0010-0000-1902-000001000000}" uniqueName="P1076493">
      <xmlPr mapId="2" xpath="/GFI-IZD-POD/NTI-GFI-IZD-POD_1000372/P1076493" xmlDataType="decimal"/>
    </xmlCellPr>
  </singleXmlCell>
  <singleXmlCell id="541" xr6:uid="{00000000-000C-0000-FFFF-FFFF1A020000}" r="I50" connectionId="0">
    <xmlCellPr id="1" xr6:uid="{00000000-0010-0000-1A02-000001000000}" uniqueName="P1076494">
      <xmlPr mapId="2" xpath="/GFI-IZD-POD/NTI-GFI-IZD-POD_1000372/P1076494" xmlDataType="decimal"/>
    </xmlCellPr>
  </singleXmlCell>
  <singleXmlCell id="542" xr6:uid="{00000000-000C-0000-FFFF-FFFF1B020000}" r="H51" connectionId="0">
    <xmlCellPr id="1" xr6:uid="{00000000-0010-0000-1B02-000001000000}" uniqueName="P1076495">
      <xmlPr mapId="2" xpath="/GFI-IZD-POD/NTI-GFI-IZD-POD_1000372/P1076495" xmlDataType="decimal"/>
    </xmlCellPr>
  </singleXmlCell>
  <singleXmlCell id="543" xr6:uid="{00000000-000C-0000-FFFF-FFFF1C020000}" r="I51" connectionId="0">
    <xmlCellPr id="1" xr6:uid="{00000000-0010-0000-1C02-000001000000}" uniqueName="P1076496">
      <xmlPr mapId="2" xpath="/GFI-IZD-POD/NTI-GFI-IZD-POD_1000372/P1076496" xmlDataType="decimal"/>
    </xmlCellPr>
  </singleXmlCell>
  <singleXmlCell id="544" xr6:uid="{00000000-000C-0000-FFFF-FFFF1D020000}" r="H52" connectionId="0">
    <xmlCellPr id="1" xr6:uid="{00000000-0010-0000-1D02-000001000000}" uniqueName="P1078211">
      <xmlPr mapId="2" xpath="/GFI-IZD-POD/NTI-GFI-IZD-POD_1000372/P1078211" xmlDataType="decimal"/>
    </xmlCellPr>
  </singleXmlCell>
  <singleXmlCell id="545" xr6:uid="{00000000-000C-0000-FFFF-FFFF1E020000}" r="I52" connectionId="0">
    <xmlCellPr id="1" xr6:uid="{00000000-0010-0000-1E02-000001000000}" uniqueName="P1078212">
      <xmlPr mapId="2" xpath="/GFI-IZD-POD/NTI-GFI-IZD-POD_1000372/P1078212" xmlDataType="decimal"/>
    </xmlCellPr>
  </singleXmlCell>
  <singleXmlCell id="546" xr6:uid="{00000000-000C-0000-FFFF-FFFF1F020000}" r="H53" connectionId="0">
    <xmlCellPr id="1" xr6:uid="{00000000-0010-0000-1F02-000001000000}" uniqueName="P1078213">
      <xmlPr mapId="2" xpath="/GFI-IZD-POD/NTI-GFI-IZD-POD_1000372/P1078213" xmlDataType="decimal"/>
    </xmlCellPr>
  </singleXmlCell>
  <singleXmlCell id="547" xr6:uid="{00000000-000C-0000-FFFF-FFFF20020000}" r="I53" connectionId="0">
    <xmlCellPr id="1" xr6:uid="{00000000-0010-0000-2002-000001000000}" uniqueName="P1078214">
      <xmlPr mapId="2" xpath="/GFI-IZD-POD/NTI-GFI-IZD-POD_1000372/P1078214" xmlDataType="decimal"/>
    </xmlCellPr>
  </singleXmlCell>
  <singleXmlCell id="548" xr6:uid="{00000000-000C-0000-FFFF-FFFF21020000}" r="H54" connectionId="0">
    <xmlCellPr id="1" xr6:uid="{00000000-0010-0000-2102-000001000000}" uniqueName="P1078216">
      <xmlPr mapId="2" xpath="/GFI-IZD-POD/NTI-GFI-IZD-POD_1000372/P1078216" xmlDataType="decimal"/>
    </xmlCellPr>
  </singleXmlCell>
  <singleXmlCell id="549" xr6:uid="{00000000-000C-0000-FFFF-FFFF22020000}" r="I54" connectionId="0">
    <xmlCellPr id="1" xr6:uid="{00000000-0010-0000-2202-000001000000}" uniqueName="P1078218">
      <xmlPr mapId="2" xpath="/GFI-IZD-POD/NTI-GFI-IZD-POD_1000372/P1078218" xmlDataType="decimal"/>
    </xmlCellPr>
  </singleXmlCell>
  <singleXmlCell id="550" xr6:uid="{00000000-000C-0000-FFFF-FFFF23020000}" r="H55" connectionId="0">
    <xmlCellPr id="1" xr6:uid="{00000000-0010-0000-2302-000001000000}" uniqueName="P1078219">
      <xmlPr mapId="2" xpath="/GFI-IZD-POD/NTI-GFI-IZD-POD_1000372/P1078219" xmlDataType="decimal"/>
    </xmlCellPr>
  </singleXmlCell>
  <singleXmlCell id="551" xr6:uid="{00000000-000C-0000-FFFF-FFFF24020000}" r="I55" connectionId="0">
    <xmlCellPr id="1" xr6:uid="{00000000-0010-0000-2402-000001000000}" uniqueName="P1078221">
      <xmlPr mapId="2" xpath="/GFI-IZD-POD/NTI-GFI-IZD-POD_1000372/P1078221" xmlDataType="decimal"/>
    </xmlCellPr>
  </singleXmlCell>
  <singleXmlCell id="552" xr6:uid="{00000000-000C-0000-FFFF-FFFF25020000}" r="H56" connectionId="0">
    <xmlCellPr id="1" xr6:uid="{00000000-0010-0000-2502-000001000000}" uniqueName="P1078223">
      <xmlPr mapId="2" xpath="/GFI-IZD-POD/NTI-GFI-IZD-POD_1000372/P1078223" xmlDataType="decimal"/>
    </xmlCellPr>
  </singleXmlCell>
  <singleXmlCell id="553" xr6:uid="{00000000-000C-0000-FFFF-FFFF26020000}" r="I56" connectionId="0">
    <xmlCellPr id="1" xr6:uid="{00000000-0010-0000-2602-000001000000}" uniqueName="P1078225">
      <xmlPr mapId="2" xpath="/GFI-IZD-POD/NTI-GFI-IZD-POD_1000372/P1078225" xmlDataType="decimal"/>
    </xmlCellPr>
  </singleXmlCell>
  <singleXmlCell id="554" xr6:uid="{00000000-000C-0000-FFFF-FFFF27020000}" r="H57" connectionId="0">
    <xmlCellPr id="1" xr6:uid="{00000000-0010-0000-2702-000001000000}" uniqueName="P1078227">
      <xmlPr mapId="2" xpath="/GFI-IZD-POD/NTI-GFI-IZD-POD_1000372/P1078227" xmlDataType="decimal"/>
    </xmlCellPr>
  </singleXmlCell>
  <singleXmlCell id="555" xr6:uid="{00000000-000C-0000-FFFF-FFFF28020000}" r="I57" connectionId="0">
    <xmlCellPr id="1" xr6:uid="{00000000-0010-0000-2802-000001000000}" uniqueName="P1078228">
      <xmlPr mapId="2" xpath="/GFI-IZD-POD/NTI-GFI-IZD-POD_1000372/P1078228" xmlDataType="decimal"/>
    </xmlCellPr>
  </singleXmlCell>
  <singleXmlCell id="556" xr6:uid="{00000000-000C-0000-FFFF-FFFF29020000}" r="H58" connectionId="0">
    <xmlCellPr id="1" xr6:uid="{00000000-0010-0000-2902-000001000000}" uniqueName="P1078230">
      <xmlPr mapId="2" xpath="/GFI-IZD-POD/NTI-GFI-IZD-POD_1000372/P1078230" xmlDataType="decimal"/>
    </xmlCellPr>
  </singleXmlCell>
  <singleXmlCell id="557" xr6:uid="{00000000-000C-0000-FFFF-FFFF2A020000}" r="I58" connectionId="0">
    <xmlCellPr id="1" xr6:uid="{00000000-0010-0000-2A02-000001000000}" uniqueName="P1078232">
      <xmlPr mapId="2" xpath="/GFI-IZD-POD/NTI-GFI-IZD-POD_1000372/P1078232" xmlDataType="decimal"/>
    </xmlCellPr>
  </singleXmlCell>
  <singleXmlCell id="558" xr6:uid="{00000000-000C-0000-FFFF-FFFF2B020000}" r="H59" connectionId="0">
    <xmlCellPr id="1" xr6:uid="{00000000-0010-0000-2B02-000001000000}" uniqueName="P1078234">
      <xmlPr mapId="2" xpath="/GFI-IZD-POD/NTI-GFI-IZD-POD_1000372/P1078234" xmlDataType="decimal"/>
    </xmlCellPr>
  </singleXmlCell>
  <singleXmlCell id="559" xr6:uid="{00000000-000C-0000-FFFF-FFFF2C020000}" r="I59" connectionId="0">
    <xmlCellPr id="1" xr6:uid="{00000000-0010-0000-2C02-000001000000}" uniqueName="P1078235">
      <xmlPr mapId="2" xpath="/GFI-IZD-POD/NTI-GFI-IZD-POD_100037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0" xr6:uid="{00000000-000C-0000-FFFF-FFFF2D020000}" r="H8" connectionId="0">
    <xmlCellPr id="1" xr6:uid="{00000000-0010-0000-2D02-000001000000}" uniqueName="P1078099">
      <xmlPr mapId="2" xpath="/GFI-IZD-POD/NTD-GFI-IZD-POD_1000373/P1078099" xmlDataType="decimal"/>
    </xmlCellPr>
  </singleXmlCell>
  <singleXmlCell id="561" xr6:uid="{00000000-000C-0000-FFFF-FFFF2E020000}" r="I8" connectionId="0">
    <xmlCellPr id="1" xr6:uid="{00000000-0010-0000-2E02-000001000000}" uniqueName="P1078100">
      <xmlPr mapId="2" xpath="/GFI-IZD-POD/NTD-GFI-IZD-POD_1000373/P1078100" xmlDataType="decimal"/>
    </xmlCellPr>
  </singleXmlCell>
  <singleXmlCell id="562" xr6:uid="{00000000-000C-0000-FFFF-FFFF2F020000}" r="H9" connectionId="0">
    <xmlCellPr id="1" xr6:uid="{00000000-0010-0000-2F02-000001000000}" uniqueName="P1078101">
      <xmlPr mapId="2" xpath="/GFI-IZD-POD/NTD-GFI-IZD-POD_1000373/P1078101" xmlDataType="decimal"/>
    </xmlCellPr>
  </singleXmlCell>
  <singleXmlCell id="563" xr6:uid="{00000000-000C-0000-FFFF-FFFF30020000}" r="I9" connectionId="0">
    <xmlCellPr id="1" xr6:uid="{00000000-0010-0000-3002-000001000000}" uniqueName="P1078102">
      <xmlPr mapId="2" xpath="/GFI-IZD-POD/NTD-GFI-IZD-POD_1000373/P1078102" xmlDataType="decimal"/>
    </xmlCellPr>
  </singleXmlCell>
  <singleXmlCell id="564" xr6:uid="{00000000-000C-0000-FFFF-FFFF31020000}" r="H10" connectionId="0">
    <xmlCellPr id="1" xr6:uid="{00000000-0010-0000-3102-000001000000}" uniqueName="P1078103">
      <xmlPr mapId="2" xpath="/GFI-IZD-POD/NTD-GFI-IZD-POD_1000373/P1078103" xmlDataType="decimal"/>
    </xmlCellPr>
  </singleXmlCell>
  <singleXmlCell id="565" xr6:uid="{00000000-000C-0000-FFFF-FFFF32020000}" r="I10" connectionId="0">
    <xmlCellPr id="1" xr6:uid="{00000000-0010-0000-3202-000001000000}" uniqueName="P1078104">
      <xmlPr mapId="2" xpath="/GFI-IZD-POD/NTD-GFI-IZD-POD_1000373/P1078104" xmlDataType="decimal"/>
    </xmlCellPr>
  </singleXmlCell>
  <singleXmlCell id="566" xr6:uid="{00000000-000C-0000-FFFF-FFFF33020000}" r="H11" connectionId="0">
    <xmlCellPr id="1" xr6:uid="{00000000-0010-0000-3302-000001000000}" uniqueName="P1078105">
      <xmlPr mapId="2" xpath="/GFI-IZD-POD/NTD-GFI-IZD-POD_1000373/P1078105" xmlDataType="decimal"/>
    </xmlCellPr>
  </singleXmlCell>
  <singleXmlCell id="567" xr6:uid="{00000000-000C-0000-FFFF-FFFF34020000}" r="I11" connectionId="0">
    <xmlCellPr id="1" xr6:uid="{00000000-0010-0000-3402-000001000000}" uniqueName="P1078106">
      <xmlPr mapId="2" xpath="/GFI-IZD-POD/NTD-GFI-IZD-POD_1000373/P1078106" xmlDataType="decimal"/>
    </xmlCellPr>
  </singleXmlCell>
  <singleXmlCell id="568" xr6:uid="{00000000-000C-0000-FFFF-FFFF35020000}" r="H12" connectionId="0">
    <xmlCellPr id="1" xr6:uid="{00000000-0010-0000-3502-000001000000}" uniqueName="P1122162">
      <xmlPr mapId="2" xpath="/GFI-IZD-POD/NTD-GFI-IZD-POD_1000373/P1122162" xmlDataType="decimal"/>
    </xmlCellPr>
  </singleXmlCell>
  <singleXmlCell id="569" xr6:uid="{00000000-000C-0000-FFFF-FFFF36020000}" r="I12" connectionId="0">
    <xmlCellPr id="1" xr6:uid="{00000000-0010-0000-3602-000001000000}" uniqueName="P1122163">
      <xmlPr mapId="2" xpath="/GFI-IZD-POD/NTD-GFI-IZD-POD_1000373/P1122163" xmlDataType="decimal"/>
    </xmlCellPr>
  </singleXmlCell>
  <singleXmlCell id="570" xr6:uid="{00000000-000C-0000-FFFF-FFFF37020000}" r="H13" connectionId="0">
    <xmlCellPr id="1" xr6:uid="{00000000-0010-0000-3702-000001000000}" uniqueName="P1122164">
      <xmlPr mapId="2" xpath="/GFI-IZD-POD/NTD-GFI-IZD-POD_1000373/P1122164" xmlDataType="decimal"/>
    </xmlCellPr>
  </singleXmlCell>
  <singleXmlCell id="571" xr6:uid="{00000000-000C-0000-FFFF-FFFF38020000}" r="I13" connectionId="0">
    <xmlCellPr id="1" xr6:uid="{00000000-0010-0000-3802-000001000000}" uniqueName="P1122165">
      <xmlPr mapId="2" xpath="/GFI-IZD-POD/NTD-GFI-IZD-POD_1000373/P1122165" xmlDataType="decimal"/>
    </xmlCellPr>
  </singleXmlCell>
  <singleXmlCell id="572" xr6:uid="{00000000-000C-0000-FFFF-FFFF39020000}" r="H14" connectionId="0">
    <xmlCellPr id="1" xr6:uid="{00000000-0010-0000-3902-000001000000}" uniqueName="P1078107">
      <xmlPr mapId="2" xpath="/GFI-IZD-POD/NTD-GFI-IZD-POD_1000373/P1078107" xmlDataType="decimal"/>
    </xmlCellPr>
  </singleXmlCell>
  <singleXmlCell id="573" xr6:uid="{00000000-000C-0000-FFFF-FFFF3A020000}" r="I14" connectionId="0">
    <xmlCellPr id="1" xr6:uid="{00000000-0010-0000-3A02-000001000000}" uniqueName="P1078108">
      <xmlPr mapId="2" xpath="/GFI-IZD-POD/NTD-GFI-IZD-POD_1000373/P1078108" xmlDataType="decimal"/>
    </xmlCellPr>
  </singleXmlCell>
  <singleXmlCell id="574" xr6:uid="{00000000-000C-0000-FFFF-FFFF3B020000}" r="H15" connectionId="0">
    <xmlCellPr id="1" xr6:uid="{00000000-0010-0000-3B02-000001000000}" uniqueName="P1078109">
      <xmlPr mapId="2" xpath="/GFI-IZD-POD/NTD-GFI-IZD-POD_1000373/P1078109" xmlDataType="decimal"/>
    </xmlCellPr>
  </singleXmlCell>
  <singleXmlCell id="575" xr6:uid="{00000000-000C-0000-FFFF-FFFF3C020000}" r="I15" connectionId="0">
    <xmlCellPr id="1" xr6:uid="{00000000-0010-0000-3C02-000001000000}" uniqueName="P1078110">
      <xmlPr mapId="2" xpath="/GFI-IZD-POD/NTD-GFI-IZD-POD_1000373/P1078110" xmlDataType="decimal"/>
    </xmlCellPr>
  </singleXmlCell>
  <singleXmlCell id="576" xr6:uid="{00000000-000C-0000-FFFF-FFFF3D020000}" r="H16" connectionId="0">
    <xmlCellPr id="1" xr6:uid="{00000000-0010-0000-3D02-000001000000}" uniqueName="P1078111">
      <xmlPr mapId="2" xpath="/GFI-IZD-POD/NTD-GFI-IZD-POD_1000373/P1078111" xmlDataType="decimal"/>
    </xmlCellPr>
  </singleXmlCell>
  <singleXmlCell id="577" xr6:uid="{00000000-000C-0000-FFFF-FFFF3E020000}" r="I16" connectionId="0">
    <xmlCellPr id="1" xr6:uid="{00000000-0010-0000-3E02-000001000000}" uniqueName="P1078112">
      <xmlPr mapId="2" xpath="/GFI-IZD-POD/NTD-GFI-IZD-POD_1000373/P1078112" xmlDataType="decimal"/>
    </xmlCellPr>
  </singleXmlCell>
  <singleXmlCell id="578" xr6:uid="{00000000-000C-0000-FFFF-FFFF3F020000}" r="H17" connectionId="0">
    <xmlCellPr id="1" xr6:uid="{00000000-0010-0000-3F02-000001000000}" uniqueName="P1078117">
      <xmlPr mapId="2" xpath="/GFI-IZD-POD/NTD-GFI-IZD-POD_1000373/P1078117" xmlDataType="decimal"/>
    </xmlCellPr>
  </singleXmlCell>
  <singleXmlCell id="579" xr6:uid="{00000000-000C-0000-FFFF-FFFF40020000}" r="I17" connectionId="0">
    <xmlCellPr id="1" xr6:uid="{00000000-0010-0000-4002-000001000000}" uniqueName="P1078118">
      <xmlPr mapId="2" xpath="/GFI-IZD-POD/NTD-GFI-IZD-POD_1000373/P1078118" xmlDataType="decimal"/>
    </xmlCellPr>
  </singleXmlCell>
  <singleXmlCell id="580" xr6:uid="{00000000-000C-0000-FFFF-FFFF41020000}" r="H18" connectionId="0">
    <xmlCellPr id="1" xr6:uid="{00000000-0010-0000-4102-000001000000}" uniqueName="P1078119">
      <xmlPr mapId="2" xpath="/GFI-IZD-POD/NTD-GFI-IZD-POD_1000373/P1078119" xmlDataType="decimal"/>
    </xmlCellPr>
  </singleXmlCell>
  <singleXmlCell id="581" xr6:uid="{00000000-000C-0000-FFFF-FFFF42020000}" r="I18" connectionId="0">
    <xmlCellPr id="1" xr6:uid="{00000000-0010-0000-4202-000001000000}" uniqueName="P1078120">
      <xmlPr mapId="2" xpath="/GFI-IZD-POD/NTD-GFI-IZD-POD_1000373/P1078120" xmlDataType="decimal"/>
    </xmlCellPr>
  </singleXmlCell>
  <singleXmlCell id="582" xr6:uid="{00000000-000C-0000-FFFF-FFFF43020000}" r="H19" connectionId="0">
    <xmlCellPr id="1" xr6:uid="{00000000-0010-0000-4302-000001000000}" uniqueName="P1122166">
      <xmlPr mapId="2" xpath="/GFI-IZD-POD/NTD-GFI-IZD-POD_1000373/P1122166" xmlDataType="decimal"/>
    </xmlCellPr>
  </singleXmlCell>
  <singleXmlCell id="583" xr6:uid="{00000000-000C-0000-FFFF-FFFF44020000}" r="I19" connectionId="0">
    <xmlCellPr id="1" xr6:uid="{00000000-0010-0000-4402-000001000000}" uniqueName="P1122167">
      <xmlPr mapId="2" xpath="/GFI-IZD-POD/NTD-GFI-IZD-POD_1000373/P1122167" xmlDataType="decimal"/>
    </xmlCellPr>
  </singleXmlCell>
  <singleXmlCell id="584" xr6:uid="{00000000-000C-0000-FFFF-FFFF45020000}" r="H20" connectionId="0">
    <xmlCellPr id="1" xr6:uid="{00000000-0010-0000-4502-000001000000}" uniqueName="P1122168">
      <xmlPr mapId="2" xpath="/GFI-IZD-POD/NTD-GFI-IZD-POD_1000373/P1122168" xmlDataType="decimal"/>
    </xmlCellPr>
  </singleXmlCell>
  <singleXmlCell id="585" xr6:uid="{00000000-000C-0000-FFFF-FFFF46020000}" r="I20" connectionId="0">
    <xmlCellPr id="1" xr6:uid="{00000000-0010-0000-4602-000001000000}" uniqueName="P1122169">
      <xmlPr mapId="2" xpath="/GFI-IZD-POD/NTD-GFI-IZD-POD_1000373/P1122169" xmlDataType="decimal"/>
    </xmlCellPr>
  </singleXmlCell>
  <singleXmlCell id="586" xr6:uid="{00000000-000C-0000-FFFF-FFFF47020000}" r="H21" connectionId="0">
    <xmlCellPr id="1" xr6:uid="{00000000-0010-0000-4702-000001000000}" uniqueName="P1078121">
      <xmlPr mapId="2" xpath="/GFI-IZD-POD/NTD-GFI-IZD-POD_1000373/P1078121" xmlDataType="decimal"/>
    </xmlCellPr>
  </singleXmlCell>
  <singleXmlCell id="587" xr6:uid="{00000000-000C-0000-FFFF-FFFF48020000}" r="I21" connectionId="0">
    <xmlCellPr id="1" xr6:uid="{00000000-0010-0000-4802-000001000000}" uniqueName="P1078122">
      <xmlPr mapId="2" xpath="/GFI-IZD-POD/NTD-GFI-IZD-POD_1000373/P1078122" xmlDataType="decimal"/>
    </xmlCellPr>
  </singleXmlCell>
  <singleXmlCell id="588" xr6:uid="{00000000-000C-0000-FFFF-FFFF49020000}" r="H23" connectionId="0">
    <xmlCellPr id="1" xr6:uid="{00000000-0010-0000-4902-000001000000}" uniqueName="P1078123">
      <xmlPr mapId="2" xpath="/GFI-IZD-POD/NTD-GFI-IZD-POD_1000373/P1078123" xmlDataType="decimal"/>
    </xmlCellPr>
  </singleXmlCell>
  <singleXmlCell id="589" xr6:uid="{00000000-000C-0000-FFFF-FFFF4A020000}" r="I23" connectionId="0">
    <xmlCellPr id="1" xr6:uid="{00000000-0010-0000-4A02-000001000000}" uniqueName="P1078124">
      <xmlPr mapId="2" xpath="/GFI-IZD-POD/NTD-GFI-IZD-POD_1000373/P1078124" xmlDataType="decimal"/>
    </xmlCellPr>
  </singleXmlCell>
  <singleXmlCell id="590" xr6:uid="{00000000-000C-0000-FFFF-FFFF4B020000}" r="H24" connectionId="0">
    <xmlCellPr id="1" xr6:uid="{00000000-0010-0000-4B02-000001000000}" uniqueName="P1078125">
      <xmlPr mapId="2" xpath="/GFI-IZD-POD/NTD-GFI-IZD-POD_1000373/P1078125" xmlDataType="decimal"/>
    </xmlCellPr>
  </singleXmlCell>
  <singleXmlCell id="591" xr6:uid="{00000000-000C-0000-FFFF-FFFF4C020000}" r="I24" connectionId="0">
    <xmlCellPr id="1" xr6:uid="{00000000-0010-0000-4C02-000001000000}" uniqueName="P1078126">
      <xmlPr mapId="2" xpath="/GFI-IZD-POD/NTD-GFI-IZD-POD_1000373/P1078126" xmlDataType="decimal"/>
    </xmlCellPr>
  </singleXmlCell>
  <singleXmlCell id="592" xr6:uid="{00000000-000C-0000-FFFF-FFFF4D020000}" r="H25" connectionId="0">
    <xmlCellPr id="1" xr6:uid="{00000000-0010-0000-4D02-000001000000}" uniqueName="P1078127">
      <xmlPr mapId="2" xpath="/GFI-IZD-POD/NTD-GFI-IZD-POD_1000373/P1078127" xmlDataType="decimal"/>
    </xmlCellPr>
  </singleXmlCell>
  <singleXmlCell id="593" xr6:uid="{00000000-000C-0000-FFFF-FFFF4E020000}" r="I25" connectionId="0">
    <xmlCellPr id="1" xr6:uid="{00000000-0010-0000-4E02-000001000000}" uniqueName="P1078128">
      <xmlPr mapId="2" xpath="/GFI-IZD-POD/NTD-GFI-IZD-POD_1000373/P1078128" xmlDataType="decimal"/>
    </xmlCellPr>
  </singleXmlCell>
  <singleXmlCell id="594" xr6:uid="{00000000-000C-0000-FFFF-FFFF4F020000}" r="H26" connectionId="0">
    <xmlCellPr id="1" xr6:uid="{00000000-0010-0000-4F02-000001000000}" uniqueName="P1078129">
      <xmlPr mapId="2" xpath="/GFI-IZD-POD/NTD-GFI-IZD-POD_1000373/P1078129" xmlDataType="decimal"/>
    </xmlCellPr>
  </singleXmlCell>
  <singleXmlCell id="595" xr6:uid="{00000000-000C-0000-FFFF-FFFF50020000}" r="I26" connectionId="0">
    <xmlCellPr id="1" xr6:uid="{00000000-0010-0000-5002-000001000000}" uniqueName="P1078130">
      <xmlPr mapId="2" xpath="/GFI-IZD-POD/NTD-GFI-IZD-POD_1000373/P1078130" xmlDataType="decimal"/>
    </xmlCellPr>
  </singleXmlCell>
  <singleXmlCell id="596" xr6:uid="{00000000-000C-0000-FFFF-FFFF51020000}" r="H27" connectionId="0">
    <xmlCellPr id="1" xr6:uid="{00000000-0010-0000-5102-000001000000}" uniqueName="P1078131">
      <xmlPr mapId="2" xpath="/GFI-IZD-POD/NTD-GFI-IZD-POD_1000373/P1078131" xmlDataType="decimal"/>
    </xmlCellPr>
  </singleXmlCell>
  <singleXmlCell id="597" xr6:uid="{00000000-000C-0000-FFFF-FFFF52020000}" r="I27" connectionId="0">
    <xmlCellPr id="1" xr6:uid="{00000000-0010-0000-5202-000001000000}" uniqueName="P1078132">
      <xmlPr mapId="2" xpath="/GFI-IZD-POD/NTD-GFI-IZD-POD_1000373/P1078132" xmlDataType="decimal"/>
    </xmlCellPr>
  </singleXmlCell>
  <singleXmlCell id="598" xr6:uid="{00000000-000C-0000-FFFF-FFFF53020000}" r="H28" connectionId="0">
    <xmlCellPr id="1" xr6:uid="{00000000-0010-0000-5302-000001000000}" uniqueName="P1078133">
      <xmlPr mapId="2" xpath="/GFI-IZD-POD/NTD-GFI-IZD-POD_1000373/P1078133" xmlDataType="decimal"/>
    </xmlCellPr>
  </singleXmlCell>
  <singleXmlCell id="599" xr6:uid="{00000000-000C-0000-FFFF-FFFF54020000}" r="I28" connectionId="0">
    <xmlCellPr id="1" xr6:uid="{00000000-0010-0000-5402-000001000000}" uniqueName="P1078134">
      <xmlPr mapId="2" xpath="/GFI-IZD-POD/NTD-GFI-IZD-POD_1000373/P1078134" xmlDataType="decimal"/>
    </xmlCellPr>
  </singleXmlCell>
  <singleXmlCell id="600" xr6:uid="{00000000-000C-0000-FFFF-FFFF55020000}" r="H29" connectionId="0">
    <xmlCellPr id="1" xr6:uid="{00000000-0010-0000-5502-000001000000}" uniqueName="P1078135">
      <xmlPr mapId="2" xpath="/GFI-IZD-POD/NTD-GFI-IZD-POD_1000373/P1078135" xmlDataType="decimal"/>
    </xmlCellPr>
  </singleXmlCell>
  <singleXmlCell id="601" xr6:uid="{00000000-000C-0000-FFFF-FFFF56020000}" r="I29" connectionId="0">
    <xmlCellPr id="1" xr6:uid="{00000000-0010-0000-5602-000001000000}" uniqueName="P1078136">
      <xmlPr mapId="2" xpath="/GFI-IZD-POD/NTD-GFI-IZD-POD_1000373/P1078136" xmlDataType="decimal"/>
    </xmlCellPr>
  </singleXmlCell>
  <singleXmlCell id="602" xr6:uid="{00000000-000C-0000-FFFF-FFFF57020000}" r="H30" connectionId="0">
    <xmlCellPr id="1" xr6:uid="{00000000-0010-0000-5702-000001000000}" uniqueName="P1078137">
      <xmlPr mapId="2" xpath="/GFI-IZD-POD/NTD-GFI-IZD-POD_1000373/P1078137" xmlDataType="decimal"/>
    </xmlCellPr>
  </singleXmlCell>
  <singleXmlCell id="603" xr6:uid="{00000000-000C-0000-FFFF-FFFF58020000}" r="I30" connectionId="0">
    <xmlCellPr id="1" xr6:uid="{00000000-0010-0000-5802-000001000000}" uniqueName="P1078138">
      <xmlPr mapId="2" xpath="/GFI-IZD-POD/NTD-GFI-IZD-POD_1000373/P1078138" xmlDataType="decimal"/>
    </xmlCellPr>
  </singleXmlCell>
  <singleXmlCell id="604" xr6:uid="{00000000-000C-0000-FFFF-FFFF59020000}" r="H31" connectionId="0">
    <xmlCellPr id="1" xr6:uid="{00000000-0010-0000-5902-000001000000}" uniqueName="P1078139">
      <xmlPr mapId="2" xpath="/GFI-IZD-POD/NTD-GFI-IZD-POD_1000373/P1078139" xmlDataType="decimal"/>
    </xmlCellPr>
  </singleXmlCell>
  <singleXmlCell id="605" xr6:uid="{00000000-000C-0000-FFFF-FFFF5A020000}" r="I31" connectionId="0">
    <xmlCellPr id="1" xr6:uid="{00000000-0010-0000-5A02-000001000000}" uniqueName="P1078140">
      <xmlPr mapId="2" xpath="/GFI-IZD-POD/NTD-GFI-IZD-POD_1000373/P1078140" xmlDataType="decimal"/>
    </xmlCellPr>
  </singleXmlCell>
  <singleXmlCell id="606" xr6:uid="{00000000-000C-0000-FFFF-FFFF5B020000}" r="H32" connectionId="0">
    <xmlCellPr id="1" xr6:uid="{00000000-0010-0000-5B02-000001000000}" uniqueName="P1078141">
      <xmlPr mapId="2" xpath="/GFI-IZD-POD/NTD-GFI-IZD-POD_1000373/P1078141" xmlDataType="decimal"/>
    </xmlCellPr>
  </singleXmlCell>
  <singleXmlCell id="607" xr6:uid="{00000000-000C-0000-FFFF-FFFF5C020000}" r="I32" connectionId="0">
    <xmlCellPr id="1" xr6:uid="{00000000-0010-0000-5C02-000001000000}" uniqueName="P1078142">
      <xmlPr mapId="2" xpath="/GFI-IZD-POD/NTD-GFI-IZD-POD_1000373/P1078142" xmlDataType="decimal"/>
    </xmlCellPr>
  </singleXmlCell>
  <singleXmlCell id="608" xr6:uid="{00000000-000C-0000-FFFF-FFFF5D020000}" r="H33" connectionId="0">
    <xmlCellPr id="1" xr6:uid="{00000000-0010-0000-5D02-000001000000}" uniqueName="P1078143">
      <xmlPr mapId="2" xpath="/GFI-IZD-POD/NTD-GFI-IZD-POD_1000373/P1078143" xmlDataType="decimal"/>
    </xmlCellPr>
  </singleXmlCell>
  <singleXmlCell id="609" xr6:uid="{00000000-000C-0000-FFFF-FFFF5E020000}" r="I33" connectionId="0">
    <xmlCellPr id="1" xr6:uid="{00000000-0010-0000-5E02-000001000000}" uniqueName="P1078144">
      <xmlPr mapId="2" xpath="/GFI-IZD-POD/NTD-GFI-IZD-POD_1000373/P1078144" xmlDataType="decimal"/>
    </xmlCellPr>
  </singleXmlCell>
  <singleXmlCell id="610" xr6:uid="{00000000-000C-0000-FFFF-FFFF5F020000}" r="H34" connectionId="0">
    <xmlCellPr id="1" xr6:uid="{00000000-0010-0000-5F02-000001000000}" uniqueName="P1078145">
      <xmlPr mapId="2" xpath="/GFI-IZD-POD/NTD-GFI-IZD-POD_1000373/P1078145" xmlDataType="decimal"/>
    </xmlCellPr>
  </singleXmlCell>
  <singleXmlCell id="611" xr6:uid="{00000000-000C-0000-FFFF-FFFF60020000}" r="I34" connectionId="0">
    <xmlCellPr id="1" xr6:uid="{00000000-0010-0000-6002-000001000000}" uniqueName="P1078146">
      <xmlPr mapId="2" xpath="/GFI-IZD-POD/NTD-GFI-IZD-POD_1000373/P1078146" xmlDataType="decimal"/>
    </xmlCellPr>
  </singleXmlCell>
  <singleXmlCell id="612" xr6:uid="{00000000-000C-0000-FFFF-FFFF61020000}" r="H35" connectionId="0">
    <xmlCellPr id="1" xr6:uid="{00000000-0010-0000-6102-000001000000}" uniqueName="P1078147">
      <xmlPr mapId="2" xpath="/GFI-IZD-POD/NTD-GFI-IZD-POD_1000373/P1078147" xmlDataType="decimal"/>
    </xmlCellPr>
  </singleXmlCell>
  <singleXmlCell id="613" xr6:uid="{00000000-000C-0000-FFFF-FFFF62020000}" r="I35" connectionId="0">
    <xmlCellPr id="1" xr6:uid="{00000000-0010-0000-6202-000001000000}" uniqueName="P1078148">
      <xmlPr mapId="2" xpath="/GFI-IZD-POD/NTD-GFI-IZD-POD_1000373/P1078148" xmlDataType="decimal"/>
    </xmlCellPr>
  </singleXmlCell>
  <singleXmlCell id="614" xr6:uid="{00000000-000C-0000-FFFF-FFFF63020000}" r="H36" connectionId="0">
    <xmlCellPr id="1" xr6:uid="{00000000-0010-0000-6302-000001000000}" uniqueName="P1078149">
      <xmlPr mapId="2" xpath="/GFI-IZD-POD/NTD-GFI-IZD-POD_1000373/P1078149" xmlDataType="decimal"/>
    </xmlCellPr>
  </singleXmlCell>
  <singleXmlCell id="615" xr6:uid="{00000000-000C-0000-FFFF-FFFF64020000}" r="I36" connectionId="0">
    <xmlCellPr id="1" xr6:uid="{00000000-0010-0000-6402-000001000000}" uniqueName="P1078150">
      <xmlPr mapId="2" xpath="/GFI-IZD-POD/NTD-GFI-IZD-POD_1000373/P1078150" xmlDataType="decimal"/>
    </xmlCellPr>
  </singleXmlCell>
  <singleXmlCell id="616" xr6:uid="{00000000-000C-0000-FFFF-FFFF65020000}" r="H38" connectionId="0">
    <xmlCellPr id="1" xr6:uid="{00000000-0010-0000-6502-000001000000}" uniqueName="P1078151">
      <xmlPr mapId="2" xpath="/GFI-IZD-POD/NTD-GFI-IZD-POD_1000373/P1078151" xmlDataType="decimal"/>
    </xmlCellPr>
  </singleXmlCell>
  <singleXmlCell id="617" xr6:uid="{00000000-000C-0000-FFFF-FFFF66020000}" r="I38" connectionId="0">
    <xmlCellPr id="1" xr6:uid="{00000000-0010-0000-6602-000001000000}" uniqueName="P1078152">
      <xmlPr mapId="2" xpath="/GFI-IZD-POD/NTD-GFI-IZD-POD_1000373/P1078152" xmlDataType="decimal"/>
    </xmlCellPr>
  </singleXmlCell>
  <singleXmlCell id="618" xr6:uid="{00000000-000C-0000-FFFF-FFFF67020000}" r="H39" connectionId="0">
    <xmlCellPr id="1" xr6:uid="{00000000-0010-0000-6702-000001000000}" uniqueName="P1078153">
      <xmlPr mapId="2" xpath="/GFI-IZD-POD/NTD-GFI-IZD-POD_1000373/P1078153" xmlDataType="decimal"/>
    </xmlCellPr>
  </singleXmlCell>
  <singleXmlCell id="619" xr6:uid="{00000000-000C-0000-FFFF-FFFF68020000}" r="I39" connectionId="0">
    <xmlCellPr id="1" xr6:uid="{00000000-0010-0000-6802-000001000000}" uniqueName="P1078154">
      <xmlPr mapId="2" xpath="/GFI-IZD-POD/NTD-GFI-IZD-POD_1000373/P1078154" xmlDataType="decimal"/>
    </xmlCellPr>
  </singleXmlCell>
  <singleXmlCell id="620" xr6:uid="{00000000-000C-0000-FFFF-FFFF69020000}" r="H40" connectionId="0">
    <xmlCellPr id="1" xr6:uid="{00000000-0010-0000-6902-000001000000}" uniqueName="P1078155">
      <xmlPr mapId="2" xpath="/GFI-IZD-POD/NTD-GFI-IZD-POD_1000373/P1078155" xmlDataType="decimal"/>
    </xmlCellPr>
  </singleXmlCell>
  <singleXmlCell id="621" xr6:uid="{00000000-000C-0000-FFFF-FFFF6A020000}" r="I40" connectionId="0">
    <xmlCellPr id="1" xr6:uid="{00000000-0010-0000-6A02-000001000000}" uniqueName="P1078156">
      <xmlPr mapId="2" xpath="/GFI-IZD-POD/NTD-GFI-IZD-POD_1000373/P1078156" xmlDataType="decimal"/>
    </xmlCellPr>
  </singleXmlCell>
  <singleXmlCell id="622" xr6:uid="{00000000-000C-0000-FFFF-FFFF6B020000}" r="H41" connectionId="0">
    <xmlCellPr id="1" xr6:uid="{00000000-0010-0000-6B02-000001000000}" uniqueName="P1078157">
      <xmlPr mapId="2" xpath="/GFI-IZD-POD/NTD-GFI-IZD-POD_1000373/P1078157" xmlDataType="decimal"/>
    </xmlCellPr>
  </singleXmlCell>
  <singleXmlCell id="623" xr6:uid="{00000000-000C-0000-FFFF-FFFF6C020000}" r="I41" connectionId="0">
    <xmlCellPr id="1" xr6:uid="{00000000-0010-0000-6C02-000001000000}" uniqueName="P1078158">
      <xmlPr mapId="2" xpath="/GFI-IZD-POD/NTD-GFI-IZD-POD_1000373/P1078158" xmlDataType="decimal"/>
    </xmlCellPr>
  </singleXmlCell>
  <singleXmlCell id="624" xr6:uid="{00000000-000C-0000-FFFF-FFFF6D020000}" r="H42" connectionId="0">
    <xmlCellPr id="1" xr6:uid="{00000000-0010-0000-6D02-000001000000}" uniqueName="P1078159">
      <xmlPr mapId="2" xpath="/GFI-IZD-POD/NTD-GFI-IZD-POD_1000373/P1078159" xmlDataType="decimal"/>
    </xmlCellPr>
  </singleXmlCell>
  <singleXmlCell id="625" xr6:uid="{00000000-000C-0000-FFFF-FFFF6E020000}" r="I42" connectionId="0">
    <xmlCellPr id="1" xr6:uid="{00000000-0010-0000-6E02-000001000000}" uniqueName="P1078160">
      <xmlPr mapId="2" xpath="/GFI-IZD-POD/NTD-GFI-IZD-POD_1000373/P1078160" xmlDataType="decimal"/>
    </xmlCellPr>
  </singleXmlCell>
  <singleXmlCell id="626" xr6:uid="{00000000-000C-0000-FFFF-FFFF6F020000}" r="H43" connectionId="0">
    <xmlCellPr id="1" xr6:uid="{00000000-0010-0000-6F02-000001000000}" uniqueName="P1078161">
      <xmlPr mapId="2" xpath="/GFI-IZD-POD/NTD-GFI-IZD-POD_1000373/P1078161" xmlDataType="decimal"/>
    </xmlCellPr>
  </singleXmlCell>
  <singleXmlCell id="627" xr6:uid="{00000000-000C-0000-FFFF-FFFF70020000}" r="I43" connectionId="0">
    <xmlCellPr id="1" xr6:uid="{00000000-0010-0000-7002-000001000000}" uniqueName="P1078162">
      <xmlPr mapId="2" xpath="/GFI-IZD-POD/NTD-GFI-IZD-POD_1000373/P1078162" xmlDataType="decimal"/>
    </xmlCellPr>
  </singleXmlCell>
  <singleXmlCell id="628" xr6:uid="{00000000-000C-0000-FFFF-FFFF71020000}" r="H44" connectionId="0">
    <xmlCellPr id="1" xr6:uid="{00000000-0010-0000-7102-000001000000}" uniqueName="P1078163">
      <xmlPr mapId="2" xpath="/GFI-IZD-POD/NTD-GFI-IZD-POD_1000373/P1078163" xmlDataType="decimal"/>
    </xmlCellPr>
  </singleXmlCell>
  <singleXmlCell id="629" xr6:uid="{00000000-000C-0000-FFFF-FFFF72020000}" r="I44" connectionId="0">
    <xmlCellPr id="1" xr6:uid="{00000000-0010-0000-7202-000001000000}" uniqueName="P1078164">
      <xmlPr mapId="2" xpath="/GFI-IZD-POD/NTD-GFI-IZD-POD_1000373/P1078164" xmlDataType="decimal"/>
    </xmlCellPr>
  </singleXmlCell>
  <singleXmlCell id="630" xr6:uid="{00000000-000C-0000-FFFF-FFFF73020000}" r="H45" connectionId="0">
    <xmlCellPr id="1" xr6:uid="{00000000-0010-0000-7302-000001000000}" uniqueName="P1078165">
      <xmlPr mapId="2" xpath="/GFI-IZD-POD/NTD-GFI-IZD-POD_1000373/P1078165" xmlDataType="decimal"/>
    </xmlCellPr>
  </singleXmlCell>
  <singleXmlCell id="631" xr6:uid="{00000000-000C-0000-FFFF-FFFF74020000}" r="I45" connectionId="0">
    <xmlCellPr id="1" xr6:uid="{00000000-0010-0000-7402-000001000000}" uniqueName="P1078166">
      <xmlPr mapId="2" xpath="/GFI-IZD-POD/NTD-GFI-IZD-POD_1000373/P1078166" xmlDataType="decimal"/>
    </xmlCellPr>
  </singleXmlCell>
  <singleXmlCell id="632" xr6:uid="{00000000-000C-0000-FFFF-FFFF75020000}" r="H46" connectionId="0">
    <xmlCellPr id="1" xr6:uid="{00000000-0010-0000-7502-000001000000}" uniqueName="P1078167">
      <xmlPr mapId="2" xpath="/GFI-IZD-POD/NTD-GFI-IZD-POD_1000373/P1078167" xmlDataType="decimal"/>
    </xmlCellPr>
  </singleXmlCell>
  <singleXmlCell id="633" xr6:uid="{00000000-000C-0000-FFFF-FFFF76020000}" r="I46" connectionId="0">
    <xmlCellPr id="1" xr6:uid="{00000000-0010-0000-7602-000001000000}" uniqueName="P1078168">
      <xmlPr mapId="2" xpath="/GFI-IZD-POD/NTD-GFI-IZD-POD_1000373/P1078168" xmlDataType="decimal"/>
    </xmlCellPr>
  </singleXmlCell>
  <singleXmlCell id="634" xr6:uid="{00000000-000C-0000-FFFF-FFFF77020000}" r="H47" connectionId="0">
    <xmlCellPr id="1" xr6:uid="{00000000-0010-0000-7702-000001000000}" uniqueName="P1078169">
      <xmlPr mapId="2" xpath="/GFI-IZD-POD/NTD-GFI-IZD-POD_1000373/P1078169" xmlDataType="decimal"/>
    </xmlCellPr>
  </singleXmlCell>
  <singleXmlCell id="635" xr6:uid="{00000000-000C-0000-FFFF-FFFF78020000}" r="I47" connectionId="0">
    <xmlCellPr id="1" xr6:uid="{00000000-0010-0000-7802-000001000000}" uniqueName="P1078170">
      <xmlPr mapId="2" xpath="/GFI-IZD-POD/NTD-GFI-IZD-POD_1000373/P1078170" xmlDataType="decimal"/>
    </xmlCellPr>
  </singleXmlCell>
  <singleXmlCell id="636" xr6:uid="{00000000-000C-0000-FFFF-FFFF79020000}" r="H48" connectionId="0">
    <xmlCellPr id="1" xr6:uid="{00000000-0010-0000-7902-000001000000}" uniqueName="P1078171">
      <xmlPr mapId="2" xpath="/GFI-IZD-POD/NTD-GFI-IZD-POD_1000373/P1078171" xmlDataType="decimal"/>
    </xmlCellPr>
  </singleXmlCell>
  <singleXmlCell id="637" xr6:uid="{00000000-000C-0000-FFFF-FFFF7A020000}" r="I48" connectionId="0">
    <xmlCellPr id="1" xr6:uid="{00000000-0010-0000-7A02-000001000000}" uniqueName="P1078172">
      <xmlPr mapId="2" xpath="/GFI-IZD-POD/NTD-GFI-IZD-POD_1000373/P1078172" xmlDataType="decimal"/>
    </xmlCellPr>
  </singleXmlCell>
  <singleXmlCell id="638" xr6:uid="{00000000-000C-0000-FFFF-FFFF7B020000}" r="H49" connectionId="0">
    <xmlCellPr id="1" xr6:uid="{00000000-0010-0000-7B02-000001000000}" uniqueName="P1078173">
      <xmlPr mapId="2" xpath="/GFI-IZD-POD/NTD-GFI-IZD-POD_1000373/P1078173" xmlDataType="decimal"/>
    </xmlCellPr>
  </singleXmlCell>
  <singleXmlCell id="639" xr6:uid="{00000000-000C-0000-FFFF-FFFF7C020000}" r="I49" connectionId="0">
    <xmlCellPr id="1" xr6:uid="{00000000-0010-0000-7C02-000001000000}" uniqueName="P1078174">
      <xmlPr mapId="2" xpath="/GFI-IZD-POD/NTD-GFI-IZD-POD_1000373/P1078174" xmlDataType="decimal"/>
    </xmlCellPr>
  </singleXmlCell>
  <singleXmlCell id="640" xr6:uid="{00000000-000C-0000-FFFF-FFFF7D020000}" r="H50" connectionId="0">
    <xmlCellPr id="1" xr6:uid="{00000000-0010-0000-7D02-000001000000}" uniqueName="P1078175">
      <xmlPr mapId="2" xpath="/GFI-IZD-POD/NTD-GFI-IZD-POD_1000373/P1078175" xmlDataType="decimal"/>
    </xmlCellPr>
  </singleXmlCell>
  <singleXmlCell id="641" xr6:uid="{00000000-000C-0000-FFFF-FFFF7E020000}" r="I50" connectionId="0">
    <xmlCellPr id="1" xr6:uid="{00000000-0010-0000-7E02-000001000000}" uniqueName="P1078176">
      <xmlPr mapId="2" xpath="/GFI-IZD-POD/NTD-GFI-IZD-POD_1000373/P1078176" xmlDataType="decimal"/>
    </xmlCellPr>
  </singleXmlCell>
  <singleXmlCell id="642" xr6:uid="{00000000-000C-0000-FFFF-FFFF7F020000}" r="H51" connectionId="0">
    <xmlCellPr id="1" xr6:uid="{00000000-0010-0000-7F02-000001000000}" uniqueName="P1078177">
      <xmlPr mapId="2" xpath="/GFI-IZD-POD/NTD-GFI-IZD-POD_1000373/P1078177" xmlDataType="decimal"/>
    </xmlCellPr>
  </singleXmlCell>
  <singleXmlCell id="643" xr6:uid="{00000000-000C-0000-FFFF-FFFF80020000}" r="I51" connectionId="0">
    <xmlCellPr id="1" xr6:uid="{00000000-0010-0000-8002-000001000000}" uniqueName="P1078178">
      <xmlPr mapId="2" xpath="/GFI-IZD-POD/NTD-GFI-IZD-POD_1000373/P1078178" xmlDataType="decimal"/>
    </xmlCellPr>
  </singleXmlCell>
  <singleXmlCell id="644" xr6:uid="{00000000-000C-0000-FFFF-FFFF81020000}" r="H52" connectionId="0">
    <xmlCellPr id="1" xr6:uid="{00000000-0010-0000-8102-000001000000}" uniqueName="P1078179">
      <xmlPr mapId="2" xpath="/GFI-IZD-POD/NTD-GFI-IZD-POD_1000373/P1078179" xmlDataType="decimal"/>
    </xmlCellPr>
  </singleXmlCell>
  <singleXmlCell id="645" xr6:uid="{00000000-000C-0000-FFFF-FFFF82020000}" r="I52" connectionId="0">
    <xmlCellPr id="1" xr6:uid="{00000000-0010-0000-8202-000001000000}" uniqueName="P1078180">
      <xmlPr mapId="2" xpath="/GFI-IZD-POD/NTD-GFI-IZD-POD_1000373/P1078180" xmlDataType="decimal"/>
    </xmlCellPr>
  </singleXmlCell>
  <singleXmlCell id="646" xr6:uid="{00000000-000C-0000-FFFF-FFFF83020000}" r="H53" connectionId="0">
    <xmlCellPr id="1" xr6:uid="{00000000-0010-0000-8302-000001000000}" uniqueName="P1078181">
      <xmlPr mapId="2" xpath="/GFI-IZD-POD/NTD-GFI-IZD-POD_1000373/P1078181" xmlDataType="decimal"/>
    </xmlCellPr>
  </singleXmlCell>
  <singleXmlCell id="647" xr6:uid="{00000000-000C-0000-FFFF-FFFF84020000}" r="I53" connectionId="0">
    <xmlCellPr id="1" xr6:uid="{00000000-0010-0000-8402-000001000000}" uniqueName="P1078182">
      <xmlPr mapId="2" xpath="/GFI-IZD-POD/NTD-GFI-IZD-POD_100037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8" xr6:uid="{00000000-000C-0000-FFFF-FFFF85020000}" r="H7" connectionId="0">
    <xmlCellPr id="1" xr6:uid="{00000000-0010-0000-8502-000001000000}" uniqueName="P1073415">
      <xmlPr mapId="2" xpath="/GFI-IZD-POD/IPK-GFI-IZD-POD_1000379/P1073415" xmlDataType="decimal"/>
    </xmlCellPr>
  </singleXmlCell>
  <singleXmlCell id="649" xr6:uid="{00000000-000C-0000-FFFF-FFFF86020000}" r="I7" connectionId="0">
    <xmlCellPr id="1" xr6:uid="{00000000-0010-0000-8602-000001000000}" uniqueName="P1078183">
      <xmlPr mapId="2" xpath="/GFI-IZD-POD/IPK-GFI-IZD-POD_1000379/P1078183" xmlDataType="decimal"/>
    </xmlCellPr>
  </singleXmlCell>
  <singleXmlCell id="650" xr6:uid="{00000000-000C-0000-FFFF-FFFF87020000}" r="J7" connectionId="0">
    <xmlCellPr id="1" xr6:uid="{00000000-0010-0000-8702-000001000000}" uniqueName="P1078184">
      <xmlPr mapId="2" xpath="/GFI-IZD-POD/IPK-GFI-IZD-POD_1000379/P1078184" xmlDataType="decimal"/>
    </xmlCellPr>
  </singleXmlCell>
  <singleXmlCell id="651" xr6:uid="{00000000-000C-0000-FFFF-FFFF88020000}" r="K7" connectionId="0">
    <xmlCellPr id="1" xr6:uid="{00000000-0010-0000-8802-000001000000}" uniqueName="P1078185">
      <xmlPr mapId="2" xpath="/GFI-IZD-POD/IPK-GFI-IZD-POD_1000379/P1078185" xmlDataType="decimal"/>
    </xmlCellPr>
  </singleXmlCell>
  <singleXmlCell id="652" xr6:uid="{00000000-000C-0000-FFFF-FFFF89020000}" r="L7" connectionId="0">
    <xmlCellPr id="1" xr6:uid="{00000000-0010-0000-8902-000001000000}" uniqueName="P1078186">
      <xmlPr mapId="2" xpath="/GFI-IZD-POD/IPK-GFI-IZD-POD_1000379/P1078186" xmlDataType="decimal"/>
    </xmlCellPr>
  </singleXmlCell>
  <singleXmlCell id="653" xr6:uid="{00000000-000C-0000-FFFF-FFFF8A020000}" r="M7" connectionId="0">
    <xmlCellPr id="1" xr6:uid="{00000000-0010-0000-8A02-000001000000}" uniqueName="P1078187">
      <xmlPr mapId="2" xpath="/GFI-IZD-POD/IPK-GFI-IZD-POD_1000379/P1078187" xmlDataType="decimal"/>
    </xmlCellPr>
  </singleXmlCell>
  <singleXmlCell id="654" xr6:uid="{00000000-000C-0000-FFFF-FFFF8B020000}" r="N7" connectionId="0">
    <xmlCellPr id="1" xr6:uid="{00000000-0010-0000-8B02-000001000000}" uniqueName="P1078188">
      <xmlPr mapId="2" xpath="/GFI-IZD-POD/IPK-GFI-IZD-POD_1000379/P1078188" xmlDataType="decimal"/>
    </xmlCellPr>
  </singleXmlCell>
  <singleXmlCell id="655" xr6:uid="{00000000-000C-0000-FFFF-FFFF8C020000}" r="O7" connectionId="0">
    <xmlCellPr id="1" xr6:uid="{00000000-0010-0000-8C02-000001000000}" uniqueName="P1078189">
      <xmlPr mapId="2" xpath="/GFI-IZD-POD/IPK-GFI-IZD-POD_1000379/P1078189" xmlDataType="decimal"/>
    </xmlCellPr>
  </singleXmlCell>
  <singleXmlCell id="656" xr6:uid="{00000000-000C-0000-FFFF-FFFF8D020000}" r="P7" connectionId="0">
    <xmlCellPr id="1" xr6:uid="{00000000-0010-0000-8D02-000001000000}" uniqueName="P1081532">
      <xmlPr mapId="2" xpath="/GFI-IZD-POD/IPK-GFI-IZD-POD_1000379/P1081532" xmlDataType="decimal"/>
    </xmlCellPr>
  </singleXmlCell>
  <singleXmlCell id="657" xr6:uid="{00000000-000C-0000-FFFF-FFFF8E020000}" r="Q7" connectionId="0">
    <xmlCellPr id="1" xr6:uid="{00000000-0010-0000-8E02-000001000000}" uniqueName="P1081533">
      <xmlPr mapId="2" xpath="/GFI-IZD-POD/IPK-GFI-IZD-POD_1000379/P1081533" xmlDataType="decimal"/>
    </xmlCellPr>
  </singleXmlCell>
  <singleXmlCell id="658" xr6:uid="{00000000-000C-0000-FFFF-FFFF8F020000}" r="R7" connectionId="0">
    <xmlCellPr id="1" xr6:uid="{00000000-0010-0000-8F02-000001000000}" uniqueName="P1081534">
      <xmlPr mapId="2" xpath="/GFI-IZD-POD/IPK-GFI-IZD-POD_1000379/P1081534" xmlDataType="decimal"/>
    </xmlCellPr>
  </singleXmlCell>
  <singleXmlCell id="660" xr6:uid="{00000000-000C-0000-FFFF-FFFF90020000}" r="S7" connectionId="0">
    <xmlCellPr id="1" xr6:uid="{00000000-0010-0000-9002-000001000000}" uniqueName="P1123002">
      <xmlPr mapId="2" xpath="/GFI-IZD-POD/IPK-GFI-IZD-POD_1000379/P1123002" xmlDataType="decimal"/>
    </xmlCellPr>
  </singleXmlCell>
  <singleXmlCell id="661" xr6:uid="{00000000-000C-0000-FFFF-FFFF91020000}" r="T7" connectionId="0">
    <xmlCellPr id="1" xr6:uid="{00000000-0010-0000-9102-000001000000}" uniqueName="P1123003">
      <xmlPr mapId="2" xpath="/GFI-IZD-POD/IPK-GFI-IZD-POD_1000379/P1123003" xmlDataType="decimal"/>
    </xmlCellPr>
  </singleXmlCell>
  <singleXmlCell id="662" xr6:uid="{00000000-000C-0000-FFFF-FFFF92020000}" r="U7" connectionId="0">
    <xmlCellPr id="1" xr6:uid="{00000000-0010-0000-9202-000001000000}" uniqueName="P1081535">
      <xmlPr mapId="2" xpath="/GFI-IZD-POD/IPK-GFI-IZD-POD_1000379/P1081535" xmlDataType="decimal"/>
    </xmlCellPr>
  </singleXmlCell>
  <singleXmlCell id="663" xr6:uid="{00000000-000C-0000-FFFF-FFFF93020000}" r="V7" connectionId="0">
    <xmlCellPr id="1" xr6:uid="{00000000-0010-0000-9302-000001000000}" uniqueName="P1081536">
      <xmlPr mapId="2" xpath="/GFI-IZD-POD/IPK-GFI-IZD-POD_1000379/P1081536" xmlDataType="decimal"/>
    </xmlCellPr>
  </singleXmlCell>
  <singleXmlCell id="664" xr6:uid="{00000000-000C-0000-FFFF-FFFF94020000}" r="W7" connectionId="0">
    <xmlCellPr id="1" xr6:uid="{00000000-0010-0000-9402-000001000000}" uniqueName="P1081537">
      <xmlPr mapId="2" xpath="/GFI-IZD-POD/IPK-GFI-IZD-POD_1000379/P1081537" xmlDataType="decimal"/>
    </xmlCellPr>
  </singleXmlCell>
  <singleXmlCell id="665" xr6:uid="{00000000-000C-0000-FFFF-FFFF95020000}" r="X7" connectionId="0">
    <xmlCellPr id="1" xr6:uid="{00000000-0010-0000-9502-000001000000}" uniqueName="P1081538">
      <xmlPr mapId="2" xpath="/GFI-IZD-POD/IPK-GFI-IZD-POD_1000379/P1081538" xmlDataType="decimal"/>
    </xmlCellPr>
  </singleXmlCell>
  <singleXmlCell id="666" xr6:uid="{00000000-000C-0000-FFFF-FFFF96020000}" r="Y7" connectionId="0">
    <xmlCellPr id="1" xr6:uid="{00000000-0010-0000-9602-000001000000}" uniqueName="P1081539">
      <xmlPr mapId="2" xpath="/GFI-IZD-POD/IPK-GFI-IZD-POD_1000379/P1081539" xmlDataType="decimal"/>
    </xmlCellPr>
  </singleXmlCell>
  <singleXmlCell id="667" xr6:uid="{00000000-000C-0000-FFFF-FFFF97020000}" r="H8" connectionId="0">
    <xmlCellPr id="1" xr6:uid="{00000000-0010-0000-9702-000001000000}" uniqueName="P1078190">
      <xmlPr mapId="2" xpath="/GFI-IZD-POD/IPK-GFI-IZD-POD_1000379/P1078190" xmlDataType="decimal"/>
    </xmlCellPr>
  </singleXmlCell>
  <singleXmlCell id="668" xr6:uid="{00000000-000C-0000-FFFF-FFFF98020000}" r="I8" connectionId="0">
    <xmlCellPr id="1" xr6:uid="{00000000-0010-0000-9802-000001000000}" uniqueName="P1078191">
      <xmlPr mapId="2" xpath="/GFI-IZD-POD/IPK-GFI-IZD-POD_1000379/P1078191" xmlDataType="decimal"/>
    </xmlCellPr>
  </singleXmlCell>
  <singleXmlCell id="669" xr6:uid="{00000000-000C-0000-FFFF-FFFF99020000}" r="J8" connectionId="0">
    <xmlCellPr id="1" xr6:uid="{00000000-0010-0000-9902-000001000000}" uniqueName="P1078192">
      <xmlPr mapId="2" xpath="/GFI-IZD-POD/IPK-GFI-IZD-POD_1000379/P1078192" xmlDataType="decimal"/>
    </xmlCellPr>
  </singleXmlCell>
  <singleXmlCell id="670" xr6:uid="{00000000-000C-0000-FFFF-FFFF9A020000}" r="K8" connectionId="0">
    <xmlCellPr id="1" xr6:uid="{00000000-0010-0000-9A02-000001000000}" uniqueName="P1078193">
      <xmlPr mapId="2" xpath="/GFI-IZD-POD/IPK-GFI-IZD-POD_1000379/P1078193" xmlDataType="decimal"/>
    </xmlCellPr>
  </singleXmlCell>
  <singleXmlCell id="671" xr6:uid="{00000000-000C-0000-FFFF-FFFF9B020000}" r="L8" connectionId="0">
    <xmlCellPr id="1" xr6:uid="{00000000-0010-0000-9B02-000001000000}" uniqueName="P1078194">
      <xmlPr mapId="2" xpath="/GFI-IZD-POD/IPK-GFI-IZD-POD_1000379/P1078194" xmlDataType="decimal"/>
    </xmlCellPr>
  </singleXmlCell>
  <singleXmlCell id="672" xr6:uid="{00000000-000C-0000-FFFF-FFFF9C020000}" r="M8" connectionId="0">
    <xmlCellPr id="1" xr6:uid="{00000000-0010-0000-9C02-000001000000}" uniqueName="P1078195">
      <xmlPr mapId="2" xpath="/GFI-IZD-POD/IPK-GFI-IZD-POD_1000379/P1078195" xmlDataType="decimal"/>
    </xmlCellPr>
  </singleXmlCell>
  <singleXmlCell id="673" xr6:uid="{00000000-000C-0000-FFFF-FFFF9D020000}" r="N8" connectionId="0">
    <xmlCellPr id="1" xr6:uid="{00000000-0010-0000-9D02-000001000000}" uniqueName="P1078196">
      <xmlPr mapId="2" xpath="/GFI-IZD-POD/IPK-GFI-IZD-POD_1000379/P1078196" xmlDataType="decimal"/>
    </xmlCellPr>
  </singleXmlCell>
  <singleXmlCell id="674" xr6:uid="{00000000-000C-0000-FFFF-FFFF9E020000}" r="O8" connectionId="0">
    <xmlCellPr id="1" xr6:uid="{00000000-0010-0000-9E02-000001000000}" uniqueName="P1078197">
      <xmlPr mapId="2" xpath="/GFI-IZD-POD/IPK-GFI-IZD-POD_1000379/P1078197" xmlDataType="decimal"/>
    </xmlCellPr>
  </singleXmlCell>
  <singleXmlCell id="675" xr6:uid="{00000000-000C-0000-FFFF-FFFF9F020000}" r="P8" connectionId="0">
    <xmlCellPr id="1" xr6:uid="{00000000-0010-0000-9F02-000001000000}" uniqueName="P1081540">
      <xmlPr mapId="2" xpath="/GFI-IZD-POD/IPK-GFI-IZD-POD_1000379/P1081540" xmlDataType="decimal"/>
    </xmlCellPr>
  </singleXmlCell>
  <singleXmlCell id="676" xr6:uid="{00000000-000C-0000-FFFF-FFFFA0020000}" r="Q8" connectionId="0">
    <xmlCellPr id="1" xr6:uid="{00000000-0010-0000-A002-000001000000}" uniqueName="P1081546">
      <xmlPr mapId="2" xpath="/GFI-IZD-POD/IPK-GFI-IZD-POD_1000379/P1081546" xmlDataType="decimal"/>
    </xmlCellPr>
  </singleXmlCell>
  <singleXmlCell id="677" xr6:uid="{00000000-000C-0000-FFFF-FFFFA1020000}" r="R8" connectionId="0">
    <xmlCellPr id="1" xr6:uid="{00000000-0010-0000-A102-000001000000}" uniqueName="P1081648">
      <xmlPr mapId="2" xpath="/GFI-IZD-POD/IPK-GFI-IZD-POD_1000379/P1081648" xmlDataType="decimal"/>
    </xmlCellPr>
  </singleXmlCell>
  <singleXmlCell id="678" xr6:uid="{00000000-000C-0000-FFFF-FFFFA2020000}" r="S8" connectionId="0">
    <xmlCellPr id="1" xr6:uid="{00000000-0010-0000-A202-000001000000}" uniqueName="P1123004">
      <xmlPr mapId="2" xpath="/GFI-IZD-POD/IPK-GFI-IZD-POD_1000379/P1123004" xmlDataType="decimal"/>
    </xmlCellPr>
  </singleXmlCell>
  <singleXmlCell id="679" xr6:uid="{00000000-000C-0000-FFFF-FFFFA3020000}" r="T8" connectionId="0">
    <xmlCellPr id="1" xr6:uid="{00000000-0010-0000-A302-000001000000}" uniqueName="P1123005">
      <xmlPr mapId="2" xpath="/GFI-IZD-POD/IPK-GFI-IZD-POD_1000379/P1123005" xmlDataType="decimal"/>
    </xmlCellPr>
  </singleXmlCell>
  <singleXmlCell id="680" xr6:uid="{00000000-000C-0000-FFFF-FFFFA4020000}" r="U8" connectionId="0">
    <xmlCellPr id="1" xr6:uid="{00000000-0010-0000-A402-000001000000}" uniqueName="P1081649">
      <xmlPr mapId="2" xpath="/GFI-IZD-POD/IPK-GFI-IZD-POD_1000379/P1081649" xmlDataType="decimal"/>
    </xmlCellPr>
  </singleXmlCell>
  <singleXmlCell id="681" xr6:uid="{00000000-000C-0000-FFFF-FFFFA5020000}" r="V8" connectionId="0">
    <xmlCellPr id="1" xr6:uid="{00000000-0010-0000-A502-000001000000}" uniqueName="P1081651">
      <xmlPr mapId="2" xpath="/GFI-IZD-POD/IPK-GFI-IZD-POD_1000379/P1081651" xmlDataType="decimal"/>
    </xmlCellPr>
  </singleXmlCell>
  <singleXmlCell id="682" xr6:uid="{00000000-000C-0000-FFFF-FFFFA6020000}" r="W8" connectionId="0">
    <xmlCellPr id="1" xr6:uid="{00000000-0010-0000-A602-000001000000}" uniqueName="P1081656">
      <xmlPr mapId="2" xpath="/GFI-IZD-POD/IPK-GFI-IZD-POD_1000379/P1081656" xmlDataType="decimal"/>
    </xmlCellPr>
  </singleXmlCell>
  <singleXmlCell id="683" xr6:uid="{00000000-000C-0000-FFFF-FFFFA7020000}" r="X8" connectionId="0">
    <xmlCellPr id="1" xr6:uid="{00000000-0010-0000-A702-000001000000}" uniqueName="P1081658">
      <xmlPr mapId="2" xpath="/GFI-IZD-POD/IPK-GFI-IZD-POD_1000379/P1081658" xmlDataType="decimal"/>
    </xmlCellPr>
  </singleXmlCell>
  <singleXmlCell id="684" xr6:uid="{00000000-000C-0000-FFFF-FFFFA8020000}" r="Y8" connectionId="0">
    <xmlCellPr id="1" xr6:uid="{00000000-0010-0000-A802-000001000000}" uniqueName="P1081660">
      <xmlPr mapId="2" xpath="/GFI-IZD-POD/IPK-GFI-IZD-POD_1000379/P1081660" xmlDataType="decimal"/>
    </xmlCellPr>
  </singleXmlCell>
  <singleXmlCell id="685" xr6:uid="{00000000-000C-0000-FFFF-FFFFA9020000}" r="H9" connectionId="0">
    <xmlCellPr id="1" xr6:uid="{00000000-0010-0000-A902-000001000000}" uniqueName="P1078198">
      <xmlPr mapId="2" xpath="/GFI-IZD-POD/IPK-GFI-IZD-POD_1000379/P1078198" xmlDataType="decimal"/>
    </xmlCellPr>
  </singleXmlCell>
  <singleXmlCell id="686" xr6:uid="{00000000-000C-0000-FFFF-FFFFAA020000}" r="I9" connectionId="0">
    <xmlCellPr id="1" xr6:uid="{00000000-0010-0000-AA02-000001000000}" uniqueName="P1078199">
      <xmlPr mapId="2" xpath="/GFI-IZD-POD/IPK-GFI-IZD-POD_1000379/P1078199" xmlDataType="decimal"/>
    </xmlCellPr>
  </singleXmlCell>
  <singleXmlCell id="687" xr6:uid="{00000000-000C-0000-FFFF-FFFFAB020000}" r="J9" connectionId="0">
    <xmlCellPr id="1" xr6:uid="{00000000-0010-0000-AB02-000001000000}" uniqueName="P1078200">
      <xmlPr mapId="2" xpath="/GFI-IZD-POD/IPK-GFI-IZD-POD_1000379/P1078200" xmlDataType="decimal"/>
    </xmlCellPr>
  </singleXmlCell>
  <singleXmlCell id="688" xr6:uid="{00000000-000C-0000-FFFF-FFFFAC020000}" r="K9" connectionId="0">
    <xmlCellPr id="1" xr6:uid="{00000000-0010-0000-AC02-000001000000}" uniqueName="P1078201">
      <xmlPr mapId="2" xpath="/GFI-IZD-POD/IPK-GFI-IZD-POD_1000379/P1078201" xmlDataType="decimal"/>
    </xmlCellPr>
  </singleXmlCell>
  <singleXmlCell id="689" xr6:uid="{00000000-000C-0000-FFFF-FFFFAD020000}" r="L9" connectionId="0">
    <xmlCellPr id="1" xr6:uid="{00000000-0010-0000-AD02-000001000000}" uniqueName="P1078202">
      <xmlPr mapId="2" xpath="/GFI-IZD-POD/IPK-GFI-IZD-POD_1000379/P1078202" xmlDataType="decimal"/>
    </xmlCellPr>
  </singleXmlCell>
  <singleXmlCell id="690" xr6:uid="{00000000-000C-0000-FFFF-FFFFAE020000}" r="M9" connectionId="0">
    <xmlCellPr id="1" xr6:uid="{00000000-0010-0000-AE02-000001000000}" uniqueName="P1078203">
      <xmlPr mapId="2" xpath="/GFI-IZD-POD/IPK-GFI-IZD-POD_1000379/P1078203" xmlDataType="decimal"/>
    </xmlCellPr>
  </singleXmlCell>
  <singleXmlCell id="691" xr6:uid="{00000000-000C-0000-FFFF-FFFFAF020000}" r="N9" connectionId="0">
    <xmlCellPr id="1" xr6:uid="{00000000-0010-0000-AF02-000001000000}" uniqueName="P1078204">
      <xmlPr mapId="2" xpath="/GFI-IZD-POD/IPK-GFI-IZD-POD_1000379/P1078204" xmlDataType="decimal"/>
    </xmlCellPr>
  </singleXmlCell>
  <singleXmlCell id="692" xr6:uid="{00000000-000C-0000-FFFF-FFFFB0020000}" r="O9" connectionId="0">
    <xmlCellPr id="1" xr6:uid="{00000000-0010-0000-B002-000001000000}" uniqueName="P1078205">
      <xmlPr mapId="2" xpath="/GFI-IZD-POD/IPK-GFI-IZD-POD_1000379/P1078205" xmlDataType="decimal"/>
    </xmlCellPr>
  </singleXmlCell>
  <singleXmlCell id="693" xr6:uid="{00000000-000C-0000-FFFF-FFFFB1020000}" r="P9" connectionId="0">
    <xmlCellPr id="1" xr6:uid="{00000000-0010-0000-B102-000001000000}" uniqueName="P1081541">
      <xmlPr mapId="2" xpath="/GFI-IZD-POD/IPK-GFI-IZD-POD_1000379/P1081541" xmlDataType="decimal"/>
    </xmlCellPr>
  </singleXmlCell>
  <singleXmlCell id="694" xr6:uid="{00000000-000C-0000-FFFF-FFFFB2020000}" r="Q9" connectionId="0">
    <xmlCellPr id="1" xr6:uid="{00000000-0010-0000-B202-000001000000}" uniqueName="P1081548">
      <xmlPr mapId="2" xpath="/GFI-IZD-POD/IPK-GFI-IZD-POD_1000379/P1081548" xmlDataType="decimal"/>
    </xmlCellPr>
  </singleXmlCell>
  <singleXmlCell id="695" xr6:uid="{00000000-000C-0000-FFFF-FFFFB3020000}" r="R9" connectionId="0">
    <xmlCellPr id="1" xr6:uid="{00000000-0010-0000-B302-000001000000}" uniqueName="P1081662">
      <xmlPr mapId="2" xpath="/GFI-IZD-POD/IPK-GFI-IZD-POD_1000379/P1081662" xmlDataType="decimal"/>
    </xmlCellPr>
  </singleXmlCell>
  <singleXmlCell id="696" xr6:uid="{00000000-000C-0000-FFFF-FFFFB4020000}" r="S9" connectionId="0">
    <xmlCellPr id="1" xr6:uid="{00000000-0010-0000-B402-000001000000}" uniqueName="P1123006">
      <xmlPr mapId="2" xpath="/GFI-IZD-POD/IPK-GFI-IZD-POD_1000379/P1123006" xmlDataType="decimal"/>
    </xmlCellPr>
  </singleXmlCell>
  <singleXmlCell id="697" xr6:uid="{00000000-000C-0000-FFFF-FFFFB5020000}" r="T9" connectionId="0">
    <xmlCellPr id="1" xr6:uid="{00000000-0010-0000-B502-000001000000}" uniqueName="P1123007">
      <xmlPr mapId="2" xpath="/GFI-IZD-POD/IPK-GFI-IZD-POD_1000379/P1123007" xmlDataType="decimal"/>
    </xmlCellPr>
  </singleXmlCell>
  <singleXmlCell id="698" xr6:uid="{00000000-000C-0000-FFFF-FFFFB6020000}" r="U9" connectionId="0">
    <xmlCellPr id="1" xr6:uid="{00000000-0010-0000-B602-000001000000}" uniqueName="P1081664">
      <xmlPr mapId="2" xpath="/GFI-IZD-POD/IPK-GFI-IZD-POD_1000379/P1081664" xmlDataType="decimal"/>
    </xmlCellPr>
  </singleXmlCell>
  <singleXmlCell id="699" xr6:uid="{00000000-000C-0000-FFFF-FFFFB7020000}" r="V9" connectionId="0">
    <xmlCellPr id="1" xr6:uid="{00000000-0010-0000-B702-000001000000}" uniqueName="P1081666">
      <xmlPr mapId="2" xpath="/GFI-IZD-POD/IPK-GFI-IZD-POD_1000379/P1081666" xmlDataType="decimal"/>
    </xmlCellPr>
  </singleXmlCell>
  <singleXmlCell id="700" xr6:uid="{00000000-000C-0000-FFFF-FFFFB8020000}" r="W9" connectionId="0">
    <xmlCellPr id="1" xr6:uid="{00000000-0010-0000-B802-000001000000}" uniqueName="P1081668">
      <xmlPr mapId="2" xpath="/GFI-IZD-POD/IPK-GFI-IZD-POD_1000379/P1081668" xmlDataType="decimal"/>
    </xmlCellPr>
  </singleXmlCell>
  <singleXmlCell id="701" xr6:uid="{00000000-000C-0000-FFFF-FFFFB9020000}" r="X9" connectionId="0">
    <xmlCellPr id="1" xr6:uid="{00000000-0010-0000-B902-000001000000}" uniqueName="P1081670">
      <xmlPr mapId="2" xpath="/GFI-IZD-POD/IPK-GFI-IZD-POD_1000379/P1081670" xmlDataType="decimal"/>
    </xmlCellPr>
  </singleXmlCell>
  <singleXmlCell id="702" xr6:uid="{00000000-000C-0000-FFFF-FFFFBA020000}" r="Y9" connectionId="0">
    <xmlCellPr id="1" xr6:uid="{00000000-0010-0000-BA02-000001000000}" uniqueName="P1081672">
      <xmlPr mapId="2" xpath="/GFI-IZD-POD/IPK-GFI-IZD-POD_1000379/P1081672" xmlDataType="decimal"/>
    </xmlCellPr>
  </singleXmlCell>
  <singleXmlCell id="703" xr6:uid="{00000000-000C-0000-FFFF-FFFFBB020000}" r="H10" connectionId="0">
    <xmlCellPr id="1" xr6:uid="{00000000-0010-0000-BB02-000001000000}" uniqueName="P1078206">
      <xmlPr mapId="2" xpath="/GFI-IZD-POD/IPK-GFI-IZD-POD_1000379/P1078206" xmlDataType="decimal"/>
    </xmlCellPr>
  </singleXmlCell>
  <singleXmlCell id="704" xr6:uid="{00000000-000C-0000-FFFF-FFFFBC020000}" r="I10" connectionId="0">
    <xmlCellPr id="1" xr6:uid="{00000000-0010-0000-BC02-000001000000}" uniqueName="P1078207">
      <xmlPr mapId="2" xpath="/GFI-IZD-POD/IPK-GFI-IZD-POD_1000379/P1078207" xmlDataType="decimal"/>
    </xmlCellPr>
  </singleXmlCell>
  <singleXmlCell id="705" xr6:uid="{00000000-000C-0000-FFFF-FFFFBD020000}" r="J10" connectionId="0">
    <xmlCellPr id="1" xr6:uid="{00000000-0010-0000-BD02-000001000000}" uniqueName="P1078208">
      <xmlPr mapId="2" xpath="/GFI-IZD-POD/IPK-GFI-IZD-POD_1000379/P1078208" xmlDataType="decimal"/>
    </xmlCellPr>
  </singleXmlCell>
  <singleXmlCell id="706" xr6:uid="{00000000-000C-0000-FFFF-FFFFBE020000}" r="K10" connectionId="0">
    <xmlCellPr id="1" xr6:uid="{00000000-0010-0000-BE02-000001000000}" uniqueName="P1078209">
      <xmlPr mapId="2" xpath="/GFI-IZD-POD/IPK-GFI-IZD-POD_1000379/P1078209" xmlDataType="decimal"/>
    </xmlCellPr>
  </singleXmlCell>
  <singleXmlCell id="707" xr6:uid="{00000000-000C-0000-FFFF-FFFFBF020000}" r="L10" connectionId="0">
    <xmlCellPr id="1" xr6:uid="{00000000-0010-0000-BF02-000001000000}" uniqueName="P1078210">
      <xmlPr mapId="2" xpath="/GFI-IZD-POD/IPK-GFI-IZD-POD_1000379/P1078210" xmlDataType="decimal"/>
    </xmlCellPr>
  </singleXmlCell>
  <singleXmlCell id="708" xr6:uid="{00000000-000C-0000-FFFF-FFFFC0020000}" r="M10" connectionId="0">
    <xmlCellPr id="1" xr6:uid="{00000000-0010-0000-C002-000001000000}" uniqueName="P1078215">
      <xmlPr mapId="2" xpath="/GFI-IZD-POD/IPK-GFI-IZD-POD_1000379/P1078215" xmlDataType="decimal"/>
    </xmlCellPr>
  </singleXmlCell>
  <singleXmlCell id="709" xr6:uid="{00000000-000C-0000-FFFF-FFFFC1020000}" r="N10" connectionId="0">
    <xmlCellPr id="1" xr6:uid="{00000000-0010-0000-C102-000001000000}" uniqueName="P1078217">
      <xmlPr mapId="2" xpath="/GFI-IZD-POD/IPK-GFI-IZD-POD_1000379/P1078217" xmlDataType="decimal"/>
    </xmlCellPr>
  </singleXmlCell>
  <singleXmlCell id="710" xr6:uid="{00000000-000C-0000-FFFF-FFFFC2020000}" r="O10" connectionId="0">
    <xmlCellPr id="1" xr6:uid="{00000000-0010-0000-C202-000001000000}" uniqueName="P1078220">
      <xmlPr mapId="2" xpath="/GFI-IZD-POD/IPK-GFI-IZD-POD_1000379/P1078220" xmlDataType="decimal"/>
    </xmlCellPr>
  </singleXmlCell>
  <singleXmlCell id="711" xr6:uid="{00000000-000C-0000-FFFF-FFFFC3020000}" r="P10" connectionId="0">
    <xmlCellPr id="1" xr6:uid="{00000000-0010-0000-C302-000001000000}" uniqueName="P1081542">
      <xmlPr mapId="2" xpath="/GFI-IZD-POD/IPK-GFI-IZD-POD_1000379/P1081542" xmlDataType="decimal"/>
    </xmlCellPr>
  </singleXmlCell>
  <singleXmlCell id="712" xr6:uid="{00000000-000C-0000-FFFF-FFFFC4020000}" r="Q10" connectionId="0">
    <xmlCellPr id="1" xr6:uid="{00000000-0010-0000-C402-000001000000}" uniqueName="P1081646">
      <xmlPr mapId="2" xpath="/GFI-IZD-POD/IPK-GFI-IZD-POD_1000379/P1081646" xmlDataType="decimal"/>
    </xmlCellPr>
  </singleXmlCell>
  <singleXmlCell id="713" xr6:uid="{00000000-000C-0000-FFFF-FFFFC5020000}" r="R10" connectionId="0">
    <xmlCellPr id="1" xr6:uid="{00000000-0010-0000-C502-000001000000}" uniqueName="P1081674">
      <xmlPr mapId="2" xpath="/GFI-IZD-POD/IPK-GFI-IZD-POD_1000379/P1081674" xmlDataType="decimal"/>
    </xmlCellPr>
  </singleXmlCell>
  <singleXmlCell id="714" xr6:uid="{00000000-000C-0000-FFFF-FFFFC6020000}" r="S10" connectionId="0">
    <xmlCellPr id="1" xr6:uid="{00000000-0010-0000-C602-000001000000}" uniqueName="P1123008">
      <xmlPr mapId="2" xpath="/GFI-IZD-POD/IPK-GFI-IZD-POD_1000379/P1123008" xmlDataType="decimal"/>
    </xmlCellPr>
  </singleXmlCell>
  <singleXmlCell id="715" xr6:uid="{00000000-000C-0000-FFFF-FFFFC7020000}" r="T10" connectionId="0">
    <xmlCellPr id="1" xr6:uid="{00000000-0010-0000-C702-000001000000}" uniqueName="P1123009">
      <xmlPr mapId="2" xpath="/GFI-IZD-POD/IPK-GFI-IZD-POD_1000379/P1123009" xmlDataType="decimal"/>
    </xmlCellPr>
  </singleXmlCell>
  <singleXmlCell id="716" xr6:uid="{00000000-000C-0000-FFFF-FFFFC8020000}" r="U10" connectionId="0">
    <xmlCellPr id="1" xr6:uid="{00000000-0010-0000-C802-000001000000}" uniqueName="P1081676">
      <xmlPr mapId="2" xpath="/GFI-IZD-POD/IPK-GFI-IZD-POD_1000379/P1081676" xmlDataType="decimal"/>
    </xmlCellPr>
  </singleXmlCell>
  <singleXmlCell id="717" xr6:uid="{00000000-000C-0000-FFFF-FFFFC9020000}" r="V10" connectionId="0">
    <xmlCellPr id="1" xr6:uid="{00000000-0010-0000-C902-000001000000}" uniqueName="P1081678">
      <xmlPr mapId="2" xpath="/GFI-IZD-POD/IPK-GFI-IZD-POD_1000379/P1081678" xmlDataType="decimal"/>
    </xmlCellPr>
  </singleXmlCell>
  <singleXmlCell id="718" xr6:uid="{00000000-000C-0000-FFFF-FFFFCA020000}" r="W10" connectionId="0">
    <xmlCellPr id="1" xr6:uid="{00000000-0010-0000-CA02-000001000000}" uniqueName="P1081680">
      <xmlPr mapId="2" xpath="/GFI-IZD-POD/IPK-GFI-IZD-POD_1000379/P1081680" xmlDataType="decimal"/>
    </xmlCellPr>
  </singleXmlCell>
  <singleXmlCell id="719" xr6:uid="{00000000-000C-0000-FFFF-FFFFCB020000}" r="X10" connectionId="0">
    <xmlCellPr id="1" xr6:uid="{00000000-0010-0000-CB02-000001000000}" uniqueName="P1081682">
      <xmlPr mapId="2" xpath="/GFI-IZD-POD/IPK-GFI-IZD-POD_1000379/P1081682" xmlDataType="decimal"/>
    </xmlCellPr>
  </singleXmlCell>
  <singleXmlCell id="720" xr6:uid="{00000000-000C-0000-FFFF-FFFFCC020000}" r="Y10" connectionId="0">
    <xmlCellPr id="1" xr6:uid="{00000000-0010-0000-CC02-000001000000}" uniqueName="P1081684">
      <xmlPr mapId="2" xpath="/GFI-IZD-POD/IPK-GFI-IZD-POD_1000379/P1081684" xmlDataType="decimal"/>
    </xmlCellPr>
  </singleXmlCell>
  <singleXmlCell id="721" xr6:uid="{00000000-000C-0000-FFFF-FFFFCD020000}" r="H11" connectionId="0">
    <xmlCellPr id="1" xr6:uid="{00000000-0010-0000-CD02-000001000000}" uniqueName="P1078222">
      <xmlPr mapId="2" xpath="/GFI-IZD-POD/IPK-GFI-IZD-POD_1000379/P1078222" xmlDataType="decimal"/>
    </xmlCellPr>
  </singleXmlCell>
  <singleXmlCell id="722" xr6:uid="{00000000-000C-0000-FFFF-FFFFCE020000}" r="I11" connectionId="0">
    <xmlCellPr id="1" xr6:uid="{00000000-0010-0000-CE02-000001000000}" uniqueName="P1078224">
      <xmlPr mapId="2" xpath="/GFI-IZD-POD/IPK-GFI-IZD-POD_1000379/P1078224" xmlDataType="decimal"/>
    </xmlCellPr>
  </singleXmlCell>
  <singleXmlCell id="723" xr6:uid="{00000000-000C-0000-FFFF-FFFFCF020000}" r="J11" connectionId="0">
    <xmlCellPr id="1" xr6:uid="{00000000-0010-0000-CF02-000001000000}" uniqueName="P1078226">
      <xmlPr mapId="2" xpath="/GFI-IZD-POD/IPK-GFI-IZD-POD_1000379/P1078226" xmlDataType="decimal"/>
    </xmlCellPr>
  </singleXmlCell>
  <singleXmlCell id="724" xr6:uid="{00000000-000C-0000-FFFF-FFFFD0020000}" r="K11" connectionId="0">
    <xmlCellPr id="1" xr6:uid="{00000000-0010-0000-D002-000001000000}" uniqueName="P1078229">
      <xmlPr mapId="2" xpath="/GFI-IZD-POD/IPK-GFI-IZD-POD_1000379/P1078229" xmlDataType="decimal"/>
    </xmlCellPr>
  </singleXmlCell>
  <singleXmlCell id="725" xr6:uid="{00000000-000C-0000-FFFF-FFFFD1020000}" r="L11" connectionId="0">
    <xmlCellPr id="1" xr6:uid="{00000000-0010-0000-D102-000001000000}" uniqueName="P1078231">
      <xmlPr mapId="2" xpath="/GFI-IZD-POD/IPK-GFI-IZD-POD_1000379/P1078231" xmlDataType="decimal"/>
    </xmlCellPr>
  </singleXmlCell>
  <singleXmlCell id="726" xr6:uid="{00000000-000C-0000-FFFF-FFFFD2020000}" r="M11" connectionId="0">
    <xmlCellPr id="1" xr6:uid="{00000000-0010-0000-D202-000001000000}" uniqueName="P1078233">
      <xmlPr mapId="2" xpath="/GFI-IZD-POD/IPK-GFI-IZD-POD_1000379/P1078233" xmlDataType="decimal"/>
    </xmlCellPr>
  </singleXmlCell>
  <singleXmlCell id="727" xr6:uid="{00000000-000C-0000-FFFF-FFFFD3020000}" r="N11" connectionId="0">
    <xmlCellPr id="1" xr6:uid="{00000000-0010-0000-D302-000001000000}" uniqueName="P1078236">
      <xmlPr mapId="2" xpath="/GFI-IZD-POD/IPK-GFI-IZD-POD_1000379/P1078236" xmlDataType="decimal"/>
    </xmlCellPr>
  </singleXmlCell>
  <singleXmlCell id="728" xr6:uid="{00000000-000C-0000-FFFF-FFFFD4020000}" r="O11" connectionId="0">
    <xmlCellPr id="1" xr6:uid="{00000000-0010-0000-D402-000001000000}" uniqueName="P1078237">
      <xmlPr mapId="2" xpath="/GFI-IZD-POD/IPK-GFI-IZD-POD_1000379/P1078237" xmlDataType="decimal"/>
    </xmlCellPr>
  </singleXmlCell>
  <singleXmlCell id="729" xr6:uid="{00000000-000C-0000-FFFF-FFFFD5020000}" r="P11" connectionId="0">
    <xmlCellPr id="1" xr6:uid="{00000000-0010-0000-D502-000001000000}" uniqueName="P1081543">
      <xmlPr mapId="2" xpath="/GFI-IZD-POD/IPK-GFI-IZD-POD_1000379/P1081543" xmlDataType="decimal"/>
    </xmlCellPr>
  </singleXmlCell>
  <singleXmlCell id="730" xr6:uid="{00000000-000C-0000-FFFF-FFFFD6020000}" r="Q11" connectionId="0">
    <xmlCellPr id="1" xr6:uid="{00000000-0010-0000-D602-000001000000}" uniqueName="P1081685">
      <xmlPr mapId="2" xpath="/GFI-IZD-POD/IPK-GFI-IZD-POD_1000379/P1081685" xmlDataType="decimal"/>
    </xmlCellPr>
  </singleXmlCell>
  <singleXmlCell id="731" xr6:uid="{00000000-000C-0000-FFFF-FFFFD7020000}" r="R11" connectionId="0">
    <xmlCellPr id="1" xr6:uid="{00000000-0010-0000-D702-000001000000}" uniqueName="P1081686">
      <xmlPr mapId="2" xpath="/GFI-IZD-POD/IPK-GFI-IZD-POD_1000379/P1081686" xmlDataType="decimal"/>
    </xmlCellPr>
  </singleXmlCell>
  <singleXmlCell id="732" xr6:uid="{00000000-000C-0000-FFFF-FFFFD8020000}" r="S11" connectionId="0">
    <xmlCellPr id="1" xr6:uid="{00000000-0010-0000-D802-000001000000}" uniqueName="P1123010">
      <xmlPr mapId="2" xpath="/GFI-IZD-POD/IPK-GFI-IZD-POD_1000379/P1123010" xmlDataType="decimal"/>
    </xmlCellPr>
  </singleXmlCell>
  <singleXmlCell id="733" xr6:uid="{00000000-000C-0000-FFFF-FFFFD9020000}" r="T11" connectionId="0">
    <xmlCellPr id="1" xr6:uid="{00000000-0010-0000-D902-000001000000}" uniqueName="P1123011">
      <xmlPr mapId="2" xpath="/GFI-IZD-POD/IPK-GFI-IZD-POD_1000379/P1123011" xmlDataType="decimal"/>
    </xmlCellPr>
  </singleXmlCell>
  <singleXmlCell id="734" xr6:uid="{00000000-000C-0000-FFFF-FFFFDA020000}" r="U11" connectionId="0">
    <xmlCellPr id="1" xr6:uid="{00000000-0010-0000-DA02-000001000000}" uniqueName="P1081687">
      <xmlPr mapId="2" xpath="/GFI-IZD-POD/IPK-GFI-IZD-POD_1000379/P1081687" xmlDataType="decimal"/>
    </xmlCellPr>
  </singleXmlCell>
  <singleXmlCell id="735" xr6:uid="{00000000-000C-0000-FFFF-FFFFDB020000}" r="V11" connectionId="0">
    <xmlCellPr id="1" xr6:uid="{00000000-0010-0000-DB02-000001000000}" uniqueName="P1081688">
      <xmlPr mapId="2" xpath="/GFI-IZD-POD/IPK-GFI-IZD-POD_1000379/P1081688" xmlDataType="decimal"/>
    </xmlCellPr>
  </singleXmlCell>
  <singleXmlCell id="736" xr6:uid="{00000000-000C-0000-FFFF-FFFFDC020000}" r="W11" connectionId="0">
    <xmlCellPr id="1" xr6:uid="{00000000-0010-0000-DC02-000001000000}" uniqueName="P1081689">
      <xmlPr mapId="2" xpath="/GFI-IZD-POD/IPK-GFI-IZD-POD_1000379/P1081689" xmlDataType="decimal"/>
    </xmlCellPr>
  </singleXmlCell>
  <singleXmlCell id="737" xr6:uid="{00000000-000C-0000-FFFF-FFFFDD020000}" r="X11" connectionId="0">
    <xmlCellPr id="1" xr6:uid="{00000000-0010-0000-DD02-000001000000}" uniqueName="P1081690">
      <xmlPr mapId="2" xpath="/GFI-IZD-POD/IPK-GFI-IZD-POD_1000379/P1081690" xmlDataType="decimal"/>
    </xmlCellPr>
  </singleXmlCell>
  <singleXmlCell id="738" xr6:uid="{00000000-000C-0000-FFFF-FFFFDE020000}" r="Y11" connectionId="0">
    <xmlCellPr id="1" xr6:uid="{00000000-0010-0000-DE02-000001000000}" uniqueName="P1081696">
      <xmlPr mapId="2" xpath="/GFI-IZD-POD/IPK-GFI-IZD-POD_1000379/P1081696" xmlDataType="decimal"/>
    </xmlCellPr>
  </singleXmlCell>
  <singleXmlCell id="739" xr6:uid="{00000000-000C-0000-FFFF-FFFFDF020000}" r="H12" connectionId="0">
    <xmlCellPr id="1" xr6:uid="{00000000-0010-0000-DF02-000001000000}" uniqueName="P1078238">
      <xmlPr mapId="2" xpath="/GFI-IZD-POD/IPK-GFI-IZD-POD_1000379/P1078238" xmlDataType="decimal"/>
    </xmlCellPr>
  </singleXmlCell>
  <singleXmlCell id="740" xr6:uid="{00000000-000C-0000-FFFF-FFFFE0020000}" r="I12" connectionId="0">
    <xmlCellPr id="1" xr6:uid="{00000000-0010-0000-E002-000001000000}" uniqueName="P1078239">
      <xmlPr mapId="2" xpath="/GFI-IZD-POD/IPK-GFI-IZD-POD_1000379/P1078239" xmlDataType="decimal"/>
    </xmlCellPr>
  </singleXmlCell>
  <singleXmlCell id="741" xr6:uid="{00000000-000C-0000-FFFF-FFFFE1020000}" r="J12" connectionId="0">
    <xmlCellPr id="1" xr6:uid="{00000000-0010-0000-E102-000001000000}" uniqueName="P1078240">
      <xmlPr mapId="2" xpath="/GFI-IZD-POD/IPK-GFI-IZD-POD_1000379/P1078240" xmlDataType="decimal"/>
    </xmlCellPr>
  </singleXmlCell>
  <singleXmlCell id="742" xr6:uid="{00000000-000C-0000-FFFF-FFFFE2020000}" r="K12" connectionId="0">
    <xmlCellPr id="1" xr6:uid="{00000000-0010-0000-E202-000001000000}" uniqueName="P1078241">
      <xmlPr mapId="2" xpath="/GFI-IZD-POD/IPK-GFI-IZD-POD_1000379/P1078241" xmlDataType="decimal"/>
    </xmlCellPr>
  </singleXmlCell>
  <singleXmlCell id="743" xr6:uid="{00000000-000C-0000-FFFF-FFFFE3020000}" r="L12" connectionId="0">
    <xmlCellPr id="1" xr6:uid="{00000000-0010-0000-E302-000001000000}" uniqueName="P1078242">
      <xmlPr mapId="2" xpath="/GFI-IZD-POD/IPK-GFI-IZD-POD_1000379/P1078242" xmlDataType="decimal"/>
    </xmlCellPr>
  </singleXmlCell>
  <singleXmlCell id="744" xr6:uid="{00000000-000C-0000-FFFF-FFFFE4020000}" r="M12" connectionId="0">
    <xmlCellPr id="1" xr6:uid="{00000000-0010-0000-E402-000001000000}" uniqueName="P1078243">
      <xmlPr mapId="2" xpath="/GFI-IZD-POD/IPK-GFI-IZD-POD_1000379/P1078243" xmlDataType="decimal"/>
    </xmlCellPr>
  </singleXmlCell>
  <singleXmlCell id="745" xr6:uid="{00000000-000C-0000-FFFF-FFFFE5020000}" r="N12" connectionId="0">
    <xmlCellPr id="1" xr6:uid="{00000000-0010-0000-E502-000001000000}" uniqueName="P1078946">
      <xmlPr mapId="2" xpath="/GFI-IZD-POD/IPK-GFI-IZD-POD_1000379/P1078946" xmlDataType="decimal"/>
    </xmlCellPr>
  </singleXmlCell>
  <singleXmlCell id="746" xr6:uid="{00000000-000C-0000-FFFF-FFFFE6020000}" r="O12" connectionId="0">
    <xmlCellPr id="1" xr6:uid="{00000000-0010-0000-E602-000001000000}" uniqueName="P1078947">
      <xmlPr mapId="2" xpath="/GFI-IZD-POD/IPK-GFI-IZD-POD_1000379/P1078947" xmlDataType="decimal"/>
    </xmlCellPr>
  </singleXmlCell>
  <singleXmlCell id="747" xr6:uid="{00000000-000C-0000-FFFF-FFFFE7020000}" r="P12" connectionId="0">
    <xmlCellPr id="1" xr6:uid="{00000000-0010-0000-E702-000001000000}" uniqueName="P1081544">
      <xmlPr mapId="2" xpath="/GFI-IZD-POD/IPK-GFI-IZD-POD_1000379/P1081544" xmlDataType="decimal"/>
    </xmlCellPr>
  </singleXmlCell>
  <singleXmlCell id="748" xr6:uid="{00000000-000C-0000-FFFF-FFFFE8020000}" r="Q12" connectionId="0">
    <xmlCellPr id="1" xr6:uid="{00000000-0010-0000-E802-000001000000}" uniqueName="P1081697">
      <xmlPr mapId="2" xpath="/GFI-IZD-POD/IPK-GFI-IZD-POD_1000379/P1081697" xmlDataType="decimal"/>
    </xmlCellPr>
  </singleXmlCell>
  <singleXmlCell id="749" xr6:uid="{00000000-000C-0000-FFFF-FFFFE9020000}" r="R12" connectionId="0">
    <xmlCellPr id="1" xr6:uid="{00000000-0010-0000-E902-000001000000}" uniqueName="P1081698">
      <xmlPr mapId="2" xpath="/GFI-IZD-POD/IPK-GFI-IZD-POD_1000379/P1081698" xmlDataType="decimal"/>
    </xmlCellPr>
  </singleXmlCell>
  <singleXmlCell id="750" xr6:uid="{00000000-000C-0000-FFFF-FFFFEA020000}" r="S12" connectionId="0">
    <xmlCellPr id="1" xr6:uid="{00000000-0010-0000-EA02-000001000000}" uniqueName="P1123012">
      <xmlPr mapId="2" xpath="/GFI-IZD-POD/IPK-GFI-IZD-POD_1000379/P1123012" xmlDataType="decimal"/>
    </xmlCellPr>
  </singleXmlCell>
  <singleXmlCell id="751" xr6:uid="{00000000-000C-0000-FFFF-FFFFEB020000}" r="T12" connectionId="0">
    <xmlCellPr id="1" xr6:uid="{00000000-0010-0000-EB02-000001000000}" uniqueName="P1123013">
      <xmlPr mapId="2" xpath="/GFI-IZD-POD/IPK-GFI-IZD-POD_1000379/P1123013" xmlDataType="decimal"/>
    </xmlCellPr>
  </singleXmlCell>
  <singleXmlCell id="752" xr6:uid="{00000000-000C-0000-FFFF-FFFFEC020000}" r="U12" connectionId="0">
    <xmlCellPr id="1" xr6:uid="{00000000-0010-0000-EC02-000001000000}" uniqueName="P1081699">
      <xmlPr mapId="2" xpath="/GFI-IZD-POD/IPK-GFI-IZD-POD_1000379/P1081699" xmlDataType="decimal"/>
    </xmlCellPr>
  </singleXmlCell>
  <singleXmlCell id="753" xr6:uid="{00000000-000C-0000-FFFF-FFFFED020000}" r="V12" connectionId="0">
    <xmlCellPr id="1" xr6:uid="{00000000-0010-0000-ED02-000001000000}" uniqueName="P1081700">
      <xmlPr mapId="2" xpath="/GFI-IZD-POD/IPK-GFI-IZD-POD_1000379/P1081700" xmlDataType="decimal"/>
    </xmlCellPr>
  </singleXmlCell>
  <singleXmlCell id="754" xr6:uid="{00000000-000C-0000-FFFF-FFFFEE020000}" r="W12" connectionId="0">
    <xmlCellPr id="1" xr6:uid="{00000000-0010-0000-EE02-000001000000}" uniqueName="P1081701">
      <xmlPr mapId="2" xpath="/GFI-IZD-POD/IPK-GFI-IZD-POD_1000379/P1081701" xmlDataType="decimal"/>
    </xmlCellPr>
  </singleXmlCell>
  <singleXmlCell id="755" xr6:uid="{00000000-000C-0000-FFFF-FFFFEF020000}" r="X12" connectionId="0">
    <xmlCellPr id="1" xr6:uid="{00000000-0010-0000-EF02-000001000000}" uniqueName="P1081702">
      <xmlPr mapId="2" xpath="/GFI-IZD-POD/IPK-GFI-IZD-POD_1000379/P1081702" xmlDataType="decimal"/>
    </xmlCellPr>
  </singleXmlCell>
  <singleXmlCell id="756" xr6:uid="{00000000-000C-0000-FFFF-FFFFF0020000}" r="Y12" connectionId="0">
    <xmlCellPr id="1" xr6:uid="{00000000-0010-0000-F002-000001000000}" uniqueName="P1081703">
      <xmlPr mapId="2" xpath="/GFI-IZD-POD/IPK-GFI-IZD-POD_1000379/P1081703" xmlDataType="decimal"/>
    </xmlCellPr>
  </singleXmlCell>
  <singleXmlCell id="757" xr6:uid="{00000000-000C-0000-FFFF-FFFFF1020000}" r="H13" connectionId="0">
    <xmlCellPr id="1" xr6:uid="{00000000-0010-0000-F102-000001000000}" uniqueName="P1078948">
      <xmlPr mapId="2" xpath="/GFI-IZD-POD/IPK-GFI-IZD-POD_1000379/P1078948" xmlDataType="decimal"/>
    </xmlCellPr>
  </singleXmlCell>
  <singleXmlCell id="758" xr6:uid="{00000000-000C-0000-FFFF-FFFFF2020000}" r="I13" connectionId="0">
    <xmlCellPr id="1" xr6:uid="{00000000-0010-0000-F202-000001000000}" uniqueName="P1078949">
      <xmlPr mapId="2" xpath="/GFI-IZD-POD/IPK-GFI-IZD-POD_1000379/P1078949" xmlDataType="decimal"/>
    </xmlCellPr>
  </singleXmlCell>
  <singleXmlCell id="759" xr6:uid="{00000000-000C-0000-FFFF-FFFFF3020000}" r="J13" connectionId="0">
    <xmlCellPr id="1" xr6:uid="{00000000-0010-0000-F302-000001000000}" uniqueName="P1079430">
      <xmlPr mapId="2" xpath="/GFI-IZD-POD/IPK-GFI-IZD-POD_1000379/P1079430" xmlDataType="decimal"/>
    </xmlCellPr>
  </singleXmlCell>
  <singleXmlCell id="760" xr6:uid="{00000000-000C-0000-FFFF-FFFFF4020000}" r="K13" connectionId="0">
    <xmlCellPr id="1" xr6:uid="{00000000-0010-0000-F402-000001000000}" uniqueName="P1079851">
      <xmlPr mapId="2" xpath="/GFI-IZD-POD/IPK-GFI-IZD-POD_1000379/P1079851" xmlDataType="decimal"/>
    </xmlCellPr>
  </singleXmlCell>
  <singleXmlCell id="761" xr6:uid="{00000000-000C-0000-FFFF-FFFFF5020000}" r="L13" connectionId="0">
    <xmlCellPr id="1" xr6:uid="{00000000-0010-0000-F502-000001000000}" uniqueName="P1079852">
      <xmlPr mapId="2" xpath="/GFI-IZD-POD/IPK-GFI-IZD-POD_1000379/P1079852" xmlDataType="decimal"/>
    </xmlCellPr>
  </singleXmlCell>
  <singleXmlCell id="762" xr6:uid="{00000000-000C-0000-FFFF-FFFFF6020000}" r="M13" connectionId="0">
    <xmlCellPr id="1" xr6:uid="{00000000-0010-0000-F602-000001000000}" uniqueName="P1079853">
      <xmlPr mapId="2" xpath="/GFI-IZD-POD/IPK-GFI-IZD-POD_1000379/P1079853" xmlDataType="decimal"/>
    </xmlCellPr>
  </singleXmlCell>
  <singleXmlCell id="763" xr6:uid="{00000000-000C-0000-FFFF-FFFFF7020000}" r="N13" connectionId="0">
    <xmlCellPr id="1" xr6:uid="{00000000-0010-0000-F702-000001000000}" uniqueName="P1079854">
      <xmlPr mapId="2" xpath="/GFI-IZD-POD/IPK-GFI-IZD-POD_1000379/P1079854" xmlDataType="decimal"/>
    </xmlCellPr>
  </singleXmlCell>
  <singleXmlCell id="764" xr6:uid="{00000000-000C-0000-FFFF-FFFFF8020000}" r="O13" connectionId="0">
    <xmlCellPr id="1" xr6:uid="{00000000-0010-0000-F802-000001000000}" uniqueName="P1079855">
      <xmlPr mapId="2" xpath="/GFI-IZD-POD/IPK-GFI-IZD-POD_1000379/P1079855" xmlDataType="decimal"/>
    </xmlCellPr>
  </singleXmlCell>
  <singleXmlCell id="765" xr6:uid="{00000000-000C-0000-FFFF-FFFFF9020000}" r="P13" connectionId="0">
    <xmlCellPr id="1" xr6:uid="{00000000-0010-0000-F902-000001000000}" uniqueName="P1081545">
      <xmlPr mapId="2" xpath="/GFI-IZD-POD/IPK-GFI-IZD-POD_1000379/P1081545" xmlDataType="decimal"/>
    </xmlCellPr>
  </singleXmlCell>
  <singleXmlCell id="766" xr6:uid="{00000000-000C-0000-FFFF-FFFFFA020000}" r="Q13" connectionId="0">
    <xmlCellPr id="1" xr6:uid="{00000000-0010-0000-FA02-000001000000}" uniqueName="P1081704">
      <xmlPr mapId="2" xpath="/GFI-IZD-POD/IPK-GFI-IZD-POD_1000379/P1081704" xmlDataType="decimal"/>
    </xmlCellPr>
  </singleXmlCell>
  <singleXmlCell id="767" xr6:uid="{00000000-000C-0000-FFFF-FFFFFB020000}" r="R13" connectionId="0">
    <xmlCellPr id="1" xr6:uid="{00000000-0010-0000-FB02-000001000000}" uniqueName="P1081705">
      <xmlPr mapId="2" xpath="/GFI-IZD-POD/IPK-GFI-IZD-POD_1000379/P1081705" xmlDataType="decimal"/>
    </xmlCellPr>
  </singleXmlCell>
  <singleXmlCell id="768" xr6:uid="{00000000-000C-0000-FFFF-FFFFFC020000}" r="S13" connectionId="0">
    <xmlCellPr id="1" xr6:uid="{00000000-0010-0000-FC02-000001000000}" uniqueName="P1123014">
      <xmlPr mapId="2" xpath="/GFI-IZD-POD/IPK-GFI-IZD-POD_1000379/P1123014" xmlDataType="decimal"/>
    </xmlCellPr>
  </singleXmlCell>
  <singleXmlCell id="769" xr6:uid="{00000000-000C-0000-FFFF-FFFFFD020000}" r="T13" connectionId="0">
    <xmlCellPr id="1" xr6:uid="{00000000-0010-0000-FD02-000001000000}" uniqueName="P1123015">
      <xmlPr mapId="2" xpath="/GFI-IZD-POD/IPK-GFI-IZD-POD_1000379/P1123015" xmlDataType="decimal"/>
    </xmlCellPr>
  </singleXmlCell>
  <singleXmlCell id="770" xr6:uid="{00000000-000C-0000-FFFF-FFFFFE020000}" r="U13" connectionId="0">
    <xmlCellPr id="1" xr6:uid="{00000000-0010-0000-FE02-000001000000}" uniqueName="P1081706">
      <xmlPr mapId="2" xpath="/GFI-IZD-POD/IPK-GFI-IZD-POD_1000379/P1081706" xmlDataType="decimal"/>
    </xmlCellPr>
  </singleXmlCell>
  <singleXmlCell id="771" xr6:uid="{00000000-000C-0000-FFFF-FFFFFF020000}" r="V13" connectionId="0">
    <xmlCellPr id="1" xr6:uid="{00000000-0010-0000-FF02-000001000000}" uniqueName="P1081707">
      <xmlPr mapId="2" xpath="/GFI-IZD-POD/IPK-GFI-IZD-POD_1000379/P1081707" xmlDataType="decimal"/>
    </xmlCellPr>
  </singleXmlCell>
  <singleXmlCell id="772" xr6:uid="{00000000-000C-0000-FFFF-FFFF00030000}" r="W13" connectionId="0">
    <xmlCellPr id="1" xr6:uid="{00000000-0010-0000-0003-000001000000}" uniqueName="P1081708">
      <xmlPr mapId="2" xpath="/GFI-IZD-POD/IPK-GFI-IZD-POD_1000379/P1081708" xmlDataType="decimal"/>
    </xmlCellPr>
  </singleXmlCell>
  <singleXmlCell id="773" xr6:uid="{00000000-000C-0000-FFFF-FFFF01030000}" r="X13" connectionId="0">
    <xmlCellPr id="1" xr6:uid="{00000000-0010-0000-0103-000001000000}" uniqueName="P1081709">
      <xmlPr mapId="2" xpath="/GFI-IZD-POD/IPK-GFI-IZD-POD_1000379/P1081709" xmlDataType="decimal"/>
    </xmlCellPr>
  </singleXmlCell>
  <singleXmlCell id="774" xr6:uid="{00000000-000C-0000-FFFF-FFFF02030000}" r="Y13" connectionId="0">
    <xmlCellPr id="1" xr6:uid="{00000000-0010-0000-0203-000001000000}" uniqueName="P1081710">
      <xmlPr mapId="2" xpath="/GFI-IZD-POD/IPK-GFI-IZD-POD_1000379/P1081710" xmlDataType="decimal"/>
    </xmlCellPr>
  </singleXmlCell>
  <singleXmlCell id="775" xr6:uid="{00000000-000C-0000-FFFF-FFFF03030000}" r="H14" connectionId="0">
    <xmlCellPr id="1" xr6:uid="{00000000-0010-0000-0303-000001000000}" uniqueName="P1079856">
      <xmlPr mapId="2" xpath="/GFI-IZD-POD/IPK-GFI-IZD-POD_1000379/P1079856" xmlDataType="decimal"/>
    </xmlCellPr>
  </singleXmlCell>
  <singleXmlCell id="776" xr6:uid="{00000000-000C-0000-FFFF-FFFF04030000}" r="I14" connectionId="0">
    <xmlCellPr id="1" xr6:uid="{00000000-0010-0000-0403-000001000000}" uniqueName="P1079857">
      <xmlPr mapId="2" xpath="/GFI-IZD-POD/IPK-GFI-IZD-POD_1000379/P1079857" xmlDataType="decimal"/>
    </xmlCellPr>
  </singleXmlCell>
  <singleXmlCell id="777" xr6:uid="{00000000-000C-0000-FFFF-FFFF05030000}" r="J14" connectionId="0">
    <xmlCellPr id="1" xr6:uid="{00000000-0010-0000-0503-000001000000}" uniqueName="P1079858">
      <xmlPr mapId="2" xpath="/GFI-IZD-POD/IPK-GFI-IZD-POD_1000379/P1079858" xmlDataType="decimal"/>
    </xmlCellPr>
  </singleXmlCell>
  <singleXmlCell id="778" xr6:uid="{00000000-000C-0000-FFFF-FFFF06030000}" r="K14" connectionId="0">
    <xmlCellPr id="1" xr6:uid="{00000000-0010-0000-0603-000001000000}" uniqueName="P1079859">
      <xmlPr mapId="2" xpath="/GFI-IZD-POD/IPK-GFI-IZD-POD_1000379/P1079859" xmlDataType="decimal"/>
    </xmlCellPr>
  </singleXmlCell>
  <singleXmlCell id="779" xr6:uid="{00000000-000C-0000-FFFF-FFFF07030000}" r="L14" connectionId="0">
    <xmlCellPr id="1" xr6:uid="{00000000-0010-0000-0703-000001000000}" uniqueName="P1079860">
      <xmlPr mapId="2" xpath="/GFI-IZD-POD/IPK-GFI-IZD-POD_1000379/P1079860" xmlDataType="decimal"/>
    </xmlCellPr>
  </singleXmlCell>
  <singleXmlCell id="780" xr6:uid="{00000000-000C-0000-FFFF-FFFF08030000}" r="M14" connectionId="0">
    <xmlCellPr id="1" xr6:uid="{00000000-0010-0000-0803-000001000000}" uniqueName="P1079861">
      <xmlPr mapId="2" xpath="/GFI-IZD-POD/IPK-GFI-IZD-POD_1000379/P1079861" xmlDataType="decimal"/>
    </xmlCellPr>
  </singleXmlCell>
  <singleXmlCell id="781" xr6:uid="{00000000-000C-0000-FFFF-FFFF09030000}" r="N14" connectionId="0">
    <xmlCellPr id="1" xr6:uid="{00000000-0010-0000-0903-000001000000}" uniqueName="P1079862">
      <xmlPr mapId="2" xpath="/GFI-IZD-POD/IPK-GFI-IZD-POD_1000379/P1079862" xmlDataType="decimal"/>
    </xmlCellPr>
  </singleXmlCell>
  <singleXmlCell id="782" xr6:uid="{00000000-000C-0000-FFFF-FFFF0A030000}" r="O14" connectionId="0">
    <xmlCellPr id="1" xr6:uid="{00000000-0010-0000-0A03-000001000000}" uniqueName="P1079863">
      <xmlPr mapId="2" xpath="/GFI-IZD-POD/IPK-GFI-IZD-POD_1000379/P1079863" xmlDataType="decimal"/>
    </xmlCellPr>
  </singleXmlCell>
  <singleXmlCell id="783" xr6:uid="{00000000-000C-0000-FFFF-FFFF0B030000}" r="P14" connectionId="0">
    <xmlCellPr id="1" xr6:uid="{00000000-0010-0000-0B03-000001000000}" uniqueName="P1081711">
      <xmlPr mapId="2" xpath="/GFI-IZD-POD/IPK-GFI-IZD-POD_1000379/P1081711" xmlDataType="decimal"/>
    </xmlCellPr>
  </singleXmlCell>
  <singleXmlCell id="784" xr6:uid="{00000000-000C-0000-FFFF-FFFF0C030000}" r="Q14" connectionId="0">
    <xmlCellPr id="1" xr6:uid="{00000000-0010-0000-0C03-000001000000}" uniqueName="P1081712">
      <xmlPr mapId="2" xpath="/GFI-IZD-POD/IPK-GFI-IZD-POD_1000379/P1081712" xmlDataType="decimal"/>
    </xmlCellPr>
  </singleXmlCell>
  <singleXmlCell id="785" xr6:uid="{00000000-000C-0000-FFFF-FFFF0D030000}" r="R14" connectionId="0">
    <xmlCellPr id="1" xr6:uid="{00000000-0010-0000-0D03-000001000000}" uniqueName="P1081713">
      <xmlPr mapId="2" xpath="/GFI-IZD-POD/IPK-GFI-IZD-POD_1000379/P1081713" xmlDataType="decimal"/>
    </xmlCellPr>
  </singleXmlCell>
  <singleXmlCell id="786" xr6:uid="{00000000-000C-0000-FFFF-FFFF0E030000}" r="S14" connectionId="0">
    <xmlCellPr id="1" xr6:uid="{00000000-0010-0000-0E03-000001000000}" uniqueName="P1123016">
      <xmlPr mapId="2" xpath="/GFI-IZD-POD/IPK-GFI-IZD-POD_1000379/P1123016" xmlDataType="decimal"/>
    </xmlCellPr>
  </singleXmlCell>
  <singleXmlCell id="787" xr6:uid="{00000000-000C-0000-FFFF-FFFF0F030000}" r="T14" connectionId="0">
    <xmlCellPr id="1" xr6:uid="{00000000-0010-0000-0F03-000001000000}" uniqueName="P1123017">
      <xmlPr mapId="2" xpath="/GFI-IZD-POD/IPK-GFI-IZD-POD_1000379/P1123017" xmlDataType="decimal"/>
    </xmlCellPr>
  </singleXmlCell>
  <singleXmlCell id="788" xr6:uid="{00000000-000C-0000-FFFF-FFFF10030000}" r="U14" connectionId="0">
    <xmlCellPr id="1" xr6:uid="{00000000-0010-0000-1003-000001000000}" uniqueName="P1081714">
      <xmlPr mapId="2" xpath="/GFI-IZD-POD/IPK-GFI-IZD-POD_1000379/P1081714" xmlDataType="decimal"/>
    </xmlCellPr>
  </singleXmlCell>
  <singleXmlCell id="789" xr6:uid="{00000000-000C-0000-FFFF-FFFF11030000}" r="V14" connectionId="0">
    <xmlCellPr id="1" xr6:uid="{00000000-0010-0000-1103-000001000000}" uniqueName="P1081715">
      <xmlPr mapId="2" xpath="/GFI-IZD-POD/IPK-GFI-IZD-POD_1000379/P1081715" xmlDataType="decimal"/>
    </xmlCellPr>
  </singleXmlCell>
  <singleXmlCell id="790" xr6:uid="{00000000-000C-0000-FFFF-FFFF12030000}" r="W14" connectionId="0">
    <xmlCellPr id="1" xr6:uid="{00000000-0010-0000-1203-000001000000}" uniqueName="P1081716">
      <xmlPr mapId="2" xpath="/GFI-IZD-POD/IPK-GFI-IZD-POD_1000379/P1081716" xmlDataType="decimal"/>
    </xmlCellPr>
  </singleXmlCell>
  <singleXmlCell id="791" xr6:uid="{00000000-000C-0000-FFFF-FFFF13030000}" r="X14" connectionId="0">
    <xmlCellPr id="1" xr6:uid="{00000000-0010-0000-1303-000001000000}" uniqueName="P1081717">
      <xmlPr mapId="2" xpath="/GFI-IZD-POD/IPK-GFI-IZD-POD_1000379/P1081717" xmlDataType="decimal"/>
    </xmlCellPr>
  </singleXmlCell>
  <singleXmlCell id="792" xr6:uid="{00000000-000C-0000-FFFF-FFFF14030000}" r="Y14" connectionId="0">
    <xmlCellPr id="1" xr6:uid="{00000000-0010-0000-1403-000001000000}" uniqueName="P1081718">
      <xmlPr mapId="2" xpath="/GFI-IZD-POD/IPK-GFI-IZD-POD_1000379/P1081718" xmlDataType="decimal"/>
    </xmlCellPr>
  </singleXmlCell>
  <singleXmlCell id="793" xr6:uid="{00000000-000C-0000-FFFF-FFFF15030000}" r="H15" connectionId="0">
    <xmlCellPr id="1" xr6:uid="{00000000-0010-0000-1503-000001000000}" uniqueName="P1079864">
      <xmlPr mapId="2" xpath="/GFI-IZD-POD/IPK-GFI-IZD-POD_1000379/P1079864" xmlDataType="decimal"/>
    </xmlCellPr>
  </singleXmlCell>
  <singleXmlCell id="794" xr6:uid="{00000000-000C-0000-FFFF-FFFF16030000}" r="I15" connectionId="0">
    <xmlCellPr id="1" xr6:uid="{00000000-0010-0000-1603-000001000000}" uniqueName="P1079865">
      <xmlPr mapId="2" xpath="/GFI-IZD-POD/IPK-GFI-IZD-POD_1000379/P1079865" xmlDataType="decimal"/>
    </xmlCellPr>
  </singleXmlCell>
  <singleXmlCell id="795" xr6:uid="{00000000-000C-0000-FFFF-FFFF17030000}" r="J15" connectionId="0">
    <xmlCellPr id="1" xr6:uid="{00000000-0010-0000-1703-000001000000}" uniqueName="P1079866">
      <xmlPr mapId="2" xpath="/GFI-IZD-POD/IPK-GFI-IZD-POD_1000379/P1079866" xmlDataType="decimal"/>
    </xmlCellPr>
  </singleXmlCell>
  <singleXmlCell id="796" xr6:uid="{00000000-000C-0000-FFFF-FFFF18030000}" r="K15" connectionId="0">
    <xmlCellPr id="1" xr6:uid="{00000000-0010-0000-1803-000001000000}" uniqueName="P1079867">
      <xmlPr mapId="2" xpath="/GFI-IZD-POD/IPK-GFI-IZD-POD_1000379/P1079867" xmlDataType="decimal"/>
    </xmlCellPr>
  </singleXmlCell>
  <singleXmlCell id="797" xr6:uid="{00000000-000C-0000-FFFF-FFFF19030000}" r="L15" connectionId="0">
    <xmlCellPr id="1" xr6:uid="{00000000-0010-0000-1903-000001000000}" uniqueName="P1079868">
      <xmlPr mapId="2" xpath="/GFI-IZD-POD/IPK-GFI-IZD-POD_1000379/P1079868" xmlDataType="decimal"/>
    </xmlCellPr>
  </singleXmlCell>
  <singleXmlCell id="798" xr6:uid="{00000000-000C-0000-FFFF-FFFF1A030000}" r="M15" connectionId="0">
    <xmlCellPr id="1" xr6:uid="{00000000-0010-0000-1A03-000001000000}" uniqueName="P1079869">
      <xmlPr mapId="2" xpath="/GFI-IZD-POD/IPK-GFI-IZD-POD_1000379/P1079869" xmlDataType="decimal"/>
    </xmlCellPr>
  </singleXmlCell>
  <singleXmlCell id="799" xr6:uid="{00000000-000C-0000-FFFF-FFFF1B030000}" r="N15" connectionId="0">
    <xmlCellPr id="1" xr6:uid="{00000000-0010-0000-1B03-000001000000}" uniqueName="P1079870">
      <xmlPr mapId="2" xpath="/GFI-IZD-POD/IPK-GFI-IZD-POD_1000379/P1079870" xmlDataType="decimal"/>
    </xmlCellPr>
  </singleXmlCell>
  <singleXmlCell id="800" xr6:uid="{00000000-000C-0000-FFFF-FFFF1C030000}" r="O15" connectionId="0">
    <xmlCellPr id="1" xr6:uid="{00000000-0010-0000-1C03-000001000000}" uniqueName="P1079871">
      <xmlPr mapId="2" xpath="/GFI-IZD-POD/IPK-GFI-IZD-POD_1000379/P1079871" xmlDataType="decimal"/>
    </xmlCellPr>
  </singleXmlCell>
  <singleXmlCell id="801" xr6:uid="{00000000-000C-0000-FFFF-FFFF1D030000}" r="P15" connectionId="0">
    <xmlCellPr id="1" xr6:uid="{00000000-0010-0000-1D03-000001000000}" uniqueName="P1081874">
      <xmlPr mapId="2" xpath="/GFI-IZD-POD/IPK-GFI-IZD-POD_1000379/P1081874" xmlDataType="decimal"/>
    </xmlCellPr>
  </singleXmlCell>
  <singleXmlCell id="802" xr6:uid="{00000000-000C-0000-FFFF-FFFF1E030000}" r="Q15" connectionId="0">
    <xmlCellPr id="1" xr6:uid="{00000000-0010-0000-1E03-000001000000}" uniqueName="P1081877">
      <xmlPr mapId="2" xpath="/GFI-IZD-POD/IPK-GFI-IZD-POD_1000379/P1081877" xmlDataType="decimal"/>
    </xmlCellPr>
  </singleXmlCell>
  <singleXmlCell id="803" xr6:uid="{00000000-000C-0000-FFFF-FFFF1F030000}" r="R15" connectionId="0">
    <xmlCellPr id="1" xr6:uid="{00000000-0010-0000-1F03-000001000000}" uniqueName="P1081880">
      <xmlPr mapId="2" xpath="/GFI-IZD-POD/IPK-GFI-IZD-POD_1000379/P1081880" xmlDataType="decimal"/>
    </xmlCellPr>
  </singleXmlCell>
  <singleXmlCell id="804" xr6:uid="{00000000-000C-0000-FFFF-FFFF20030000}" r="S15" connectionId="0">
    <xmlCellPr id="1" xr6:uid="{00000000-0010-0000-2003-000001000000}" uniqueName="P1123018">
      <xmlPr mapId="2" xpath="/GFI-IZD-POD/IPK-GFI-IZD-POD_1000379/P1123018" xmlDataType="decimal"/>
    </xmlCellPr>
  </singleXmlCell>
  <singleXmlCell id="805" xr6:uid="{00000000-000C-0000-FFFF-FFFF21030000}" r="T15" connectionId="0">
    <xmlCellPr id="1" xr6:uid="{00000000-0010-0000-2103-000001000000}" uniqueName="P1123019">
      <xmlPr mapId="2" xpath="/GFI-IZD-POD/IPK-GFI-IZD-POD_1000379/P1123019" xmlDataType="decimal"/>
    </xmlCellPr>
  </singleXmlCell>
  <singleXmlCell id="806" xr6:uid="{00000000-000C-0000-FFFF-FFFF22030000}" r="U15" connectionId="0">
    <xmlCellPr id="1" xr6:uid="{00000000-0010-0000-2203-000001000000}" uniqueName="P1081882">
      <xmlPr mapId="2" xpath="/GFI-IZD-POD/IPK-GFI-IZD-POD_1000379/P1081882" xmlDataType="decimal"/>
    </xmlCellPr>
  </singleXmlCell>
  <singleXmlCell id="807" xr6:uid="{00000000-000C-0000-FFFF-FFFF23030000}" r="V15" connectionId="0">
    <xmlCellPr id="1" xr6:uid="{00000000-0010-0000-2303-000001000000}" uniqueName="P1081888">
      <xmlPr mapId="2" xpath="/GFI-IZD-POD/IPK-GFI-IZD-POD_1000379/P1081888" xmlDataType="decimal"/>
    </xmlCellPr>
  </singleXmlCell>
  <singleXmlCell id="808" xr6:uid="{00000000-000C-0000-FFFF-FFFF24030000}" r="W15" connectionId="0">
    <xmlCellPr id="1" xr6:uid="{00000000-0010-0000-2403-000001000000}" uniqueName="P1081891">
      <xmlPr mapId="2" xpath="/GFI-IZD-POD/IPK-GFI-IZD-POD_1000379/P1081891" xmlDataType="decimal"/>
    </xmlCellPr>
  </singleXmlCell>
  <singleXmlCell id="809" xr6:uid="{00000000-000C-0000-FFFF-FFFF25030000}" r="X15" connectionId="0">
    <xmlCellPr id="1" xr6:uid="{00000000-0010-0000-2503-000001000000}" uniqueName="P1081893">
      <xmlPr mapId="2" xpath="/GFI-IZD-POD/IPK-GFI-IZD-POD_1000379/P1081893" xmlDataType="decimal"/>
    </xmlCellPr>
  </singleXmlCell>
  <singleXmlCell id="810" xr6:uid="{00000000-000C-0000-FFFF-FFFF26030000}" r="Y15" connectionId="0">
    <xmlCellPr id="1" xr6:uid="{00000000-0010-0000-2603-000001000000}" uniqueName="P1081895">
      <xmlPr mapId="2" xpath="/GFI-IZD-POD/IPK-GFI-IZD-POD_1000379/P1081895" xmlDataType="decimal"/>
    </xmlCellPr>
  </singleXmlCell>
  <singleXmlCell id="811" xr6:uid="{00000000-000C-0000-FFFF-FFFF27030000}" r="H16" connectionId="0">
    <xmlCellPr id="1" xr6:uid="{00000000-0010-0000-2703-000001000000}" uniqueName="P1079872">
      <xmlPr mapId="2" xpath="/GFI-IZD-POD/IPK-GFI-IZD-POD_1000379/P1079872" xmlDataType="decimal"/>
    </xmlCellPr>
  </singleXmlCell>
  <singleXmlCell id="812" xr6:uid="{00000000-000C-0000-FFFF-FFFF28030000}" r="I16" connectionId="0">
    <xmlCellPr id="1" xr6:uid="{00000000-0010-0000-2803-000001000000}" uniqueName="P1079873">
      <xmlPr mapId="2" xpath="/GFI-IZD-POD/IPK-GFI-IZD-POD_1000379/P1079873" xmlDataType="decimal"/>
    </xmlCellPr>
  </singleXmlCell>
  <singleXmlCell id="813" xr6:uid="{00000000-000C-0000-FFFF-FFFF29030000}" r="J16" connectionId="0">
    <xmlCellPr id="1" xr6:uid="{00000000-0010-0000-2903-000001000000}" uniqueName="P1079874">
      <xmlPr mapId="2" xpath="/GFI-IZD-POD/IPK-GFI-IZD-POD_1000379/P1079874" xmlDataType="decimal"/>
    </xmlCellPr>
  </singleXmlCell>
  <singleXmlCell id="814" xr6:uid="{00000000-000C-0000-FFFF-FFFF2A030000}" r="K16" connectionId="0">
    <xmlCellPr id="1" xr6:uid="{00000000-0010-0000-2A03-000001000000}" uniqueName="P1079875">
      <xmlPr mapId="2" xpath="/GFI-IZD-POD/IPK-GFI-IZD-POD_1000379/P1079875" xmlDataType="decimal"/>
    </xmlCellPr>
  </singleXmlCell>
  <singleXmlCell id="815" xr6:uid="{00000000-000C-0000-FFFF-FFFF2B030000}" r="L16" connectionId="0">
    <xmlCellPr id="1" xr6:uid="{00000000-0010-0000-2B03-000001000000}" uniqueName="P1079876">
      <xmlPr mapId="2" xpath="/GFI-IZD-POD/IPK-GFI-IZD-POD_1000379/P1079876" xmlDataType="decimal"/>
    </xmlCellPr>
  </singleXmlCell>
  <singleXmlCell id="816" xr6:uid="{00000000-000C-0000-FFFF-FFFF2C030000}" r="M16" connectionId="0">
    <xmlCellPr id="1" xr6:uid="{00000000-0010-0000-2C03-000001000000}" uniqueName="P1079877">
      <xmlPr mapId="2" xpath="/GFI-IZD-POD/IPK-GFI-IZD-POD_1000379/P1079877" xmlDataType="decimal"/>
    </xmlCellPr>
  </singleXmlCell>
  <singleXmlCell id="817" xr6:uid="{00000000-000C-0000-FFFF-FFFF2D030000}" r="N16" connectionId="0">
    <xmlCellPr id="1" xr6:uid="{00000000-0010-0000-2D03-000001000000}" uniqueName="P1079878">
      <xmlPr mapId="2" xpath="/GFI-IZD-POD/IPK-GFI-IZD-POD_1000379/P1079878" xmlDataType="decimal"/>
    </xmlCellPr>
  </singleXmlCell>
  <singleXmlCell id="818" xr6:uid="{00000000-000C-0000-FFFF-FFFF2E030000}" r="O16" connectionId="0">
    <xmlCellPr id="1" xr6:uid="{00000000-0010-0000-2E03-000001000000}" uniqueName="P1079879">
      <xmlPr mapId="2" xpath="/GFI-IZD-POD/IPK-GFI-IZD-POD_1000379/P1079879" xmlDataType="decimal"/>
    </xmlCellPr>
  </singleXmlCell>
  <singleXmlCell id="819" xr6:uid="{00000000-000C-0000-FFFF-FFFF2F030000}" r="P16" connectionId="0">
    <xmlCellPr id="1" xr6:uid="{00000000-0010-0000-2F03-000001000000}" uniqueName="P1081898">
      <xmlPr mapId="2" xpath="/GFI-IZD-POD/IPK-GFI-IZD-POD_1000379/P1081898" xmlDataType="decimal"/>
    </xmlCellPr>
  </singleXmlCell>
  <singleXmlCell id="820" xr6:uid="{00000000-000C-0000-FFFF-FFFF30030000}" r="Q16" connectionId="0">
    <xmlCellPr id="1" xr6:uid="{00000000-0010-0000-3003-000001000000}" uniqueName="P1081900">
      <xmlPr mapId="2" xpath="/GFI-IZD-POD/IPK-GFI-IZD-POD_1000379/P1081900" xmlDataType="decimal"/>
    </xmlCellPr>
  </singleXmlCell>
  <singleXmlCell id="821" xr6:uid="{00000000-000C-0000-FFFF-FFFF31030000}" r="R16" connectionId="0">
    <xmlCellPr id="1" xr6:uid="{00000000-0010-0000-3103-000001000000}" uniqueName="P1081902">
      <xmlPr mapId="2" xpath="/GFI-IZD-POD/IPK-GFI-IZD-POD_1000379/P1081902" xmlDataType="decimal"/>
    </xmlCellPr>
  </singleXmlCell>
  <singleXmlCell id="822" xr6:uid="{00000000-000C-0000-FFFF-FFFF32030000}" r="S16" connectionId="0">
    <xmlCellPr id="1" xr6:uid="{00000000-0010-0000-3203-000001000000}" uniqueName="P1123020">
      <xmlPr mapId="2" xpath="/GFI-IZD-POD/IPK-GFI-IZD-POD_1000379/P1123020" xmlDataType="decimal"/>
    </xmlCellPr>
  </singleXmlCell>
  <singleXmlCell id="823" xr6:uid="{00000000-000C-0000-FFFF-FFFF33030000}" r="T16" connectionId="0">
    <xmlCellPr id="1" xr6:uid="{00000000-0010-0000-3303-000001000000}" uniqueName="P1123021">
      <xmlPr mapId="2" xpath="/GFI-IZD-POD/IPK-GFI-IZD-POD_1000379/P1123021" xmlDataType="decimal"/>
    </xmlCellPr>
  </singleXmlCell>
  <singleXmlCell id="824" xr6:uid="{00000000-000C-0000-FFFF-FFFF34030000}" r="U16" connectionId="0">
    <xmlCellPr id="1" xr6:uid="{00000000-0010-0000-3403-000001000000}" uniqueName="P1081903">
      <xmlPr mapId="2" xpath="/GFI-IZD-POD/IPK-GFI-IZD-POD_1000379/P1081903" xmlDataType="decimal"/>
    </xmlCellPr>
  </singleXmlCell>
  <singleXmlCell id="825" xr6:uid="{00000000-000C-0000-FFFF-FFFF35030000}" r="V16" connectionId="0">
    <xmlCellPr id="1" xr6:uid="{00000000-0010-0000-3503-000001000000}" uniqueName="P1081906">
      <xmlPr mapId="2" xpath="/GFI-IZD-POD/IPK-GFI-IZD-POD_1000379/P1081906" xmlDataType="decimal"/>
    </xmlCellPr>
  </singleXmlCell>
  <singleXmlCell id="826" xr6:uid="{00000000-000C-0000-FFFF-FFFF36030000}" r="W16" connectionId="0">
    <xmlCellPr id="1" xr6:uid="{00000000-0010-0000-3603-000001000000}" uniqueName="P1081908">
      <xmlPr mapId="2" xpath="/GFI-IZD-POD/IPK-GFI-IZD-POD_1000379/P1081908" xmlDataType="decimal"/>
    </xmlCellPr>
  </singleXmlCell>
  <singleXmlCell id="827" xr6:uid="{00000000-000C-0000-FFFF-FFFF37030000}" r="X16" connectionId="0">
    <xmlCellPr id="1" xr6:uid="{00000000-0010-0000-3703-000001000000}" uniqueName="P1081915">
      <xmlPr mapId="2" xpath="/GFI-IZD-POD/IPK-GFI-IZD-POD_1000379/P1081915" xmlDataType="decimal"/>
    </xmlCellPr>
  </singleXmlCell>
  <singleXmlCell id="828" xr6:uid="{00000000-000C-0000-FFFF-FFFF38030000}" r="Y16" connectionId="0">
    <xmlCellPr id="1" xr6:uid="{00000000-0010-0000-3803-000001000000}" uniqueName="P1081918">
      <xmlPr mapId="2" xpath="/GFI-IZD-POD/IPK-GFI-IZD-POD_1000379/P1081918" xmlDataType="decimal"/>
    </xmlCellPr>
  </singleXmlCell>
  <singleXmlCell id="829" xr6:uid="{00000000-000C-0000-FFFF-FFFF39030000}" r="H17" connectionId="0">
    <xmlCellPr id="1" xr6:uid="{00000000-0010-0000-3903-000001000000}" uniqueName="P1079880">
      <xmlPr mapId="2" xpath="/GFI-IZD-POD/IPK-GFI-IZD-POD_1000379/P1079880" xmlDataType="decimal"/>
    </xmlCellPr>
  </singleXmlCell>
  <singleXmlCell id="830" xr6:uid="{00000000-000C-0000-FFFF-FFFF3A030000}" r="I17" connectionId="0">
    <xmlCellPr id="1" xr6:uid="{00000000-0010-0000-3A03-000001000000}" uniqueName="P1079881">
      <xmlPr mapId="2" xpath="/GFI-IZD-POD/IPK-GFI-IZD-POD_1000379/P1079881" xmlDataType="decimal"/>
    </xmlCellPr>
  </singleXmlCell>
  <singleXmlCell id="831" xr6:uid="{00000000-000C-0000-FFFF-FFFF3B030000}" r="J17" connectionId="0">
    <xmlCellPr id="1" xr6:uid="{00000000-0010-0000-3B03-000001000000}" uniqueName="P1079882">
      <xmlPr mapId="2" xpath="/GFI-IZD-POD/IPK-GFI-IZD-POD_1000379/P1079882" xmlDataType="decimal"/>
    </xmlCellPr>
  </singleXmlCell>
  <singleXmlCell id="832" xr6:uid="{00000000-000C-0000-FFFF-FFFF3C030000}" r="K17" connectionId="0">
    <xmlCellPr id="1" xr6:uid="{00000000-0010-0000-3C03-000001000000}" uniqueName="P1079883">
      <xmlPr mapId="2" xpath="/GFI-IZD-POD/IPK-GFI-IZD-POD_1000379/P1079883" xmlDataType="decimal"/>
    </xmlCellPr>
  </singleXmlCell>
  <singleXmlCell id="833" xr6:uid="{00000000-000C-0000-FFFF-FFFF3D030000}" r="L17" connectionId="0">
    <xmlCellPr id="1" xr6:uid="{00000000-0010-0000-3D03-000001000000}" uniqueName="P1079884">
      <xmlPr mapId="2" xpath="/GFI-IZD-POD/IPK-GFI-IZD-POD_1000379/P1079884" xmlDataType="decimal"/>
    </xmlCellPr>
  </singleXmlCell>
  <singleXmlCell id="834" xr6:uid="{00000000-000C-0000-FFFF-FFFF3E030000}" r="M17" connectionId="0">
    <xmlCellPr id="1" xr6:uid="{00000000-0010-0000-3E03-000001000000}" uniqueName="P1079885">
      <xmlPr mapId="2" xpath="/GFI-IZD-POD/IPK-GFI-IZD-POD_1000379/P1079885" xmlDataType="decimal"/>
    </xmlCellPr>
  </singleXmlCell>
  <singleXmlCell id="835" xr6:uid="{00000000-000C-0000-FFFF-FFFF3F030000}" r="N17" connectionId="0">
    <xmlCellPr id="1" xr6:uid="{00000000-0010-0000-3F03-000001000000}" uniqueName="P1079886">
      <xmlPr mapId="2" xpath="/GFI-IZD-POD/IPK-GFI-IZD-POD_1000379/P1079886" xmlDataType="decimal"/>
    </xmlCellPr>
  </singleXmlCell>
  <singleXmlCell id="836" xr6:uid="{00000000-000C-0000-FFFF-FFFF40030000}" r="O17" connectionId="0">
    <xmlCellPr id="1" xr6:uid="{00000000-0010-0000-4003-000001000000}" uniqueName="P1079887">
      <xmlPr mapId="2" xpath="/GFI-IZD-POD/IPK-GFI-IZD-POD_1000379/P1079887" xmlDataType="decimal"/>
    </xmlCellPr>
  </singleXmlCell>
  <singleXmlCell id="837" xr6:uid="{00000000-000C-0000-FFFF-FFFF41030000}" r="P17" connectionId="0">
    <xmlCellPr id="1" xr6:uid="{00000000-0010-0000-4103-000001000000}" uniqueName="P1081920">
      <xmlPr mapId="2" xpath="/GFI-IZD-POD/IPK-GFI-IZD-POD_1000379/P1081920" xmlDataType="decimal"/>
    </xmlCellPr>
  </singleXmlCell>
  <singleXmlCell id="838" xr6:uid="{00000000-000C-0000-FFFF-FFFF42030000}" r="Q17" connectionId="0">
    <xmlCellPr id="1" xr6:uid="{00000000-0010-0000-4203-000001000000}" uniqueName="P1081922">
      <xmlPr mapId="2" xpath="/GFI-IZD-POD/IPK-GFI-IZD-POD_1000379/P1081922" xmlDataType="decimal"/>
    </xmlCellPr>
  </singleXmlCell>
  <singleXmlCell id="839" xr6:uid="{00000000-000C-0000-FFFF-FFFF43030000}" r="R17" connectionId="0">
    <xmlCellPr id="1" xr6:uid="{00000000-0010-0000-4303-000001000000}" uniqueName="P1081925">
      <xmlPr mapId="2" xpath="/GFI-IZD-POD/IPK-GFI-IZD-POD_1000379/P1081925" xmlDataType="decimal"/>
    </xmlCellPr>
  </singleXmlCell>
  <singleXmlCell id="840" xr6:uid="{00000000-000C-0000-FFFF-FFFF44030000}" r="S17" connectionId="0">
    <xmlCellPr id="1" xr6:uid="{00000000-0010-0000-4403-000001000000}" uniqueName="P1123022">
      <xmlPr mapId="2" xpath="/GFI-IZD-POD/IPK-GFI-IZD-POD_1000379/P1123022" xmlDataType="decimal"/>
    </xmlCellPr>
  </singleXmlCell>
  <singleXmlCell id="841" xr6:uid="{00000000-000C-0000-FFFF-FFFF45030000}" r="T17" connectionId="0">
    <xmlCellPr id="1" xr6:uid="{00000000-0010-0000-4503-000001000000}" uniqueName="P1123023">
      <xmlPr mapId="2" xpath="/GFI-IZD-POD/IPK-GFI-IZD-POD_1000379/P1123023" xmlDataType="decimal"/>
    </xmlCellPr>
  </singleXmlCell>
  <singleXmlCell id="842" xr6:uid="{00000000-000C-0000-FFFF-FFFF46030000}" r="U17" connectionId="0">
    <xmlCellPr id="1" xr6:uid="{00000000-0010-0000-4603-000001000000}" uniqueName="P1081927">
      <xmlPr mapId="2" xpath="/GFI-IZD-POD/IPK-GFI-IZD-POD_1000379/P1081927" xmlDataType="decimal"/>
    </xmlCellPr>
  </singleXmlCell>
  <singleXmlCell id="843" xr6:uid="{00000000-000C-0000-FFFF-FFFF47030000}" r="V17" connectionId="0">
    <xmlCellPr id="1" xr6:uid="{00000000-0010-0000-4703-000001000000}" uniqueName="P1081929">
      <xmlPr mapId="2" xpath="/GFI-IZD-POD/IPK-GFI-IZD-POD_1000379/P1081929" xmlDataType="decimal"/>
    </xmlCellPr>
  </singleXmlCell>
  <singleXmlCell id="844" xr6:uid="{00000000-000C-0000-FFFF-FFFF48030000}" r="W17" connectionId="0">
    <xmlCellPr id="1" xr6:uid="{00000000-0010-0000-4803-000001000000}" uniqueName="P1081930">
      <xmlPr mapId="2" xpath="/GFI-IZD-POD/IPK-GFI-IZD-POD_1000379/P1081930" xmlDataType="decimal"/>
    </xmlCellPr>
  </singleXmlCell>
  <singleXmlCell id="845" xr6:uid="{00000000-000C-0000-FFFF-FFFF49030000}" r="X17" connectionId="0">
    <xmlCellPr id="1" xr6:uid="{00000000-0010-0000-4903-000001000000}" uniqueName="P1081932">
      <xmlPr mapId="2" xpath="/GFI-IZD-POD/IPK-GFI-IZD-POD_1000379/P1081932" xmlDataType="decimal"/>
    </xmlCellPr>
  </singleXmlCell>
  <singleXmlCell id="846" xr6:uid="{00000000-000C-0000-FFFF-FFFF4A030000}" r="Y17" connectionId="0">
    <xmlCellPr id="1" xr6:uid="{00000000-0010-0000-4A03-000001000000}" uniqueName="P1081934">
      <xmlPr mapId="2" xpath="/GFI-IZD-POD/IPK-GFI-IZD-POD_1000379/P1081934" xmlDataType="decimal"/>
    </xmlCellPr>
  </singleXmlCell>
  <singleXmlCell id="847" xr6:uid="{00000000-000C-0000-FFFF-FFFF4B030000}" r="H18" connectionId="0">
    <xmlCellPr id="1" xr6:uid="{00000000-0010-0000-4B03-000001000000}" uniqueName="P1079888">
      <xmlPr mapId="2" xpath="/GFI-IZD-POD/IPK-GFI-IZD-POD_1000379/P1079888" xmlDataType="decimal"/>
    </xmlCellPr>
  </singleXmlCell>
  <singleXmlCell id="848" xr6:uid="{00000000-000C-0000-FFFF-FFFF4C030000}" r="I18" connectionId="0">
    <xmlCellPr id="1" xr6:uid="{00000000-0010-0000-4C03-000001000000}" uniqueName="P1079889">
      <xmlPr mapId="2" xpath="/GFI-IZD-POD/IPK-GFI-IZD-POD_1000379/P1079889" xmlDataType="decimal"/>
    </xmlCellPr>
  </singleXmlCell>
  <singleXmlCell id="849" xr6:uid="{00000000-000C-0000-FFFF-FFFF4D030000}" r="J18" connectionId="0">
    <xmlCellPr id="1" xr6:uid="{00000000-0010-0000-4D03-000001000000}" uniqueName="P1079890">
      <xmlPr mapId="2" xpath="/GFI-IZD-POD/IPK-GFI-IZD-POD_1000379/P1079890" xmlDataType="decimal"/>
    </xmlCellPr>
  </singleXmlCell>
  <singleXmlCell id="850" xr6:uid="{00000000-000C-0000-FFFF-FFFF4E030000}" r="K18" connectionId="0">
    <xmlCellPr id="1" xr6:uid="{00000000-0010-0000-4E03-000001000000}" uniqueName="P1079891">
      <xmlPr mapId="2" xpath="/GFI-IZD-POD/IPK-GFI-IZD-POD_1000379/P1079891" xmlDataType="decimal"/>
    </xmlCellPr>
  </singleXmlCell>
  <singleXmlCell id="851" xr6:uid="{00000000-000C-0000-FFFF-FFFF4F030000}" r="L18" connectionId="0">
    <xmlCellPr id="1" xr6:uid="{00000000-0010-0000-4F03-000001000000}" uniqueName="P1079892">
      <xmlPr mapId="2" xpath="/GFI-IZD-POD/IPK-GFI-IZD-POD_1000379/P1079892" xmlDataType="decimal"/>
    </xmlCellPr>
  </singleXmlCell>
  <singleXmlCell id="852" xr6:uid="{00000000-000C-0000-FFFF-FFFF50030000}" r="M18" connectionId="0">
    <xmlCellPr id="1" xr6:uid="{00000000-0010-0000-5003-000001000000}" uniqueName="P1079893">
      <xmlPr mapId="2" xpath="/GFI-IZD-POD/IPK-GFI-IZD-POD_1000379/P1079893" xmlDataType="decimal"/>
    </xmlCellPr>
  </singleXmlCell>
  <singleXmlCell id="853" xr6:uid="{00000000-000C-0000-FFFF-FFFF51030000}" r="N18" connectionId="0">
    <xmlCellPr id="1" xr6:uid="{00000000-0010-0000-5103-000001000000}" uniqueName="P1079894">
      <xmlPr mapId="2" xpath="/GFI-IZD-POD/IPK-GFI-IZD-POD_1000379/P1079894" xmlDataType="decimal"/>
    </xmlCellPr>
  </singleXmlCell>
  <singleXmlCell id="854" xr6:uid="{00000000-000C-0000-FFFF-FFFF52030000}" r="O18" connectionId="0">
    <xmlCellPr id="1" xr6:uid="{00000000-0010-0000-5203-000001000000}" uniqueName="P1079895">
      <xmlPr mapId="2" xpath="/GFI-IZD-POD/IPK-GFI-IZD-POD_1000379/P1079895" xmlDataType="decimal"/>
    </xmlCellPr>
  </singleXmlCell>
  <singleXmlCell id="855" xr6:uid="{00000000-000C-0000-FFFF-FFFF53030000}" r="P18" connectionId="0">
    <xmlCellPr id="1" xr6:uid="{00000000-0010-0000-5303-000001000000}" uniqueName="P1081936">
      <xmlPr mapId="2" xpath="/GFI-IZD-POD/IPK-GFI-IZD-POD_1000379/P1081936" xmlDataType="decimal"/>
    </xmlCellPr>
  </singleXmlCell>
  <singleXmlCell id="856" xr6:uid="{00000000-000C-0000-FFFF-FFFF54030000}" r="Q18" connectionId="0">
    <xmlCellPr id="1" xr6:uid="{00000000-0010-0000-5403-000001000000}" uniqueName="P1081938">
      <xmlPr mapId="2" xpath="/GFI-IZD-POD/IPK-GFI-IZD-POD_1000379/P1081938" xmlDataType="decimal"/>
    </xmlCellPr>
  </singleXmlCell>
  <singleXmlCell id="857" xr6:uid="{00000000-000C-0000-FFFF-FFFF55030000}" r="R18" connectionId="0">
    <xmlCellPr id="1" xr6:uid="{00000000-0010-0000-5503-000001000000}" uniqueName="P1081940">
      <xmlPr mapId="2" xpath="/GFI-IZD-POD/IPK-GFI-IZD-POD_1000379/P1081940" xmlDataType="decimal"/>
    </xmlCellPr>
  </singleXmlCell>
  <singleXmlCell id="858" xr6:uid="{00000000-000C-0000-FFFF-FFFF56030000}" r="S18" connectionId="0">
    <xmlCellPr id="1" xr6:uid="{00000000-0010-0000-5603-000001000000}" uniqueName="P1123024">
      <xmlPr mapId="2" xpath="/GFI-IZD-POD/IPK-GFI-IZD-POD_1000379/P1123024" xmlDataType="decimal"/>
    </xmlCellPr>
  </singleXmlCell>
  <singleXmlCell id="859" xr6:uid="{00000000-000C-0000-FFFF-FFFF57030000}" r="T18" connectionId="0">
    <xmlCellPr id="1" xr6:uid="{00000000-0010-0000-5703-000001000000}" uniqueName="P1123025">
      <xmlPr mapId="2" xpath="/GFI-IZD-POD/IPK-GFI-IZD-POD_1000379/P1123025" xmlDataType="decimal"/>
    </xmlCellPr>
  </singleXmlCell>
  <singleXmlCell id="860" xr6:uid="{00000000-000C-0000-FFFF-FFFF58030000}" r="U18" connectionId="0">
    <xmlCellPr id="1" xr6:uid="{00000000-0010-0000-5803-000001000000}" uniqueName="P1081942">
      <xmlPr mapId="2" xpath="/GFI-IZD-POD/IPK-GFI-IZD-POD_1000379/P1081942" xmlDataType="decimal"/>
    </xmlCellPr>
  </singleXmlCell>
  <singleXmlCell id="861" xr6:uid="{00000000-000C-0000-FFFF-FFFF59030000}" r="V18" connectionId="0">
    <xmlCellPr id="1" xr6:uid="{00000000-0010-0000-5903-000001000000}" uniqueName="P1081944">
      <xmlPr mapId="2" xpath="/GFI-IZD-POD/IPK-GFI-IZD-POD_1000379/P1081944" xmlDataType="decimal"/>
    </xmlCellPr>
  </singleXmlCell>
  <singleXmlCell id="862" xr6:uid="{00000000-000C-0000-FFFF-FFFF5A030000}" r="W18" connectionId="0">
    <xmlCellPr id="1" xr6:uid="{00000000-0010-0000-5A03-000001000000}" uniqueName="P1081946">
      <xmlPr mapId="2" xpath="/GFI-IZD-POD/IPK-GFI-IZD-POD_1000379/P1081946" xmlDataType="decimal"/>
    </xmlCellPr>
  </singleXmlCell>
  <singleXmlCell id="863" xr6:uid="{00000000-000C-0000-FFFF-FFFF5B030000}" r="X18" connectionId="0">
    <xmlCellPr id="1" xr6:uid="{00000000-0010-0000-5B03-000001000000}" uniqueName="P1081948">
      <xmlPr mapId="2" xpath="/GFI-IZD-POD/IPK-GFI-IZD-POD_1000379/P1081948" xmlDataType="decimal"/>
    </xmlCellPr>
  </singleXmlCell>
  <singleXmlCell id="864" xr6:uid="{00000000-000C-0000-FFFF-FFFF5C030000}" r="Y18" connectionId="0">
    <xmlCellPr id="1" xr6:uid="{00000000-0010-0000-5C03-000001000000}" uniqueName="P1081950">
      <xmlPr mapId="2" xpath="/GFI-IZD-POD/IPK-GFI-IZD-POD_1000379/P1081950" xmlDataType="decimal"/>
    </xmlCellPr>
  </singleXmlCell>
  <singleXmlCell id="865" xr6:uid="{00000000-000C-0000-FFFF-FFFF5D030000}" r="H19" connectionId="0">
    <xmlCellPr id="1" xr6:uid="{00000000-0010-0000-5D03-000001000000}" uniqueName="P1079896">
      <xmlPr mapId="2" xpath="/GFI-IZD-POD/IPK-GFI-IZD-POD_1000379/P1079896" xmlDataType="decimal"/>
    </xmlCellPr>
  </singleXmlCell>
  <singleXmlCell id="866" xr6:uid="{00000000-000C-0000-FFFF-FFFF5E030000}" r="I19" connectionId="0">
    <xmlCellPr id="1" xr6:uid="{00000000-0010-0000-5E03-000001000000}" uniqueName="P1079897">
      <xmlPr mapId="2" xpath="/GFI-IZD-POD/IPK-GFI-IZD-POD_1000379/P1079897" xmlDataType="decimal"/>
    </xmlCellPr>
  </singleXmlCell>
  <singleXmlCell id="867" xr6:uid="{00000000-000C-0000-FFFF-FFFF5F030000}" r="J19" connectionId="0">
    <xmlCellPr id="1" xr6:uid="{00000000-0010-0000-5F03-000001000000}" uniqueName="P1079898">
      <xmlPr mapId="2" xpath="/GFI-IZD-POD/IPK-GFI-IZD-POD_1000379/P1079898" xmlDataType="decimal"/>
    </xmlCellPr>
  </singleXmlCell>
  <singleXmlCell id="868" xr6:uid="{00000000-000C-0000-FFFF-FFFF60030000}" r="K19" connectionId="0">
    <xmlCellPr id="1" xr6:uid="{00000000-0010-0000-6003-000001000000}" uniqueName="P1079899">
      <xmlPr mapId="2" xpath="/GFI-IZD-POD/IPK-GFI-IZD-POD_1000379/P1079899" xmlDataType="decimal"/>
    </xmlCellPr>
  </singleXmlCell>
  <singleXmlCell id="869" xr6:uid="{00000000-000C-0000-FFFF-FFFF61030000}" r="L19" connectionId="0">
    <xmlCellPr id="1" xr6:uid="{00000000-0010-0000-6103-000001000000}" uniqueName="P1079900">
      <xmlPr mapId="2" xpath="/GFI-IZD-POD/IPK-GFI-IZD-POD_1000379/P1079900" xmlDataType="decimal"/>
    </xmlCellPr>
  </singleXmlCell>
  <singleXmlCell id="870" xr6:uid="{00000000-000C-0000-FFFF-FFFF62030000}" r="M19" connectionId="0">
    <xmlCellPr id="1" xr6:uid="{00000000-0010-0000-6203-000001000000}" uniqueName="P1079901">
      <xmlPr mapId="2" xpath="/GFI-IZD-POD/IPK-GFI-IZD-POD_1000379/P1079901" xmlDataType="decimal"/>
    </xmlCellPr>
  </singleXmlCell>
  <singleXmlCell id="871" xr6:uid="{00000000-000C-0000-FFFF-FFFF63030000}" r="N19" connectionId="0">
    <xmlCellPr id="1" xr6:uid="{00000000-0010-0000-6303-000001000000}" uniqueName="P1079902">
      <xmlPr mapId="2" xpath="/GFI-IZD-POD/IPK-GFI-IZD-POD_1000379/P1079902" xmlDataType="decimal"/>
    </xmlCellPr>
  </singleXmlCell>
  <singleXmlCell id="872" xr6:uid="{00000000-000C-0000-FFFF-FFFF64030000}" r="O19" connectionId="0">
    <xmlCellPr id="1" xr6:uid="{00000000-0010-0000-6403-000001000000}" uniqueName="P1079903">
      <xmlPr mapId="2" xpath="/GFI-IZD-POD/IPK-GFI-IZD-POD_1000379/P1079903" xmlDataType="decimal"/>
    </xmlCellPr>
  </singleXmlCell>
  <singleXmlCell id="873" xr6:uid="{00000000-000C-0000-FFFF-FFFF65030000}" r="P19" connectionId="0">
    <xmlCellPr id="1" xr6:uid="{00000000-0010-0000-6503-000001000000}" uniqueName="P1081953">
      <xmlPr mapId="2" xpath="/GFI-IZD-POD/IPK-GFI-IZD-POD_1000379/P1081953" xmlDataType="decimal"/>
    </xmlCellPr>
  </singleXmlCell>
  <singleXmlCell id="874" xr6:uid="{00000000-000C-0000-FFFF-FFFF66030000}" r="Q19" connectionId="0">
    <xmlCellPr id="1" xr6:uid="{00000000-0010-0000-6603-000001000000}" uniqueName="P1081958">
      <xmlPr mapId="2" xpath="/GFI-IZD-POD/IPK-GFI-IZD-POD_1000379/P1081958" xmlDataType="decimal"/>
    </xmlCellPr>
  </singleXmlCell>
  <singleXmlCell id="875" xr6:uid="{00000000-000C-0000-FFFF-FFFF67030000}" r="R19" connectionId="0">
    <xmlCellPr id="1" xr6:uid="{00000000-0010-0000-6703-000001000000}" uniqueName="P1081960">
      <xmlPr mapId="2" xpath="/GFI-IZD-POD/IPK-GFI-IZD-POD_1000379/P1081960" xmlDataType="decimal"/>
    </xmlCellPr>
  </singleXmlCell>
  <singleXmlCell id="876" xr6:uid="{00000000-000C-0000-FFFF-FFFF68030000}" r="S19" connectionId="0">
    <xmlCellPr id="1" xr6:uid="{00000000-0010-0000-6803-000001000000}" uniqueName="P1123026">
      <xmlPr mapId="2" xpath="/GFI-IZD-POD/IPK-GFI-IZD-POD_1000379/P1123026" xmlDataType="decimal"/>
    </xmlCellPr>
  </singleXmlCell>
  <singleXmlCell id="877" xr6:uid="{00000000-000C-0000-FFFF-FFFF69030000}" r="T19" connectionId="0">
    <xmlCellPr id="1" xr6:uid="{00000000-0010-0000-6903-000001000000}" uniqueName="P1123027">
      <xmlPr mapId="2" xpath="/GFI-IZD-POD/IPK-GFI-IZD-POD_1000379/P1123027" xmlDataType="decimal"/>
    </xmlCellPr>
  </singleXmlCell>
  <singleXmlCell id="878" xr6:uid="{00000000-000C-0000-FFFF-FFFF6A030000}" r="U19" connectionId="0">
    <xmlCellPr id="1" xr6:uid="{00000000-0010-0000-6A03-000001000000}" uniqueName="P1081962">
      <xmlPr mapId="2" xpath="/GFI-IZD-POD/IPK-GFI-IZD-POD_1000379/P1081962" xmlDataType="decimal"/>
    </xmlCellPr>
  </singleXmlCell>
  <singleXmlCell id="879" xr6:uid="{00000000-000C-0000-FFFF-FFFF6B030000}" r="V19" connectionId="0">
    <xmlCellPr id="1" xr6:uid="{00000000-0010-0000-6B03-000001000000}" uniqueName="P1081964">
      <xmlPr mapId="2" xpath="/GFI-IZD-POD/IPK-GFI-IZD-POD_1000379/P1081964" xmlDataType="decimal"/>
    </xmlCellPr>
  </singleXmlCell>
  <singleXmlCell id="880" xr6:uid="{00000000-000C-0000-FFFF-FFFF6C030000}" r="W19" connectionId="0">
    <xmlCellPr id="1" xr6:uid="{00000000-0010-0000-6C03-000001000000}" uniqueName="P1081966">
      <xmlPr mapId="2" xpath="/GFI-IZD-POD/IPK-GFI-IZD-POD_1000379/P1081966" xmlDataType="decimal"/>
    </xmlCellPr>
  </singleXmlCell>
  <singleXmlCell id="881" xr6:uid="{00000000-000C-0000-FFFF-FFFF6D030000}" r="X19" connectionId="0">
    <xmlCellPr id="1" xr6:uid="{00000000-0010-0000-6D03-000001000000}" uniqueName="P1081968">
      <xmlPr mapId="2" xpath="/GFI-IZD-POD/IPK-GFI-IZD-POD_1000379/P1081968" xmlDataType="decimal"/>
    </xmlCellPr>
  </singleXmlCell>
  <singleXmlCell id="882" xr6:uid="{00000000-000C-0000-FFFF-FFFF6E030000}" r="Y19" connectionId="0">
    <xmlCellPr id="1" xr6:uid="{00000000-0010-0000-6E03-000001000000}" uniqueName="P1081970">
      <xmlPr mapId="2" xpath="/GFI-IZD-POD/IPK-GFI-IZD-POD_1000379/P1081970" xmlDataType="decimal"/>
    </xmlCellPr>
  </singleXmlCell>
  <singleXmlCell id="883" xr6:uid="{00000000-000C-0000-FFFF-FFFF6F030000}" r="H20" connectionId="0">
    <xmlCellPr id="1" xr6:uid="{00000000-0010-0000-6F03-000001000000}" uniqueName="P1079904">
      <xmlPr mapId="2" xpath="/GFI-IZD-POD/IPK-GFI-IZD-POD_1000379/P1079904" xmlDataType="decimal"/>
    </xmlCellPr>
  </singleXmlCell>
  <singleXmlCell id="884" xr6:uid="{00000000-000C-0000-FFFF-FFFF70030000}" r="I20" connectionId="0">
    <xmlCellPr id="1" xr6:uid="{00000000-0010-0000-7003-000001000000}" uniqueName="P1079905">
      <xmlPr mapId="2" xpath="/GFI-IZD-POD/IPK-GFI-IZD-POD_1000379/P1079905" xmlDataType="decimal"/>
    </xmlCellPr>
  </singleXmlCell>
  <singleXmlCell id="885" xr6:uid="{00000000-000C-0000-FFFF-FFFF71030000}" r="J20" connectionId="0">
    <xmlCellPr id="1" xr6:uid="{00000000-0010-0000-7103-000001000000}" uniqueName="P1079906">
      <xmlPr mapId="2" xpath="/GFI-IZD-POD/IPK-GFI-IZD-POD_1000379/P1079906" xmlDataType="decimal"/>
    </xmlCellPr>
  </singleXmlCell>
  <singleXmlCell id="886" xr6:uid="{00000000-000C-0000-FFFF-FFFF72030000}" r="K20" connectionId="0">
    <xmlCellPr id="1" xr6:uid="{00000000-0010-0000-7203-000001000000}" uniqueName="P1079907">
      <xmlPr mapId="2" xpath="/GFI-IZD-POD/IPK-GFI-IZD-POD_1000379/P1079907" xmlDataType="decimal"/>
    </xmlCellPr>
  </singleXmlCell>
  <singleXmlCell id="887" xr6:uid="{00000000-000C-0000-FFFF-FFFF73030000}" r="L20" connectionId="0">
    <xmlCellPr id="1" xr6:uid="{00000000-0010-0000-7303-000001000000}" uniqueName="P1079908">
      <xmlPr mapId="2" xpath="/GFI-IZD-POD/IPK-GFI-IZD-POD_1000379/P1079908" xmlDataType="decimal"/>
    </xmlCellPr>
  </singleXmlCell>
  <singleXmlCell id="888" xr6:uid="{00000000-000C-0000-FFFF-FFFF74030000}" r="M20" connectionId="0">
    <xmlCellPr id="1" xr6:uid="{00000000-0010-0000-7403-000001000000}" uniqueName="P1079909">
      <xmlPr mapId="2" xpath="/GFI-IZD-POD/IPK-GFI-IZD-POD_1000379/P1079909" xmlDataType="decimal"/>
    </xmlCellPr>
  </singleXmlCell>
  <singleXmlCell id="889" xr6:uid="{00000000-000C-0000-FFFF-FFFF75030000}" r="N20" connectionId="0">
    <xmlCellPr id="1" xr6:uid="{00000000-0010-0000-7503-000001000000}" uniqueName="P1079910">
      <xmlPr mapId="2" xpath="/GFI-IZD-POD/IPK-GFI-IZD-POD_1000379/P1079910" xmlDataType="decimal"/>
    </xmlCellPr>
  </singleXmlCell>
  <singleXmlCell id="890" xr6:uid="{00000000-000C-0000-FFFF-FFFF76030000}" r="O20" connectionId="0">
    <xmlCellPr id="1" xr6:uid="{00000000-0010-0000-7603-000001000000}" uniqueName="P1079912">
      <xmlPr mapId="2" xpath="/GFI-IZD-POD/IPK-GFI-IZD-POD_1000379/P1079912" xmlDataType="decimal"/>
    </xmlCellPr>
  </singleXmlCell>
  <singleXmlCell id="891" xr6:uid="{00000000-000C-0000-FFFF-FFFF77030000}" r="P20" connectionId="0">
    <xmlCellPr id="1" xr6:uid="{00000000-0010-0000-7703-000001000000}" uniqueName="P1081972">
      <xmlPr mapId="2" xpath="/GFI-IZD-POD/IPK-GFI-IZD-POD_1000379/P1081972" xmlDataType="decimal"/>
    </xmlCellPr>
  </singleXmlCell>
  <singleXmlCell id="892" xr6:uid="{00000000-000C-0000-FFFF-FFFF78030000}" r="Q20" connectionId="0">
    <xmlCellPr id="1" xr6:uid="{00000000-0010-0000-7803-000001000000}" uniqueName="P1081973">
      <xmlPr mapId="2" xpath="/GFI-IZD-POD/IPK-GFI-IZD-POD_1000379/P1081973" xmlDataType="decimal"/>
    </xmlCellPr>
  </singleXmlCell>
  <singleXmlCell id="893" xr6:uid="{00000000-000C-0000-FFFF-FFFF79030000}" r="R20" connectionId="0">
    <xmlCellPr id="1" xr6:uid="{00000000-0010-0000-7903-000001000000}" uniqueName="P1081975">
      <xmlPr mapId="2" xpath="/GFI-IZD-POD/IPK-GFI-IZD-POD_1000379/P1081975" xmlDataType="decimal"/>
    </xmlCellPr>
  </singleXmlCell>
  <singleXmlCell id="894" xr6:uid="{00000000-000C-0000-FFFF-FFFF7A030000}" r="S20" connectionId="0">
    <xmlCellPr id="1" xr6:uid="{00000000-0010-0000-7A03-000001000000}" uniqueName="P1123028">
      <xmlPr mapId="2" xpath="/GFI-IZD-POD/IPK-GFI-IZD-POD_1000379/P1123028" xmlDataType="decimal"/>
    </xmlCellPr>
  </singleXmlCell>
  <singleXmlCell id="895" xr6:uid="{00000000-000C-0000-FFFF-FFFF7B030000}" r="T20" connectionId="0">
    <xmlCellPr id="1" xr6:uid="{00000000-0010-0000-7B03-000001000000}" uniqueName="P1123029">
      <xmlPr mapId="2" xpath="/GFI-IZD-POD/IPK-GFI-IZD-POD_1000379/P1123029" xmlDataType="decimal"/>
    </xmlCellPr>
  </singleXmlCell>
  <singleXmlCell id="896" xr6:uid="{00000000-000C-0000-FFFF-FFFF7C030000}" r="U20" connectionId="0">
    <xmlCellPr id="1" xr6:uid="{00000000-0010-0000-7C03-000001000000}" uniqueName="P1081977">
      <xmlPr mapId="2" xpath="/GFI-IZD-POD/IPK-GFI-IZD-POD_1000379/P1081977" xmlDataType="decimal"/>
    </xmlCellPr>
  </singleXmlCell>
  <singleXmlCell id="897" xr6:uid="{00000000-000C-0000-FFFF-FFFF7D030000}" r="V20" connectionId="0">
    <xmlCellPr id="1" xr6:uid="{00000000-0010-0000-7D03-000001000000}" uniqueName="P1081978">
      <xmlPr mapId="2" xpath="/GFI-IZD-POD/IPK-GFI-IZD-POD_1000379/P1081978" xmlDataType="decimal"/>
    </xmlCellPr>
  </singleXmlCell>
  <singleXmlCell id="898" xr6:uid="{00000000-000C-0000-FFFF-FFFF7E030000}" r="W20" connectionId="0">
    <xmlCellPr id="1" xr6:uid="{00000000-0010-0000-7E03-000001000000}" uniqueName="P1081980">
      <xmlPr mapId="2" xpath="/GFI-IZD-POD/IPK-GFI-IZD-POD_1000379/P1081980" xmlDataType="decimal"/>
    </xmlCellPr>
  </singleXmlCell>
  <singleXmlCell id="899" xr6:uid="{00000000-000C-0000-FFFF-FFFF7F030000}" r="X20" connectionId="0">
    <xmlCellPr id="1" xr6:uid="{00000000-0010-0000-7F03-000001000000}" uniqueName="P1081982">
      <xmlPr mapId="2" xpath="/GFI-IZD-POD/IPK-GFI-IZD-POD_1000379/P1081982" xmlDataType="decimal"/>
    </xmlCellPr>
  </singleXmlCell>
  <singleXmlCell id="900" xr6:uid="{00000000-000C-0000-FFFF-FFFF80030000}" r="Y20" connectionId="0">
    <xmlCellPr id="1" xr6:uid="{00000000-0010-0000-8003-000001000000}" uniqueName="P1081984">
      <xmlPr mapId="2" xpath="/GFI-IZD-POD/IPK-GFI-IZD-POD_1000379/P1081984" xmlDataType="decimal"/>
    </xmlCellPr>
  </singleXmlCell>
  <singleXmlCell id="901" xr6:uid="{00000000-000C-0000-FFFF-FFFF81030000}" r="H21" connectionId="0">
    <xmlCellPr id="1" xr6:uid="{00000000-0010-0000-8103-000001000000}" uniqueName="P1079911">
      <xmlPr mapId="2" xpath="/GFI-IZD-POD/IPK-GFI-IZD-POD_1000379/P1079911" xmlDataType="decimal"/>
    </xmlCellPr>
  </singleXmlCell>
  <singleXmlCell id="902" xr6:uid="{00000000-000C-0000-FFFF-FFFF82030000}" r="I21" connectionId="0">
    <xmlCellPr id="1" xr6:uid="{00000000-0010-0000-8203-000001000000}" uniqueName="P1079913">
      <xmlPr mapId="2" xpath="/GFI-IZD-POD/IPK-GFI-IZD-POD_1000379/P1079913" xmlDataType="decimal"/>
    </xmlCellPr>
  </singleXmlCell>
  <singleXmlCell id="903" xr6:uid="{00000000-000C-0000-FFFF-FFFF83030000}" r="J21" connectionId="0">
    <xmlCellPr id="1" xr6:uid="{00000000-0010-0000-8303-000001000000}" uniqueName="P1079914">
      <xmlPr mapId="2" xpath="/GFI-IZD-POD/IPK-GFI-IZD-POD_1000379/P1079914" xmlDataType="decimal"/>
    </xmlCellPr>
  </singleXmlCell>
  <singleXmlCell id="904" xr6:uid="{00000000-000C-0000-FFFF-FFFF84030000}" r="K21" connectionId="0">
    <xmlCellPr id="1" xr6:uid="{00000000-0010-0000-8403-000001000000}" uniqueName="P1079915">
      <xmlPr mapId="2" xpath="/GFI-IZD-POD/IPK-GFI-IZD-POD_1000379/P1079915" xmlDataType="decimal"/>
    </xmlCellPr>
  </singleXmlCell>
  <singleXmlCell id="905" xr6:uid="{00000000-000C-0000-FFFF-FFFF85030000}" r="L21" connectionId="0">
    <xmlCellPr id="1" xr6:uid="{00000000-0010-0000-8503-000001000000}" uniqueName="P1079916">
      <xmlPr mapId="2" xpath="/GFI-IZD-POD/IPK-GFI-IZD-POD_1000379/P1079916" xmlDataType="decimal"/>
    </xmlCellPr>
  </singleXmlCell>
  <singleXmlCell id="906" xr6:uid="{00000000-000C-0000-FFFF-FFFF86030000}" r="M21" connectionId="0">
    <xmlCellPr id="1" xr6:uid="{00000000-0010-0000-8603-000001000000}" uniqueName="P1079917">
      <xmlPr mapId="2" xpath="/GFI-IZD-POD/IPK-GFI-IZD-POD_1000379/P1079917" xmlDataType="decimal"/>
    </xmlCellPr>
  </singleXmlCell>
  <singleXmlCell id="907" xr6:uid="{00000000-000C-0000-FFFF-FFFF87030000}" r="N21" connectionId="0">
    <xmlCellPr id="1" xr6:uid="{00000000-0010-0000-8703-000001000000}" uniqueName="P1079918">
      <xmlPr mapId="2" xpath="/GFI-IZD-POD/IPK-GFI-IZD-POD_1000379/P1079918" xmlDataType="decimal"/>
    </xmlCellPr>
  </singleXmlCell>
  <singleXmlCell id="908" xr6:uid="{00000000-000C-0000-FFFF-FFFF88030000}" r="O21" connectionId="0">
    <xmlCellPr id="1" xr6:uid="{00000000-0010-0000-8803-000001000000}" uniqueName="P1079919">
      <xmlPr mapId="2" xpath="/GFI-IZD-POD/IPK-GFI-IZD-POD_1000379/P1079919" xmlDataType="decimal"/>
    </xmlCellPr>
  </singleXmlCell>
  <singleXmlCell id="909" xr6:uid="{00000000-000C-0000-FFFF-FFFF89030000}" r="P21" connectionId="0">
    <xmlCellPr id="1" xr6:uid="{00000000-0010-0000-8903-000001000000}" uniqueName="P1081986">
      <xmlPr mapId="2" xpath="/GFI-IZD-POD/IPK-GFI-IZD-POD_1000379/P1081986" xmlDataType="decimal"/>
    </xmlCellPr>
  </singleXmlCell>
  <singleXmlCell id="910" xr6:uid="{00000000-000C-0000-FFFF-FFFF8A030000}" r="Q21" connectionId="0">
    <xmlCellPr id="1" xr6:uid="{00000000-0010-0000-8A03-000001000000}" uniqueName="P1081988">
      <xmlPr mapId="2" xpath="/GFI-IZD-POD/IPK-GFI-IZD-POD_1000379/P1081988" xmlDataType="decimal"/>
    </xmlCellPr>
  </singleXmlCell>
  <singleXmlCell id="911" xr6:uid="{00000000-000C-0000-FFFF-FFFF8B030000}" r="R21" connectionId="0">
    <xmlCellPr id="1" xr6:uid="{00000000-0010-0000-8B03-000001000000}" uniqueName="P1081990">
      <xmlPr mapId="2" xpath="/GFI-IZD-POD/IPK-GFI-IZD-POD_1000379/P1081990" xmlDataType="decimal"/>
    </xmlCellPr>
  </singleXmlCell>
  <singleXmlCell id="912" xr6:uid="{00000000-000C-0000-FFFF-FFFF8C030000}" r="S21" connectionId="0">
    <xmlCellPr id="1" xr6:uid="{00000000-0010-0000-8C03-000001000000}" uniqueName="P1123030">
      <xmlPr mapId="2" xpath="/GFI-IZD-POD/IPK-GFI-IZD-POD_1000379/P1123030" xmlDataType="decimal"/>
    </xmlCellPr>
  </singleXmlCell>
  <singleXmlCell id="913" xr6:uid="{00000000-000C-0000-FFFF-FFFF8D030000}" r="T21" connectionId="0">
    <xmlCellPr id="1" xr6:uid="{00000000-0010-0000-8D03-000001000000}" uniqueName="P1123031">
      <xmlPr mapId="2" xpath="/GFI-IZD-POD/IPK-GFI-IZD-POD_1000379/P1123031" xmlDataType="decimal"/>
    </xmlCellPr>
  </singleXmlCell>
  <singleXmlCell id="914" xr6:uid="{00000000-000C-0000-FFFF-FFFF8E030000}" r="U21" connectionId="0">
    <xmlCellPr id="1" xr6:uid="{00000000-0010-0000-8E03-000001000000}" uniqueName="P1081993">
      <xmlPr mapId="2" xpath="/GFI-IZD-POD/IPK-GFI-IZD-POD_1000379/P1081993" xmlDataType="decimal"/>
    </xmlCellPr>
  </singleXmlCell>
  <singleXmlCell id="915" xr6:uid="{00000000-000C-0000-FFFF-FFFF8F030000}" r="V21" connectionId="0">
    <xmlCellPr id="1" xr6:uid="{00000000-0010-0000-8F03-000001000000}" uniqueName="P1081995">
      <xmlPr mapId="2" xpath="/GFI-IZD-POD/IPK-GFI-IZD-POD_1000379/P1081995" xmlDataType="decimal"/>
    </xmlCellPr>
  </singleXmlCell>
  <singleXmlCell id="916" xr6:uid="{00000000-000C-0000-FFFF-FFFF90030000}" r="W21" connectionId="0">
    <xmlCellPr id="1" xr6:uid="{00000000-0010-0000-9003-000001000000}" uniqueName="P1081997">
      <xmlPr mapId="2" xpath="/GFI-IZD-POD/IPK-GFI-IZD-POD_1000379/P1081997" xmlDataType="decimal"/>
    </xmlCellPr>
  </singleXmlCell>
  <singleXmlCell id="917" xr6:uid="{00000000-000C-0000-FFFF-FFFF91030000}" r="X21" connectionId="0">
    <xmlCellPr id="1" xr6:uid="{00000000-0010-0000-9103-000001000000}" uniqueName="P1081999">
      <xmlPr mapId="2" xpath="/GFI-IZD-POD/IPK-GFI-IZD-POD_1000379/P1081999" xmlDataType="decimal"/>
    </xmlCellPr>
  </singleXmlCell>
  <singleXmlCell id="918" xr6:uid="{00000000-000C-0000-FFFF-FFFF92030000}" r="Y21" connectionId="0">
    <xmlCellPr id="1" xr6:uid="{00000000-0010-0000-9203-000001000000}" uniqueName="P1082001">
      <xmlPr mapId="2" xpath="/GFI-IZD-POD/IPK-GFI-IZD-POD_1000379/P1082001" xmlDataType="decimal"/>
    </xmlCellPr>
  </singleXmlCell>
  <singleXmlCell id="919" xr6:uid="{00000000-000C-0000-FFFF-FFFF93030000}" r="H22" connectionId="0">
    <xmlCellPr id="1" xr6:uid="{00000000-0010-0000-9303-000001000000}" uniqueName="P1079928">
      <xmlPr mapId="2" xpath="/GFI-IZD-POD/IPK-GFI-IZD-POD_1000379/P1079928" xmlDataType="decimal"/>
    </xmlCellPr>
  </singleXmlCell>
  <singleXmlCell id="920" xr6:uid="{00000000-000C-0000-FFFF-FFFF94030000}" r="I22" connectionId="0">
    <xmlCellPr id="1" xr6:uid="{00000000-0010-0000-9403-000001000000}" uniqueName="P1079929">
      <xmlPr mapId="2" xpath="/GFI-IZD-POD/IPK-GFI-IZD-POD_1000379/P1079929" xmlDataType="decimal"/>
    </xmlCellPr>
  </singleXmlCell>
  <singleXmlCell id="921" xr6:uid="{00000000-000C-0000-FFFF-FFFF95030000}" r="J22" connectionId="0">
    <xmlCellPr id="1" xr6:uid="{00000000-0010-0000-9503-000001000000}" uniqueName="P1079930">
      <xmlPr mapId="2" xpath="/GFI-IZD-POD/IPK-GFI-IZD-POD_1000379/P1079930" xmlDataType="decimal"/>
    </xmlCellPr>
  </singleXmlCell>
  <singleXmlCell id="922" xr6:uid="{00000000-000C-0000-FFFF-FFFF96030000}" r="K22" connectionId="0">
    <xmlCellPr id="1" xr6:uid="{00000000-0010-0000-9603-000001000000}" uniqueName="P1079931">
      <xmlPr mapId="2" xpath="/GFI-IZD-POD/IPK-GFI-IZD-POD_1000379/P1079931" xmlDataType="decimal"/>
    </xmlCellPr>
  </singleXmlCell>
  <singleXmlCell id="923" xr6:uid="{00000000-000C-0000-FFFF-FFFF97030000}" r="L22" connectionId="0">
    <xmlCellPr id="1" xr6:uid="{00000000-0010-0000-9703-000001000000}" uniqueName="P1079932">
      <xmlPr mapId="2" xpath="/GFI-IZD-POD/IPK-GFI-IZD-POD_1000379/P1079932" xmlDataType="decimal"/>
    </xmlCellPr>
  </singleXmlCell>
  <singleXmlCell id="924" xr6:uid="{00000000-000C-0000-FFFF-FFFF98030000}" r="M22" connectionId="0">
    <xmlCellPr id="1" xr6:uid="{00000000-0010-0000-9803-000001000000}" uniqueName="P1079933">
      <xmlPr mapId="2" xpath="/GFI-IZD-POD/IPK-GFI-IZD-POD_1000379/P1079933" xmlDataType="decimal"/>
    </xmlCellPr>
  </singleXmlCell>
  <singleXmlCell id="925" xr6:uid="{00000000-000C-0000-FFFF-FFFF99030000}" r="N22" connectionId="0">
    <xmlCellPr id="1" xr6:uid="{00000000-0010-0000-9903-000001000000}" uniqueName="P1079934">
      <xmlPr mapId="2" xpath="/GFI-IZD-POD/IPK-GFI-IZD-POD_1000379/P1079934" xmlDataType="decimal"/>
    </xmlCellPr>
  </singleXmlCell>
  <singleXmlCell id="926" xr6:uid="{00000000-000C-0000-FFFF-FFFF9A030000}" r="O22" connectionId="0">
    <xmlCellPr id="1" xr6:uid="{00000000-0010-0000-9A03-000001000000}" uniqueName="P1079935">
      <xmlPr mapId="2" xpath="/GFI-IZD-POD/IPK-GFI-IZD-POD_1000379/P1079935" xmlDataType="decimal"/>
    </xmlCellPr>
  </singleXmlCell>
  <singleXmlCell id="927" xr6:uid="{00000000-000C-0000-FFFF-FFFF9B030000}" r="P22" connectionId="0">
    <xmlCellPr id="1" xr6:uid="{00000000-0010-0000-9B03-000001000000}" uniqueName="P1082014">
      <xmlPr mapId="2" xpath="/GFI-IZD-POD/IPK-GFI-IZD-POD_1000379/P1082014" xmlDataType="decimal"/>
    </xmlCellPr>
  </singleXmlCell>
  <singleXmlCell id="928" xr6:uid="{00000000-000C-0000-FFFF-FFFF9C030000}" r="Q22" connectionId="0">
    <xmlCellPr id="1" xr6:uid="{00000000-0010-0000-9C03-000001000000}" uniqueName="P1082016">
      <xmlPr mapId="2" xpath="/GFI-IZD-POD/IPK-GFI-IZD-POD_1000379/P1082016" xmlDataType="decimal"/>
    </xmlCellPr>
  </singleXmlCell>
  <singleXmlCell id="929" xr6:uid="{00000000-000C-0000-FFFF-FFFF9D030000}" r="R22" connectionId="0">
    <xmlCellPr id="1" xr6:uid="{00000000-0010-0000-9D03-000001000000}" uniqueName="P1082018">
      <xmlPr mapId="2" xpath="/GFI-IZD-POD/IPK-GFI-IZD-POD_1000379/P1082018" xmlDataType="decimal"/>
    </xmlCellPr>
  </singleXmlCell>
  <singleXmlCell id="930" xr6:uid="{00000000-000C-0000-FFFF-FFFF9E030000}" r="S22" connectionId="0">
    <xmlCellPr id="1" xr6:uid="{00000000-0010-0000-9E03-000001000000}" uniqueName="P1123032">
      <xmlPr mapId="2" xpath="/GFI-IZD-POD/IPK-GFI-IZD-POD_1000379/P1123032" xmlDataType="decimal"/>
    </xmlCellPr>
  </singleXmlCell>
  <singleXmlCell id="931" xr6:uid="{00000000-000C-0000-FFFF-FFFF9F030000}" r="T22" connectionId="0">
    <xmlCellPr id="1" xr6:uid="{00000000-0010-0000-9F03-000001000000}" uniqueName="P1123033">
      <xmlPr mapId="2" xpath="/GFI-IZD-POD/IPK-GFI-IZD-POD_1000379/P1123033" xmlDataType="decimal"/>
    </xmlCellPr>
  </singleXmlCell>
  <singleXmlCell id="932" xr6:uid="{00000000-000C-0000-FFFF-FFFFA0030000}" r="U22" connectionId="0">
    <xmlCellPr id="1" xr6:uid="{00000000-0010-0000-A003-000001000000}" uniqueName="P1082019">
      <xmlPr mapId="2" xpath="/GFI-IZD-POD/IPK-GFI-IZD-POD_1000379/P1082019" xmlDataType="decimal"/>
    </xmlCellPr>
  </singleXmlCell>
  <singleXmlCell id="933" xr6:uid="{00000000-000C-0000-FFFF-FFFFA1030000}" r="V22" connectionId="0">
    <xmlCellPr id="1" xr6:uid="{00000000-0010-0000-A103-000001000000}" uniqueName="P1082029">
      <xmlPr mapId="2" xpath="/GFI-IZD-POD/IPK-GFI-IZD-POD_1000379/P1082029" xmlDataType="decimal"/>
    </xmlCellPr>
  </singleXmlCell>
  <singleXmlCell id="934" xr6:uid="{00000000-000C-0000-FFFF-FFFFA2030000}" r="W22" connectionId="0">
    <xmlCellPr id="1" xr6:uid="{00000000-0010-0000-A203-000001000000}" uniqueName="P1082032">
      <xmlPr mapId="2" xpath="/GFI-IZD-POD/IPK-GFI-IZD-POD_1000379/P1082032" xmlDataType="decimal"/>
    </xmlCellPr>
  </singleXmlCell>
  <singleXmlCell id="935" xr6:uid="{00000000-000C-0000-FFFF-FFFFA3030000}" r="X22" connectionId="0">
    <xmlCellPr id="1" xr6:uid="{00000000-0010-0000-A303-000001000000}" uniqueName="P1082034">
      <xmlPr mapId="2" xpath="/GFI-IZD-POD/IPK-GFI-IZD-POD_1000379/P1082034" xmlDataType="decimal"/>
    </xmlCellPr>
  </singleXmlCell>
  <singleXmlCell id="936" xr6:uid="{00000000-000C-0000-FFFF-FFFFA4030000}" r="Y22" connectionId="0">
    <xmlCellPr id="1" xr6:uid="{00000000-0010-0000-A403-000001000000}" uniqueName="P1082035">
      <xmlPr mapId="2" xpath="/GFI-IZD-POD/IPK-GFI-IZD-POD_1000379/P1082035" xmlDataType="decimal"/>
    </xmlCellPr>
  </singleXmlCell>
  <singleXmlCell id="937" xr6:uid="{00000000-000C-0000-FFFF-FFFFA5030000}" r="H23" connectionId="0">
    <xmlCellPr id="1" xr6:uid="{00000000-0010-0000-A503-000001000000}" uniqueName="P1123110">
      <xmlPr mapId="2" xpath="/GFI-IZD-POD/IPK-GFI-IZD-POD_1000379/P1123110" xmlDataType="decimal"/>
    </xmlCellPr>
  </singleXmlCell>
  <singleXmlCell id="938" xr6:uid="{00000000-000C-0000-FFFF-FFFFA6030000}" r="I23" connectionId="0">
    <xmlCellPr id="1" xr6:uid="{00000000-0010-0000-A603-000001000000}" uniqueName="P1123111">
      <xmlPr mapId="2" xpath="/GFI-IZD-POD/IPK-GFI-IZD-POD_1000379/P1123111" xmlDataType="decimal"/>
    </xmlCellPr>
  </singleXmlCell>
  <singleXmlCell id="939" xr6:uid="{00000000-000C-0000-FFFF-FFFFA7030000}" r="J23" connectionId="0">
    <xmlCellPr id="1" xr6:uid="{00000000-0010-0000-A703-000001000000}" uniqueName="P1123112">
      <xmlPr mapId="2" xpath="/GFI-IZD-POD/IPK-GFI-IZD-POD_1000379/P1123112" xmlDataType="decimal"/>
    </xmlCellPr>
  </singleXmlCell>
  <singleXmlCell id="940" xr6:uid="{00000000-000C-0000-FFFF-FFFFA8030000}" r="K23" connectionId="0">
    <xmlCellPr id="1" xr6:uid="{00000000-0010-0000-A803-000001000000}" uniqueName="P1123113">
      <xmlPr mapId="2" xpath="/GFI-IZD-POD/IPK-GFI-IZD-POD_1000379/P1123113" xmlDataType="decimal"/>
    </xmlCellPr>
  </singleXmlCell>
  <singleXmlCell id="941" xr6:uid="{00000000-000C-0000-FFFF-FFFFA9030000}" r="L23" connectionId="0">
    <xmlCellPr id="1" xr6:uid="{00000000-0010-0000-A903-000001000000}" uniqueName="P1123118">
      <xmlPr mapId="2" xpath="/GFI-IZD-POD/IPK-GFI-IZD-POD_1000379/P1123118" xmlDataType="decimal"/>
    </xmlCellPr>
  </singleXmlCell>
  <singleXmlCell id="942" xr6:uid="{00000000-000C-0000-FFFF-FFFFAA030000}" r="M23" connectionId="0">
    <xmlCellPr id="1" xr6:uid="{00000000-0010-0000-AA03-000001000000}" uniqueName="P1123127">
      <xmlPr mapId="2" xpath="/GFI-IZD-POD/IPK-GFI-IZD-POD_1000379/P1123127" xmlDataType="decimal"/>
    </xmlCellPr>
  </singleXmlCell>
  <singleXmlCell id="943" xr6:uid="{00000000-000C-0000-FFFF-FFFFAB030000}" r="N23" connectionId="0">
    <xmlCellPr id="1" xr6:uid="{00000000-0010-0000-AB03-000001000000}" uniqueName="P1123126">
      <xmlPr mapId="2" xpath="/GFI-IZD-POD/IPK-GFI-IZD-POD_1000379/P1123126" xmlDataType="decimal"/>
    </xmlCellPr>
  </singleXmlCell>
  <singleXmlCell id="944" xr6:uid="{00000000-000C-0000-FFFF-FFFFAC030000}" r="O23" connectionId="0">
    <xmlCellPr id="1" xr6:uid="{00000000-0010-0000-AC03-000001000000}" uniqueName="P1123125">
      <xmlPr mapId="2" xpath="/GFI-IZD-POD/IPK-GFI-IZD-POD_1000379/P1123125" xmlDataType="decimal"/>
    </xmlCellPr>
  </singleXmlCell>
  <singleXmlCell id="945" xr6:uid="{00000000-000C-0000-FFFF-FFFFAD030000}" r="P23" connectionId="0">
    <xmlCellPr id="1" xr6:uid="{00000000-0010-0000-AD03-000001000000}" uniqueName="P1123124">
      <xmlPr mapId="2" xpath="/GFI-IZD-POD/IPK-GFI-IZD-POD_1000379/P1123124" xmlDataType="decimal"/>
    </xmlCellPr>
  </singleXmlCell>
  <singleXmlCell id="946" xr6:uid="{00000000-000C-0000-FFFF-FFFFAE030000}" r="Q23" connectionId="0">
    <xmlCellPr id="1" xr6:uid="{00000000-0010-0000-AE03-000001000000}" uniqueName="P1123128">
      <xmlPr mapId="2" xpath="/GFI-IZD-POD/IPK-GFI-IZD-POD_1000379/P1123128" xmlDataType="decimal"/>
    </xmlCellPr>
  </singleXmlCell>
  <singleXmlCell id="947" xr6:uid="{00000000-000C-0000-FFFF-FFFFAF030000}" r="R23" connectionId="0">
    <xmlCellPr id="1" xr6:uid="{00000000-0010-0000-AF03-000001000000}" uniqueName="P1123129">
      <xmlPr mapId="2" xpath="/GFI-IZD-POD/IPK-GFI-IZD-POD_1000379/P1123129" xmlDataType="decimal"/>
    </xmlCellPr>
  </singleXmlCell>
  <singleXmlCell id="948" xr6:uid="{00000000-000C-0000-FFFF-FFFFB0030000}" r="S23" connectionId="0">
    <xmlCellPr id="1" xr6:uid="{00000000-0010-0000-B003-000001000000}" uniqueName="P1123034">
      <xmlPr mapId="2" xpath="/GFI-IZD-POD/IPK-GFI-IZD-POD_1000379/P1123034" xmlDataType="decimal"/>
    </xmlCellPr>
  </singleXmlCell>
  <singleXmlCell id="950" xr6:uid="{00000000-000C-0000-FFFF-FFFFB1030000}" r="T23" connectionId="0">
    <xmlCellPr id="1" xr6:uid="{00000000-0010-0000-B103-000001000000}" uniqueName="P1123035">
      <xmlPr mapId="2" xpath="/GFI-IZD-POD/IPK-GFI-IZD-POD_1000379/P1123035" xmlDataType="decimal"/>
    </xmlCellPr>
  </singleXmlCell>
  <singleXmlCell id="951" xr6:uid="{00000000-000C-0000-FFFF-FFFFB2030000}" r="U23" connectionId="0">
    <xmlCellPr id="1" xr6:uid="{00000000-0010-0000-B203-000001000000}" uniqueName="P1123130">
      <xmlPr mapId="2" xpath="/GFI-IZD-POD/IPK-GFI-IZD-POD_1000379/P1123130" xmlDataType="decimal"/>
    </xmlCellPr>
  </singleXmlCell>
  <singleXmlCell id="952" xr6:uid="{00000000-000C-0000-FFFF-FFFFB3030000}" r="V23" connectionId="0">
    <xmlCellPr id="1" xr6:uid="{00000000-0010-0000-B303-000001000000}" uniqueName="P1123134">
      <xmlPr mapId="2" xpath="/GFI-IZD-POD/IPK-GFI-IZD-POD_1000379/P1123134" xmlDataType="decimal"/>
    </xmlCellPr>
  </singleXmlCell>
  <singleXmlCell id="953" xr6:uid="{00000000-000C-0000-FFFF-FFFFB4030000}" r="W23" connectionId="0">
    <xmlCellPr id="1" xr6:uid="{00000000-0010-0000-B403-000001000000}" uniqueName="P1123137">
      <xmlPr mapId="2" xpath="/GFI-IZD-POD/IPK-GFI-IZD-POD_1000379/P1123137" xmlDataType="decimal"/>
    </xmlCellPr>
  </singleXmlCell>
  <singleXmlCell id="954" xr6:uid="{00000000-000C-0000-FFFF-FFFFB5030000}" r="X23" connectionId="0">
    <xmlCellPr id="1" xr6:uid="{00000000-0010-0000-B503-000001000000}" uniqueName="P1123138">
      <xmlPr mapId="2" xpath="/GFI-IZD-POD/IPK-GFI-IZD-POD_1000379/P1123138" xmlDataType="decimal"/>
    </xmlCellPr>
  </singleXmlCell>
  <singleXmlCell id="955" xr6:uid="{00000000-000C-0000-FFFF-FFFFB6030000}" r="Y23" connectionId="0">
    <xmlCellPr id="1" xr6:uid="{00000000-0010-0000-B603-000001000000}" uniqueName="P1123141">
      <xmlPr mapId="2" xpath="/GFI-IZD-POD/IPK-GFI-IZD-POD_1000379/P1123141" xmlDataType="decimal"/>
    </xmlCellPr>
  </singleXmlCell>
  <singleXmlCell id="956" xr6:uid="{00000000-000C-0000-FFFF-FFFFB7030000}" r="H24" connectionId="0">
    <xmlCellPr id="1" xr6:uid="{00000000-0010-0000-B703-000001000000}" uniqueName="P1079936">
      <xmlPr mapId="2" xpath="/GFI-IZD-POD/IPK-GFI-IZD-POD_1000379/P1079936" xmlDataType="decimal"/>
    </xmlCellPr>
  </singleXmlCell>
  <singleXmlCell id="957" xr6:uid="{00000000-000C-0000-FFFF-FFFFB8030000}" r="I24" connectionId="0">
    <xmlCellPr id="1" xr6:uid="{00000000-0010-0000-B803-000001000000}" uniqueName="P1079937">
      <xmlPr mapId="2" xpath="/GFI-IZD-POD/IPK-GFI-IZD-POD_1000379/P1079937" xmlDataType="decimal"/>
    </xmlCellPr>
  </singleXmlCell>
  <singleXmlCell id="958" xr6:uid="{00000000-000C-0000-FFFF-FFFFB9030000}" r="J24" connectionId="0">
    <xmlCellPr id="1" xr6:uid="{00000000-0010-0000-B903-000001000000}" uniqueName="P1079938">
      <xmlPr mapId="2" xpath="/GFI-IZD-POD/IPK-GFI-IZD-POD_1000379/P1079938" xmlDataType="decimal"/>
    </xmlCellPr>
  </singleXmlCell>
  <singleXmlCell id="959" xr6:uid="{00000000-000C-0000-FFFF-FFFFBA030000}" r="K24" connectionId="0">
    <xmlCellPr id="1" xr6:uid="{00000000-0010-0000-BA03-000001000000}" uniqueName="P1079939">
      <xmlPr mapId="2" xpath="/GFI-IZD-POD/IPK-GFI-IZD-POD_1000379/P1079939" xmlDataType="decimal"/>
    </xmlCellPr>
  </singleXmlCell>
  <singleXmlCell id="960" xr6:uid="{00000000-000C-0000-FFFF-FFFFBB030000}" r="L24" connectionId="0">
    <xmlCellPr id="1" xr6:uid="{00000000-0010-0000-BB03-000001000000}" uniqueName="P1079940">
      <xmlPr mapId="2" xpath="/GFI-IZD-POD/IPK-GFI-IZD-POD_1000379/P1079940" xmlDataType="decimal"/>
    </xmlCellPr>
  </singleXmlCell>
  <singleXmlCell id="961" xr6:uid="{00000000-000C-0000-FFFF-FFFFBC030000}" r="M24" connectionId="0">
    <xmlCellPr id="1" xr6:uid="{00000000-0010-0000-BC03-000001000000}" uniqueName="P1079941">
      <xmlPr mapId="2" xpath="/GFI-IZD-POD/IPK-GFI-IZD-POD_1000379/P1079941" xmlDataType="decimal"/>
    </xmlCellPr>
  </singleXmlCell>
  <singleXmlCell id="962" xr6:uid="{00000000-000C-0000-FFFF-FFFFBD030000}" r="N24" connectionId="0">
    <xmlCellPr id="1" xr6:uid="{00000000-0010-0000-BD03-000001000000}" uniqueName="P1079942">
      <xmlPr mapId="2" xpath="/GFI-IZD-POD/IPK-GFI-IZD-POD_1000379/P1079942" xmlDataType="decimal"/>
    </xmlCellPr>
  </singleXmlCell>
  <singleXmlCell id="963" xr6:uid="{00000000-000C-0000-FFFF-FFFFBE030000}" r="O24" connectionId="0">
    <xmlCellPr id="1" xr6:uid="{00000000-0010-0000-BE03-000001000000}" uniqueName="P1079943">
      <xmlPr mapId="2" xpath="/GFI-IZD-POD/IPK-GFI-IZD-POD_1000379/P1079943" xmlDataType="decimal"/>
    </xmlCellPr>
  </singleXmlCell>
  <singleXmlCell id="964" xr6:uid="{00000000-000C-0000-FFFF-FFFFBF030000}" r="P24" connectionId="0">
    <xmlCellPr id="1" xr6:uid="{00000000-0010-0000-BF03-000001000000}" uniqueName="P1082038">
      <xmlPr mapId="2" xpath="/GFI-IZD-POD/IPK-GFI-IZD-POD_1000379/P1082038" xmlDataType="decimal"/>
    </xmlCellPr>
  </singleXmlCell>
  <singleXmlCell id="965" xr6:uid="{00000000-000C-0000-FFFF-FFFFC0030000}" r="Q24" connectionId="0">
    <xmlCellPr id="1" xr6:uid="{00000000-0010-0000-C003-000001000000}" uniqueName="P1082045">
      <xmlPr mapId="2" xpath="/GFI-IZD-POD/IPK-GFI-IZD-POD_1000379/P1082045" xmlDataType="decimal"/>
    </xmlCellPr>
  </singleXmlCell>
  <singleXmlCell id="966" xr6:uid="{00000000-000C-0000-FFFF-FFFFC1030000}" r="R24" connectionId="0">
    <xmlCellPr id="1" xr6:uid="{00000000-0010-0000-C103-000001000000}" uniqueName="P1082047">
      <xmlPr mapId="2" xpath="/GFI-IZD-POD/IPK-GFI-IZD-POD_1000379/P1082047" xmlDataType="decimal"/>
    </xmlCellPr>
  </singleXmlCell>
  <singleXmlCell id="967" xr6:uid="{00000000-000C-0000-FFFF-FFFFC2030000}" r="S24" connectionId="0">
    <xmlCellPr id="1" xr6:uid="{00000000-0010-0000-C203-000001000000}" uniqueName="P1123036">
      <xmlPr mapId="2" xpath="/GFI-IZD-POD/IPK-GFI-IZD-POD_1000379/P1123036" xmlDataType="decimal"/>
    </xmlCellPr>
  </singleXmlCell>
  <singleXmlCell id="968" xr6:uid="{00000000-000C-0000-FFFF-FFFFC3030000}" r="T24" connectionId="0">
    <xmlCellPr id="1" xr6:uid="{00000000-0010-0000-C303-000001000000}" uniqueName="P1123037">
      <xmlPr mapId="2" xpath="/GFI-IZD-POD/IPK-GFI-IZD-POD_1000379/P1123037" xmlDataType="decimal"/>
    </xmlCellPr>
  </singleXmlCell>
  <singleXmlCell id="969" xr6:uid="{00000000-000C-0000-FFFF-FFFFC4030000}" r="U24" connectionId="0">
    <xmlCellPr id="1" xr6:uid="{00000000-0010-0000-C403-000001000000}" uniqueName="P1082048">
      <xmlPr mapId="2" xpath="/GFI-IZD-POD/IPK-GFI-IZD-POD_1000379/P1082048" xmlDataType="decimal"/>
    </xmlCellPr>
  </singleXmlCell>
  <singleXmlCell id="970" xr6:uid="{00000000-000C-0000-FFFF-FFFFC5030000}" r="V24" connectionId="0">
    <xmlCellPr id="1" xr6:uid="{00000000-0010-0000-C503-000001000000}" uniqueName="P1082075">
      <xmlPr mapId="2" xpath="/GFI-IZD-POD/IPK-GFI-IZD-POD_1000379/P1082075" xmlDataType="decimal"/>
    </xmlCellPr>
  </singleXmlCell>
  <singleXmlCell id="971" xr6:uid="{00000000-000C-0000-FFFF-FFFFC6030000}" r="W24" connectionId="0">
    <xmlCellPr id="1" xr6:uid="{00000000-0010-0000-C603-000001000000}" uniqueName="P1082077">
      <xmlPr mapId="2" xpath="/GFI-IZD-POD/IPK-GFI-IZD-POD_1000379/P1082077" xmlDataType="decimal"/>
    </xmlCellPr>
  </singleXmlCell>
  <singleXmlCell id="972" xr6:uid="{00000000-000C-0000-FFFF-FFFFC7030000}" r="X24" connectionId="0">
    <xmlCellPr id="1" xr6:uid="{00000000-0010-0000-C703-000001000000}" uniqueName="P1082092">
      <xmlPr mapId="2" xpath="/GFI-IZD-POD/IPK-GFI-IZD-POD_1000379/P1082092" xmlDataType="decimal"/>
    </xmlCellPr>
  </singleXmlCell>
  <singleXmlCell id="973" xr6:uid="{00000000-000C-0000-FFFF-FFFFC8030000}" r="Y24" connectionId="0">
    <xmlCellPr id="1" xr6:uid="{00000000-0010-0000-C803-000001000000}" uniqueName="P1082094">
      <xmlPr mapId="2" xpath="/GFI-IZD-POD/IPK-GFI-IZD-POD_1000379/P1082094" xmlDataType="decimal"/>
    </xmlCellPr>
  </singleXmlCell>
  <singleXmlCell id="974" xr6:uid="{00000000-000C-0000-FFFF-FFFFC9030000}" r="H25" connectionId="0">
    <xmlCellPr id="1" xr6:uid="{00000000-0010-0000-C903-000001000000}" uniqueName="P1123114">
      <xmlPr mapId="2" xpath="/GFI-IZD-POD/IPK-GFI-IZD-POD_1000379/P1123114" xmlDataType="decimal"/>
    </xmlCellPr>
  </singleXmlCell>
  <singleXmlCell id="975" xr6:uid="{00000000-000C-0000-FFFF-FFFFCA030000}" r="I25" connectionId="0">
    <xmlCellPr id="1" xr6:uid="{00000000-0010-0000-CA03-000001000000}" uniqueName="P1123115">
      <xmlPr mapId="2" xpath="/GFI-IZD-POD/IPK-GFI-IZD-POD_1000379/P1123115" xmlDataType="decimal"/>
    </xmlCellPr>
  </singleXmlCell>
  <singleXmlCell id="976" xr6:uid="{00000000-000C-0000-FFFF-FFFFCB030000}" r="J25" connectionId="0">
    <xmlCellPr id="1" xr6:uid="{00000000-0010-0000-CB03-000001000000}" uniqueName="P1123116">
      <xmlPr mapId="2" xpath="/GFI-IZD-POD/IPK-GFI-IZD-POD_1000379/P1123116" xmlDataType="decimal"/>
    </xmlCellPr>
  </singleXmlCell>
  <singleXmlCell id="977" xr6:uid="{00000000-000C-0000-FFFF-FFFFCC030000}" r="K25" connectionId="0">
    <xmlCellPr id="1" xr6:uid="{00000000-0010-0000-CC03-000001000000}" uniqueName="P1123117">
      <xmlPr mapId="2" xpath="/GFI-IZD-POD/IPK-GFI-IZD-POD_1000379/P1123117" xmlDataType="decimal"/>
    </xmlCellPr>
  </singleXmlCell>
  <singleXmlCell id="978" xr6:uid="{00000000-000C-0000-FFFF-FFFFCD030000}" r="L25" connectionId="0">
    <xmlCellPr id="1" xr6:uid="{00000000-0010-0000-CD03-000001000000}" uniqueName="P1123119">
      <xmlPr mapId="2" xpath="/GFI-IZD-POD/IPK-GFI-IZD-POD_1000379/P1123119" xmlDataType="decimal"/>
    </xmlCellPr>
  </singleXmlCell>
  <singleXmlCell id="979" xr6:uid="{00000000-000C-0000-FFFF-FFFFCE030000}" r="M25" connectionId="0">
    <xmlCellPr id="1" xr6:uid="{00000000-0010-0000-CE03-000001000000}" uniqueName="P1123120">
      <xmlPr mapId="2" xpath="/GFI-IZD-POD/IPK-GFI-IZD-POD_1000379/P1123120" xmlDataType="decimal"/>
    </xmlCellPr>
  </singleXmlCell>
  <singleXmlCell id="980" xr6:uid="{00000000-000C-0000-FFFF-FFFFCF030000}" r="N25" connectionId="0">
    <xmlCellPr id="1" xr6:uid="{00000000-0010-0000-CF03-000001000000}" uniqueName="P1123121">
      <xmlPr mapId="2" xpath="/GFI-IZD-POD/IPK-GFI-IZD-POD_1000379/P1123121" xmlDataType="decimal"/>
    </xmlCellPr>
  </singleXmlCell>
  <singleXmlCell id="981" xr6:uid="{00000000-000C-0000-FFFF-FFFFD0030000}" r="O25" connectionId="0">
    <xmlCellPr id="1" xr6:uid="{00000000-0010-0000-D003-000001000000}" uniqueName="P1123122">
      <xmlPr mapId="2" xpath="/GFI-IZD-POD/IPK-GFI-IZD-POD_1000379/P1123122" xmlDataType="decimal"/>
    </xmlCellPr>
  </singleXmlCell>
  <singleXmlCell id="982" xr6:uid="{00000000-000C-0000-FFFF-FFFFD1030000}" r="P25" connectionId="0">
    <xmlCellPr id="1" xr6:uid="{00000000-0010-0000-D103-000001000000}" uniqueName="P1123123">
      <xmlPr mapId="2" xpath="/GFI-IZD-POD/IPK-GFI-IZD-POD_1000379/P1123123" xmlDataType="decimal"/>
    </xmlCellPr>
  </singleXmlCell>
  <singleXmlCell id="983" xr6:uid="{00000000-000C-0000-FFFF-FFFFD2030000}" r="Q25" connectionId="0">
    <xmlCellPr id="1" xr6:uid="{00000000-0010-0000-D203-000001000000}" uniqueName="P1123133">
      <xmlPr mapId="2" xpath="/GFI-IZD-POD/IPK-GFI-IZD-POD_1000379/P1123133" xmlDataType="decimal"/>
    </xmlCellPr>
  </singleXmlCell>
  <singleXmlCell id="984" xr6:uid="{00000000-000C-0000-FFFF-FFFFD3030000}" r="R25" connectionId="0">
    <xmlCellPr id="1" xr6:uid="{00000000-0010-0000-D303-000001000000}" uniqueName="P1123132">
      <xmlPr mapId="2" xpath="/GFI-IZD-POD/IPK-GFI-IZD-POD_1000379/P1123132" xmlDataType="decimal"/>
    </xmlCellPr>
  </singleXmlCell>
  <singleXmlCell id="985" xr6:uid="{00000000-000C-0000-FFFF-FFFFD4030000}" r="S25" connectionId="0">
    <xmlCellPr id="1" xr6:uid="{00000000-0010-0000-D403-000001000000}" uniqueName="P1123038">
      <xmlPr mapId="2" xpath="/GFI-IZD-POD/IPK-GFI-IZD-POD_1000379/P1123038" xmlDataType="decimal"/>
    </xmlCellPr>
  </singleXmlCell>
  <singleXmlCell id="986" xr6:uid="{00000000-000C-0000-FFFF-FFFFD5030000}" r="T25" connectionId="0">
    <xmlCellPr id="1" xr6:uid="{00000000-0010-0000-D503-000001000000}" uniqueName="P1123039">
      <xmlPr mapId="2" xpath="/GFI-IZD-POD/IPK-GFI-IZD-POD_1000379/P1123039" xmlDataType="decimal"/>
    </xmlCellPr>
  </singleXmlCell>
  <singleXmlCell id="987" xr6:uid="{00000000-000C-0000-FFFF-FFFFD6030000}" r="U25" connectionId="0">
    <xmlCellPr id="1" xr6:uid="{00000000-0010-0000-D603-000001000000}" uniqueName="P1123131">
      <xmlPr mapId="2" xpath="/GFI-IZD-POD/IPK-GFI-IZD-POD_1000379/P1123131" xmlDataType="decimal"/>
    </xmlCellPr>
  </singleXmlCell>
  <singleXmlCell id="988" xr6:uid="{00000000-000C-0000-FFFF-FFFFD7030000}" r="V25" connectionId="0">
    <xmlCellPr id="1" xr6:uid="{00000000-0010-0000-D703-000001000000}" uniqueName="P1123135">
      <xmlPr mapId="2" xpath="/GFI-IZD-POD/IPK-GFI-IZD-POD_1000379/P1123135" xmlDataType="decimal"/>
    </xmlCellPr>
  </singleXmlCell>
  <singleXmlCell id="989" xr6:uid="{00000000-000C-0000-FFFF-FFFFD8030000}" r="W25" connectionId="0">
    <xmlCellPr id="1" xr6:uid="{00000000-0010-0000-D803-000001000000}" uniqueName="P1123136">
      <xmlPr mapId="2" xpath="/GFI-IZD-POD/IPK-GFI-IZD-POD_1000379/P1123136" xmlDataType="decimal"/>
    </xmlCellPr>
  </singleXmlCell>
  <singleXmlCell id="990" xr6:uid="{00000000-000C-0000-FFFF-FFFFD9030000}" r="X25" connectionId="0">
    <xmlCellPr id="1" xr6:uid="{00000000-0010-0000-D903-000001000000}" uniqueName="P1123139">
      <xmlPr mapId="2" xpath="/GFI-IZD-POD/IPK-GFI-IZD-POD_1000379/P1123139" xmlDataType="decimal"/>
    </xmlCellPr>
  </singleXmlCell>
  <singleXmlCell id="991" xr6:uid="{00000000-000C-0000-FFFF-FFFFDA030000}" r="Y25" connectionId="0">
    <xmlCellPr id="1" xr6:uid="{00000000-0010-0000-DA03-000001000000}" uniqueName="P1123140">
      <xmlPr mapId="2" xpath="/GFI-IZD-POD/IPK-GFI-IZD-POD_1000379/P1123140" xmlDataType="decimal"/>
    </xmlCellPr>
  </singleXmlCell>
  <singleXmlCell id="992" xr6:uid="{00000000-000C-0000-FFFF-FFFFDB030000}" r="H26" connectionId="0">
    <xmlCellPr id="1" xr6:uid="{00000000-0010-0000-DB03-000001000000}" uniqueName="P1079944">
      <xmlPr mapId="2" xpath="/GFI-IZD-POD/IPK-GFI-IZD-POD_1000379/P1079944" xmlDataType="decimal"/>
    </xmlCellPr>
  </singleXmlCell>
  <singleXmlCell id="993" xr6:uid="{00000000-000C-0000-FFFF-FFFFDC030000}" r="I26" connectionId="0">
    <xmlCellPr id="1" xr6:uid="{00000000-0010-0000-DC03-000001000000}" uniqueName="P1079945">
      <xmlPr mapId="2" xpath="/GFI-IZD-POD/IPK-GFI-IZD-POD_1000379/P1079945" xmlDataType="decimal"/>
    </xmlCellPr>
  </singleXmlCell>
  <singleXmlCell id="994" xr6:uid="{00000000-000C-0000-FFFF-FFFFDD030000}" r="J26" connectionId="0">
    <xmlCellPr id="1" xr6:uid="{00000000-0010-0000-DD03-000001000000}" uniqueName="P1079946">
      <xmlPr mapId="2" xpath="/GFI-IZD-POD/IPK-GFI-IZD-POD_1000379/P1079946" xmlDataType="decimal"/>
    </xmlCellPr>
  </singleXmlCell>
  <singleXmlCell id="995" xr6:uid="{00000000-000C-0000-FFFF-FFFFDE030000}" r="K26" connectionId="0">
    <xmlCellPr id="1" xr6:uid="{00000000-0010-0000-DE03-000001000000}" uniqueName="P1079947">
      <xmlPr mapId="2" xpath="/GFI-IZD-POD/IPK-GFI-IZD-POD_1000379/P1079947" xmlDataType="decimal"/>
    </xmlCellPr>
  </singleXmlCell>
  <singleXmlCell id="996" xr6:uid="{00000000-000C-0000-FFFF-FFFFDF030000}" r="L26" connectionId="0">
    <xmlCellPr id="1" xr6:uid="{00000000-0010-0000-DF03-000001000000}" uniqueName="P1079948">
      <xmlPr mapId="2" xpath="/GFI-IZD-POD/IPK-GFI-IZD-POD_1000379/P1079948" xmlDataType="decimal"/>
    </xmlCellPr>
  </singleXmlCell>
  <singleXmlCell id="997" xr6:uid="{00000000-000C-0000-FFFF-FFFFE0030000}" r="M26" connectionId="0">
    <xmlCellPr id="1" xr6:uid="{00000000-0010-0000-E003-000001000000}" uniqueName="P1079949">
      <xmlPr mapId="2" xpath="/GFI-IZD-POD/IPK-GFI-IZD-POD_1000379/P1079949" xmlDataType="decimal"/>
    </xmlCellPr>
  </singleXmlCell>
  <singleXmlCell id="998" xr6:uid="{00000000-000C-0000-FFFF-FFFFE1030000}" r="N26" connectionId="0">
    <xmlCellPr id="1" xr6:uid="{00000000-0010-0000-E103-000001000000}" uniqueName="P1079950">
      <xmlPr mapId="2" xpath="/GFI-IZD-POD/IPK-GFI-IZD-POD_1000379/P1079950" xmlDataType="decimal"/>
    </xmlCellPr>
  </singleXmlCell>
  <singleXmlCell id="999" xr6:uid="{00000000-000C-0000-FFFF-FFFFE2030000}" r="O26" connectionId="0">
    <xmlCellPr id="1" xr6:uid="{00000000-0010-0000-E203-000001000000}" uniqueName="P1079951">
      <xmlPr mapId="2" xpath="/GFI-IZD-POD/IPK-GFI-IZD-POD_1000379/P1079951" xmlDataType="decimal"/>
    </xmlCellPr>
  </singleXmlCell>
  <singleXmlCell id="1000" xr6:uid="{00000000-000C-0000-FFFF-FFFFE3030000}" r="P26" connectionId="0">
    <xmlCellPr id="1" xr6:uid="{00000000-0010-0000-E303-000001000000}" uniqueName="P1082096">
      <xmlPr mapId="2" xpath="/GFI-IZD-POD/IPK-GFI-IZD-POD_1000379/P1082096" xmlDataType="decimal"/>
    </xmlCellPr>
  </singleXmlCell>
  <singleXmlCell id="1001" xr6:uid="{00000000-000C-0000-FFFF-FFFFE4030000}" r="Q26" connectionId="0">
    <xmlCellPr id="1" xr6:uid="{00000000-0010-0000-E403-000001000000}" uniqueName="P1082098">
      <xmlPr mapId="2" xpath="/GFI-IZD-POD/IPK-GFI-IZD-POD_1000379/P1082098" xmlDataType="decimal"/>
    </xmlCellPr>
  </singleXmlCell>
  <singleXmlCell id="1002" xr6:uid="{00000000-000C-0000-FFFF-FFFFE5030000}" r="R26" connectionId="0">
    <xmlCellPr id="1" xr6:uid="{00000000-0010-0000-E503-000001000000}" uniqueName="P1082100">
      <xmlPr mapId="2" xpath="/GFI-IZD-POD/IPK-GFI-IZD-POD_1000379/P1082100" xmlDataType="decimal"/>
    </xmlCellPr>
  </singleXmlCell>
  <singleXmlCell id="1003" xr6:uid="{00000000-000C-0000-FFFF-FFFFE6030000}" r="S26" connectionId="0">
    <xmlCellPr id="1" xr6:uid="{00000000-0010-0000-E603-000001000000}" uniqueName="P1123041">
      <xmlPr mapId="2" xpath="/GFI-IZD-POD/IPK-GFI-IZD-POD_1000379/P1123041" xmlDataType="decimal"/>
    </xmlCellPr>
  </singleXmlCell>
  <singleXmlCell id="1004" xr6:uid="{00000000-000C-0000-FFFF-FFFFE7030000}" r="T26" connectionId="0">
    <xmlCellPr id="1" xr6:uid="{00000000-0010-0000-E703-000001000000}" uniqueName="P1123040">
      <xmlPr mapId="2" xpath="/GFI-IZD-POD/IPK-GFI-IZD-POD_1000379/P1123040" xmlDataType="decimal"/>
    </xmlCellPr>
  </singleXmlCell>
  <singleXmlCell id="1005" xr6:uid="{00000000-000C-0000-FFFF-FFFFE8030000}" r="U26" connectionId="0">
    <xmlCellPr id="1" xr6:uid="{00000000-0010-0000-E803-000001000000}" uniqueName="P1082102">
      <xmlPr mapId="2" xpath="/GFI-IZD-POD/IPK-GFI-IZD-POD_1000379/P1082102" xmlDataType="decimal"/>
    </xmlCellPr>
  </singleXmlCell>
  <singleXmlCell id="1006" xr6:uid="{00000000-000C-0000-FFFF-FFFFE9030000}" r="V26" connectionId="0">
    <xmlCellPr id="1" xr6:uid="{00000000-0010-0000-E903-000001000000}" uniqueName="P1082104">
      <xmlPr mapId="2" xpath="/GFI-IZD-POD/IPK-GFI-IZD-POD_1000379/P1082104" xmlDataType="decimal"/>
    </xmlCellPr>
  </singleXmlCell>
  <singleXmlCell id="1007" xr6:uid="{00000000-000C-0000-FFFF-FFFFEA030000}" r="W26" connectionId="0">
    <xmlCellPr id="1" xr6:uid="{00000000-0010-0000-EA03-000001000000}" uniqueName="P1082105">
      <xmlPr mapId="2" xpath="/GFI-IZD-POD/IPK-GFI-IZD-POD_1000379/P1082105" xmlDataType="decimal"/>
    </xmlCellPr>
  </singleXmlCell>
  <singleXmlCell id="1008" xr6:uid="{00000000-000C-0000-FFFF-FFFFEB030000}" r="X26" connectionId="0">
    <xmlCellPr id="1" xr6:uid="{00000000-0010-0000-EB03-000001000000}" uniqueName="P1082106">
      <xmlPr mapId="2" xpath="/GFI-IZD-POD/IPK-GFI-IZD-POD_1000379/P1082106" xmlDataType="decimal"/>
    </xmlCellPr>
  </singleXmlCell>
  <singleXmlCell id="1009" xr6:uid="{00000000-000C-0000-FFFF-FFFFEC030000}" r="Y26" connectionId="0">
    <xmlCellPr id="1" xr6:uid="{00000000-0010-0000-EC03-000001000000}" uniqueName="P1082108">
      <xmlPr mapId="2" xpath="/GFI-IZD-POD/IPK-GFI-IZD-POD_1000379/P1082108" xmlDataType="decimal"/>
    </xmlCellPr>
  </singleXmlCell>
  <singleXmlCell id="1010" xr6:uid="{00000000-000C-0000-FFFF-FFFFED030000}" r="H27" connectionId="0">
    <xmlCellPr id="1" xr6:uid="{00000000-0010-0000-ED03-000001000000}" uniqueName="P1079952">
      <xmlPr mapId="2" xpath="/GFI-IZD-POD/IPK-GFI-IZD-POD_1000379/P1079952" xmlDataType="decimal"/>
    </xmlCellPr>
  </singleXmlCell>
  <singleXmlCell id="1011" xr6:uid="{00000000-000C-0000-FFFF-FFFFEE030000}" r="I27" connectionId="0">
    <xmlCellPr id="1" xr6:uid="{00000000-0010-0000-EE03-000001000000}" uniqueName="P1079953">
      <xmlPr mapId="2" xpath="/GFI-IZD-POD/IPK-GFI-IZD-POD_1000379/P1079953" xmlDataType="decimal"/>
    </xmlCellPr>
  </singleXmlCell>
  <singleXmlCell id="1012" xr6:uid="{00000000-000C-0000-FFFF-FFFFEF030000}" r="J27" connectionId="0">
    <xmlCellPr id="1" xr6:uid="{00000000-0010-0000-EF03-000001000000}" uniqueName="P1079954">
      <xmlPr mapId="2" xpath="/GFI-IZD-POD/IPK-GFI-IZD-POD_1000379/P1079954" xmlDataType="decimal"/>
    </xmlCellPr>
  </singleXmlCell>
  <singleXmlCell id="1013" xr6:uid="{00000000-000C-0000-FFFF-FFFFF0030000}" r="K27" connectionId="0">
    <xmlCellPr id="1" xr6:uid="{00000000-0010-0000-F003-000001000000}" uniqueName="P1079955">
      <xmlPr mapId="2" xpath="/GFI-IZD-POD/IPK-GFI-IZD-POD_1000379/P1079955" xmlDataType="decimal"/>
    </xmlCellPr>
  </singleXmlCell>
  <singleXmlCell id="1014" xr6:uid="{00000000-000C-0000-FFFF-FFFFF1030000}" r="L27" connectionId="0">
    <xmlCellPr id="1" xr6:uid="{00000000-0010-0000-F103-000001000000}" uniqueName="P1079956">
      <xmlPr mapId="2" xpath="/GFI-IZD-POD/IPK-GFI-IZD-POD_1000379/P1079956" xmlDataType="decimal"/>
    </xmlCellPr>
  </singleXmlCell>
  <singleXmlCell id="1015" xr6:uid="{00000000-000C-0000-FFFF-FFFFF2030000}" r="M27" connectionId="0">
    <xmlCellPr id="1" xr6:uid="{00000000-0010-0000-F203-000001000000}" uniqueName="P1079957">
      <xmlPr mapId="2" xpath="/GFI-IZD-POD/IPK-GFI-IZD-POD_1000379/P1079957" xmlDataType="decimal"/>
    </xmlCellPr>
  </singleXmlCell>
  <singleXmlCell id="1016" xr6:uid="{00000000-000C-0000-FFFF-FFFFF3030000}" r="N27" connectionId="0">
    <xmlCellPr id="1" xr6:uid="{00000000-0010-0000-F303-000001000000}" uniqueName="P1079958">
      <xmlPr mapId="2" xpath="/GFI-IZD-POD/IPK-GFI-IZD-POD_1000379/P1079958" xmlDataType="decimal"/>
    </xmlCellPr>
  </singleXmlCell>
  <singleXmlCell id="1017" xr6:uid="{00000000-000C-0000-FFFF-FFFFF4030000}" r="O27" connectionId="0">
    <xmlCellPr id="1" xr6:uid="{00000000-0010-0000-F403-000001000000}" uniqueName="P1079959">
      <xmlPr mapId="2" xpath="/GFI-IZD-POD/IPK-GFI-IZD-POD_1000379/P1079959" xmlDataType="decimal"/>
    </xmlCellPr>
  </singleXmlCell>
  <singleXmlCell id="1018" xr6:uid="{00000000-000C-0000-FFFF-FFFFF5030000}" r="P27" connectionId="0">
    <xmlCellPr id="1" xr6:uid="{00000000-0010-0000-F503-000001000000}" uniqueName="P1082110">
      <xmlPr mapId="2" xpath="/GFI-IZD-POD/IPK-GFI-IZD-POD_1000379/P1082110" xmlDataType="decimal"/>
    </xmlCellPr>
  </singleXmlCell>
  <singleXmlCell id="1019" xr6:uid="{00000000-000C-0000-FFFF-FFFFF6030000}" r="Q27" connectionId="0">
    <xmlCellPr id="1" xr6:uid="{00000000-0010-0000-F603-000001000000}" uniqueName="P1082112">
      <xmlPr mapId="2" xpath="/GFI-IZD-POD/IPK-GFI-IZD-POD_1000379/P1082112" xmlDataType="decimal"/>
    </xmlCellPr>
  </singleXmlCell>
  <singleXmlCell id="1020" xr6:uid="{00000000-000C-0000-FFFF-FFFFF7030000}" r="R27" connectionId="0">
    <xmlCellPr id="1" xr6:uid="{00000000-0010-0000-F703-000001000000}" uniqueName="P1082115">
      <xmlPr mapId="2" xpath="/GFI-IZD-POD/IPK-GFI-IZD-POD_1000379/P1082115" xmlDataType="decimal"/>
    </xmlCellPr>
  </singleXmlCell>
  <singleXmlCell id="1021" xr6:uid="{00000000-000C-0000-FFFF-FFFFF8030000}" r="S27" connectionId="0">
    <xmlCellPr id="1" xr6:uid="{00000000-0010-0000-F803-000001000000}" uniqueName="P1123042">
      <xmlPr mapId="2" xpath="/GFI-IZD-POD/IPK-GFI-IZD-POD_1000379/P1123042" xmlDataType="decimal"/>
    </xmlCellPr>
  </singleXmlCell>
  <singleXmlCell id="1022" xr6:uid="{00000000-000C-0000-FFFF-FFFFF9030000}" r="T27" connectionId="0">
    <xmlCellPr id="1" xr6:uid="{00000000-0010-0000-F903-000001000000}" uniqueName="P1123043">
      <xmlPr mapId="2" xpath="/GFI-IZD-POD/IPK-GFI-IZD-POD_1000379/P1123043" xmlDataType="decimal"/>
    </xmlCellPr>
  </singleXmlCell>
  <singleXmlCell id="1023" xr6:uid="{00000000-000C-0000-FFFF-FFFFFA030000}" r="U27" connectionId="0">
    <xmlCellPr id="1" xr6:uid="{00000000-0010-0000-FA03-000001000000}" uniqueName="P1082118">
      <xmlPr mapId="2" xpath="/GFI-IZD-POD/IPK-GFI-IZD-POD_1000379/P1082118" xmlDataType="decimal"/>
    </xmlCellPr>
  </singleXmlCell>
  <singleXmlCell id="1024" xr6:uid="{00000000-000C-0000-FFFF-FFFFFB030000}" r="V27" connectionId="0">
    <xmlCellPr id="1" xr6:uid="{00000000-0010-0000-FB03-000001000000}" uniqueName="P1082121">
      <xmlPr mapId="2" xpath="/GFI-IZD-POD/IPK-GFI-IZD-POD_1000379/P1082121" xmlDataType="decimal"/>
    </xmlCellPr>
  </singleXmlCell>
  <singleXmlCell id="1025" xr6:uid="{00000000-000C-0000-FFFF-FFFFFC030000}" r="W27" connectionId="0">
    <xmlCellPr id="1" xr6:uid="{00000000-0010-0000-FC03-000001000000}" uniqueName="P1082125">
      <xmlPr mapId="2" xpath="/GFI-IZD-POD/IPK-GFI-IZD-POD_1000379/P1082125" xmlDataType="decimal"/>
    </xmlCellPr>
  </singleXmlCell>
  <singleXmlCell id="1026" xr6:uid="{00000000-000C-0000-FFFF-FFFFFD030000}" r="X27" connectionId="0">
    <xmlCellPr id="1" xr6:uid="{00000000-0010-0000-FD03-000001000000}" uniqueName="P1082133">
      <xmlPr mapId="2" xpath="/GFI-IZD-POD/IPK-GFI-IZD-POD_1000379/P1082133" xmlDataType="decimal"/>
    </xmlCellPr>
  </singleXmlCell>
  <singleXmlCell id="1027" xr6:uid="{00000000-000C-0000-FFFF-FFFFFE030000}" r="Y27" connectionId="0">
    <xmlCellPr id="1" xr6:uid="{00000000-0010-0000-FE03-000001000000}" uniqueName="P1082135">
      <xmlPr mapId="2" xpath="/GFI-IZD-POD/IPK-GFI-IZD-POD_1000379/P1082135" xmlDataType="decimal"/>
    </xmlCellPr>
  </singleXmlCell>
  <singleXmlCell id="1028" xr6:uid="{00000000-000C-0000-FFFF-FFFFFF030000}" r="H28" connectionId="0">
    <xmlCellPr id="1" xr6:uid="{00000000-0010-0000-FF03-000001000000}" uniqueName="P1079960">
      <xmlPr mapId="2" xpath="/GFI-IZD-POD/IPK-GFI-IZD-POD_1000379/P1079960" xmlDataType="decimal"/>
    </xmlCellPr>
  </singleXmlCell>
  <singleXmlCell id="1029" xr6:uid="{00000000-000C-0000-FFFF-FFFF00040000}" r="I28" connectionId="0">
    <xmlCellPr id="1" xr6:uid="{00000000-0010-0000-0004-000001000000}" uniqueName="P1079961">
      <xmlPr mapId="2" xpath="/GFI-IZD-POD/IPK-GFI-IZD-POD_1000379/P1079961" xmlDataType="decimal"/>
    </xmlCellPr>
  </singleXmlCell>
  <singleXmlCell id="1030" xr6:uid="{00000000-000C-0000-FFFF-FFFF01040000}" r="J28" connectionId="0">
    <xmlCellPr id="1" xr6:uid="{00000000-0010-0000-0104-000001000000}" uniqueName="P1079962">
      <xmlPr mapId="2" xpath="/GFI-IZD-POD/IPK-GFI-IZD-POD_1000379/P1079962" xmlDataType="decimal"/>
    </xmlCellPr>
  </singleXmlCell>
  <singleXmlCell id="1031" xr6:uid="{00000000-000C-0000-FFFF-FFFF02040000}" r="K28" connectionId="0">
    <xmlCellPr id="1" xr6:uid="{00000000-0010-0000-0204-000001000000}" uniqueName="P1079963">
      <xmlPr mapId="2" xpath="/GFI-IZD-POD/IPK-GFI-IZD-POD_1000379/P1079963" xmlDataType="decimal"/>
    </xmlCellPr>
  </singleXmlCell>
  <singleXmlCell id="1032" xr6:uid="{00000000-000C-0000-FFFF-FFFF03040000}" r="L28" connectionId="0">
    <xmlCellPr id="1" xr6:uid="{00000000-0010-0000-0304-000001000000}" uniqueName="P1079964">
      <xmlPr mapId="2" xpath="/GFI-IZD-POD/IPK-GFI-IZD-POD_1000379/P1079964" xmlDataType="decimal"/>
    </xmlCellPr>
  </singleXmlCell>
  <singleXmlCell id="1033" xr6:uid="{00000000-000C-0000-FFFF-FFFF04040000}" r="M28" connectionId="0">
    <xmlCellPr id="1" xr6:uid="{00000000-0010-0000-0404-000001000000}" uniqueName="P1079965">
      <xmlPr mapId="2" xpath="/GFI-IZD-POD/IPK-GFI-IZD-POD_1000379/P1079965" xmlDataType="decimal"/>
    </xmlCellPr>
  </singleXmlCell>
  <singleXmlCell id="1034" xr6:uid="{00000000-000C-0000-FFFF-FFFF05040000}" r="N28" connectionId="0">
    <xmlCellPr id="1" xr6:uid="{00000000-0010-0000-0504-000001000000}" uniqueName="P1079966">
      <xmlPr mapId="2" xpath="/GFI-IZD-POD/IPK-GFI-IZD-POD_1000379/P1079966" xmlDataType="decimal"/>
    </xmlCellPr>
  </singleXmlCell>
  <singleXmlCell id="1035" xr6:uid="{00000000-000C-0000-FFFF-FFFF06040000}" r="O28" connectionId="0">
    <xmlCellPr id="1" xr6:uid="{00000000-0010-0000-0604-000001000000}" uniqueName="P1079967">
      <xmlPr mapId="2" xpath="/GFI-IZD-POD/IPK-GFI-IZD-POD_1000379/P1079967" xmlDataType="decimal"/>
    </xmlCellPr>
  </singleXmlCell>
  <singleXmlCell id="1036" xr6:uid="{00000000-000C-0000-FFFF-FFFF07040000}" r="P28" connectionId="0">
    <xmlCellPr id="1" xr6:uid="{00000000-0010-0000-0704-000001000000}" uniqueName="P1082136">
      <xmlPr mapId="2" xpath="/GFI-IZD-POD/IPK-GFI-IZD-POD_1000379/P1082136" xmlDataType="decimal"/>
    </xmlCellPr>
  </singleXmlCell>
  <singleXmlCell id="1037" xr6:uid="{00000000-000C-0000-FFFF-FFFF08040000}" r="Q28" connectionId="0">
    <xmlCellPr id="1" xr6:uid="{00000000-0010-0000-0804-000001000000}" uniqueName="P1082139">
      <xmlPr mapId="2" xpath="/GFI-IZD-POD/IPK-GFI-IZD-POD_1000379/P1082139" xmlDataType="decimal"/>
    </xmlCellPr>
  </singleXmlCell>
  <singleXmlCell id="1038" xr6:uid="{00000000-000C-0000-FFFF-FFFF09040000}" r="R28" connectionId="0">
    <xmlCellPr id="1" xr6:uid="{00000000-0010-0000-0904-000001000000}" uniqueName="P1082147">
      <xmlPr mapId="2" xpath="/GFI-IZD-POD/IPK-GFI-IZD-POD_1000379/P1082147" xmlDataType="decimal"/>
    </xmlCellPr>
  </singleXmlCell>
  <singleXmlCell id="1039" xr6:uid="{00000000-000C-0000-FFFF-FFFF0A040000}" r="S28" connectionId="0">
    <xmlCellPr id="1" xr6:uid="{00000000-0010-0000-0A04-000001000000}" uniqueName="P1123044">
      <xmlPr mapId="2" xpath="/GFI-IZD-POD/IPK-GFI-IZD-POD_1000379/P1123044" xmlDataType="decimal"/>
    </xmlCellPr>
  </singleXmlCell>
  <singleXmlCell id="1040" xr6:uid="{00000000-000C-0000-FFFF-FFFF0B040000}" r="T28" connectionId="0">
    <xmlCellPr id="1" xr6:uid="{00000000-0010-0000-0B04-000001000000}" uniqueName="P1123045">
      <xmlPr mapId="2" xpath="/GFI-IZD-POD/IPK-GFI-IZD-POD_1000379/P1123045" xmlDataType="decimal"/>
    </xmlCellPr>
  </singleXmlCell>
  <singleXmlCell id="1041" xr6:uid="{00000000-000C-0000-FFFF-FFFF0C040000}" r="U28" connectionId="0">
    <xmlCellPr id="1" xr6:uid="{00000000-0010-0000-0C04-000001000000}" uniqueName="P1082148">
      <xmlPr mapId="2" xpath="/GFI-IZD-POD/IPK-GFI-IZD-POD_1000379/P1082148" xmlDataType="decimal"/>
    </xmlCellPr>
  </singleXmlCell>
  <singleXmlCell id="1042" xr6:uid="{00000000-000C-0000-FFFF-FFFF0D040000}" r="V28" connectionId="0">
    <xmlCellPr id="1" xr6:uid="{00000000-0010-0000-0D04-000001000000}" uniqueName="P1082149">
      <xmlPr mapId="2" xpath="/GFI-IZD-POD/IPK-GFI-IZD-POD_1000379/P1082149" xmlDataType="decimal"/>
    </xmlCellPr>
  </singleXmlCell>
  <singleXmlCell id="1043" xr6:uid="{00000000-000C-0000-FFFF-FFFF0E040000}" r="W28" connectionId="0">
    <xmlCellPr id="1" xr6:uid="{00000000-0010-0000-0E04-000001000000}" uniqueName="P1082150">
      <xmlPr mapId="2" xpath="/GFI-IZD-POD/IPK-GFI-IZD-POD_1000379/P1082150" xmlDataType="decimal"/>
    </xmlCellPr>
  </singleXmlCell>
  <singleXmlCell id="1044" xr6:uid="{00000000-000C-0000-FFFF-FFFF0F040000}" r="X28" connectionId="0">
    <xmlCellPr id="1" xr6:uid="{00000000-0010-0000-0F04-000001000000}" uniqueName="P1082151">
      <xmlPr mapId="2" xpath="/GFI-IZD-POD/IPK-GFI-IZD-POD_1000379/P1082151" xmlDataType="decimal"/>
    </xmlCellPr>
  </singleXmlCell>
  <singleXmlCell id="1045" xr6:uid="{00000000-000C-0000-FFFF-FFFF10040000}" r="Y28" connectionId="0">
    <xmlCellPr id="1" xr6:uid="{00000000-0010-0000-1004-000001000000}" uniqueName="P1082152">
      <xmlPr mapId="2" xpath="/GFI-IZD-POD/IPK-GFI-IZD-POD_1000379/P1082152" xmlDataType="decimal"/>
    </xmlCellPr>
  </singleXmlCell>
  <singleXmlCell id="1046" xr6:uid="{00000000-000C-0000-FFFF-FFFF11040000}" r="H29" connectionId="0">
    <xmlCellPr id="1" xr6:uid="{00000000-0010-0000-1104-000001000000}" uniqueName="P1079968">
      <xmlPr mapId="2" xpath="/GFI-IZD-POD/IPK-GFI-IZD-POD_1000379/P1079968" xmlDataType="decimal"/>
    </xmlCellPr>
  </singleXmlCell>
  <singleXmlCell id="1047" xr6:uid="{00000000-000C-0000-FFFF-FFFF12040000}" r="I29" connectionId="0">
    <xmlCellPr id="1" xr6:uid="{00000000-0010-0000-1204-000001000000}" uniqueName="P1079969">
      <xmlPr mapId="2" xpath="/GFI-IZD-POD/IPK-GFI-IZD-POD_1000379/P1079969" xmlDataType="decimal"/>
    </xmlCellPr>
  </singleXmlCell>
  <singleXmlCell id="1048" xr6:uid="{00000000-000C-0000-FFFF-FFFF13040000}" r="J29" connectionId="0">
    <xmlCellPr id="1" xr6:uid="{00000000-0010-0000-1304-000001000000}" uniqueName="P1079970">
      <xmlPr mapId="2" xpath="/GFI-IZD-POD/IPK-GFI-IZD-POD_1000379/P1079970" xmlDataType="decimal"/>
    </xmlCellPr>
  </singleXmlCell>
  <singleXmlCell id="1049" xr6:uid="{00000000-000C-0000-FFFF-FFFF14040000}" r="K29" connectionId="0">
    <xmlCellPr id="1" xr6:uid="{00000000-0010-0000-1404-000001000000}" uniqueName="P1079971">
      <xmlPr mapId="2" xpath="/GFI-IZD-POD/IPK-GFI-IZD-POD_1000379/P1079971" xmlDataType="decimal"/>
    </xmlCellPr>
  </singleXmlCell>
  <singleXmlCell id="1050" xr6:uid="{00000000-000C-0000-FFFF-FFFF15040000}" r="L29" connectionId="0">
    <xmlCellPr id="1" xr6:uid="{00000000-0010-0000-1504-000001000000}" uniqueName="P1079972">
      <xmlPr mapId="2" xpath="/GFI-IZD-POD/IPK-GFI-IZD-POD_1000379/P1079972" xmlDataType="decimal"/>
    </xmlCellPr>
  </singleXmlCell>
  <singleXmlCell id="1051" xr6:uid="{00000000-000C-0000-FFFF-FFFF16040000}" r="M29" connectionId="0">
    <xmlCellPr id="1" xr6:uid="{00000000-0010-0000-1604-000001000000}" uniqueName="P1079973">
      <xmlPr mapId="2" xpath="/GFI-IZD-POD/IPK-GFI-IZD-POD_1000379/P1079973" xmlDataType="decimal"/>
    </xmlCellPr>
  </singleXmlCell>
  <singleXmlCell id="1052" xr6:uid="{00000000-000C-0000-FFFF-FFFF17040000}" r="N29" connectionId="0">
    <xmlCellPr id="1" xr6:uid="{00000000-0010-0000-1704-000001000000}" uniqueName="P1079974">
      <xmlPr mapId="2" xpath="/GFI-IZD-POD/IPK-GFI-IZD-POD_1000379/P1079974" xmlDataType="decimal"/>
    </xmlCellPr>
  </singleXmlCell>
  <singleXmlCell id="1053" xr6:uid="{00000000-000C-0000-FFFF-FFFF18040000}" r="O29" connectionId="0">
    <xmlCellPr id="1" xr6:uid="{00000000-0010-0000-1804-000001000000}" uniqueName="P1079975">
      <xmlPr mapId="2" xpath="/GFI-IZD-POD/IPK-GFI-IZD-POD_1000379/P1079975" xmlDataType="decimal"/>
    </xmlCellPr>
  </singleXmlCell>
  <singleXmlCell id="1054" xr6:uid="{00000000-000C-0000-FFFF-FFFF19040000}" r="P29" connectionId="0">
    <xmlCellPr id="1" xr6:uid="{00000000-0010-0000-1904-000001000000}" uniqueName="P1082153">
      <xmlPr mapId="2" xpath="/GFI-IZD-POD/IPK-GFI-IZD-POD_1000379/P1082153" xmlDataType="decimal"/>
    </xmlCellPr>
  </singleXmlCell>
  <singleXmlCell id="1055" xr6:uid="{00000000-000C-0000-FFFF-FFFF1A040000}" r="Q29" connectionId="0">
    <xmlCellPr id="1" xr6:uid="{00000000-0010-0000-1A04-000001000000}" uniqueName="P1082155">
      <xmlPr mapId="2" xpath="/GFI-IZD-POD/IPK-GFI-IZD-POD_1000379/P1082155" xmlDataType="decimal"/>
    </xmlCellPr>
  </singleXmlCell>
  <singleXmlCell id="1056" xr6:uid="{00000000-000C-0000-FFFF-FFFF1B040000}" r="R29" connectionId="0">
    <xmlCellPr id="1" xr6:uid="{00000000-0010-0000-1B04-000001000000}" uniqueName="P1082156">
      <xmlPr mapId="2" xpath="/GFI-IZD-POD/IPK-GFI-IZD-POD_1000379/P1082156" xmlDataType="decimal"/>
    </xmlCellPr>
  </singleXmlCell>
  <singleXmlCell id="1057" xr6:uid="{00000000-000C-0000-FFFF-FFFF1C040000}" r="S29" connectionId="0">
    <xmlCellPr id="1" xr6:uid="{00000000-0010-0000-1C04-000001000000}" uniqueName="P1123046">
      <xmlPr mapId="2" xpath="/GFI-IZD-POD/IPK-GFI-IZD-POD_1000379/P1123046" xmlDataType="decimal"/>
    </xmlCellPr>
  </singleXmlCell>
  <singleXmlCell id="1058" xr6:uid="{00000000-000C-0000-FFFF-FFFF1D040000}" r="T29" connectionId="0">
    <xmlCellPr id="1" xr6:uid="{00000000-0010-0000-1D04-000001000000}" uniqueName="P1123047">
      <xmlPr mapId="2" xpath="/GFI-IZD-POD/IPK-GFI-IZD-POD_1000379/P1123047" xmlDataType="decimal"/>
    </xmlCellPr>
  </singleXmlCell>
  <singleXmlCell id="1059" xr6:uid="{00000000-000C-0000-FFFF-FFFF1E040000}" r="U29" connectionId="0">
    <xmlCellPr id="1" xr6:uid="{00000000-0010-0000-1E04-000001000000}" uniqueName="P1082157">
      <xmlPr mapId="2" xpath="/GFI-IZD-POD/IPK-GFI-IZD-POD_1000379/P1082157" xmlDataType="decimal"/>
    </xmlCellPr>
  </singleXmlCell>
  <singleXmlCell id="1060" xr6:uid="{00000000-000C-0000-FFFF-FFFF1F040000}" r="V29" connectionId="0">
    <xmlCellPr id="1" xr6:uid="{00000000-0010-0000-1F04-000001000000}" uniqueName="P1082158">
      <xmlPr mapId="2" xpath="/GFI-IZD-POD/IPK-GFI-IZD-POD_1000379/P1082158" xmlDataType="decimal"/>
    </xmlCellPr>
  </singleXmlCell>
  <singleXmlCell id="1061" xr6:uid="{00000000-000C-0000-FFFF-FFFF20040000}" r="W29" connectionId="0">
    <xmlCellPr id="1" xr6:uid="{00000000-0010-0000-2004-000001000000}" uniqueName="P1082159">
      <xmlPr mapId="2" xpath="/GFI-IZD-POD/IPK-GFI-IZD-POD_1000379/P1082159" xmlDataType="decimal"/>
    </xmlCellPr>
  </singleXmlCell>
  <singleXmlCell id="1062" xr6:uid="{00000000-000C-0000-FFFF-FFFF21040000}" r="X29" connectionId="0">
    <xmlCellPr id="1" xr6:uid="{00000000-0010-0000-2104-000001000000}" uniqueName="P1082160">
      <xmlPr mapId="2" xpath="/GFI-IZD-POD/IPK-GFI-IZD-POD_1000379/P1082160" xmlDataType="decimal"/>
    </xmlCellPr>
  </singleXmlCell>
  <singleXmlCell id="1063" xr6:uid="{00000000-000C-0000-FFFF-FFFF22040000}" r="Y29" connectionId="0">
    <xmlCellPr id="1" xr6:uid="{00000000-0010-0000-2204-000001000000}" uniqueName="P1082161">
      <xmlPr mapId="2" xpath="/GFI-IZD-POD/IPK-GFI-IZD-POD_1000379/P1082161" xmlDataType="decimal"/>
    </xmlCellPr>
  </singleXmlCell>
  <singleXmlCell id="1064" xr6:uid="{00000000-000C-0000-FFFF-FFFF23040000}" r="H30" connectionId="0">
    <xmlCellPr id="1" xr6:uid="{00000000-0010-0000-2304-000001000000}" uniqueName="P1079976">
      <xmlPr mapId="2" xpath="/GFI-IZD-POD/IPK-GFI-IZD-POD_1000379/P1079976" xmlDataType="decimal"/>
    </xmlCellPr>
  </singleXmlCell>
  <singleXmlCell id="1065" xr6:uid="{00000000-000C-0000-FFFF-FFFF24040000}" r="I30" connectionId="0">
    <xmlCellPr id="1" xr6:uid="{00000000-0010-0000-2404-000001000000}" uniqueName="P1079977">
      <xmlPr mapId="2" xpath="/GFI-IZD-POD/IPK-GFI-IZD-POD_1000379/P1079977" xmlDataType="decimal"/>
    </xmlCellPr>
  </singleXmlCell>
  <singleXmlCell id="1066" xr6:uid="{00000000-000C-0000-FFFF-FFFF25040000}" r="J30" connectionId="0">
    <xmlCellPr id="1" xr6:uid="{00000000-0010-0000-2504-000001000000}" uniqueName="P1079978">
      <xmlPr mapId="2" xpath="/GFI-IZD-POD/IPK-GFI-IZD-POD_1000379/P1079978" xmlDataType="decimal"/>
    </xmlCellPr>
  </singleXmlCell>
  <singleXmlCell id="1067" xr6:uid="{00000000-000C-0000-FFFF-FFFF26040000}" r="K30" connectionId="0">
    <xmlCellPr id="1" xr6:uid="{00000000-0010-0000-2604-000001000000}" uniqueName="P1079979">
      <xmlPr mapId="2" xpath="/GFI-IZD-POD/IPK-GFI-IZD-POD_1000379/P1079979" xmlDataType="decimal"/>
    </xmlCellPr>
  </singleXmlCell>
  <singleXmlCell id="1068" xr6:uid="{00000000-000C-0000-FFFF-FFFF27040000}" r="L30" connectionId="0">
    <xmlCellPr id="1" xr6:uid="{00000000-0010-0000-2704-000001000000}" uniqueName="P1079980">
      <xmlPr mapId="2" xpath="/GFI-IZD-POD/IPK-GFI-IZD-POD_1000379/P1079980" xmlDataType="decimal"/>
    </xmlCellPr>
  </singleXmlCell>
  <singleXmlCell id="1069" xr6:uid="{00000000-000C-0000-FFFF-FFFF28040000}" r="M30" connectionId="0">
    <xmlCellPr id="1" xr6:uid="{00000000-0010-0000-2804-000001000000}" uniqueName="P1079981">
      <xmlPr mapId="2" xpath="/GFI-IZD-POD/IPK-GFI-IZD-POD_1000379/P1079981" xmlDataType="decimal"/>
    </xmlCellPr>
  </singleXmlCell>
  <singleXmlCell id="1070" xr6:uid="{00000000-000C-0000-FFFF-FFFF29040000}" r="N30" connectionId="0">
    <xmlCellPr id="1" xr6:uid="{00000000-0010-0000-2904-000001000000}" uniqueName="P1079982">
      <xmlPr mapId="2" xpath="/GFI-IZD-POD/IPK-GFI-IZD-POD_1000379/P1079982" xmlDataType="decimal"/>
    </xmlCellPr>
  </singleXmlCell>
  <singleXmlCell id="1071" xr6:uid="{00000000-000C-0000-FFFF-FFFF2A040000}" r="O30" connectionId="0">
    <xmlCellPr id="1" xr6:uid="{00000000-0010-0000-2A04-000001000000}" uniqueName="P1079983">
      <xmlPr mapId="2" xpath="/GFI-IZD-POD/IPK-GFI-IZD-POD_1000379/P1079983" xmlDataType="decimal"/>
    </xmlCellPr>
  </singleXmlCell>
  <singleXmlCell id="1072" xr6:uid="{00000000-000C-0000-FFFF-FFFF2B040000}" r="P30" connectionId="0">
    <xmlCellPr id="1" xr6:uid="{00000000-0010-0000-2B04-000001000000}" uniqueName="P1082162">
      <xmlPr mapId="2" xpath="/GFI-IZD-POD/IPK-GFI-IZD-POD_1000379/P1082162" xmlDataType="decimal"/>
    </xmlCellPr>
  </singleXmlCell>
  <singleXmlCell id="1073" xr6:uid="{00000000-000C-0000-FFFF-FFFF2C040000}" r="Q30" connectionId="0">
    <xmlCellPr id="1" xr6:uid="{00000000-0010-0000-2C04-000001000000}" uniqueName="P1082163">
      <xmlPr mapId="2" xpath="/GFI-IZD-POD/IPK-GFI-IZD-POD_1000379/P1082163" xmlDataType="decimal"/>
    </xmlCellPr>
  </singleXmlCell>
  <singleXmlCell id="1074" xr6:uid="{00000000-000C-0000-FFFF-FFFF2D040000}" r="R30" connectionId="0">
    <xmlCellPr id="1" xr6:uid="{00000000-0010-0000-2D04-000001000000}" uniqueName="P1082164">
      <xmlPr mapId="2" xpath="/GFI-IZD-POD/IPK-GFI-IZD-POD_1000379/P1082164" xmlDataType="decimal"/>
    </xmlCellPr>
  </singleXmlCell>
  <singleXmlCell id="1075" xr6:uid="{00000000-000C-0000-FFFF-FFFF2E040000}" r="S30" connectionId="0">
    <xmlCellPr id="1" xr6:uid="{00000000-0010-0000-2E04-000001000000}" uniqueName="P1123048">
      <xmlPr mapId="2" xpath="/GFI-IZD-POD/IPK-GFI-IZD-POD_1000379/P1123048" xmlDataType="decimal"/>
    </xmlCellPr>
  </singleXmlCell>
  <singleXmlCell id="1076" xr6:uid="{00000000-000C-0000-FFFF-FFFF2F040000}" r="T30" connectionId="0">
    <xmlCellPr id="1" xr6:uid="{00000000-0010-0000-2F04-000001000000}" uniqueName="P1123049">
      <xmlPr mapId="2" xpath="/GFI-IZD-POD/IPK-GFI-IZD-POD_1000379/P1123049" xmlDataType="decimal"/>
    </xmlCellPr>
  </singleXmlCell>
  <singleXmlCell id="1077" xr6:uid="{00000000-000C-0000-FFFF-FFFF30040000}" r="U30" connectionId="0">
    <xmlCellPr id="1" xr6:uid="{00000000-0010-0000-3004-000001000000}" uniqueName="P1082165">
      <xmlPr mapId="2" xpath="/GFI-IZD-POD/IPK-GFI-IZD-POD_1000379/P1082165" xmlDataType="decimal"/>
    </xmlCellPr>
  </singleXmlCell>
  <singleXmlCell id="1078" xr6:uid="{00000000-000C-0000-FFFF-FFFF31040000}" r="V30" connectionId="0">
    <xmlCellPr id="1" xr6:uid="{00000000-0010-0000-3104-000001000000}" uniqueName="P1082166">
      <xmlPr mapId="2" xpath="/GFI-IZD-POD/IPK-GFI-IZD-POD_1000379/P1082166" xmlDataType="decimal"/>
    </xmlCellPr>
  </singleXmlCell>
  <singleXmlCell id="1079" xr6:uid="{00000000-000C-0000-FFFF-FFFF32040000}" r="W30" connectionId="0">
    <xmlCellPr id="1" xr6:uid="{00000000-0010-0000-3204-000001000000}" uniqueName="P1082167">
      <xmlPr mapId="2" xpath="/GFI-IZD-POD/IPK-GFI-IZD-POD_1000379/P1082167" xmlDataType="decimal"/>
    </xmlCellPr>
  </singleXmlCell>
  <singleXmlCell id="1080" xr6:uid="{00000000-000C-0000-FFFF-FFFF33040000}" r="X30" connectionId="0">
    <xmlCellPr id="1" xr6:uid="{00000000-0010-0000-3304-000001000000}" uniqueName="P1082168">
      <xmlPr mapId="2" xpath="/GFI-IZD-POD/IPK-GFI-IZD-POD_1000379/P1082168" xmlDataType="decimal"/>
    </xmlCellPr>
  </singleXmlCell>
  <singleXmlCell id="1081" xr6:uid="{00000000-000C-0000-FFFF-FFFF34040000}" r="Y30" connectionId="0">
    <xmlCellPr id="1" xr6:uid="{00000000-0010-0000-3404-000001000000}" uniqueName="P1082169">
      <xmlPr mapId="2" xpath="/GFI-IZD-POD/IPK-GFI-IZD-POD_1000379/P1082169" xmlDataType="decimal"/>
    </xmlCellPr>
  </singleXmlCell>
  <singleXmlCell id="1082" xr6:uid="{00000000-000C-0000-FFFF-FFFF35040000}" r="H32" connectionId="0">
    <xmlCellPr id="1" xr6:uid="{00000000-0010-0000-3504-000001000000}" uniqueName="P1079984">
      <xmlPr mapId="2" xpath="/GFI-IZD-POD/IPK-GFI-IZD-POD_1000379/P1079984" xmlDataType="decimal"/>
    </xmlCellPr>
  </singleXmlCell>
  <singleXmlCell id="1083" xr6:uid="{00000000-000C-0000-FFFF-FFFF36040000}" r="I32" connectionId="0">
    <xmlCellPr id="1" xr6:uid="{00000000-0010-0000-3604-000001000000}" uniqueName="P1079985">
      <xmlPr mapId="2" xpath="/GFI-IZD-POD/IPK-GFI-IZD-POD_1000379/P1079985" xmlDataType="decimal"/>
    </xmlCellPr>
  </singleXmlCell>
  <singleXmlCell id="1084" xr6:uid="{00000000-000C-0000-FFFF-FFFF37040000}" r="J32" connectionId="0">
    <xmlCellPr id="1" xr6:uid="{00000000-0010-0000-3704-000001000000}" uniqueName="P1079986">
      <xmlPr mapId="2" xpath="/GFI-IZD-POD/IPK-GFI-IZD-POD_1000379/P1079986" xmlDataType="decimal"/>
    </xmlCellPr>
  </singleXmlCell>
  <singleXmlCell id="1085" xr6:uid="{00000000-000C-0000-FFFF-FFFF38040000}" r="K32" connectionId="0">
    <xmlCellPr id="1" xr6:uid="{00000000-0010-0000-3804-000001000000}" uniqueName="P1079987">
      <xmlPr mapId="2" xpath="/GFI-IZD-POD/IPK-GFI-IZD-POD_1000379/P1079987" xmlDataType="decimal"/>
    </xmlCellPr>
  </singleXmlCell>
  <singleXmlCell id="1086" xr6:uid="{00000000-000C-0000-FFFF-FFFF39040000}" r="L32" connectionId="0">
    <xmlCellPr id="1" xr6:uid="{00000000-0010-0000-3904-000001000000}" uniqueName="P1079988">
      <xmlPr mapId="2" xpath="/GFI-IZD-POD/IPK-GFI-IZD-POD_1000379/P1079988" xmlDataType="decimal"/>
    </xmlCellPr>
  </singleXmlCell>
  <singleXmlCell id="1087" xr6:uid="{00000000-000C-0000-FFFF-FFFF3A040000}" r="M32" connectionId="0">
    <xmlCellPr id="1" xr6:uid="{00000000-0010-0000-3A04-000001000000}" uniqueName="P1079989">
      <xmlPr mapId="2" xpath="/GFI-IZD-POD/IPK-GFI-IZD-POD_1000379/P1079989" xmlDataType="decimal"/>
    </xmlCellPr>
  </singleXmlCell>
  <singleXmlCell id="1088" xr6:uid="{00000000-000C-0000-FFFF-FFFF3B040000}" r="N32" connectionId="0">
    <xmlCellPr id="1" xr6:uid="{00000000-0010-0000-3B04-000001000000}" uniqueName="P1079990">
      <xmlPr mapId="2" xpath="/GFI-IZD-POD/IPK-GFI-IZD-POD_1000379/P1079990" xmlDataType="decimal"/>
    </xmlCellPr>
  </singleXmlCell>
  <singleXmlCell id="1089" xr6:uid="{00000000-000C-0000-FFFF-FFFF3C040000}" r="O32" connectionId="0">
    <xmlCellPr id="1" xr6:uid="{00000000-0010-0000-3C04-000001000000}" uniqueName="P1079991">
      <xmlPr mapId="2" xpath="/GFI-IZD-POD/IPK-GFI-IZD-POD_1000379/P1079991" xmlDataType="decimal"/>
    </xmlCellPr>
  </singleXmlCell>
  <singleXmlCell id="1090" xr6:uid="{00000000-000C-0000-FFFF-FFFF3D040000}" r="P32" connectionId="0">
    <xmlCellPr id="1" xr6:uid="{00000000-0010-0000-3D04-000001000000}" uniqueName="P1082170">
      <xmlPr mapId="2" xpath="/GFI-IZD-POD/IPK-GFI-IZD-POD_1000379/P1082170" xmlDataType="decimal"/>
    </xmlCellPr>
  </singleXmlCell>
  <singleXmlCell id="1091" xr6:uid="{00000000-000C-0000-FFFF-FFFF3E040000}" r="Q32" connectionId="0">
    <xmlCellPr id="1" xr6:uid="{00000000-0010-0000-3E04-000001000000}" uniqueName="P1082171">
      <xmlPr mapId="2" xpath="/GFI-IZD-POD/IPK-GFI-IZD-POD_1000379/P1082171" xmlDataType="decimal"/>
    </xmlCellPr>
  </singleXmlCell>
  <singleXmlCell id="1092" xr6:uid="{00000000-000C-0000-FFFF-FFFF3F040000}" r="R32" connectionId="0">
    <xmlCellPr id="1" xr6:uid="{00000000-0010-0000-3F04-000001000000}" uniqueName="P1082172">
      <xmlPr mapId="2" xpath="/GFI-IZD-POD/IPK-GFI-IZD-POD_1000379/P1082172" xmlDataType="decimal"/>
    </xmlCellPr>
  </singleXmlCell>
  <singleXmlCell id="1093" xr6:uid="{00000000-000C-0000-FFFF-FFFF40040000}" r="S32" connectionId="0">
    <xmlCellPr id="1" xr6:uid="{00000000-0010-0000-4004-000001000000}" uniqueName="P1123050">
      <xmlPr mapId="2" xpath="/GFI-IZD-POD/IPK-GFI-IZD-POD_1000379/P1123050" xmlDataType="decimal"/>
    </xmlCellPr>
  </singleXmlCell>
  <singleXmlCell id="1094" xr6:uid="{00000000-000C-0000-FFFF-FFFF41040000}" r="T32" connectionId="0">
    <xmlCellPr id="1" xr6:uid="{00000000-0010-0000-4104-000001000000}" uniqueName="P1123051">
      <xmlPr mapId="2" xpath="/GFI-IZD-POD/IPK-GFI-IZD-POD_1000379/P1123051" xmlDataType="decimal"/>
    </xmlCellPr>
  </singleXmlCell>
  <singleXmlCell id="1095" xr6:uid="{00000000-000C-0000-FFFF-FFFF42040000}" r="U32" connectionId="0">
    <xmlCellPr id="1" xr6:uid="{00000000-0010-0000-4204-000001000000}" uniqueName="P1082173">
      <xmlPr mapId="2" xpath="/GFI-IZD-POD/IPK-GFI-IZD-POD_1000379/P1082173" xmlDataType="decimal"/>
    </xmlCellPr>
  </singleXmlCell>
  <singleXmlCell id="1096" xr6:uid="{00000000-000C-0000-FFFF-FFFF43040000}" r="V32" connectionId="0">
    <xmlCellPr id="1" xr6:uid="{00000000-0010-0000-4304-000001000000}" uniqueName="P1082174">
      <xmlPr mapId="2" xpath="/GFI-IZD-POD/IPK-GFI-IZD-POD_1000379/P1082174" xmlDataType="decimal"/>
    </xmlCellPr>
  </singleXmlCell>
  <singleXmlCell id="1097" xr6:uid="{00000000-000C-0000-FFFF-FFFF44040000}" r="W32" connectionId="0">
    <xmlCellPr id="1" xr6:uid="{00000000-0010-0000-4404-000001000000}" uniqueName="P1082175">
      <xmlPr mapId="2" xpath="/GFI-IZD-POD/IPK-GFI-IZD-POD_1000379/P1082175" xmlDataType="decimal"/>
    </xmlCellPr>
  </singleXmlCell>
  <singleXmlCell id="1098" xr6:uid="{00000000-000C-0000-FFFF-FFFF45040000}" r="X32" connectionId="0">
    <xmlCellPr id="1" xr6:uid="{00000000-0010-0000-4504-000001000000}" uniqueName="P1082176">
      <xmlPr mapId="2" xpath="/GFI-IZD-POD/IPK-GFI-IZD-POD_1000379/P1082176" xmlDataType="decimal"/>
    </xmlCellPr>
  </singleXmlCell>
  <singleXmlCell id="1099" xr6:uid="{00000000-000C-0000-FFFF-FFFF46040000}" r="Y32" connectionId="0">
    <xmlCellPr id="1" xr6:uid="{00000000-0010-0000-4604-000001000000}" uniqueName="P1082177">
      <xmlPr mapId="2" xpath="/GFI-IZD-POD/IPK-GFI-IZD-POD_1000379/P1082177" xmlDataType="decimal"/>
    </xmlCellPr>
  </singleXmlCell>
  <singleXmlCell id="1100" xr6:uid="{00000000-000C-0000-FFFF-FFFF47040000}" r="H33" connectionId="0">
    <xmlCellPr id="1" xr6:uid="{00000000-0010-0000-4704-000001000000}" uniqueName="P1079992">
      <xmlPr mapId="2" xpath="/GFI-IZD-POD/IPK-GFI-IZD-POD_1000379/P1079992" xmlDataType="decimal"/>
    </xmlCellPr>
  </singleXmlCell>
  <singleXmlCell id="1101" xr6:uid="{00000000-000C-0000-FFFF-FFFF48040000}" r="I33" connectionId="0">
    <xmlCellPr id="1" xr6:uid="{00000000-0010-0000-4804-000001000000}" uniqueName="P1079993">
      <xmlPr mapId="2" xpath="/GFI-IZD-POD/IPK-GFI-IZD-POD_1000379/P1079993" xmlDataType="decimal"/>
    </xmlCellPr>
  </singleXmlCell>
  <singleXmlCell id="1102" xr6:uid="{00000000-000C-0000-FFFF-FFFF49040000}" r="J33" connectionId="0">
    <xmlCellPr id="1" xr6:uid="{00000000-0010-0000-4904-000001000000}" uniqueName="P1079994">
      <xmlPr mapId="2" xpath="/GFI-IZD-POD/IPK-GFI-IZD-POD_1000379/P1079994" xmlDataType="decimal"/>
    </xmlCellPr>
  </singleXmlCell>
  <singleXmlCell id="1103" xr6:uid="{00000000-000C-0000-FFFF-FFFF4A040000}" r="K33" connectionId="0">
    <xmlCellPr id="1" xr6:uid="{00000000-0010-0000-4A04-000001000000}" uniqueName="P1079995">
      <xmlPr mapId="2" xpath="/GFI-IZD-POD/IPK-GFI-IZD-POD_1000379/P1079995" xmlDataType="decimal"/>
    </xmlCellPr>
  </singleXmlCell>
  <singleXmlCell id="1104" xr6:uid="{00000000-000C-0000-FFFF-FFFF4B040000}" r="L33" connectionId="0">
    <xmlCellPr id="1" xr6:uid="{00000000-0010-0000-4B04-000001000000}" uniqueName="P1079996">
      <xmlPr mapId="2" xpath="/GFI-IZD-POD/IPK-GFI-IZD-POD_1000379/P1079996" xmlDataType="decimal"/>
    </xmlCellPr>
  </singleXmlCell>
  <singleXmlCell id="1105" xr6:uid="{00000000-000C-0000-FFFF-FFFF4C040000}" r="M33" connectionId="0">
    <xmlCellPr id="1" xr6:uid="{00000000-0010-0000-4C04-000001000000}" uniqueName="P1079997">
      <xmlPr mapId="2" xpath="/GFI-IZD-POD/IPK-GFI-IZD-POD_1000379/P1079997" xmlDataType="decimal"/>
    </xmlCellPr>
  </singleXmlCell>
  <singleXmlCell id="1106" xr6:uid="{00000000-000C-0000-FFFF-FFFF4D040000}" r="N33" connectionId="0">
    <xmlCellPr id="1" xr6:uid="{00000000-0010-0000-4D04-000001000000}" uniqueName="P1079998">
      <xmlPr mapId="2" xpath="/GFI-IZD-POD/IPK-GFI-IZD-POD_1000379/P1079998" xmlDataType="decimal"/>
    </xmlCellPr>
  </singleXmlCell>
  <singleXmlCell id="1107" xr6:uid="{00000000-000C-0000-FFFF-FFFF4E040000}" r="O33" connectionId="0">
    <xmlCellPr id="1" xr6:uid="{00000000-0010-0000-4E04-000001000000}" uniqueName="P1079999">
      <xmlPr mapId="2" xpath="/GFI-IZD-POD/IPK-GFI-IZD-POD_1000379/P1079999" xmlDataType="decimal"/>
    </xmlCellPr>
  </singleXmlCell>
  <singleXmlCell id="1108" xr6:uid="{00000000-000C-0000-FFFF-FFFF4F040000}" r="P33" connectionId="0">
    <xmlCellPr id="1" xr6:uid="{00000000-0010-0000-4F04-000001000000}" uniqueName="P1082178">
      <xmlPr mapId="2" xpath="/GFI-IZD-POD/IPK-GFI-IZD-POD_1000379/P1082178" xmlDataType="decimal"/>
    </xmlCellPr>
  </singleXmlCell>
  <singleXmlCell id="1109" xr6:uid="{00000000-000C-0000-FFFF-FFFF50040000}" r="Q33" connectionId="0">
    <xmlCellPr id="1" xr6:uid="{00000000-0010-0000-5004-000001000000}" uniqueName="P1082179">
      <xmlPr mapId="2" xpath="/GFI-IZD-POD/IPK-GFI-IZD-POD_1000379/P1082179" xmlDataType="decimal"/>
    </xmlCellPr>
  </singleXmlCell>
  <singleXmlCell id="1110" xr6:uid="{00000000-000C-0000-FFFF-FFFF51040000}" r="R33" connectionId="0">
    <xmlCellPr id="1" xr6:uid="{00000000-0010-0000-5104-000001000000}" uniqueName="P1082180">
      <xmlPr mapId="2" xpath="/GFI-IZD-POD/IPK-GFI-IZD-POD_1000379/P1082180" xmlDataType="decimal"/>
    </xmlCellPr>
  </singleXmlCell>
  <singleXmlCell id="1111" xr6:uid="{00000000-000C-0000-FFFF-FFFF52040000}" r="S33" connectionId="0">
    <xmlCellPr id="1" xr6:uid="{00000000-0010-0000-5204-000001000000}" uniqueName="P1123052">
      <xmlPr mapId="2" xpath="/GFI-IZD-POD/IPK-GFI-IZD-POD_1000379/P1123052" xmlDataType="decimal"/>
    </xmlCellPr>
  </singleXmlCell>
  <singleXmlCell id="1112" xr6:uid="{00000000-000C-0000-FFFF-FFFF53040000}" r="T33" connectionId="0">
    <xmlCellPr id="1" xr6:uid="{00000000-0010-0000-5304-000001000000}" uniqueName="P1123053">
      <xmlPr mapId="2" xpath="/GFI-IZD-POD/IPK-GFI-IZD-POD_1000379/P1123053" xmlDataType="decimal"/>
    </xmlCellPr>
  </singleXmlCell>
  <singleXmlCell id="1113" xr6:uid="{00000000-000C-0000-FFFF-FFFF54040000}" r="U33" connectionId="0">
    <xmlCellPr id="1" xr6:uid="{00000000-0010-0000-5404-000001000000}" uniqueName="P1082181">
      <xmlPr mapId="2" xpath="/GFI-IZD-POD/IPK-GFI-IZD-POD_1000379/P1082181" xmlDataType="decimal"/>
    </xmlCellPr>
  </singleXmlCell>
  <singleXmlCell id="1114" xr6:uid="{00000000-000C-0000-FFFF-FFFF55040000}" r="V33" connectionId="0">
    <xmlCellPr id="1" xr6:uid="{00000000-0010-0000-5504-000001000000}" uniqueName="P1082182">
      <xmlPr mapId="2" xpath="/GFI-IZD-POD/IPK-GFI-IZD-POD_1000379/P1082182" xmlDataType="decimal"/>
    </xmlCellPr>
  </singleXmlCell>
  <singleXmlCell id="1115" xr6:uid="{00000000-000C-0000-FFFF-FFFF56040000}" r="W33" connectionId="0">
    <xmlCellPr id="1" xr6:uid="{00000000-0010-0000-5604-000001000000}" uniqueName="P1082183">
      <xmlPr mapId="2" xpath="/GFI-IZD-POD/IPK-GFI-IZD-POD_1000379/P1082183" xmlDataType="decimal"/>
    </xmlCellPr>
  </singleXmlCell>
  <singleXmlCell id="1116" xr6:uid="{00000000-000C-0000-FFFF-FFFF57040000}" r="X33" connectionId="0">
    <xmlCellPr id="1" xr6:uid="{00000000-0010-0000-5704-000001000000}" uniqueName="P1082184">
      <xmlPr mapId="2" xpath="/GFI-IZD-POD/IPK-GFI-IZD-POD_1000379/P1082184" xmlDataType="decimal"/>
    </xmlCellPr>
  </singleXmlCell>
  <singleXmlCell id="1117" xr6:uid="{00000000-000C-0000-FFFF-FFFF58040000}" r="Y33" connectionId="0">
    <xmlCellPr id="1" xr6:uid="{00000000-0010-0000-5804-000001000000}" uniqueName="P1082185">
      <xmlPr mapId="2" xpath="/GFI-IZD-POD/IPK-GFI-IZD-POD_1000379/P1082185" xmlDataType="decimal"/>
    </xmlCellPr>
  </singleXmlCell>
  <singleXmlCell id="1118" xr6:uid="{00000000-000C-0000-FFFF-FFFF59040000}" r="H34" connectionId="0">
    <xmlCellPr id="1" xr6:uid="{00000000-0010-0000-5904-000001000000}" uniqueName="P1080000">
      <xmlPr mapId="2" xpath="/GFI-IZD-POD/IPK-GFI-IZD-POD_1000379/P1080000" xmlDataType="decimal"/>
    </xmlCellPr>
  </singleXmlCell>
  <singleXmlCell id="1119" xr6:uid="{00000000-000C-0000-FFFF-FFFF5A040000}" r="I34" connectionId="0">
    <xmlCellPr id="1" xr6:uid="{00000000-0010-0000-5A04-000001000000}" uniqueName="P1080001">
      <xmlPr mapId="2" xpath="/GFI-IZD-POD/IPK-GFI-IZD-POD_1000379/P1080001" xmlDataType="decimal"/>
    </xmlCellPr>
  </singleXmlCell>
  <singleXmlCell id="1120" xr6:uid="{00000000-000C-0000-FFFF-FFFF5B040000}" r="J34" connectionId="0">
    <xmlCellPr id="1" xr6:uid="{00000000-0010-0000-5B04-000001000000}" uniqueName="P1080002">
      <xmlPr mapId="2" xpath="/GFI-IZD-POD/IPK-GFI-IZD-POD_1000379/P1080002" xmlDataType="decimal"/>
    </xmlCellPr>
  </singleXmlCell>
  <singleXmlCell id="1121" xr6:uid="{00000000-000C-0000-FFFF-FFFF5C040000}" r="K34" connectionId="0">
    <xmlCellPr id="1" xr6:uid="{00000000-0010-0000-5C04-000001000000}" uniqueName="P1080003">
      <xmlPr mapId="2" xpath="/GFI-IZD-POD/IPK-GFI-IZD-POD_1000379/P1080003" xmlDataType="decimal"/>
    </xmlCellPr>
  </singleXmlCell>
  <singleXmlCell id="1122" xr6:uid="{00000000-000C-0000-FFFF-FFFF5D040000}" r="L34" connectionId="0">
    <xmlCellPr id="1" xr6:uid="{00000000-0010-0000-5D04-000001000000}" uniqueName="P1080004">
      <xmlPr mapId="2" xpath="/GFI-IZD-POD/IPK-GFI-IZD-POD_1000379/P1080004" xmlDataType="decimal"/>
    </xmlCellPr>
  </singleXmlCell>
  <singleXmlCell id="1123" xr6:uid="{00000000-000C-0000-FFFF-FFFF5E040000}" r="M34" connectionId="0">
    <xmlCellPr id="1" xr6:uid="{00000000-0010-0000-5E04-000001000000}" uniqueName="P1080005">
      <xmlPr mapId="2" xpath="/GFI-IZD-POD/IPK-GFI-IZD-POD_1000379/P1080005" xmlDataType="decimal"/>
    </xmlCellPr>
  </singleXmlCell>
  <singleXmlCell id="1124" xr6:uid="{00000000-000C-0000-FFFF-FFFF5F040000}" r="N34" connectionId="0">
    <xmlCellPr id="1" xr6:uid="{00000000-0010-0000-5F04-000001000000}" uniqueName="P1080006">
      <xmlPr mapId="2" xpath="/GFI-IZD-POD/IPK-GFI-IZD-POD_1000379/P1080006" xmlDataType="decimal"/>
    </xmlCellPr>
  </singleXmlCell>
  <singleXmlCell id="1125" xr6:uid="{00000000-000C-0000-FFFF-FFFF60040000}" r="O34" connectionId="0">
    <xmlCellPr id="1" xr6:uid="{00000000-0010-0000-6004-000001000000}" uniqueName="P1080007">
      <xmlPr mapId="2" xpath="/GFI-IZD-POD/IPK-GFI-IZD-POD_1000379/P1080007" xmlDataType="decimal"/>
    </xmlCellPr>
  </singleXmlCell>
  <singleXmlCell id="1126" xr6:uid="{00000000-000C-0000-FFFF-FFFF61040000}" r="P34" connectionId="0">
    <xmlCellPr id="1" xr6:uid="{00000000-0010-0000-6104-000001000000}" uniqueName="P1082186">
      <xmlPr mapId="2" xpath="/GFI-IZD-POD/IPK-GFI-IZD-POD_1000379/P1082186" xmlDataType="decimal"/>
    </xmlCellPr>
  </singleXmlCell>
  <singleXmlCell id="1127" xr6:uid="{00000000-000C-0000-FFFF-FFFF62040000}" r="Q34" connectionId="0">
    <xmlCellPr id="1" xr6:uid="{00000000-0010-0000-6204-000001000000}" uniqueName="P1082187">
      <xmlPr mapId="2" xpath="/GFI-IZD-POD/IPK-GFI-IZD-POD_1000379/P1082187" xmlDataType="decimal"/>
    </xmlCellPr>
  </singleXmlCell>
  <singleXmlCell id="1128" xr6:uid="{00000000-000C-0000-FFFF-FFFF63040000}" r="R34" connectionId="0">
    <xmlCellPr id="1" xr6:uid="{00000000-0010-0000-6304-000001000000}" uniqueName="P1082188">
      <xmlPr mapId="2" xpath="/GFI-IZD-POD/IPK-GFI-IZD-POD_1000379/P1082188" xmlDataType="decimal"/>
    </xmlCellPr>
  </singleXmlCell>
  <singleXmlCell id="1129" xr6:uid="{00000000-000C-0000-FFFF-FFFF64040000}" r="S34" connectionId="0">
    <xmlCellPr id="1" xr6:uid="{00000000-0010-0000-6404-000001000000}" uniqueName="P1123054">
      <xmlPr mapId="2" xpath="/GFI-IZD-POD/IPK-GFI-IZD-POD_1000379/P1123054" xmlDataType="decimal"/>
    </xmlCellPr>
  </singleXmlCell>
  <singleXmlCell id="1130" xr6:uid="{00000000-000C-0000-FFFF-FFFF65040000}" r="T34" connectionId="0">
    <xmlCellPr id="1" xr6:uid="{00000000-0010-0000-6504-000001000000}" uniqueName="P1123055">
      <xmlPr mapId="2" xpath="/GFI-IZD-POD/IPK-GFI-IZD-POD_1000379/P1123055" xmlDataType="decimal"/>
    </xmlCellPr>
  </singleXmlCell>
  <singleXmlCell id="1131" xr6:uid="{00000000-000C-0000-FFFF-FFFF66040000}" r="U34" connectionId="0">
    <xmlCellPr id="1" xr6:uid="{00000000-0010-0000-6604-000001000000}" uniqueName="P1082189">
      <xmlPr mapId="2" xpath="/GFI-IZD-POD/IPK-GFI-IZD-POD_1000379/P1082189" xmlDataType="decimal"/>
    </xmlCellPr>
  </singleXmlCell>
  <singleXmlCell id="1132" xr6:uid="{00000000-000C-0000-FFFF-FFFF67040000}" r="V34" connectionId="0">
    <xmlCellPr id="1" xr6:uid="{00000000-0010-0000-6704-000001000000}" uniqueName="P1082190">
      <xmlPr mapId="2" xpath="/GFI-IZD-POD/IPK-GFI-IZD-POD_1000379/P1082190" xmlDataType="decimal"/>
    </xmlCellPr>
  </singleXmlCell>
  <singleXmlCell id="1133" xr6:uid="{00000000-000C-0000-FFFF-FFFF68040000}" r="W34" connectionId="0">
    <xmlCellPr id="1" xr6:uid="{00000000-0010-0000-6804-000001000000}" uniqueName="P1082191">
      <xmlPr mapId="2" xpath="/GFI-IZD-POD/IPK-GFI-IZD-POD_1000379/P1082191" xmlDataType="decimal"/>
    </xmlCellPr>
  </singleXmlCell>
  <singleXmlCell id="1134" xr6:uid="{00000000-000C-0000-FFFF-FFFF69040000}" r="X34" connectionId="0">
    <xmlCellPr id="1" xr6:uid="{00000000-0010-0000-6904-000001000000}" uniqueName="P1082192">
      <xmlPr mapId="2" xpath="/GFI-IZD-POD/IPK-GFI-IZD-POD_1000379/P1082192" xmlDataType="decimal"/>
    </xmlCellPr>
  </singleXmlCell>
  <singleXmlCell id="1135" xr6:uid="{00000000-000C-0000-FFFF-FFFF6A040000}" r="Y34" connectionId="0">
    <xmlCellPr id="1" xr6:uid="{00000000-0010-0000-6A04-000001000000}" uniqueName="P1082193">
      <xmlPr mapId="2" xpath="/GFI-IZD-POD/IPK-GFI-IZD-POD_1000379/P1082193" xmlDataType="decimal"/>
    </xmlCellPr>
  </singleXmlCell>
  <singleXmlCell id="1136" xr6:uid="{00000000-000C-0000-FFFF-FFFF6B040000}" r="H36" connectionId="0">
    <xmlCellPr id="1" xr6:uid="{00000000-0010-0000-6B04-000001000000}" uniqueName="P1080008">
      <xmlPr mapId="2" xpath="/GFI-IZD-POD/IPK-GFI-IZD-POD_1000379/P1080008" xmlDataType="decimal"/>
    </xmlCellPr>
  </singleXmlCell>
  <singleXmlCell id="1137" xr6:uid="{00000000-000C-0000-FFFF-FFFF6C040000}" r="I36" connectionId="0">
    <xmlCellPr id="1" xr6:uid="{00000000-0010-0000-6C04-000001000000}" uniqueName="P1080009">
      <xmlPr mapId="2" xpath="/GFI-IZD-POD/IPK-GFI-IZD-POD_1000379/P1080009" xmlDataType="decimal"/>
    </xmlCellPr>
  </singleXmlCell>
  <singleXmlCell id="1138" xr6:uid="{00000000-000C-0000-FFFF-FFFF6D040000}" r="J36" connectionId="0">
    <xmlCellPr id="1" xr6:uid="{00000000-0010-0000-6D04-000001000000}" uniqueName="P1080010">
      <xmlPr mapId="2" xpath="/GFI-IZD-POD/IPK-GFI-IZD-POD_1000379/P1080010" xmlDataType="decimal"/>
    </xmlCellPr>
  </singleXmlCell>
  <singleXmlCell id="1139" xr6:uid="{00000000-000C-0000-FFFF-FFFF6E040000}" r="K36" connectionId="0">
    <xmlCellPr id="1" xr6:uid="{00000000-0010-0000-6E04-000001000000}" uniqueName="P1080011">
      <xmlPr mapId="2" xpath="/GFI-IZD-POD/IPK-GFI-IZD-POD_1000379/P1080011" xmlDataType="decimal"/>
    </xmlCellPr>
  </singleXmlCell>
  <singleXmlCell id="1140" xr6:uid="{00000000-000C-0000-FFFF-FFFF6F040000}" r="L36" connectionId="0">
    <xmlCellPr id="1" xr6:uid="{00000000-0010-0000-6F04-000001000000}" uniqueName="P1080012">
      <xmlPr mapId="2" xpath="/GFI-IZD-POD/IPK-GFI-IZD-POD_1000379/P1080012" xmlDataType="decimal"/>
    </xmlCellPr>
  </singleXmlCell>
  <singleXmlCell id="1141" xr6:uid="{00000000-000C-0000-FFFF-FFFF70040000}" r="M36" connectionId="0">
    <xmlCellPr id="1" xr6:uid="{00000000-0010-0000-7004-000001000000}" uniqueName="P1080013">
      <xmlPr mapId="2" xpath="/GFI-IZD-POD/IPK-GFI-IZD-POD_1000379/P1080013" xmlDataType="decimal"/>
    </xmlCellPr>
  </singleXmlCell>
  <singleXmlCell id="1142" xr6:uid="{00000000-000C-0000-FFFF-FFFF71040000}" r="N36" connectionId="0">
    <xmlCellPr id="1" xr6:uid="{00000000-0010-0000-7104-000001000000}" uniqueName="P1080014">
      <xmlPr mapId="2" xpath="/GFI-IZD-POD/IPK-GFI-IZD-POD_1000379/P1080014" xmlDataType="decimal"/>
    </xmlCellPr>
  </singleXmlCell>
  <singleXmlCell id="1143" xr6:uid="{00000000-000C-0000-FFFF-FFFF72040000}" r="O36" connectionId="0">
    <xmlCellPr id="1" xr6:uid="{00000000-0010-0000-7204-000001000000}" uniqueName="P1080015">
      <xmlPr mapId="2" xpath="/GFI-IZD-POD/IPK-GFI-IZD-POD_1000379/P1080015" xmlDataType="decimal"/>
    </xmlCellPr>
  </singleXmlCell>
  <singleXmlCell id="1144" xr6:uid="{00000000-000C-0000-FFFF-FFFF73040000}" r="P36" connectionId="0">
    <xmlCellPr id="1" xr6:uid="{00000000-0010-0000-7304-000001000000}" uniqueName="P1082194">
      <xmlPr mapId="2" xpath="/GFI-IZD-POD/IPK-GFI-IZD-POD_1000379/P1082194" xmlDataType="decimal"/>
    </xmlCellPr>
  </singleXmlCell>
  <singleXmlCell id="1145" xr6:uid="{00000000-000C-0000-FFFF-FFFF74040000}" r="Q36" connectionId="0">
    <xmlCellPr id="1" xr6:uid="{00000000-0010-0000-7404-000001000000}" uniqueName="P1082195">
      <xmlPr mapId="2" xpath="/GFI-IZD-POD/IPK-GFI-IZD-POD_1000379/P1082195" xmlDataType="decimal"/>
    </xmlCellPr>
  </singleXmlCell>
  <singleXmlCell id="1146" xr6:uid="{00000000-000C-0000-FFFF-FFFF75040000}" r="R36" connectionId="0">
    <xmlCellPr id="1" xr6:uid="{00000000-0010-0000-7504-000001000000}" uniqueName="P1082196">
      <xmlPr mapId="2" xpath="/GFI-IZD-POD/IPK-GFI-IZD-POD_1000379/P1082196" xmlDataType="decimal"/>
    </xmlCellPr>
  </singleXmlCell>
  <singleXmlCell id="1147" xr6:uid="{00000000-000C-0000-FFFF-FFFF76040000}" r="S36" connectionId="0">
    <xmlCellPr id="1" xr6:uid="{00000000-0010-0000-7604-000001000000}" uniqueName="P1123057">
      <xmlPr mapId="2" xpath="/GFI-IZD-POD/IPK-GFI-IZD-POD_1000379/P1123057" xmlDataType="decimal"/>
    </xmlCellPr>
  </singleXmlCell>
  <singleXmlCell id="1148" xr6:uid="{00000000-000C-0000-FFFF-FFFF77040000}" r="T36" connectionId="0">
    <xmlCellPr id="1" xr6:uid="{00000000-0010-0000-7704-000001000000}" uniqueName="P1123056">
      <xmlPr mapId="2" xpath="/GFI-IZD-POD/IPK-GFI-IZD-POD_1000379/P1123056" xmlDataType="decimal"/>
    </xmlCellPr>
  </singleXmlCell>
  <singleXmlCell id="1149" xr6:uid="{00000000-000C-0000-FFFF-FFFF78040000}" r="U36" connectionId="0">
    <xmlCellPr id="1" xr6:uid="{00000000-0010-0000-7804-000001000000}" uniqueName="P1082197">
      <xmlPr mapId="2" xpath="/GFI-IZD-POD/IPK-GFI-IZD-POD_1000379/P1082197" xmlDataType="decimal"/>
    </xmlCellPr>
  </singleXmlCell>
  <singleXmlCell id="1150" xr6:uid="{00000000-000C-0000-FFFF-FFFF79040000}" r="V36" connectionId="0">
    <xmlCellPr id="1" xr6:uid="{00000000-0010-0000-7904-000001000000}" uniqueName="P1082198">
      <xmlPr mapId="2" xpath="/GFI-IZD-POD/IPK-GFI-IZD-POD_1000379/P1082198" xmlDataType="decimal"/>
    </xmlCellPr>
  </singleXmlCell>
  <singleXmlCell id="1151" xr6:uid="{00000000-000C-0000-FFFF-FFFF7A040000}" r="W36" connectionId="0">
    <xmlCellPr id="1" xr6:uid="{00000000-0010-0000-7A04-000001000000}" uniqueName="P1082199">
      <xmlPr mapId="2" xpath="/GFI-IZD-POD/IPK-GFI-IZD-POD_1000379/P1082199" xmlDataType="decimal"/>
    </xmlCellPr>
  </singleXmlCell>
  <singleXmlCell id="1152" xr6:uid="{00000000-000C-0000-FFFF-FFFF7B040000}" r="X36" connectionId="0">
    <xmlCellPr id="1" xr6:uid="{00000000-0010-0000-7B04-000001000000}" uniqueName="P1082200">
      <xmlPr mapId="2" xpath="/GFI-IZD-POD/IPK-GFI-IZD-POD_1000379/P1082200" xmlDataType="decimal"/>
    </xmlCellPr>
  </singleXmlCell>
  <singleXmlCell id="1153" xr6:uid="{00000000-000C-0000-FFFF-FFFF7C040000}" r="Y36" connectionId="0">
    <xmlCellPr id="1" xr6:uid="{00000000-0010-0000-7C04-000001000000}" uniqueName="P1082201">
      <xmlPr mapId="2" xpath="/GFI-IZD-POD/IPK-GFI-IZD-POD_1000379/P1082201" xmlDataType="decimal"/>
    </xmlCellPr>
  </singleXmlCell>
  <singleXmlCell id="1154" xr6:uid="{00000000-000C-0000-FFFF-FFFF7D040000}" r="H37" connectionId="0">
    <xmlCellPr id="1" xr6:uid="{00000000-0010-0000-7D04-000001000000}" uniqueName="P1080016">
      <xmlPr mapId="2" xpath="/GFI-IZD-POD/IPK-GFI-IZD-POD_1000379/P1080016" xmlDataType="decimal"/>
    </xmlCellPr>
  </singleXmlCell>
  <singleXmlCell id="1155" xr6:uid="{00000000-000C-0000-FFFF-FFFF7E040000}" r="I37" connectionId="0">
    <xmlCellPr id="1" xr6:uid="{00000000-0010-0000-7E04-000001000000}" uniqueName="P1080017">
      <xmlPr mapId="2" xpath="/GFI-IZD-POD/IPK-GFI-IZD-POD_1000379/P1080017" xmlDataType="decimal"/>
    </xmlCellPr>
  </singleXmlCell>
  <singleXmlCell id="1156" xr6:uid="{00000000-000C-0000-FFFF-FFFF7F040000}" r="J37" connectionId="0">
    <xmlCellPr id="1" xr6:uid="{00000000-0010-0000-7F04-000001000000}" uniqueName="P1080018">
      <xmlPr mapId="2" xpath="/GFI-IZD-POD/IPK-GFI-IZD-POD_1000379/P1080018" xmlDataType="decimal"/>
    </xmlCellPr>
  </singleXmlCell>
  <singleXmlCell id="1157" xr6:uid="{00000000-000C-0000-FFFF-FFFF80040000}" r="K37" connectionId="0">
    <xmlCellPr id="1" xr6:uid="{00000000-0010-0000-8004-000001000000}" uniqueName="P1080019">
      <xmlPr mapId="2" xpath="/GFI-IZD-POD/IPK-GFI-IZD-POD_1000379/P1080019" xmlDataType="decimal"/>
    </xmlCellPr>
  </singleXmlCell>
  <singleXmlCell id="1158" xr6:uid="{00000000-000C-0000-FFFF-FFFF81040000}" r="L37" connectionId="0">
    <xmlCellPr id="1" xr6:uid="{00000000-0010-0000-8104-000001000000}" uniqueName="P1080020">
      <xmlPr mapId="2" xpath="/GFI-IZD-POD/IPK-GFI-IZD-POD_1000379/P1080020" xmlDataType="decimal"/>
    </xmlCellPr>
  </singleXmlCell>
  <singleXmlCell id="1159" xr6:uid="{00000000-000C-0000-FFFF-FFFF82040000}" r="M37" connectionId="0">
    <xmlCellPr id="1" xr6:uid="{00000000-0010-0000-8204-000001000000}" uniqueName="P1080021">
      <xmlPr mapId="2" xpath="/GFI-IZD-POD/IPK-GFI-IZD-POD_1000379/P1080021" xmlDataType="decimal"/>
    </xmlCellPr>
  </singleXmlCell>
  <singleXmlCell id="1160" xr6:uid="{00000000-000C-0000-FFFF-FFFF83040000}" r="N37" connectionId="0">
    <xmlCellPr id="1" xr6:uid="{00000000-0010-0000-8304-000001000000}" uniqueName="P1080022">
      <xmlPr mapId="2" xpath="/GFI-IZD-POD/IPK-GFI-IZD-POD_1000379/P1080022" xmlDataType="decimal"/>
    </xmlCellPr>
  </singleXmlCell>
  <singleXmlCell id="1161" xr6:uid="{00000000-000C-0000-FFFF-FFFF84040000}" r="O37" connectionId="0">
    <xmlCellPr id="1" xr6:uid="{00000000-0010-0000-8404-000001000000}" uniqueName="P1080023">
      <xmlPr mapId="2" xpath="/GFI-IZD-POD/IPK-GFI-IZD-POD_1000379/P1080023" xmlDataType="decimal"/>
    </xmlCellPr>
  </singleXmlCell>
  <singleXmlCell id="1162" xr6:uid="{00000000-000C-0000-FFFF-FFFF85040000}" r="P37" connectionId="0">
    <xmlCellPr id="1" xr6:uid="{00000000-0010-0000-8504-000001000000}" uniqueName="P1082202">
      <xmlPr mapId="2" xpath="/GFI-IZD-POD/IPK-GFI-IZD-POD_1000379/P1082202" xmlDataType="decimal"/>
    </xmlCellPr>
  </singleXmlCell>
  <singleXmlCell id="1163" xr6:uid="{00000000-000C-0000-FFFF-FFFF86040000}" r="Q37" connectionId="0">
    <xmlCellPr id="1" xr6:uid="{00000000-0010-0000-8604-000001000000}" uniqueName="P1082203">
      <xmlPr mapId="2" xpath="/GFI-IZD-POD/IPK-GFI-IZD-POD_1000379/P1082203" xmlDataType="decimal"/>
    </xmlCellPr>
  </singleXmlCell>
  <singleXmlCell id="1164" xr6:uid="{00000000-000C-0000-FFFF-FFFF87040000}" r="R37" connectionId="0">
    <xmlCellPr id="1" xr6:uid="{00000000-0010-0000-8704-000001000000}" uniqueName="P1082204">
      <xmlPr mapId="2" xpath="/GFI-IZD-POD/IPK-GFI-IZD-POD_1000379/P1082204" xmlDataType="decimal"/>
    </xmlCellPr>
  </singleXmlCell>
  <singleXmlCell id="1165" xr6:uid="{00000000-000C-0000-FFFF-FFFF88040000}" r="S37" connectionId="0">
    <xmlCellPr id="1" xr6:uid="{00000000-0010-0000-8804-000001000000}" uniqueName="P1123058">
      <xmlPr mapId="2" xpath="/GFI-IZD-POD/IPK-GFI-IZD-POD_1000379/P1123058" xmlDataType="decimal"/>
    </xmlCellPr>
  </singleXmlCell>
  <singleXmlCell id="1166" xr6:uid="{00000000-000C-0000-FFFF-FFFF89040000}" r="T37" connectionId="0">
    <xmlCellPr id="1" xr6:uid="{00000000-0010-0000-8904-000001000000}" uniqueName="P1123059">
      <xmlPr mapId="2" xpath="/GFI-IZD-POD/IPK-GFI-IZD-POD_1000379/P1123059" xmlDataType="decimal"/>
    </xmlCellPr>
  </singleXmlCell>
  <singleXmlCell id="1167" xr6:uid="{00000000-000C-0000-FFFF-FFFF8A040000}" r="U37" connectionId="0">
    <xmlCellPr id="1" xr6:uid="{00000000-0010-0000-8A04-000001000000}" uniqueName="P1082205">
      <xmlPr mapId="2" xpath="/GFI-IZD-POD/IPK-GFI-IZD-POD_1000379/P1082205" xmlDataType="decimal"/>
    </xmlCellPr>
  </singleXmlCell>
  <singleXmlCell id="1168" xr6:uid="{00000000-000C-0000-FFFF-FFFF8B040000}" r="V37" connectionId="0">
    <xmlCellPr id="1" xr6:uid="{00000000-0010-0000-8B04-000001000000}" uniqueName="P1082206">
      <xmlPr mapId="2" xpath="/GFI-IZD-POD/IPK-GFI-IZD-POD_1000379/P1082206" xmlDataType="decimal"/>
    </xmlCellPr>
  </singleXmlCell>
  <singleXmlCell id="1169" xr6:uid="{00000000-000C-0000-FFFF-FFFF8C040000}" r="W37" connectionId="0">
    <xmlCellPr id="1" xr6:uid="{00000000-0010-0000-8C04-000001000000}" uniqueName="P1082207">
      <xmlPr mapId="2" xpath="/GFI-IZD-POD/IPK-GFI-IZD-POD_1000379/P1082207" xmlDataType="decimal"/>
    </xmlCellPr>
  </singleXmlCell>
  <singleXmlCell id="1170" xr6:uid="{00000000-000C-0000-FFFF-FFFF8D040000}" r="X37" connectionId="0">
    <xmlCellPr id="1" xr6:uid="{00000000-0010-0000-8D04-000001000000}" uniqueName="P1082208">
      <xmlPr mapId="2" xpath="/GFI-IZD-POD/IPK-GFI-IZD-POD_1000379/P1082208" xmlDataType="decimal"/>
    </xmlCellPr>
  </singleXmlCell>
  <singleXmlCell id="1171" xr6:uid="{00000000-000C-0000-FFFF-FFFF8E040000}" r="Y37" connectionId="0">
    <xmlCellPr id="1" xr6:uid="{00000000-0010-0000-8E04-000001000000}" uniqueName="P1082209">
      <xmlPr mapId="2" xpath="/GFI-IZD-POD/IPK-GFI-IZD-POD_1000379/P1082209" xmlDataType="decimal"/>
    </xmlCellPr>
  </singleXmlCell>
  <singleXmlCell id="1172" xr6:uid="{00000000-000C-0000-FFFF-FFFF8F040000}" r="H38" connectionId="0">
    <xmlCellPr id="1" xr6:uid="{00000000-0010-0000-8F04-000001000000}" uniqueName="P1080024">
      <xmlPr mapId="2" xpath="/GFI-IZD-POD/IPK-GFI-IZD-POD_1000379/P1080024" xmlDataType="decimal"/>
    </xmlCellPr>
  </singleXmlCell>
  <singleXmlCell id="1173" xr6:uid="{00000000-000C-0000-FFFF-FFFF90040000}" r="I38" connectionId="0">
    <xmlCellPr id="1" xr6:uid="{00000000-0010-0000-9004-000001000000}" uniqueName="P1080025">
      <xmlPr mapId="2" xpath="/GFI-IZD-POD/IPK-GFI-IZD-POD_1000379/P1080025" xmlDataType="decimal"/>
    </xmlCellPr>
  </singleXmlCell>
  <singleXmlCell id="1174" xr6:uid="{00000000-000C-0000-FFFF-FFFF91040000}" r="J38" connectionId="0">
    <xmlCellPr id="1" xr6:uid="{00000000-0010-0000-9104-000001000000}" uniqueName="P1080026">
      <xmlPr mapId="2" xpath="/GFI-IZD-POD/IPK-GFI-IZD-POD_1000379/P1080026" xmlDataType="decimal"/>
    </xmlCellPr>
  </singleXmlCell>
  <singleXmlCell id="1175" xr6:uid="{00000000-000C-0000-FFFF-FFFF92040000}" r="K38" connectionId="0">
    <xmlCellPr id="1" xr6:uid="{00000000-0010-0000-9204-000001000000}" uniqueName="P1080027">
      <xmlPr mapId="2" xpath="/GFI-IZD-POD/IPK-GFI-IZD-POD_1000379/P1080027" xmlDataType="decimal"/>
    </xmlCellPr>
  </singleXmlCell>
  <singleXmlCell id="1176" xr6:uid="{00000000-000C-0000-FFFF-FFFF93040000}" r="L38" connectionId="0">
    <xmlCellPr id="1" xr6:uid="{00000000-0010-0000-9304-000001000000}" uniqueName="P1080028">
      <xmlPr mapId="2" xpath="/GFI-IZD-POD/IPK-GFI-IZD-POD_1000379/P1080028" xmlDataType="decimal"/>
    </xmlCellPr>
  </singleXmlCell>
  <singleXmlCell id="1177" xr6:uid="{00000000-000C-0000-FFFF-FFFF94040000}" r="M38" connectionId="0">
    <xmlCellPr id="1" xr6:uid="{00000000-0010-0000-9404-000001000000}" uniqueName="P1080029">
      <xmlPr mapId="2" xpath="/GFI-IZD-POD/IPK-GFI-IZD-POD_1000379/P1080029" xmlDataType="decimal"/>
    </xmlCellPr>
  </singleXmlCell>
  <singleXmlCell id="1178" xr6:uid="{00000000-000C-0000-FFFF-FFFF95040000}" r="N38" connectionId="0">
    <xmlCellPr id="1" xr6:uid="{00000000-0010-0000-9504-000001000000}" uniqueName="P1080030">
      <xmlPr mapId="2" xpath="/GFI-IZD-POD/IPK-GFI-IZD-POD_1000379/P1080030" xmlDataType="decimal"/>
    </xmlCellPr>
  </singleXmlCell>
  <singleXmlCell id="1179" xr6:uid="{00000000-000C-0000-FFFF-FFFF96040000}" r="O38" connectionId="0">
    <xmlCellPr id="1" xr6:uid="{00000000-0010-0000-9604-000001000000}" uniqueName="P1080031">
      <xmlPr mapId="2" xpath="/GFI-IZD-POD/IPK-GFI-IZD-POD_1000379/P1080031" xmlDataType="decimal"/>
    </xmlCellPr>
  </singleXmlCell>
  <singleXmlCell id="1180" xr6:uid="{00000000-000C-0000-FFFF-FFFF97040000}" r="P38" connectionId="0">
    <xmlCellPr id="1" xr6:uid="{00000000-0010-0000-9704-000001000000}" uniqueName="P1082210">
      <xmlPr mapId="2" xpath="/GFI-IZD-POD/IPK-GFI-IZD-POD_1000379/P1082210" xmlDataType="decimal"/>
    </xmlCellPr>
  </singleXmlCell>
  <singleXmlCell id="1181" xr6:uid="{00000000-000C-0000-FFFF-FFFF98040000}" r="Q38" connectionId="0">
    <xmlCellPr id="1" xr6:uid="{00000000-0010-0000-9804-000001000000}" uniqueName="P1082211">
      <xmlPr mapId="2" xpath="/GFI-IZD-POD/IPK-GFI-IZD-POD_1000379/P1082211" xmlDataType="decimal"/>
    </xmlCellPr>
  </singleXmlCell>
  <singleXmlCell id="1182" xr6:uid="{00000000-000C-0000-FFFF-FFFF99040000}" r="R38" connectionId="0">
    <xmlCellPr id="1" xr6:uid="{00000000-0010-0000-9904-000001000000}" uniqueName="P1082212">
      <xmlPr mapId="2" xpath="/GFI-IZD-POD/IPK-GFI-IZD-POD_1000379/P1082212" xmlDataType="decimal"/>
    </xmlCellPr>
  </singleXmlCell>
  <singleXmlCell id="1183" xr6:uid="{00000000-000C-0000-FFFF-FFFF9A040000}" r="S38" connectionId="0">
    <xmlCellPr id="1" xr6:uid="{00000000-0010-0000-9A04-000001000000}" uniqueName="P1123060">
      <xmlPr mapId="2" xpath="/GFI-IZD-POD/IPK-GFI-IZD-POD_1000379/P1123060" xmlDataType="decimal"/>
    </xmlCellPr>
  </singleXmlCell>
  <singleXmlCell id="1184" xr6:uid="{00000000-000C-0000-FFFF-FFFF9B040000}" r="T38" connectionId="0">
    <xmlCellPr id="1" xr6:uid="{00000000-0010-0000-9B04-000001000000}" uniqueName="P1123061">
      <xmlPr mapId="2" xpath="/GFI-IZD-POD/IPK-GFI-IZD-POD_1000379/P1123061" xmlDataType="decimal"/>
    </xmlCellPr>
  </singleXmlCell>
  <singleXmlCell id="1185" xr6:uid="{00000000-000C-0000-FFFF-FFFF9C040000}" r="U38" connectionId="0">
    <xmlCellPr id="1" xr6:uid="{00000000-0010-0000-9C04-000001000000}" uniqueName="P1082213">
      <xmlPr mapId="2" xpath="/GFI-IZD-POD/IPK-GFI-IZD-POD_1000379/P1082213" xmlDataType="decimal"/>
    </xmlCellPr>
  </singleXmlCell>
  <singleXmlCell id="1186" xr6:uid="{00000000-000C-0000-FFFF-FFFF9D040000}" r="V38" connectionId="0">
    <xmlCellPr id="1" xr6:uid="{00000000-0010-0000-9D04-000001000000}" uniqueName="P1082214">
      <xmlPr mapId="2" xpath="/GFI-IZD-POD/IPK-GFI-IZD-POD_1000379/P1082214" xmlDataType="decimal"/>
    </xmlCellPr>
  </singleXmlCell>
  <singleXmlCell id="1187" xr6:uid="{00000000-000C-0000-FFFF-FFFF9E040000}" r="W38" connectionId="0">
    <xmlCellPr id="1" xr6:uid="{00000000-0010-0000-9E04-000001000000}" uniqueName="P1082215">
      <xmlPr mapId="2" xpath="/GFI-IZD-POD/IPK-GFI-IZD-POD_1000379/P1082215" xmlDataType="decimal"/>
    </xmlCellPr>
  </singleXmlCell>
  <singleXmlCell id="1188" xr6:uid="{00000000-000C-0000-FFFF-FFFF9F040000}" r="X38" connectionId="0">
    <xmlCellPr id="1" xr6:uid="{00000000-0010-0000-9F04-000001000000}" uniqueName="P1082216">
      <xmlPr mapId="2" xpath="/GFI-IZD-POD/IPK-GFI-IZD-POD_1000379/P1082216" xmlDataType="decimal"/>
    </xmlCellPr>
  </singleXmlCell>
  <singleXmlCell id="1189" xr6:uid="{00000000-000C-0000-FFFF-FFFFA0040000}" r="Y38" connectionId="0">
    <xmlCellPr id="1" xr6:uid="{00000000-0010-0000-A004-000001000000}" uniqueName="P1082217">
      <xmlPr mapId="2" xpath="/GFI-IZD-POD/IPK-GFI-IZD-POD_1000379/P1082217" xmlDataType="decimal"/>
    </xmlCellPr>
  </singleXmlCell>
  <singleXmlCell id="1190" xr6:uid="{00000000-000C-0000-FFFF-FFFFA1040000}" r="H39" connectionId="0">
    <xmlCellPr id="1" xr6:uid="{00000000-0010-0000-A104-000001000000}" uniqueName="P1080032">
      <xmlPr mapId="2" xpath="/GFI-IZD-POD/IPK-GFI-IZD-POD_1000379/P1080032" xmlDataType="decimal"/>
    </xmlCellPr>
  </singleXmlCell>
  <singleXmlCell id="1191" xr6:uid="{00000000-000C-0000-FFFF-FFFFA2040000}" r="I39" connectionId="0">
    <xmlCellPr id="1" xr6:uid="{00000000-0010-0000-A204-000001000000}" uniqueName="P1080033">
      <xmlPr mapId="2" xpath="/GFI-IZD-POD/IPK-GFI-IZD-POD_1000379/P1080033" xmlDataType="decimal"/>
    </xmlCellPr>
  </singleXmlCell>
  <singleXmlCell id="1192" xr6:uid="{00000000-000C-0000-FFFF-FFFFA3040000}" r="J39" connectionId="0">
    <xmlCellPr id="1" xr6:uid="{00000000-0010-0000-A304-000001000000}" uniqueName="P1080034">
      <xmlPr mapId="2" xpath="/GFI-IZD-POD/IPK-GFI-IZD-POD_1000379/P1080034" xmlDataType="decimal"/>
    </xmlCellPr>
  </singleXmlCell>
  <singleXmlCell id="1193" xr6:uid="{00000000-000C-0000-FFFF-FFFFA4040000}" r="K39" connectionId="0">
    <xmlCellPr id="1" xr6:uid="{00000000-0010-0000-A404-000001000000}" uniqueName="P1080035">
      <xmlPr mapId="2" xpath="/GFI-IZD-POD/IPK-GFI-IZD-POD_1000379/P1080035" xmlDataType="decimal"/>
    </xmlCellPr>
  </singleXmlCell>
  <singleXmlCell id="1194" xr6:uid="{00000000-000C-0000-FFFF-FFFFA5040000}" r="L39" connectionId="0">
    <xmlCellPr id="1" xr6:uid="{00000000-0010-0000-A504-000001000000}" uniqueName="P1080036">
      <xmlPr mapId="2" xpath="/GFI-IZD-POD/IPK-GFI-IZD-POD_1000379/P1080036" xmlDataType="decimal"/>
    </xmlCellPr>
  </singleXmlCell>
  <singleXmlCell id="1195" xr6:uid="{00000000-000C-0000-FFFF-FFFFA6040000}" r="M39" connectionId="0">
    <xmlCellPr id="1" xr6:uid="{00000000-0010-0000-A604-000001000000}" uniqueName="P1080037">
      <xmlPr mapId="2" xpath="/GFI-IZD-POD/IPK-GFI-IZD-POD_1000379/P1080037" xmlDataType="decimal"/>
    </xmlCellPr>
  </singleXmlCell>
  <singleXmlCell id="1196" xr6:uid="{00000000-000C-0000-FFFF-FFFFA7040000}" r="N39" connectionId="0">
    <xmlCellPr id="1" xr6:uid="{00000000-0010-0000-A704-000001000000}" uniqueName="P1080038">
      <xmlPr mapId="2" xpath="/GFI-IZD-POD/IPK-GFI-IZD-POD_1000379/P1080038" xmlDataType="decimal"/>
    </xmlCellPr>
  </singleXmlCell>
  <singleXmlCell id="1197" xr6:uid="{00000000-000C-0000-FFFF-FFFFA8040000}" r="O39" connectionId="0">
    <xmlCellPr id="1" xr6:uid="{00000000-0010-0000-A804-000001000000}" uniqueName="P1080039">
      <xmlPr mapId="2" xpath="/GFI-IZD-POD/IPK-GFI-IZD-POD_1000379/P1080039" xmlDataType="decimal"/>
    </xmlCellPr>
  </singleXmlCell>
  <singleXmlCell id="1198" xr6:uid="{00000000-000C-0000-FFFF-FFFFA9040000}" r="P39" connectionId="0">
    <xmlCellPr id="1" xr6:uid="{00000000-0010-0000-A904-000001000000}" uniqueName="P1082220">
      <xmlPr mapId="2" xpath="/GFI-IZD-POD/IPK-GFI-IZD-POD_1000379/P1082220" xmlDataType="decimal"/>
    </xmlCellPr>
  </singleXmlCell>
  <singleXmlCell id="1199" xr6:uid="{00000000-000C-0000-FFFF-FFFFAA040000}" r="Q39" connectionId="0">
    <xmlCellPr id="1" xr6:uid="{00000000-0010-0000-AA04-000001000000}" uniqueName="P1082222">
      <xmlPr mapId="2" xpath="/GFI-IZD-POD/IPK-GFI-IZD-POD_1000379/P1082222" xmlDataType="decimal"/>
    </xmlCellPr>
  </singleXmlCell>
  <singleXmlCell id="1200" xr6:uid="{00000000-000C-0000-FFFF-FFFFAB040000}" r="R39" connectionId="0">
    <xmlCellPr id="1" xr6:uid="{00000000-0010-0000-AB04-000001000000}" uniqueName="P1082224">
      <xmlPr mapId="2" xpath="/GFI-IZD-POD/IPK-GFI-IZD-POD_1000379/P1082224" xmlDataType="decimal"/>
    </xmlCellPr>
  </singleXmlCell>
  <singleXmlCell id="1201" xr6:uid="{00000000-000C-0000-FFFF-FFFFAC040000}" r="S39" connectionId="0">
    <xmlCellPr id="1" xr6:uid="{00000000-0010-0000-AC04-000001000000}" uniqueName="P1123062">
      <xmlPr mapId="2" xpath="/GFI-IZD-POD/IPK-GFI-IZD-POD_1000379/P1123062" xmlDataType="decimal"/>
    </xmlCellPr>
  </singleXmlCell>
  <singleXmlCell id="1202" xr6:uid="{00000000-000C-0000-FFFF-FFFFAD040000}" r="T39" connectionId="0">
    <xmlCellPr id="1" xr6:uid="{00000000-0010-0000-AD04-000001000000}" uniqueName="P1123063">
      <xmlPr mapId="2" xpath="/GFI-IZD-POD/IPK-GFI-IZD-POD_1000379/P1123063" xmlDataType="decimal"/>
    </xmlCellPr>
  </singleXmlCell>
  <singleXmlCell id="1203" xr6:uid="{00000000-000C-0000-FFFF-FFFFAE040000}" r="U39" connectionId="0">
    <xmlCellPr id="1" xr6:uid="{00000000-0010-0000-AE04-000001000000}" uniqueName="P1082225">
      <xmlPr mapId="2" xpath="/GFI-IZD-POD/IPK-GFI-IZD-POD_1000379/P1082225" xmlDataType="decimal"/>
    </xmlCellPr>
  </singleXmlCell>
  <singleXmlCell id="1204" xr6:uid="{00000000-000C-0000-FFFF-FFFFAF040000}" r="V39" connectionId="0">
    <xmlCellPr id="1" xr6:uid="{00000000-0010-0000-AF04-000001000000}" uniqueName="P1082227">
      <xmlPr mapId="2" xpath="/GFI-IZD-POD/IPK-GFI-IZD-POD_1000379/P1082227" xmlDataType="decimal"/>
    </xmlCellPr>
  </singleXmlCell>
  <singleXmlCell id="1205" xr6:uid="{00000000-000C-0000-FFFF-FFFFB0040000}" r="W39" connectionId="0">
    <xmlCellPr id="1" xr6:uid="{00000000-0010-0000-B004-000001000000}" uniqueName="P1082229">
      <xmlPr mapId="2" xpath="/GFI-IZD-POD/IPK-GFI-IZD-POD_1000379/P1082229" xmlDataType="decimal"/>
    </xmlCellPr>
  </singleXmlCell>
  <singleXmlCell id="1206" xr6:uid="{00000000-000C-0000-FFFF-FFFFB1040000}" r="X39" connectionId="0">
    <xmlCellPr id="1" xr6:uid="{00000000-0010-0000-B104-000001000000}" uniqueName="P1082232">
      <xmlPr mapId="2" xpath="/GFI-IZD-POD/IPK-GFI-IZD-POD_1000379/P1082232" xmlDataType="decimal"/>
    </xmlCellPr>
  </singleXmlCell>
  <singleXmlCell id="1207" xr6:uid="{00000000-000C-0000-FFFF-FFFFB2040000}" r="Y39" connectionId="0">
    <xmlCellPr id="1" xr6:uid="{00000000-0010-0000-B204-000001000000}" uniqueName="P1082234">
      <xmlPr mapId="2" xpath="/GFI-IZD-POD/IPK-GFI-IZD-POD_1000379/P1082234" xmlDataType="decimal"/>
    </xmlCellPr>
  </singleXmlCell>
  <singleXmlCell id="1208" xr6:uid="{00000000-000C-0000-FFFF-FFFFB3040000}" r="H40" connectionId="0">
    <xmlCellPr id="1" xr6:uid="{00000000-0010-0000-B304-000001000000}" uniqueName="P1080040">
      <xmlPr mapId="2" xpath="/GFI-IZD-POD/IPK-GFI-IZD-POD_1000379/P1080040" xmlDataType="decimal"/>
    </xmlCellPr>
  </singleXmlCell>
  <singleXmlCell id="1209" xr6:uid="{00000000-000C-0000-FFFF-FFFFB4040000}" r="I40" connectionId="0">
    <xmlCellPr id="1" xr6:uid="{00000000-0010-0000-B404-000001000000}" uniqueName="P1080041">
      <xmlPr mapId="2" xpath="/GFI-IZD-POD/IPK-GFI-IZD-POD_1000379/P1080041" xmlDataType="decimal"/>
    </xmlCellPr>
  </singleXmlCell>
  <singleXmlCell id="1210" xr6:uid="{00000000-000C-0000-FFFF-FFFFB5040000}" r="J40" connectionId="0">
    <xmlCellPr id="1" xr6:uid="{00000000-0010-0000-B504-000001000000}" uniqueName="P1080042">
      <xmlPr mapId="2" xpath="/GFI-IZD-POD/IPK-GFI-IZD-POD_1000379/P1080042" xmlDataType="decimal"/>
    </xmlCellPr>
  </singleXmlCell>
  <singleXmlCell id="1211" xr6:uid="{00000000-000C-0000-FFFF-FFFFB6040000}" r="K40" connectionId="0">
    <xmlCellPr id="1" xr6:uid="{00000000-0010-0000-B604-000001000000}" uniqueName="P1080043">
      <xmlPr mapId="2" xpath="/GFI-IZD-POD/IPK-GFI-IZD-POD_1000379/P1080043" xmlDataType="decimal"/>
    </xmlCellPr>
  </singleXmlCell>
  <singleXmlCell id="1212" xr6:uid="{00000000-000C-0000-FFFF-FFFFB7040000}" r="L40" connectionId="0">
    <xmlCellPr id="1" xr6:uid="{00000000-0010-0000-B704-000001000000}" uniqueName="P1080044">
      <xmlPr mapId="2" xpath="/GFI-IZD-POD/IPK-GFI-IZD-POD_1000379/P1080044" xmlDataType="decimal"/>
    </xmlCellPr>
  </singleXmlCell>
  <singleXmlCell id="1213" xr6:uid="{00000000-000C-0000-FFFF-FFFFB8040000}" r="M40" connectionId="0">
    <xmlCellPr id="1" xr6:uid="{00000000-0010-0000-B804-000001000000}" uniqueName="P1080045">
      <xmlPr mapId="2" xpath="/GFI-IZD-POD/IPK-GFI-IZD-POD_1000379/P1080045" xmlDataType="decimal"/>
    </xmlCellPr>
  </singleXmlCell>
  <singleXmlCell id="1214" xr6:uid="{00000000-000C-0000-FFFF-FFFFB9040000}" r="N40" connectionId="0">
    <xmlCellPr id="1" xr6:uid="{00000000-0010-0000-B904-000001000000}" uniqueName="P1080046">
      <xmlPr mapId="2" xpath="/GFI-IZD-POD/IPK-GFI-IZD-POD_1000379/P1080046" xmlDataType="decimal"/>
    </xmlCellPr>
  </singleXmlCell>
  <singleXmlCell id="1215" xr6:uid="{00000000-000C-0000-FFFF-FFFFBA040000}" r="O40" connectionId="0">
    <xmlCellPr id="1" xr6:uid="{00000000-0010-0000-BA04-000001000000}" uniqueName="P1080047">
      <xmlPr mapId="2" xpath="/GFI-IZD-POD/IPK-GFI-IZD-POD_1000379/P1080047" xmlDataType="decimal"/>
    </xmlCellPr>
  </singleXmlCell>
  <singleXmlCell id="1216" xr6:uid="{00000000-000C-0000-FFFF-FFFFBB040000}" r="P40" connectionId="0">
    <xmlCellPr id="1" xr6:uid="{00000000-0010-0000-BB04-000001000000}" uniqueName="P1082236">
      <xmlPr mapId="2" xpath="/GFI-IZD-POD/IPK-GFI-IZD-POD_1000379/P1082236" xmlDataType="decimal"/>
    </xmlCellPr>
  </singleXmlCell>
  <singleXmlCell id="1217" xr6:uid="{00000000-000C-0000-FFFF-FFFFBC040000}" r="Q40" connectionId="0">
    <xmlCellPr id="1" xr6:uid="{00000000-0010-0000-BC04-000001000000}" uniqueName="P1082248">
      <xmlPr mapId="2" xpath="/GFI-IZD-POD/IPK-GFI-IZD-POD_1000379/P1082248" xmlDataType="decimal"/>
    </xmlCellPr>
  </singleXmlCell>
  <singleXmlCell id="1218" xr6:uid="{00000000-000C-0000-FFFF-FFFFBD040000}" r="R40" connectionId="0">
    <xmlCellPr id="1" xr6:uid="{00000000-0010-0000-BD04-000001000000}" uniqueName="P1082250">
      <xmlPr mapId="2" xpath="/GFI-IZD-POD/IPK-GFI-IZD-POD_1000379/P1082250" xmlDataType="decimal"/>
    </xmlCellPr>
  </singleXmlCell>
  <singleXmlCell id="1219" xr6:uid="{00000000-000C-0000-FFFF-FFFFBE040000}" r="S40" connectionId="0">
    <xmlCellPr id="1" xr6:uid="{00000000-0010-0000-BE04-000001000000}" uniqueName="P1123064">
      <xmlPr mapId="2" xpath="/GFI-IZD-POD/IPK-GFI-IZD-POD_1000379/P1123064" xmlDataType="decimal"/>
    </xmlCellPr>
  </singleXmlCell>
  <singleXmlCell id="1220" xr6:uid="{00000000-000C-0000-FFFF-FFFFBF040000}" r="T40" connectionId="0">
    <xmlCellPr id="1" xr6:uid="{00000000-0010-0000-BF04-000001000000}" uniqueName="P1123065">
      <xmlPr mapId="2" xpath="/GFI-IZD-POD/IPK-GFI-IZD-POD_1000379/P1123065" xmlDataType="decimal"/>
    </xmlCellPr>
  </singleXmlCell>
  <singleXmlCell id="1221" xr6:uid="{00000000-000C-0000-FFFF-FFFFC0040000}" r="U40" connectionId="0">
    <xmlCellPr id="1" xr6:uid="{00000000-0010-0000-C004-000001000000}" uniqueName="P1082252">
      <xmlPr mapId="2" xpath="/GFI-IZD-POD/IPK-GFI-IZD-POD_1000379/P1082252" xmlDataType="decimal"/>
    </xmlCellPr>
  </singleXmlCell>
  <singleXmlCell id="1222" xr6:uid="{00000000-000C-0000-FFFF-FFFFC1040000}" r="V40" connectionId="0">
    <xmlCellPr id="1" xr6:uid="{00000000-0010-0000-C104-000001000000}" uniqueName="P1082254">
      <xmlPr mapId="2" xpath="/GFI-IZD-POD/IPK-GFI-IZD-POD_1000379/P1082254" xmlDataType="decimal"/>
    </xmlCellPr>
  </singleXmlCell>
  <singleXmlCell id="1223" xr6:uid="{00000000-000C-0000-FFFF-FFFFC2040000}" r="W40" connectionId="0">
    <xmlCellPr id="1" xr6:uid="{00000000-0010-0000-C204-000001000000}" uniqueName="P1082256">
      <xmlPr mapId="2" xpath="/GFI-IZD-POD/IPK-GFI-IZD-POD_1000379/P1082256" xmlDataType="decimal"/>
    </xmlCellPr>
  </singleXmlCell>
  <singleXmlCell id="1224" xr6:uid="{00000000-000C-0000-FFFF-FFFFC3040000}" r="X40" connectionId="0">
    <xmlCellPr id="1" xr6:uid="{00000000-0010-0000-C304-000001000000}" uniqueName="P1082257">
      <xmlPr mapId="2" xpath="/GFI-IZD-POD/IPK-GFI-IZD-POD_1000379/P1082257" xmlDataType="decimal"/>
    </xmlCellPr>
  </singleXmlCell>
  <singleXmlCell id="1225" xr6:uid="{00000000-000C-0000-FFFF-FFFFC4040000}" r="Y40" connectionId="0">
    <xmlCellPr id="1" xr6:uid="{00000000-0010-0000-C404-000001000000}" uniqueName="P1082259">
      <xmlPr mapId="2" xpath="/GFI-IZD-POD/IPK-GFI-IZD-POD_1000379/P1082259" xmlDataType="decimal"/>
    </xmlCellPr>
  </singleXmlCell>
  <singleXmlCell id="1226" xr6:uid="{00000000-000C-0000-FFFF-FFFFC5040000}" r="H41" connectionId="0">
    <xmlCellPr id="1" xr6:uid="{00000000-0010-0000-C504-000001000000}" uniqueName="P1080048">
      <xmlPr mapId="2" xpath="/GFI-IZD-POD/IPK-GFI-IZD-POD_1000379/P1080048" xmlDataType="decimal"/>
    </xmlCellPr>
  </singleXmlCell>
  <singleXmlCell id="1227" xr6:uid="{00000000-000C-0000-FFFF-FFFFC6040000}" r="I41" connectionId="0">
    <xmlCellPr id="1" xr6:uid="{00000000-0010-0000-C604-000001000000}" uniqueName="P1080049">
      <xmlPr mapId="2" xpath="/GFI-IZD-POD/IPK-GFI-IZD-POD_1000379/P1080049" xmlDataType="decimal"/>
    </xmlCellPr>
  </singleXmlCell>
  <singleXmlCell id="1228" xr6:uid="{00000000-000C-0000-FFFF-FFFFC7040000}" r="J41" connectionId="0">
    <xmlCellPr id="1" xr6:uid="{00000000-0010-0000-C704-000001000000}" uniqueName="P1080050">
      <xmlPr mapId="2" xpath="/GFI-IZD-POD/IPK-GFI-IZD-POD_1000379/P1080050" xmlDataType="decimal"/>
    </xmlCellPr>
  </singleXmlCell>
  <singleXmlCell id="1229" xr6:uid="{00000000-000C-0000-FFFF-FFFFC8040000}" r="K41" connectionId="0">
    <xmlCellPr id="1" xr6:uid="{00000000-0010-0000-C804-000001000000}" uniqueName="P1080051">
      <xmlPr mapId="2" xpath="/GFI-IZD-POD/IPK-GFI-IZD-POD_1000379/P1080051" xmlDataType="decimal"/>
    </xmlCellPr>
  </singleXmlCell>
  <singleXmlCell id="1230" xr6:uid="{00000000-000C-0000-FFFF-FFFFC9040000}" r="L41" connectionId="0">
    <xmlCellPr id="1" xr6:uid="{00000000-0010-0000-C904-000001000000}" uniqueName="P1080052">
      <xmlPr mapId="2" xpath="/GFI-IZD-POD/IPK-GFI-IZD-POD_1000379/P1080052" xmlDataType="decimal"/>
    </xmlCellPr>
  </singleXmlCell>
  <singleXmlCell id="1231" xr6:uid="{00000000-000C-0000-FFFF-FFFFCA040000}" r="M41" connectionId="0">
    <xmlCellPr id="1" xr6:uid="{00000000-0010-0000-CA04-000001000000}" uniqueName="P1080053">
      <xmlPr mapId="2" xpath="/GFI-IZD-POD/IPK-GFI-IZD-POD_1000379/P1080053" xmlDataType="decimal"/>
    </xmlCellPr>
  </singleXmlCell>
  <singleXmlCell id="1232" xr6:uid="{00000000-000C-0000-FFFF-FFFFCB040000}" r="N41" connectionId="0">
    <xmlCellPr id="1" xr6:uid="{00000000-0010-0000-CB04-000001000000}" uniqueName="P1080054">
      <xmlPr mapId="2" xpath="/GFI-IZD-POD/IPK-GFI-IZD-POD_1000379/P1080054" xmlDataType="decimal"/>
    </xmlCellPr>
  </singleXmlCell>
  <singleXmlCell id="1233" xr6:uid="{00000000-000C-0000-FFFF-FFFFCC040000}" r="O41" connectionId="0">
    <xmlCellPr id="1" xr6:uid="{00000000-0010-0000-CC04-000001000000}" uniqueName="P1080055">
      <xmlPr mapId="2" xpath="/GFI-IZD-POD/IPK-GFI-IZD-POD_1000379/P1080055" xmlDataType="decimal"/>
    </xmlCellPr>
  </singleXmlCell>
  <singleXmlCell id="1234" xr6:uid="{00000000-000C-0000-FFFF-FFFFCD040000}" r="P41" connectionId="0">
    <xmlCellPr id="1" xr6:uid="{00000000-0010-0000-CD04-000001000000}" uniqueName="P1082260">
      <xmlPr mapId="2" xpath="/GFI-IZD-POD/IPK-GFI-IZD-POD_1000379/P1082260" xmlDataType="decimal"/>
    </xmlCellPr>
  </singleXmlCell>
  <singleXmlCell id="1235" xr6:uid="{00000000-000C-0000-FFFF-FFFFCE040000}" r="Q41" connectionId="0">
    <xmlCellPr id="1" xr6:uid="{00000000-0010-0000-CE04-000001000000}" uniqueName="P1082237">
      <xmlPr mapId="2" xpath="/GFI-IZD-POD/IPK-GFI-IZD-POD_1000379/P1082237" xmlDataType="decimal"/>
    </xmlCellPr>
  </singleXmlCell>
  <singleXmlCell id="1236" xr6:uid="{00000000-000C-0000-FFFF-FFFFCF040000}" r="R41" connectionId="0">
    <xmlCellPr id="1" xr6:uid="{00000000-0010-0000-CF04-000001000000}" uniqueName="P1082261">
      <xmlPr mapId="2" xpath="/GFI-IZD-POD/IPK-GFI-IZD-POD_1000379/P1082261" xmlDataType="decimal"/>
    </xmlCellPr>
  </singleXmlCell>
  <singleXmlCell id="1237" xr6:uid="{00000000-000C-0000-FFFF-FFFFD0040000}" r="S41" connectionId="0">
    <xmlCellPr id="1" xr6:uid="{00000000-0010-0000-D004-000001000000}" uniqueName="P1123066">
      <xmlPr mapId="2" xpath="/GFI-IZD-POD/IPK-GFI-IZD-POD_1000379/P1123066" xmlDataType="decimal"/>
    </xmlCellPr>
  </singleXmlCell>
  <singleXmlCell id="1238" xr6:uid="{00000000-000C-0000-FFFF-FFFFD1040000}" r="T41" connectionId="0">
    <xmlCellPr id="1" xr6:uid="{00000000-0010-0000-D104-000001000000}" uniqueName="P1123067">
      <xmlPr mapId="2" xpath="/GFI-IZD-POD/IPK-GFI-IZD-POD_1000379/P1123067" xmlDataType="decimal"/>
    </xmlCellPr>
  </singleXmlCell>
  <singleXmlCell id="1239" xr6:uid="{00000000-000C-0000-FFFF-FFFFD2040000}" r="U41" connectionId="0">
    <xmlCellPr id="1" xr6:uid="{00000000-0010-0000-D204-000001000000}" uniqueName="P1082262">
      <xmlPr mapId="2" xpath="/GFI-IZD-POD/IPK-GFI-IZD-POD_1000379/P1082262" xmlDataType="decimal"/>
    </xmlCellPr>
  </singleXmlCell>
  <singleXmlCell id="1240" xr6:uid="{00000000-000C-0000-FFFF-FFFFD3040000}" r="V41" connectionId="0">
    <xmlCellPr id="1" xr6:uid="{00000000-0010-0000-D304-000001000000}" uniqueName="P1082264">
      <xmlPr mapId="2" xpath="/GFI-IZD-POD/IPK-GFI-IZD-POD_1000379/P1082264" xmlDataType="decimal"/>
    </xmlCellPr>
  </singleXmlCell>
  <singleXmlCell id="1241" xr6:uid="{00000000-000C-0000-FFFF-FFFFD4040000}" r="W41" connectionId="0">
    <xmlCellPr id="1" xr6:uid="{00000000-0010-0000-D404-000001000000}" uniqueName="P1082265">
      <xmlPr mapId="2" xpath="/GFI-IZD-POD/IPK-GFI-IZD-POD_1000379/P1082265" xmlDataType="decimal"/>
    </xmlCellPr>
  </singleXmlCell>
  <singleXmlCell id="1242" xr6:uid="{00000000-000C-0000-FFFF-FFFFD5040000}" r="X41" connectionId="0">
    <xmlCellPr id="1" xr6:uid="{00000000-0010-0000-D504-000001000000}" uniqueName="P1082266">
      <xmlPr mapId="2" xpath="/GFI-IZD-POD/IPK-GFI-IZD-POD_1000379/P1082266" xmlDataType="decimal"/>
    </xmlCellPr>
  </singleXmlCell>
  <singleXmlCell id="1243" xr6:uid="{00000000-000C-0000-FFFF-FFFFD6040000}" r="Y41" connectionId="0">
    <xmlCellPr id="1" xr6:uid="{00000000-0010-0000-D604-000001000000}" uniqueName="P1082267">
      <xmlPr mapId="2" xpath="/GFI-IZD-POD/IPK-GFI-IZD-POD_1000379/P1082267" xmlDataType="decimal"/>
    </xmlCellPr>
  </singleXmlCell>
  <singleXmlCell id="1244" xr6:uid="{00000000-000C-0000-FFFF-FFFFD7040000}" r="H42" connectionId="0">
    <xmlCellPr id="1" xr6:uid="{00000000-0010-0000-D704-000001000000}" uniqueName="P1080056">
      <xmlPr mapId="2" xpath="/GFI-IZD-POD/IPK-GFI-IZD-POD_1000379/P1080056" xmlDataType="decimal"/>
    </xmlCellPr>
  </singleXmlCell>
  <singleXmlCell id="1245" xr6:uid="{00000000-000C-0000-FFFF-FFFFD8040000}" r="I42" connectionId="0">
    <xmlCellPr id="1" xr6:uid="{00000000-0010-0000-D804-000001000000}" uniqueName="P1080057">
      <xmlPr mapId="2" xpath="/GFI-IZD-POD/IPK-GFI-IZD-POD_1000379/P1080057" xmlDataType="decimal"/>
    </xmlCellPr>
  </singleXmlCell>
  <singleXmlCell id="1246" xr6:uid="{00000000-000C-0000-FFFF-FFFFD9040000}" r="J42" connectionId="0">
    <xmlCellPr id="1" xr6:uid="{00000000-0010-0000-D904-000001000000}" uniqueName="P1080058">
      <xmlPr mapId="2" xpath="/GFI-IZD-POD/IPK-GFI-IZD-POD_1000379/P1080058" xmlDataType="decimal"/>
    </xmlCellPr>
  </singleXmlCell>
  <singleXmlCell id="1247" xr6:uid="{00000000-000C-0000-FFFF-FFFFDA040000}" r="K42" connectionId="0">
    <xmlCellPr id="1" xr6:uid="{00000000-0010-0000-DA04-000001000000}" uniqueName="P1080059">
      <xmlPr mapId="2" xpath="/GFI-IZD-POD/IPK-GFI-IZD-POD_1000379/P1080059" xmlDataType="decimal"/>
    </xmlCellPr>
  </singleXmlCell>
  <singleXmlCell id="1248" xr6:uid="{00000000-000C-0000-FFFF-FFFFDB040000}" r="L42" connectionId="0">
    <xmlCellPr id="1" xr6:uid="{00000000-0010-0000-DB04-000001000000}" uniqueName="P1080060">
      <xmlPr mapId="2" xpath="/GFI-IZD-POD/IPK-GFI-IZD-POD_1000379/P1080060" xmlDataType="decimal"/>
    </xmlCellPr>
  </singleXmlCell>
  <singleXmlCell id="1249" xr6:uid="{00000000-000C-0000-FFFF-FFFFDC040000}" r="M42" connectionId="0">
    <xmlCellPr id="1" xr6:uid="{00000000-0010-0000-DC04-000001000000}" uniqueName="P1080061">
      <xmlPr mapId="2" xpath="/GFI-IZD-POD/IPK-GFI-IZD-POD_1000379/P1080061" xmlDataType="decimal"/>
    </xmlCellPr>
  </singleXmlCell>
  <singleXmlCell id="1250" xr6:uid="{00000000-000C-0000-FFFF-FFFFDD040000}" r="N42" connectionId="0">
    <xmlCellPr id="1" xr6:uid="{00000000-0010-0000-DD04-000001000000}" uniqueName="P1080062">
      <xmlPr mapId="2" xpath="/GFI-IZD-POD/IPK-GFI-IZD-POD_1000379/P1080062" xmlDataType="decimal"/>
    </xmlCellPr>
  </singleXmlCell>
  <singleXmlCell id="1251" xr6:uid="{00000000-000C-0000-FFFF-FFFFDE040000}" r="O42" connectionId="0">
    <xmlCellPr id="1" xr6:uid="{00000000-0010-0000-DE04-000001000000}" uniqueName="P1080063">
      <xmlPr mapId="2" xpath="/GFI-IZD-POD/IPK-GFI-IZD-POD_1000379/P1080063" xmlDataType="decimal"/>
    </xmlCellPr>
  </singleXmlCell>
  <singleXmlCell id="1252" xr6:uid="{00000000-000C-0000-FFFF-FFFFDF040000}" r="P42" connectionId="0">
    <xmlCellPr id="1" xr6:uid="{00000000-0010-0000-DF04-000001000000}" uniqueName="P1082269">
      <xmlPr mapId="2" xpath="/GFI-IZD-POD/IPK-GFI-IZD-POD_1000379/P1082269" xmlDataType="decimal"/>
    </xmlCellPr>
  </singleXmlCell>
  <singleXmlCell id="1253" xr6:uid="{00000000-000C-0000-FFFF-FFFFE0040000}" r="Q42" connectionId="0">
    <xmlCellPr id="1" xr6:uid="{00000000-0010-0000-E004-000001000000}" uniqueName="P1082270">
      <xmlPr mapId="2" xpath="/GFI-IZD-POD/IPK-GFI-IZD-POD_1000379/P1082270" xmlDataType="decimal"/>
    </xmlCellPr>
  </singleXmlCell>
  <singleXmlCell id="1254" xr6:uid="{00000000-000C-0000-FFFF-FFFFE1040000}" r="R42" connectionId="0">
    <xmlCellPr id="1" xr6:uid="{00000000-0010-0000-E104-000001000000}" uniqueName="P1082239">
      <xmlPr mapId="2" xpath="/GFI-IZD-POD/IPK-GFI-IZD-POD_1000379/P1082239" xmlDataType="decimal"/>
    </xmlCellPr>
  </singleXmlCell>
  <singleXmlCell id="1255" xr6:uid="{00000000-000C-0000-FFFF-FFFFE2040000}" r="S42" connectionId="0">
    <xmlCellPr id="1" xr6:uid="{00000000-0010-0000-E204-000001000000}" uniqueName="P1123068">
      <xmlPr mapId="2" xpath="/GFI-IZD-POD/IPK-GFI-IZD-POD_1000379/P1123068" xmlDataType="decimal"/>
    </xmlCellPr>
  </singleXmlCell>
  <singleXmlCell id="1256" xr6:uid="{00000000-000C-0000-FFFF-FFFFE3040000}" r="T42" connectionId="0">
    <xmlCellPr id="1" xr6:uid="{00000000-0010-0000-E304-000001000000}" uniqueName="P1123069">
      <xmlPr mapId="2" xpath="/GFI-IZD-POD/IPK-GFI-IZD-POD_1000379/P1123069" xmlDataType="decimal"/>
    </xmlCellPr>
  </singleXmlCell>
  <singleXmlCell id="1257" xr6:uid="{00000000-000C-0000-FFFF-FFFFE4040000}" r="U42" connectionId="0">
    <xmlCellPr id="1" xr6:uid="{00000000-0010-0000-E404-000001000000}" uniqueName="P1082272">
      <xmlPr mapId="2" xpath="/GFI-IZD-POD/IPK-GFI-IZD-POD_1000379/P1082272" xmlDataType="decimal"/>
    </xmlCellPr>
  </singleXmlCell>
  <singleXmlCell id="1258" xr6:uid="{00000000-000C-0000-FFFF-FFFFE5040000}" r="V42" connectionId="0">
    <xmlCellPr id="1" xr6:uid="{00000000-0010-0000-E504-000001000000}" uniqueName="P1082273">
      <xmlPr mapId="2" xpath="/GFI-IZD-POD/IPK-GFI-IZD-POD_1000379/P1082273" xmlDataType="decimal"/>
    </xmlCellPr>
  </singleXmlCell>
  <singleXmlCell id="1259" xr6:uid="{00000000-000C-0000-FFFF-FFFFE6040000}" r="W42" connectionId="0">
    <xmlCellPr id="1" xr6:uid="{00000000-0010-0000-E604-000001000000}" uniqueName="P1082275">
      <xmlPr mapId="2" xpath="/GFI-IZD-POD/IPK-GFI-IZD-POD_1000379/P1082275" xmlDataType="decimal"/>
    </xmlCellPr>
  </singleXmlCell>
  <singleXmlCell id="1260" xr6:uid="{00000000-000C-0000-FFFF-FFFFE7040000}" r="X42" connectionId="0">
    <xmlCellPr id="1" xr6:uid="{00000000-0010-0000-E704-000001000000}" uniqueName="P1082276">
      <xmlPr mapId="2" xpath="/GFI-IZD-POD/IPK-GFI-IZD-POD_1000379/P1082276" xmlDataType="decimal"/>
    </xmlCellPr>
  </singleXmlCell>
  <singleXmlCell id="1261" xr6:uid="{00000000-000C-0000-FFFF-FFFFE8040000}" r="Y42" connectionId="0">
    <xmlCellPr id="1" xr6:uid="{00000000-0010-0000-E804-000001000000}" uniqueName="P1082277">
      <xmlPr mapId="2" xpath="/GFI-IZD-POD/IPK-GFI-IZD-POD_1000379/P1082277" xmlDataType="decimal"/>
    </xmlCellPr>
  </singleXmlCell>
  <singleXmlCell id="1262" xr6:uid="{00000000-000C-0000-FFFF-FFFFE9040000}" r="H43" connectionId="0">
    <xmlCellPr id="1" xr6:uid="{00000000-0010-0000-E904-000001000000}" uniqueName="P1080064">
      <xmlPr mapId="2" xpath="/GFI-IZD-POD/IPK-GFI-IZD-POD_1000379/P1080064" xmlDataType="decimal"/>
    </xmlCellPr>
  </singleXmlCell>
  <singleXmlCell id="1263" xr6:uid="{00000000-000C-0000-FFFF-FFFFEA040000}" r="I43" connectionId="0">
    <xmlCellPr id="1" xr6:uid="{00000000-0010-0000-EA04-000001000000}" uniqueName="P1080065">
      <xmlPr mapId="2" xpath="/GFI-IZD-POD/IPK-GFI-IZD-POD_1000379/P1080065" xmlDataType="decimal"/>
    </xmlCellPr>
  </singleXmlCell>
  <singleXmlCell id="1264" xr6:uid="{00000000-000C-0000-FFFF-FFFFEB040000}" r="J43" connectionId="0">
    <xmlCellPr id="1" xr6:uid="{00000000-0010-0000-EB04-000001000000}" uniqueName="P1080066">
      <xmlPr mapId="2" xpath="/GFI-IZD-POD/IPK-GFI-IZD-POD_1000379/P1080066" xmlDataType="decimal"/>
    </xmlCellPr>
  </singleXmlCell>
  <singleXmlCell id="1265" xr6:uid="{00000000-000C-0000-FFFF-FFFFEC040000}" r="K43" connectionId="0">
    <xmlCellPr id="1" xr6:uid="{00000000-0010-0000-EC04-000001000000}" uniqueName="P1080067">
      <xmlPr mapId="2" xpath="/GFI-IZD-POD/IPK-GFI-IZD-POD_1000379/P1080067" xmlDataType="decimal"/>
    </xmlCellPr>
  </singleXmlCell>
  <singleXmlCell id="1266" xr6:uid="{00000000-000C-0000-FFFF-FFFFED040000}" r="L43" connectionId="0">
    <xmlCellPr id="1" xr6:uid="{00000000-0010-0000-ED04-000001000000}" uniqueName="P1080068">
      <xmlPr mapId="2" xpath="/GFI-IZD-POD/IPK-GFI-IZD-POD_1000379/P1080068" xmlDataType="decimal"/>
    </xmlCellPr>
  </singleXmlCell>
  <singleXmlCell id="1267" xr6:uid="{00000000-000C-0000-FFFF-FFFFEE040000}" r="M43" connectionId="0">
    <xmlCellPr id="1" xr6:uid="{00000000-0010-0000-EE04-000001000000}" uniqueName="P1080069">
      <xmlPr mapId="2" xpath="/GFI-IZD-POD/IPK-GFI-IZD-POD_1000379/P1080069" xmlDataType="decimal"/>
    </xmlCellPr>
  </singleXmlCell>
  <singleXmlCell id="1268" xr6:uid="{00000000-000C-0000-FFFF-FFFFEF040000}" r="N43" connectionId="0">
    <xmlCellPr id="1" xr6:uid="{00000000-0010-0000-EF04-000001000000}" uniqueName="P1080070">
      <xmlPr mapId="2" xpath="/GFI-IZD-POD/IPK-GFI-IZD-POD_1000379/P1080070" xmlDataType="decimal"/>
    </xmlCellPr>
  </singleXmlCell>
  <singleXmlCell id="1269" xr6:uid="{00000000-000C-0000-FFFF-FFFFF0040000}" r="O43" connectionId="0">
    <xmlCellPr id="1" xr6:uid="{00000000-0010-0000-F004-000001000000}" uniqueName="P1080071">
      <xmlPr mapId="2" xpath="/GFI-IZD-POD/IPK-GFI-IZD-POD_1000379/P1080071" xmlDataType="decimal"/>
    </xmlCellPr>
  </singleXmlCell>
  <singleXmlCell id="1270" xr6:uid="{00000000-000C-0000-FFFF-FFFFF1040000}" r="P43" connectionId="0">
    <xmlCellPr id="1" xr6:uid="{00000000-0010-0000-F104-000001000000}" uniqueName="P1082278">
      <xmlPr mapId="2" xpath="/GFI-IZD-POD/IPK-GFI-IZD-POD_1000379/P1082278" xmlDataType="decimal"/>
    </xmlCellPr>
  </singleXmlCell>
  <singleXmlCell id="1271" xr6:uid="{00000000-000C-0000-FFFF-FFFFF2040000}" r="Q43" connectionId="0">
    <xmlCellPr id="1" xr6:uid="{00000000-0010-0000-F204-000001000000}" uniqueName="P1082279">
      <xmlPr mapId="2" xpath="/GFI-IZD-POD/IPK-GFI-IZD-POD_1000379/P1082279" xmlDataType="decimal"/>
    </xmlCellPr>
  </singleXmlCell>
  <singleXmlCell id="1272" xr6:uid="{00000000-000C-0000-FFFF-FFFFF3040000}" r="R43" connectionId="0">
    <xmlCellPr id="1" xr6:uid="{00000000-0010-0000-F304-000001000000}" uniqueName="P1082280">
      <xmlPr mapId="2" xpath="/GFI-IZD-POD/IPK-GFI-IZD-POD_1000379/P1082280" xmlDataType="decimal"/>
    </xmlCellPr>
  </singleXmlCell>
  <singleXmlCell id="1273" xr6:uid="{00000000-000C-0000-FFFF-FFFFF4040000}" r="S43" connectionId="0">
    <xmlCellPr id="1" xr6:uid="{00000000-0010-0000-F404-000001000000}" uniqueName="P1123070">
      <xmlPr mapId="2" xpath="/GFI-IZD-POD/IPK-GFI-IZD-POD_1000379/P1123070" xmlDataType="decimal"/>
    </xmlCellPr>
  </singleXmlCell>
  <singleXmlCell id="1274" xr6:uid="{00000000-000C-0000-FFFF-FFFFF5040000}" r="T43" connectionId="0">
    <xmlCellPr id="1" xr6:uid="{00000000-0010-0000-F504-000001000000}" uniqueName="P1123071">
      <xmlPr mapId="2" xpath="/GFI-IZD-POD/IPK-GFI-IZD-POD_1000379/P1123071" xmlDataType="decimal"/>
    </xmlCellPr>
  </singleXmlCell>
  <singleXmlCell id="1275" xr6:uid="{00000000-000C-0000-FFFF-FFFFF6040000}" r="U43" connectionId="0">
    <xmlCellPr id="1" xr6:uid="{00000000-0010-0000-F604-000001000000}" uniqueName="P1082245">
      <xmlPr mapId="2" xpath="/GFI-IZD-POD/IPK-GFI-IZD-POD_1000379/P1082245" xmlDataType="decimal"/>
    </xmlCellPr>
  </singleXmlCell>
  <singleXmlCell id="1276" xr6:uid="{00000000-000C-0000-FFFF-FFFFF7040000}" r="V43" connectionId="0">
    <xmlCellPr id="1" xr6:uid="{00000000-0010-0000-F704-000001000000}" uniqueName="P1082282">
      <xmlPr mapId="2" xpath="/GFI-IZD-POD/IPK-GFI-IZD-POD_1000379/P1082282" xmlDataType="decimal"/>
    </xmlCellPr>
  </singleXmlCell>
  <singleXmlCell id="1277" xr6:uid="{00000000-000C-0000-FFFF-FFFFF8040000}" r="W43" connectionId="0">
    <xmlCellPr id="1" xr6:uid="{00000000-0010-0000-F804-000001000000}" uniqueName="P1082284">
      <xmlPr mapId="2" xpath="/GFI-IZD-POD/IPK-GFI-IZD-POD_1000379/P1082284" xmlDataType="decimal"/>
    </xmlCellPr>
  </singleXmlCell>
  <singleXmlCell id="1278" xr6:uid="{00000000-000C-0000-FFFF-FFFFF9040000}" r="X43" connectionId="0">
    <xmlCellPr id="1" xr6:uid="{00000000-0010-0000-F904-000001000000}" uniqueName="P1082285">
      <xmlPr mapId="2" xpath="/GFI-IZD-POD/IPK-GFI-IZD-POD_1000379/P1082285" xmlDataType="decimal"/>
    </xmlCellPr>
  </singleXmlCell>
  <singleXmlCell id="1279" xr6:uid="{00000000-000C-0000-FFFF-FFFFFA040000}" r="Y43" connectionId="0">
    <xmlCellPr id="1" xr6:uid="{00000000-0010-0000-FA04-000001000000}" uniqueName="P1082286">
      <xmlPr mapId="2" xpath="/GFI-IZD-POD/IPK-GFI-IZD-POD_1000379/P1082286" xmlDataType="decimal"/>
    </xmlCellPr>
  </singleXmlCell>
  <singleXmlCell id="1280" xr6:uid="{00000000-000C-0000-FFFF-FFFFFB040000}" r="H44" connectionId="0">
    <xmlCellPr id="1" xr6:uid="{00000000-0010-0000-FB04-000001000000}" uniqueName="P1080072">
      <xmlPr mapId="2" xpath="/GFI-IZD-POD/IPK-GFI-IZD-POD_1000379/P1080072" xmlDataType="decimal"/>
    </xmlCellPr>
  </singleXmlCell>
  <singleXmlCell id="1281" xr6:uid="{00000000-000C-0000-FFFF-FFFFFC040000}" r="I44" connectionId="0">
    <xmlCellPr id="1" xr6:uid="{00000000-0010-0000-FC04-000001000000}" uniqueName="P1080073">
      <xmlPr mapId="2" xpath="/GFI-IZD-POD/IPK-GFI-IZD-POD_1000379/P1080073" xmlDataType="decimal"/>
    </xmlCellPr>
  </singleXmlCell>
  <singleXmlCell id="1282" xr6:uid="{00000000-000C-0000-FFFF-FFFFFD040000}" r="J44" connectionId="0">
    <xmlCellPr id="1" xr6:uid="{00000000-0010-0000-FD04-000001000000}" uniqueName="P1080074">
      <xmlPr mapId="2" xpath="/GFI-IZD-POD/IPK-GFI-IZD-POD_1000379/P1080074" xmlDataType="decimal"/>
    </xmlCellPr>
  </singleXmlCell>
  <singleXmlCell id="1283" xr6:uid="{00000000-000C-0000-FFFF-FFFFFE040000}" r="K44" connectionId="0">
    <xmlCellPr id="1" xr6:uid="{00000000-0010-0000-FE04-000001000000}" uniqueName="P1080075">
      <xmlPr mapId="2" xpath="/GFI-IZD-POD/IPK-GFI-IZD-POD_1000379/P1080075" xmlDataType="decimal"/>
    </xmlCellPr>
  </singleXmlCell>
  <singleXmlCell id="1284" xr6:uid="{00000000-000C-0000-FFFF-FFFFFF040000}" r="L44" connectionId="0">
    <xmlCellPr id="1" xr6:uid="{00000000-0010-0000-FF04-000001000000}" uniqueName="P1080076">
      <xmlPr mapId="2" xpath="/GFI-IZD-POD/IPK-GFI-IZD-POD_1000379/P1080076" xmlDataType="decimal"/>
    </xmlCellPr>
  </singleXmlCell>
  <singleXmlCell id="1285" xr6:uid="{00000000-000C-0000-FFFF-FFFF00050000}" r="M44" connectionId="0">
    <xmlCellPr id="1" xr6:uid="{00000000-0010-0000-0005-000001000000}" uniqueName="P1080077">
      <xmlPr mapId="2" xpath="/GFI-IZD-POD/IPK-GFI-IZD-POD_1000379/P1080077" xmlDataType="decimal"/>
    </xmlCellPr>
  </singleXmlCell>
  <singleXmlCell id="1286" xr6:uid="{00000000-000C-0000-FFFF-FFFF01050000}" r="N44" connectionId="0">
    <xmlCellPr id="1" xr6:uid="{00000000-0010-0000-0105-000001000000}" uniqueName="P1080078">
      <xmlPr mapId="2" xpath="/GFI-IZD-POD/IPK-GFI-IZD-POD_1000379/P1080078" xmlDataType="decimal"/>
    </xmlCellPr>
  </singleXmlCell>
  <singleXmlCell id="1287" xr6:uid="{00000000-000C-0000-FFFF-FFFF02050000}" r="O44" connectionId="0">
    <xmlCellPr id="1" xr6:uid="{00000000-0010-0000-0205-000001000000}" uniqueName="P1080079">
      <xmlPr mapId="2" xpath="/GFI-IZD-POD/IPK-GFI-IZD-POD_1000379/P1080079" xmlDataType="decimal"/>
    </xmlCellPr>
  </singleXmlCell>
  <singleXmlCell id="1288" xr6:uid="{00000000-000C-0000-FFFF-FFFF03050000}" r="P44" connectionId="0">
    <xmlCellPr id="1" xr6:uid="{00000000-0010-0000-0305-000001000000}" uniqueName="P1082288">
      <xmlPr mapId="2" xpath="/GFI-IZD-POD/IPK-GFI-IZD-POD_1000379/P1082288" xmlDataType="decimal"/>
    </xmlCellPr>
  </singleXmlCell>
  <singleXmlCell id="1289" xr6:uid="{00000000-000C-0000-FFFF-FFFF04050000}" r="Q44" connectionId="0">
    <xmlCellPr id="1" xr6:uid="{00000000-0010-0000-0405-000001000000}" uniqueName="P1082289">
      <xmlPr mapId="2" xpath="/GFI-IZD-POD/IPK-GFI-IZD-POD_1000379/P1082289" xmlDataType="decimal"/>
    </xmlCellPr>
  </singleXmlCell>
  <singleXmlCell id="1290" xr6:uid="{00000000-000C-0000-FFFF-FFFF05050000}" r="R44" connectionId="0">
    <xmlCellPr id="1" xr6:uid="{00000000-0010-0000-0505-000001000000}" uniqueName="P1082290">
      <xmlPr mapId="2" xpath="/GFI-IZD-POD/IPK-GFI-IZD-POD_1000379/P1082290" xmlDataType="decimal"/>
    </xmlCellPr>
  </singleXmlCell>
  <singleXmlCell id="1291" xr6:uid="{00000000-000C-0000-FFFF-FFFF06050000}" r="S44" connectionId="0">
    <xmlCellPr id="1" xr6:uid="{00000000-0010-0000-0605-000001000000}" uniqueName="P1123072">
      <xmlPr mapId="2" xpath="/GFI-IZD-POD/IPK-GFI-IZD-POD_1000379/P1123072" xmlDataType="decimal"/>
    </xmlCellPr>
  </singleXmlCell>
  <singleXmlCell id="1292" xr6:uid="{00000000-000C-0000-FFFF-FFFF07050000}" r="T44" connectionId="0">
    <xmlCellPr id="1" xr6:uid="{00000000-0010-0000-0705-000001000000}" uniqueName="P1123073">
      <xmlPr mapId="2" xpath="/GFI-IZD-POD/IPK-GFI-IZD-POD_1000379/P1123073" xmlDataType="decimal"/>
    </xmlCellPr>
  </singleXmlCell>
  <singleXmlCell id="1293" xr6:uid="{00000000-000C-0000-FFFF-FFFF08050000}" r="U44" connectionId="0">
    <xmlCellPr id="1" xr6:uid="{00000000-0010-0000-0805-000001000000}" uniqueName="P1082292">
      <xmlPr mapId="2" xpath="/GFI-IZD-POD/IPK-GFI-IZD-POD_1000379/P1082292" xmlDataType="decimal"/>
    </xmlCellPr>
  </singleXmlCell>
  <singleXmlCell id="1294" xr6:uid="{00000000-000C-0000-FFFF-FFFF09050000}" r="V44" connectionId="0">
    <xmlCellPr id="1" xr6:uid="{00000000-0010-0000-0905-000001000000}" uniqueName="P1082247">
      <xmlPr mapId="2" xpath="/GFI-IZD-POD/IPK-GFI-IZD-POD_1000379/P1082247" xmlDataType="decimal"/>
    </xmlCellPr>
  </singleXmlCell>
  <singleXmlCell id="1295" xr6:uid="{00000000-000C-0000-FFFF-FFFF0A050000}" r="W44" connectionId="0">
    <xmlCellPr id="1" xr6:uid="{00000000-0010-0000-0A05-000001000000}" uniqueName="P1082295">
      <xmlPr mapId="2" xpath="/GFI-IZD-POD/IPK-GFI-IZD-POD_1000379/P1082295" xmlDataType="decimal"/>
    </xmlCellPr>
  </singleXmlCell>
  <singleXmlCell id="1296" xr6:uid="{00000000-000C-0000-FFFF-FFFF0B050000}" r="X44" connectionId="0">
    <xmlCellPr id="1" xr6:uid="{00000000-0010-0000-0B05-000001000000}" uniqueName="P1082298">
      <xmlPr mapId="2" xpath="/GFI-IZD-POD/IPK-GFI-IZD-POD_1000379/P1082298" xmlDataType="decimal"/>
    </xmlCellPr>
  </singleXmlCell>
  <singleXmlCell id="1297" xr6:uid="{00000000-000C-0000-FFFF-FFFF0C050000}" r="Y44" connectionId="0">
    <xmlCellPr id="1" xr6:uid="{00000000-0010-0000-0C05-000001000000}" uniqueName="P1082300">
      <xmlPr mapId="2" xpath="/GFI-IZD-POD/IPK-GFI-IZD-POD_1000379/P1082300" xmlDataType="decimal"/>
    </xmlCellPr>
  </singleXmlCell>
  <singleXmlCell id="1298" xr6:uid="{00000000-000C-0000-FFFF-FFFF0D050000}" r="H45" connectionId="0">
    <xmlCellPr id="1" xr6:uid="{00000000-0010-0000-0D05-000001000000}" uniqueName="P1080080">
      <xmlPr mapId="2" xpath="/GFI-IZD-POD/IPK-GFI-IZD-POD_1000379/P1080080" xmlDataType="decimal"/>
    </xmlCellPr>
  </singleXmlCell>
  <singleXmlCell id="1299" xr6:uid="{00000000-000C-0000-FFFF-FFFF0E050000}" r="I45" connectionId="0">
    <xmlCellPr id="1" xr6:uid="{00000000-0010-0000-0E05-000001000000}" uniqueName="P1080081">
      <xmlPr mapId="2" xpath="/GFI-IZD-POD/IPK-GFI-IZD-POD_1000379/P1080081" xmlDataType="decimal"/>
    </xmlCellPr>
  </singleXmlCell>
  <singleXmlCell id="1300" xr6:uid="{00000000-000C-0000-FFFF-FFFF0F050000}" r="J45" connectionId="0">
    <xmlCellPr id="1" xr6:uid="{00000000-0010-0000-0F05-000001000000}" uniqueName="P1080082">
      <xmlPr mapId="2" xpath="/GFI-IZD-POD/IPK-GFI-IZD-POD_1000379/P1080082" xmlDataType="decimal"/>
    </xmlCellPr>
  </singleXmlCell>
  <singleXmlCell id="1301" xr6:uid="{00000000-000C-0000-FFFF-FFFF10050000}" r="K45" connectionId="0">
    <xmlCellPr id="1" xr6:uid="{00000000-0010-0000-1005-000001000000}" uniqueName="P1080083">
      <xmlPr mapId="2" xpath="/GFI-IZD-POD/IPK-GFI-IZD-POD_1000379/P1080083" xmlDataType="decimal"/>
    </xmlCellPr>
  </singleXmlCell>
  <singleXmlCell id="1302" xr6:uid="{00000000-000C-0000-FFFF-FFFF11050000}" r="L45" connectionId="0">
    <xmlCellPr id="1" xr6:uid="{00000000-0010-0000-1105-000001000000}" uniqueName="P1080084">
      <xmlPr mapId="2" xpath="/GFI-IZD-POD/IPK-GFI-IZD-POD_1000379/P1080084" xmlDataType="decimal"/>
    </xmlCellPr>
  </singleXmlCell>
  <singleXmlCell id="1303" xr6:uid="{00000000-000C-0000-FFFF-FFFF12050000}" r="M45" connectionId="0">
    <xmlCellPr id="1" xr6:uid="{00000000-0010-0000-1205-000001000000}" uniqueName="P1080085">
      <xmlPr mapId="2" xpath="/GFI-IZD-POD/IPK-GFI-IZD-POD_1000379/P1080085" xmlDataType="decimal"/>
    </xmlCellPr>
  </singleXmlCell>
  <singleXmlCell id="1304" xr6:uid="{00000000-000C-0000-FFFF-FFFF13050000}" r="N45" connectionId="0">
    <xmlCellPr id="1" xr6:uid="{00000000-0010-0000-1305-000001000000}" uniqueName="P1080086">
      <xmlPr mapId="2" xpath="/GFI-IZD-POD/IPK-GFI-IZD-POD_1000379/P1080086" xmlDataType="decimal"/>
    </xmlCellPr>
  </singleXmlCell>
  <singleXmlCell id="1305" xr6:uid="{00000000-000C-0000-FFFF-FFFF14050000}" r="O45" connectionId="0">
    <xmlCellPr id="1" xr6:uid="{00000000-0010-0000-1405-000001000000}" uniqueName="P1080087">
      <xmlPr mapId="2" xpath="/GFI-IZD-POD/IPK-GFI-IZD-POD_1000379/P1080087" xmlDataType="decimal"/>
    </xmlCellPr>
  </singleXmlCell>
  <singleXmlCell id="1306" xr6:uid="{00000000-000C-0000-FFFF-FFFF15050000}" r="P45" connectionId="0">
    <xmlCellPr id="1" xr6:uid="{00000000-0010-0000-1505-000001000000}" uniqueName="P1082301">
      <xmlPr mapId="2" xpath="/GFI-IZD-POD/IPK-GFI-IZD-POD_1000379/P1082301" xmlDataType="decimal"/>
    </xmlCellPr>
  </singleXmlCell>
  <singleXmlCell id="1307" xr6:uid="{00000000-000C-0000-FFFF-FFFF16050000}" r="Q45" connectionId="0">
    <xmlCellPr id="1" xr6:uid="{00000000-0010-0000-1605-000001000000}" uniqueName="P1082322">
      <xmlPr mapId="2" xpath="/GFI-IZD-POD/IPK-GFI-IZD-POD_1000379/P1082322" xmlDataType="decimal"/>
    </xmlCellPr>
  </singleXmlCell>
  <singleXmlCell id="1308" xr6:uid="{00000000-000C-0000-FFFF-FFFF17050000}" r="R45" connectionId="0">
    <xmlCellPr id="1" xr6:uid="{00000000-0010-0000-1705-000001000000}" uniqueName="P1082323">
      <xmlPr mapId="2" xpath="/GFI-IZD-POD/IPK-GFI-IZD-POD_1000379/P1082323" xmlDataType="decimal"/>
    </xmlCellPr>
  </singleXmlCell>
  <singleXmlCell id="1309" xr6:uid="{00000000-000C-0000-FFFF-FFFF18050000}" r="S45" connectionId="0">
    <xmlCellPr id="1" xr6:uid="{00000000-0010-0000-1805-000001000000}" uniqueName="P1123074">
      <xmlPr mapId="2" xpath="/GFI-IZD-POD/IPK-GFI-IZD-POD_1000379/P1123074" xmlDataType="decimal"/>
    </xmlCellPr>
  </singleXmlCell>
  <singleXmlCell id="1310" xr6:uid="{00000000-000C-0000-FFFF-FFFF19050000}" r="T45" connectionId="0">
    <xmlCellPr id="1" xr6:uid="{00000000-0010-0000-1905-000001000000}" uniqueName="P1123075">
      <xmlPr mapId="2" xpath="/GFI-IZD-POD/IPK-GFI-IZD-POD_1000379/P1123075" xmlDataType="decimal"/>
    </xmlCellPr>
  </singleXmlCell>
  <singleXmlCell id="1311" xr6:uid="{00000000-000C-0000-FFFF-FFFF1A050000}" r="U45" connectionId="0">
    <xmlCellPr id="1" xr6:uid="{00000000-0010-0000-1A05-000001000000}" uniqueName="P1082325">
      <xmlPr mapId="2" xpath="/GFI-IZD-POD/IPK-GFI-IZD-POD_1000379/P1082325" xmlDataType="decimal"/>
    </xmlCellPr>
  </singleXmlCell>
  <singleXmlCell id="1312" xr6:uid="{00000000-000C-0000-FFFF-FFFF1B050000}" r="V45" connectionId="0">
    <xmlCellPr id="1" xr6:uid="{00000000-0010-0000-1B05-000001000000}" uniqueName="P1082328">
      <xmlPr mapId="2" xpath="/GFI-IZD-POD/IPK-GFI-IZD-POD_1000379/P1082328" xmlDataType="decimal"/>
    </xmlCellPr>
  </singleXmlCell>
  <singleXmlCell id="1313" xr6:uid="{00000000-000C-0000-FFFF-FFFF1C050000}" r="W45" connectionId="0">
    <xmlCellPr id="1" xr6:uid="{00000000-0010-0000-1C05-000001000000}" uniqueName="P1082331">
      <xmlPr mapId="2" xpath="/GFI-IZD-POD/IPK-GFI-IZD-POD_1000379/P1082331" xmlDataType="decimal"/>
    </xmlCellPr>
  </singleXmlCell>
  <singleXmlCell id="1314" xr6:uid="{00000000-000C-0000-FFFF-FFFF1D050000}" r="X45" connectionId="0">
    <xmlCellPr id="1" xr6:uid="{00000000-0010-0000-1D05-000001000000}" uniqueName="P1082333">
      <xmlPr mapId="2" xpath="/GFI-IZD-POD/IPK-GFI-IZD-POD_1000379/P1082333" xmlDataType="decimal"/>
    </xmlCellPr>
  </singleXmlCell>
  <singleXmlCell id="1315" xr6:uid="{00000000-000C-0000-FFFF-FFFF1E050000}" r="Y45" connectionId="0">
    <xmlCellPr id="1" xr6:uid="{00000000-0010-0000-1E05-000001000000}" uniqueName="P1082336">
      <xmlPr mapId="2" xpath="/GFI-IZD-POD/IPK-GFI-IZD-POD_1000379/P1082336" xmlDataType="decimal"/>
    </xmlCellPr>
  </singleXmlCell>
  <singleXmlCell id="1316" xr6:uid="{00000000-000C-0000-FFFF-FFFF1F050000}" r="H46" connectionId="0">
    <xmlCellPr id="1" xr6:uid="{00000000-0010-0000-1F05-000001000000}" uniqueName="P1080088">
      <xmlPr mapId="2" xpath="/GFI-IZD-POD/IPK-GFI-IZD-POD_1000379/P1080088" xmlDataType="decimal"/>
    </xmlCellPr>
  </singleXmlCell>
  <singleXmlCell id="1317" xr6:uid="{00000000-000C-0000-FFFF-FFFF20050000}" r="I46" connectionId="0">
    <xmlCellPr id="1" xr6:uid="{00000000-0010-0000-2005-000001000000}" uniqueName="P1080089">
      <xmlPr mapId="2" xpath="/GFI-IZD-POD/IPK-GFI-IZD-POD_1000379/P1080089" xmlDataType="decimal"/>
    </xmlCellPr>
  </singleXmlCell>
  <singleXmlCell id="1318" xr6:uid="{00000000-000C-0000-FFFF-FFFF21050000}" r="J46" connectionId="0">
    <xmlCellPr id="1" xr6:uid="{00000000-0010-0000-2105-000001000000}" uniqueName="P1080090">
      <xmlPr mapId="2" xpath="/GFI-IZD-POD/IPK-GFI-IZD-POD_1000379/P1080090" xmlDataType="decimal"/>
    </xmlCellPr>
  </singleXmlCell>
  <singleXmlCell id="1319" xr6:uid="{00000000-000C-0000-FFFF-FFFF22050000}" r="K46" connectionId="0">
    <xmlCellPr id="1" xr6:uid="{00000000-0010-0000-2205-000001000000}" uniqueName="P1080091">
      <xmlPr mapId="2" xpath="/GFI-IZD-POD/IPK-GFI-IZD-POD_1000379/P1080091" xmlDataType="decimal"/>
    </xmlCellPr>
  </singleXmlCell>
  <singleXmlCell id="1320" xr6:uid="{00000000-000C-0000-FFFF-FFFF23050000}" r="L46" connectionId="0">
    <xmlCellPr id="1" xr6:uid="{00000000-0010-0000-2305-000001000000}" uniqueName="P1080092">
      <xmlPr mapId="2" xpath="/GFI-IZD-POD/IPK-GFI-IZD-POD_1000379/P1080092" xmlDataType="decimal"/>
    </xmlCellPr>
  </singleXmlCell>
  <singleXmlCell id="1321" xr6:uid="{00000000-000C-0000-FFFF-FFFF24050000}" r="M46" connectionId="0">
    <xmlCellPr id="1" xr6:uid="{00000000-0010-0000-2405-000001000000}" uniqueName="P1080093">
      <xmlPr mapId="2" xpath="/GFI-IZD-POD/IPK-GFI-IZD-POD_1000379/P1080093" xmlDataType="decimal"/>
    </xmlCellPr>
  </singleXmlCell>
  <singleXmlCell id="1322" xr6:uid="{00000000-000C-0000-FFFF-FFFF25050000}" r="N46" connectionId="0">
    <xmlCellPr id="1" xr6:uid="{00000000-0010-0000-2505-000001000000}" uniqueName="P1080094">
      <xmlPr mapId="2" xpath="/GFI-IZD-POD/IPK-GFI-IZD-POD_1000379/P1080094" xmlDataType="decimal"/>
    </xmlCellPr>
  </singleXmlCell>
  <singleXmlCell id="1323" xr6:uid="{00000000-000C-0000-FFFF-FFFF26050000}" r="O46" connectionId="0">
    <xmlCellPr id="1" xr6:uid="{00000000-0010-0000-2605-000001000000}" uniqueName="P1080095">
      <xmlPr mapId="2" xpath="/GFI-IZD-POD/IPK-GFI-IZD-POD_1000379/P1080095" xmlDataType="decimal"/>
    </xmlCellPr>
  </singleXmlCell>
  <singleXmlCell id="1324" xr6:uid="{00000000-000C-0000-FFFF-FFFF27050000}" r="P46" connectionId="0">
    <xmlCellPr id="1" xr6:uid="{00000000-0010-0000-2705-000001000000}" uniqueName="P1082338">
      <xmlPr mapId="2" xpath="/GFI-IZD-POD/IPK-GFI-IZD-POD_1000379/P1082338" xmlDataType="decimal"/>
    </xmlCellPr>
  </singleXmlCell>
  <singleXmlCell id="1325" xr6:uid="{00000000-000C-0000-FFFF-FFFF28050000}" r="Q46" connectionId="0">
    <xmlCellPr id="1" xr6:uid="{00000000-0010-0000-2805-000001000000}" uniqueName="P1082304">
      <xmlPr mapId="2" xpath="/GFI-IZD-POD/IPK-GFI-IZD-POD_1000379/P1082304" xmlDataType="decimal"/>
    </xmlCellPr>
  </singleXmlCell>
  <singleXmlCell id="1326" xr6:uid="{00000000-000C-0000-FFFF-FFFF29050000}" r="R46" connectionId="0">
    <xmlCellPr id="1" xr6:uid="{00000000-0010-0000-2905-000001000000}" uniqueName="P1082341">
      <xmlPr mapId="2" xpath="/GFI-IZD-POD/IPK-GFI-IZD-POD_1000379/P1082341" xmlDataType="decimal"/>
    </xmlCellPr>
  </singleXmlCell>
  <singleXmlCell id="1327" xr6:uid="{00000000-000C-0000-FFFF-FFFF2A050000}" r="S46" connectionId="0">
    <xmlCellPr id="1" xr6:uid="{00000000-0010-0000-2A05-000001000000}" uniqueName="P1123076">
      <xmlPr mapId="2" xpath="/GFI-IZD-POD/IPK-GFI-IZD-POD_1000379/P1123076" xmlDataType="decimal"/>
    </xmlCellPr>
  </singleXmlCell>
  <singleXmlCell id="1328" xr6:uid="{00000000-000C-0000-FFFF-FFFF2B050000}" r="T46" connectionId="0">
    <xmlCellPr id="1" xr6:uid="{00000000-0010-0000-2B05-000001000000}" uniqueName="P1123077">
      <xmlPr mapId="2" xpath="/GFI-IZD-POD/IPK-GFI-IZD-POD_1000379/P1123077" xmlDataType="decimal"/>
    </xmlCellPr>
  </singleXmlCell>
  <singleXmlCell id="1329" xr6:uid="{00000000-000C-0000-FFFF-FFFF2C050000}" r="U46" connectionId="0">
    <xmlCellPr id="1" xr6:uid="{00000000-0010-0000-2C05-000001000000}" uniqueName="P1082343">
      <xmlPr mapId="2" xpath="/GFI-IZD-POD/IPK-GFI-IZD-POD_1000379/P1082343" xmlDataType="decimal"/>
    </xmlCellPr>
  </singleXmlCell>
  <singleXmlCell id="1330" xr6:uid="{00000000-000C-0000-FFFF-FFFF2D050000}" r="V46" connectionId="0">
    <xmlCellPr id="1" xr6:uid="{00000000-0010-0000-2D05-000001000000}" uniqueName="P1082344">
      <xmlPr mapId="2" xpath="/GFI-IZD-POD/IPK-GFI-IZD-POD_1000379/P1082344" xmlDataType="decimal"/>
    </xmlCellPr>
  </singleXmlCell>
  <singleXmlCell id="1331" xr6:uid="{00000000-000C-0000-FFFF-FFFF2E050000}" r="W46" connectionId="0">
    <xmlCellPr id="1" xr6:uid="{00000000-0010-0000-2E05-000001000000}" uniqueName="P1082346">
      <xmlPr mapId="2" xpath="/GFI-IZD-POD/IPK-GFI-IZD-POD_1000379/P1082346" xmlDataType="decimal"/>
    </xmlCellPr>
  </singleXmlCell>
  <singleXmlCell id="1332" xr6:uid="{00000000-000C-0000-FFFF-FFFF2F050000}" r="X46" connectionId="0">
    <xmlCellPr id="1" xr6:uid="{00000000-0010-0000-2F05-000001000000}" uniqueName="P1082349">
      <xmlPr mapId="2" xpath="/GFI-IZD-POD/IPK-GFI-IZD-POD_1000379/P1082349" xmlDataType="decimal"/>
    </xmlCellPr>
  </singleXmlCell>
  <singleXmlCell id="1333" xr6:uid="{00000000-000C-0000-FFFF-FFFF30050000}" r="Y46" connectionId="0">
    <xmlCellPr id="1" xr6:uid="{00000000-0010-0000-3005-000001000000}" uniqueName="P1082351">
      <xmlPr mapId="2" xpath="/GFI-IZD-POD/IPK-GFI-IZD-POD_1000379/P1082351" xmlDataType="decimal"/>
    </xmlCellPr>
  </singleXmlCell>
  <singleXmlCell id="1334" xr6:uid="{00000000-000C-0000-FFFF-FFFF31050000}" r="H47" connectionId="0">
    <xmlCellPr id="1" xr6:uid="{00000000-0010-0000-3105-000001000000}" uniqueName="P1080096">
      <xmlPr mapId="2" xpath="/GFI-IZD-POD/IPK-GFI-IZD-POD_1000379/P1080096" xmlDataType="decimal"/>
    </xmlCellPr>
  </singleXmlCell>
  <singleXmlCell id="1335" xr6:uid="{00000000-000C-0000-FFFF-FFFF32050000}" r="I47" connectionId="0">
    <xmlCellPr id="1" xr6:uid="{00000000-0010-0000-3205-000001000000}" uniqueName="P1080097">
      <xmlPr mapId="2" xpath="/GFI-IZD-POD/IPK-GFI-IZD-POD_1000379/P1080097" xmlDataType="decimal"/>
    </xmlCellPr>
  </singleXmlCell>
  <singleXmlCell id="1336" xr6:uid="{00000000-000C-0000-FFFF-FFFF33050000}" r="J47" connectionId="0">
    <xmlCellPr id="1" xr6:uid="{00000000-0010-0000-3305-000001000000}" uniqueName="P1080098">
      <xmlPr mapId="2" xpath="/GFI-IZD-POD/IPK-GFI-IZD-POD_1000379/P1080098" xmlDataType="decimal"/>
    </xmlCellPr>
  </singleXmlCell>
  <singleXmlCell id="1337" xr6:uid="{00000000-000C-0000-FFFF-FFFF34050000}" r="K47" connectionId="0">
    <xmlCellPr id="1" xr6:uid="{00000000-0010-0000-3405-000001000000}" uniqueName="P1080099">
      <xmlPr mapId="2" xpath="/GFI-IZD-POD/IPK-GFI-IZD-POD_1000379/P1080099" xmlDataType="decimal"/>
    </xmlCellPr>
  </singleXmlCell>
  <singleXmlCell id="1338" xr6:uid="{00000000-000C-0000-FFFF-FFFF35050000}" r="L47" connectionId="0">
    <xmlCellPr id="1" xr6:uid="{00000000-0010-0000-3505-000001000000}" uniqueName="P1080100">
      <xmlPr mapId="2" xpath="/GFI-IZD-POD/IPK-GFI-IZD-POD_1000379/P1080100" xmlDataType="decimal"/>
    </xmlCellPr>
  </singleXmlCell>
  <singleXmlCell id="1339" xr6:uid="{00000000-000C-0000-FFFF-FFFF36050000}" r="M47" connectionId="0">
    <xmlCellPr id="1" xr6:uid="{00000000-0010-0000-3605-000001000000}" uniqueName="P1080101">
      <xmlPr mapId="2" xpath="/GFI-IZD-POD/IPK-GFI-IZD-POD_1000379/P1080101" xmlDataType="decimal"/>
    </xmlCellPr>
  </singleXmlCell>
  <singleXmlCell id="1340" xr6:uid="{00000000-000C-0000-FFFF-FFFF37050000}" r="N47" connectionId="0">
    <xmlCellPr id="1" xr6:uid="{00000000-0010-0000-3705-000001000000}" uniqueName="P1080102">
      <xmlPr mapId="2" xpath="/GFI-IZD-POD/IPK-GFI-IZD-POD_1000379/P1080102" xmlDataType="decimal"/>
    </xmlCellPr>
  </singleXmlCell>
  <singleXmlCell id="1341" xr6:uid="{00000000-000C-0000-FFFF-FFFF38050000}" r="O47" connectionId="0">
    <xmlCellPr id="1" xr6:uid="{00000000-0010-0000-3805-000001000000}" uniqueName="P1080103">
      <xmlPr mapId="2" xpath="/GFI-IZD-POD/IPK-GFI-IZD-POD_1000379/P1080103" xmlDataType="decimal"/>
    </xmlCellPr>
  </singleXmlCell>
  <singleXmlCell id="1342" xr6:uid="{00000000-000C-0000-FFFF-FFFF39050000}" r="P47" connectionId="0">
    <xmlCellPr id="1" xr6:uid="{00000000-0010-0000-3905-000001000000}" uniqueName="P1082354">
      <xmlPr mapId="2" xpath="/GFI-IZD-POD/IPK-GFI-IZD-POD_1000379/P1082354" xmlDataType="decimal"/>
    </xmlCellPr>
  </singleXmlCell>
  <singleXmlCell id="1343" xr6:uid="{00000000-000C-0000-FFFF-FFFF3A050000}" r="Q47" connectionId="0">
    <xmlCellPr id="1" xr6:uid="{00000000-0010-0000-3A05-000001000000}" uniqueName="P1082356">
      <xmlPr mapId="2" xpath="/GFI-IZD-POD/IPK-GFI-IZD-POD_1000379/P1082356" xmlDataType="decimal"/>
    </xmlCellPr>
  </singleXmlCell>
  <singleXmlCell id="1344" xr6:uid="{00000000-000C-0000-FFFF-FFFF3B050000}" r="R47" connectionId="0">
    <xmlCellPr id="1" xr6:uid="{00000000-0010-0000-3B05-000001000000}" uniqueName="P1082306">
      <xmlPr mapId="2" xpath="/GFI-IZD-POD/IPK-GFI-IZD-POD_1000379/P1082306" xmlDataType="decimal"/>
    </xmlCellPr>
  </singleXmlCell>
  <singleXmlCell id="1345" xr6:uid="{00000000-000C-0000-FFFF-FFFF3C050000}" r="S47" connectionId="0">
    <xmlCellPr id="1" xr6:uid="{00000000-0010-0000-3C05-000001000000}" uniqueName="P1123078">
      <xmlPr mapId="2" xpath="/GFI-IZD-POD/IPK-GFI-IZD-POD_1000379/P1123078" xmlDataType="decimal"/>
    </xmlCellPr>
  </singleXmlCell>
  <singleXmlCell id="1346" xr6:uid="{00000000-000C-0000-FFFF-FFFF3D050000}" r="T47" connectionId="0">
    <xmlCellPr id="1" xr6:uid="{00000000-0010-0000-3D05-000001000000}" uniqueName="P1123079">
      <xmlPr mapId="2" xpath="/GFI-IZD-POD/IPK-GFI-IZD-POD_1000379/P1123079" xmlDataType="decimal"/>
    </xmlCellPr>
  </singleXmlCell>
  <singleXmlCell id="1347" xr6:uid="{00000000-000C-0000-FFFF-FFFF3E050000}" r="U47" connectionId="0">
    <xmlCellPr id="1" xr6:uid="{00000000-0010-0000-3E05-000001000000}" uniqueName="P1082358">
      <xmlPr mapId="2" xpath="/GFI-IZD-POD/IPK-GFI-IZD-POD_1000379/P1082358" xmlDataType="decimal"/>
    </xmlCellPr>
  </singleXmlCell>
  <singleXmlCell id="1348" xr6:uid="{00000000-000C-0000-FFFF-FFFF3F050000}" r="V47" connectionId="0">
    <xmlCellPr id="1" xr6:uid="{00000000-0010-0000-3F05-000001000000}" uniqueName="P1082360">
      <xmlPr mapId="2" xpath="/GFI-IZD-POD/IPK-GFI-IZD-POD_1000379/P1082360" xmlDataType="decimal"/>
    </xmlCellPr>
  </singleXmlCell>
  <singleXmlCell id="1349" xr6:uid="{00000000-000C-0000-FFFF-FFFF40050000}" r="W47" connectionId="0">
    <xmlCellPr id="1" xr6:uid="{00000000-0010-0000-4005-000001000000}" uniqueName="P1082361">
      <xmlPr mapId="2" xpath="/GFI-IZD-POD/IPK-GFI-IZD-POD_1000379/P1082361" xmlDataType="decimal"/>
    </xmlCellPr>
  </singleXmlCell>
  <singleXmlCell id="1350" xr6:uid="{00000000-000C-0000-FFFF-FFFF41050000}" r="X47" connectionId="0">
    <xmlCellPr id="1" xr6:uid="{00000000-0010-0000-4105-000001000000}" uniqueName="P1082362">
      <xmlPr mapId="2" xpath="/GFI-IZD-POD/IPK-GFI-IZD-POD_1000379/P1082362" xmlDataType="decimal"/>
    </xmlCellPr>
  </singleXmlCell>
  <singleXmlCell id="1351" xr6:uid="{00000000-000C-0000-FFFF-FFFF42050000}" r="Y47" connectionId="0">
    <xmlCellPr id="1" xr6:uid="{00000000-0010-0000-4205-000001000000}" uniqueName="P1082364">
      <xmlPr mapId="2" xpath="/GFI-IZD-POD/IPK-GFI-IZD-POD_1000379/P1082364" xmlDataType="decimal"/>
    </xmlCellPr>
  </singleXmlCell>
  <singleXmlCell id="1352" xr6:uid="{00000000-000C-0000-FFFF-FFFF43050000}" r="H48" connectionId="0">
    <xmlCellPr id="1" xr6:uid="{00000000-0010-0000-4305-000001000000}" uniqueName="P1080104">
      <xmlPr mapId="2" xpath="/GFI-IZD-POD/IPK-GFI-IZD-POD_1000379/P1080104" xmlDataType="decimal"/>
    </xmlCellPr>
  </singleXmlCell>
  <singleXmlCell id="1353" xr6:uid="{00000000-000C-0000-FFFF-FFFF44050000}" r="I48" connectionId="0">
    <xmlCellPr id="1" xr6:uid="{00000000-0010-0000-4405-000001000000}" uniqueName="P1080105">
      <xmlPr mapId="2" xpath="/GFI-IZD-POD/IPK-GFI-IZD-POD_1000379/P1080105" xmlDataType="decimal"/>
    </xmlCellPr>
  </singleXmlCell>
  <singleXmlCell id="1354" xr6:uid="{00000000-000C-0000-FFFF-FFFF45050000}" r="J48" connectionId="0">
    <xmlCellPr id="1" xr6:uid="{00000000-0010-0000-4505-000001000000}" uniqueName="P1080106">
      <xmlPr mapId="2" xpath="/GFI-IZD-POD/IPK-GFI-IZD-POD_1000379/P1080106" xmlDataType="decimal"/>
    </xmlCellPr>
  </singleXmlCell>
  <singleXmlCell id="1355" xr6:uid="{00000000-000C-0000-FFFF-FFFF46050000}" r="K48" connectionId="0">
    <xmlCellPr id="1" xr6:uid="{00000000-0010-0000-4605-000001000000}" uniqueName="P1080107">
      <xmlPr mapId="2" xpath="/GFI-IZD-POD/IPK-GFI-IZD-POD_1000379/P1080107" xmlDataType="decimal"/>
    </xmlCellPr>
  </singleXmlCell>
  <singleXmlCell id="1356" xr6:uid="{00000000-000C-0000-FFFF-FFFF47050000}" r="L48" connectionId="0">
    <xmlCellPr id="1" xr6:uid="{00000000-0010-0000-4705-000001000000}" uniqueName="P1080108">
      <xmlPr mapId="2" xpath="/GFI-IZD-POD/IPK-GFI-IZD-POD_1000379/P1080108" xmlDataType="decimal"/>
    </xmlCellPr>
  </singleXmlCell>
  <singleXmlCell id="1357" xr6:uid="{00000000-000C-0000-FFFF-FFFF48050000}" r="M48" connectionId="0">
    <xmlCellPr id="1" xr6:uid="{00000000-0010-0000-4805-000001000000}" uniqueName="P1080109">
      <xmlPr mapId="2" xpath="/GFI-IZD-POD/IPK-GFI-IZD-POD_1000379/P1080109" xmlDataType="decimal"/>
    </xmlCellPr>
  </singleXmlCell>
  <singleXmlCell id="1358" xr6:uid="{00000000-000C-0000-FFFF-FFFF49050000}" r="N48" connectionId="0">
    <xmlCellPr id="1" xr6:uid="{00000000-0010-0000-4905-000001000000}" uniqueName="P1080110">
      <xmlPr mapId="2" xpath="/GFI-IZD-POD/IPK-GFI-IZD-POD_1000379/P1080110" xmlDataType="decimal"/>
    </xmlCellPr>
  </singleXmlCell>
  <singleXmlCell id="1359" xr6:uid="{00000000-000C-0000-FFFF-FFFF4A050000}" r="O48" connectionId="0">
    <xmlCellPr id="1" xr6:uid="{00000000-0010-0000-4A05-000001000000}" uniqueName="P1080111">
      <xmlPr mapId="2" xpath="/GFI-IZD-POD/IPK-GFI-IZD-POD_1000379/P1080111" xmlDataType="decimal"/>
    </xmlCellPr>
  </singleXmlCell>
  <singleXmlCell id="1360" xr6:uid="{00000000-000C-0000-FFFF-FFFF4B050000}" r="P48" connectionId="0">
    <xmlCellPr id="1" xr6:uid="{00000000-0010-0000-4B05-000001000000}" uniqueName="P1082365">
      <xmlPr mapId="2" xpath="/GFI-IZD-POD/IPK-GFI-IZD-POD_1000379/P1082365" xmlDataType="decimal"/>
    </xmlCellPr>
  </singleXmlCell>
  <singleXmlCell id="1361" xr6:uid="{00000000-000C-0000-FFFF-FFFF4C050000}" r="Q48" connectionId="0">
    <xmlCellPr id="1" xr6:uid="{00000000-0010-0000-4C05-000001000000}" uniqueName="P1082366">
      <xmlPr mapId="2" xpath="/GFI-IZD-POD/IPK-GFI-IZD-POD_1000379/P1082366" xmlDataType="decimal"/>
    </xmlCellPr>
  </singleXmlCell>
  <singleXmlCell id="1362" xr6:uid="{00000000-000C-0000-FFFF-FFFF4D050000}" r="R48" connectionId="0">
    <xmlCellPr id="1" xr6:uid="{00000000-0010-0000-4D05-000001000000}" uniqueName="P1082367">
      <xmlPr mapId="2" xpath="/GFI-IZD-POD/IPK-GFI-IZD-POD_1000379/P1082367" xmlDataType="decimal"/>
    </xmlCellPr>
  </singleXmlCell>
  <singleXmlCell id="1363" xr6:uid="{00000000-000C-0000-FFFF-FFFF4E050000}" r="S48" connectionId="0">
    <xmlCellPr id="1" xr6:uid="{00000000-0010-0000-4E05-000001000000}" uniqueName="P1123080">
      <xmlPr mapId="2" xpath="/GFI-IZD-POD/IPK-GFI-IZD-POD_1000379/P1123080" xmlDataType="decimal"/>
    </xmlCellPr>
  </singleXmlCell>
  <singleXmlCell id="1364" xr6:uid="{00000000-000C-0000-FFFF-FFFF4F050000}" r="T48" connectionId="0">
    <xmlCellPr id="1" xr6:uid="{00000000-0010-0000-4F05-000001000000}" uniqueName="P1123081">
      <xmlPr mapId="2" xpath="/GFI-IZD-POD/IPK-GFI-IZD-POD_1000379/P1123081" xmlDataType="decimal"/>
    </xmlCellPr>
  </singleXmlCell>
  <singleXmlCell id="1365" xr6:uid="{00000000-000C-0000-FFFF-FFFF50050000}" r="U48" connectionId="0">
    <xmlCellPr id="1" xr6:uid="{00000000-0010-0000-5005-000001000000}" uniqueName="P1082309">
      <xmlPr mapId="2" xpath="/GFI-IZD-POD/IPK-GFI-IZD-POD_1000379/P1082309" xmlDataType="decimal"/>
    </xmlCellPr>
  </singleXmlCell>
  <singleXmlCell id="1366" xr6:uid="{00000000-000C-0000-FFFF-FFFF51050000}" r="V48" connectionId="0">
    <xmlCellPr id="1" xr6:uid="{00000000-0010-0000-5105-000001000000}" uniqueName="P1082368">
      <xmlPr mapId="2" xpath="/GFI-IZD-POD/IPK-GFI-IZD-POD_1000379/P1082368" xmlDataType="decimal"/>
    </xmlCellPr>
  </singleXmlCell>
  <singleXmlCell id="1367" xr6:uid="{00000000-000C-0000-FFFF-FFFF52050000}" r="W48" connectionId="0">
    <xmlCellPr id="1" xr6:uid="{00000000-0010-0000-5205-000001000000}" uniqueName="P1082369">
      <xmlPr mapId="2" xpath="/GFI-IZD-POD/IPK-GFI-IZD-POD_1000379/P1082369" xmlDataType="decimal"/>
    </xmlCellPr>
  </singleXmlCell>
  <singleXmlCell id="1368" xr6:uid="{00000000-000C-0000-FFFF-FFFF53050000}" r="X48" connectionId="0">
    <xmlCellPr id="1" xr6:uid="{00000000-0010-0000-5305-000001000000}" uniqueName="P1082370">
      <xmlPr mapId="2" xpath="/GFI-IZD-POD/IPK-GFI-IZD-POD_1000379/P1082370" xmlDataType="decimal"/>
    </xmlCellPr>
  </singleXmlCell>
  <singleXmlCell id="1369" xr6:uid="{00000000-000C-0000-FFFF-FFFF54050000}" r="Y48" connectionId="0">
    <xmlCellPr id="1" xr6:uid="{00000000-0010-0000-5405-000001000000}" uniqueName="P1082372">
      <xmlPr mapId="2" xpath="/GFI-IZD-POD/IPK-GFI-IZD-POD_1000379/P1082372" xmlDataType="decimal"/>
    </xmlCellPr>
  </singleXmlCell>
  <singleXmlCell id="1370" xr6:uid="{00000000-000C-0000-FFFF-FFFF55050000}" r="H49" connectionId="0">
    <xmlCellPr id="1" xr6:uid="{00000000-0010-0000-5505-000001000000}" uniqueName="P1080112">
      <xmlPr mapId="2" xpath="/GFI-IZD-POD/IPK-GFI-IZD-POD_1000379/P1080112" xmlDataType="decimal"/>
    </xmlCellPr>
  </singleXmlCell>
  <singleXmlCell id="1371" xr6:uid="{00000000-000C-0000-FFFF-FFFF56050000}" r="I49" connectionId="0">
    <xmlCellPr id="1" xr6:uid="{00000000-0010-0000-5605-000001000000}" uniqueName="P1080113">
      <xmlPr mapId="2" xpath="/GFI-IZD-POD/IPK-GFI-IZD-POD_1000379/P1080113" xmlDataType="decimal"/>
    </xmlCellPr>
  </singleXmlCell>
  <singleXmlCell id="1372" xr6:uid="{00000000-000C-0000-FFFF-FFFF57050000}" r="J49" connectionId="0">
    <xmlCellPr id="1" xr6:uid="{00000000-0010-0000-5705-000001000000}" uniqueName="P1080114">
      <xmlPr mapId="2" xpath="/GFI-IZD-POD/IPK-GFI-IZD-POD_1000379/P1080114" xmlDataType="decimal"/>
    </xmlCellPr>
  </singleXmlCell>
  <singleXmlCell id="1373" xr6:uid="{00000000-000C-0000-FFFF-FFFF58050000}" r="K49" connectionId="0">
    <xmlCellPr id="1" xr6:uid="{00000000-0010-0000-5805-000001000000}" uniqueName="P1080115">
      <xmlPr mapId="2" xpath="/GFI-IZD-POD/IPK-GFI-IZD-POD_1000379/P1080115" xmlDataType="decimal"/>
    </xmlCellPr>
  </singleXmlCell>
  <singleXmlCell id="1374" xr6:uid="{00000000-000C-0000-FFFF-FFFF59050000}" r="L49" connectionId="0">
    <xmlCellPr id="1" xr6:uid="{00000000-0010-0000-5905-000001000000}" uniqueName="P1080116">
      <xmlPr mapId="2" xpath="/GFI-IZD-POD/IPK-GFI-IZD-POD_1000379/P1080116" xmlDataType="decimal"/>
    </xmlCellPr>
  </singleXmlCell>
  <singleXmlCell id="1375" xr6:uid="{00000000-000C-0000-FFFF-FFFF5A050000}" r="M49" connectionId="0">
    <xmlCellPr id="1" xr6:uid="{00000000-0010-0000-5A05-000001000000}" uniqueName="P1080117">
      <xmlPr mapId="2" xpath="/GFI-IZD-POD/IPK-GFI-IZD-POD_1000379/P1080117" xmlDataType="decimal"/>
    </xmlCellPr>
  </singleXmlCell>
  <singleXmlCell id="1376" xr6:uid="{00000000-000C-0000-FFFF-FFFF5B050000}" r="N49" connectionId="0">
    <xmlCellPr id="1" xr6:uid="{00000000-0010-0000-5B05-000001000000}" uniqueName="P1080118">
      <xmlPr mapId="2" xpath="/GFI-IZD-POD/IPK-GFI-IZD-POD_1000379/P1080118" xmlDataType="decimal"/>
    </xmlCellPr>
  </singleXmlCell>
  <singleXmlCell id="1377" xr6:uid="{00000000-000C-0000-FFFF-FFFF5C050000}" r="O49" connectionId="0">
    <xmlCellPr id="1" xr6:uid="{00000000-0010-0000-5C05-000001000000}" uniqueName="P1080119">
      <xmlPr mapId="2" xpath="/GFI-IZD-POD/IPK-GFI-IZD-POD_1000379/P1080119" xmlDataType="decimal"/>
    </xmlCellPr>
  </singleXmlCell>
  <singleXmlCell id="1378" xr6:uid="{00000000-000C-0000-FFFF-FFFF5D050000}" r="P49" connectionId="0">
    <xmlCellPr id="1" xr6:uid="{00000000-0010-0000-5D05-000001000000}" uniqueName="P1082374">
      <xmlPr mapId="2" xpath="/GFI-IZD-POD/IPK-GFI-IZD-POD_1000379/P1082374" xmlDataType="decimal"/>
    </xmlCellPr>
  </singleXmlCell>
  <singleXmlCell id="1379" xr6:uid="{00000000-000C-0000-FFFF-FFFF5E050000}" r="Q49" connectionId="0">
    <xmlCellPr id="1" xr6:uid="{00000000-0010-0000-5E05-000001000000}" uniqueName="P1082376">
      <xmlPr mapId="2" xpath="/GFI-IZD-POD/IPK-GFI-IZD-POD_1000379/P1082376" xmlDataType="decimal"/>
    </xmlCellPr>
  </singleXmlCell>
  <singleXmlCell id="1380" xr6:uid="{00000000-000C-0000-FFFF-FFFF5F050000}" r="R49" connectionId="0">
    <xmlCellPr id="1" xr6:uid="{00000000-0010-0000-5F05-000001000000}" uniqueName="P1082378">
      <xmlPr mapId="2" xpath="/GFI-IZD-POD/IPK-GFI-IZD-POD_1000379/P1082378" xmlDataType="decimal"/>
    </xmlCellPr>
  </singleXmlCell>
  <singleXmlCell id="1381" xr6:uid="{00000000-000C-0000-FFFF-FFFF60050000}" r="S49" connectionId="0">
    <xmlCellPr id="1" xr6:uid="{00000000-0010-0000-6005-000001000000}" uniqueName="P1123082">
      <xmlPr mapId="2" xpath="/GFI-IZD-POD/IPK-GFI-IZD-POD_1000379/P1123082" xmlDataType="decimal"/>
    </xmlCellPr>
  </singleXmlCell>
  <singleXmlCell id="1382" xr6:uid="{00000000-000C-0000-FFFF-FFFF61050000}" r="T49" connectionId="0">
    <xmlCellPr id="1" xr6:uid="{00000000-0010-0000-6105-000001000000}" uniqueName="P1123083">
      <xmlPr mapId="2" xpath="/GFI-IZD-POD/IPK-GFI-IZD-POD_1000379/P1123083" xmlDataType="decimal"/>
    </xmlCellPr>
  </singleXmlCell>
  <singleXmlCell id="1383" xr6:uid="{00000000-000C-0000-FFFF-FFFF62050000}" r="U49" connectionId="0">
    <xmlCellPr id="1" xr6:uid="{00000000-0010-0000-6205-000001000000}" uniqueName="P1082381">
      <xmlPr mapId="2" xpath="/GFI-IZD-POD/IPK-GFI-IZD-POD_1000379/P1082381" xmlDataType="decimal"/>
    </xmlCellPr>
  </singleXmlCell>
  <singleXmlCell id="1384" xr6:uid="{00000000-000C-0000-FFFF-FFFF63050000}" r="V49" connectionId="0">
    <xmlCellPr id="1" xr6:uid="{00000000-0010-0000-6305-000001000000}" uniqueName="P1082312">
      <xmlPr mapId="2" xpath="/GFI-IZD-POD/IPK-GFI-IZD-POD_1000379/P1082312" xmlDataType="decimal"/>
    </xmlCellPr>
  </singleXmlCell>
  <singleXmlCell id="1385" xr6:uid="{00000000-000C-0000-FFFF-FFFF64050000}" r="W49" connectionId="0">
    <xmlCellPr id="1" xr6:uid="{00000000-0010-0000-6405-000001000000}" uniqueName="P1082383">
      <xmlPr mapId="2" xpath="/GFI-IZD-POD/IPK-GFI-IZD-POD_1000379/P1082383" xmlDataType="decimal"/>
    </xmlCellPr>
  </singleXmlCell>
  <singleXmlCell id="1386" xr6:uid="{00000000-000C-0000-FFFF-FFFF65050000}" r="X49" connectionId="0">
    <xmlCellPr id="1" xr6:uid="{00000000-0010-0000-6505-000001000000}" uniqueName="P1082385">
      <xmlPr mapId="2" xpath="/GFI-IZD-POD/IPK-GFI-IZD-POD_1000379/P1082385" xmlDataType="decimal"/>
    </xmlCellPr>
  </singleXmlCell>
  <singleXmlCell id="1387" xr6:uid="{00000000-000C-0000-FFFF-FFFF66050000}" r="Y49" connectionId="0">
    <xmlCellPr id="1" xr6:uid="{00000000-0010-0000-6605-000001000000}" uniqueName="P1082388">
      <xmlPr mapId="2" xpath="/GFI-IZD-POD/IPK-GFI-IZD-POD_1000379/P1082388" xmlDataType="decimal"/>
    </xmlCellPr>
  </singleXmlCell>
  <singleXmlCell id="1388" xr6:uid="{00000000-000C-0000-FFFF-FFFF67050000}" r="H50" connectionId="0">
    <xmlCellPr id="1" xr6:uid="{00000000-0010-0000-6705-000001000000}" uniqueName="P1080120">
      <xmlPr mapId="2" xpath="/GFI-IZD-POD/IPK-GFI-IZD-POD_1000379/P1080120" xmlDataType="decimal"/>
    </xmlCellPr>
  </singleXmlCell>
  <singleXmlCell id="1389" xr6:uid="{00000000-000C-0000-FFFF-FFFF68050000}" r="I50" connectionId="0">
    <xmlCellPr id="1" xr6:uid="{00000000-0010-0000-6805-000001000000}" uniqueName="P1080121">
      <xmlPr mapId="2" xpath="/GFI-IZD-POD/IPK-GFI-IZD-POD_1000379/P1080121" xmlDataType="decimal"/>
    </xmlCellPr>
  </singleXmlCell>
  <singleXmlCell id="1390" xr6:uid="{00000000-000C-0000-FFFF-FFFF69050000}" r="J50" connectionId="0">
    <xmlCellPr id="1" xr6:uid="{00000000-0010-0000-6905-000001000000}" uniqueName="P1080122">
      <xmlPr mapId="2" xpath="/GFI-IZD-POD/IPK-GFI-IZD-POD_1000379/P1080122" xmlDataType="decimal"/>
    </xmlCellPr>
  </singleXmlCell>
  <singleXmlCell id="1391" xr6:uid="{00000000-000C-0000-FFFF-FFFF6A050000}" r="K50" connectionId="0">
    <xmlCellPr id="1" xr6:uid="{00000000-0010-0000-6A05-000001000000}" uniqueName="P1080123">
      <xmlPr mapId="2" xpath="/GFI-IZD-POD/IPK-GFI-IZD-POD_1000379/P1080123" xmlDataType="decimal"/>
    </xmlCellPr>
  </singleXmlCell>
  <singleXmlCell id="1392" xr6:uid="{00000000-000C-0000-FFFF-FFFF6B050000}" r="L50" connectionId="0">
    <xmlCellPr id="1" xr6:uid="{00000000-0010-0000-6B05-000001000000}" uniqueName="P1080124">
      <xmlPr mapId="2" xpath="/GFI-IZD-POD/IPK-GFI-IZD-POD_1000379/P1080124" xmlDataType="decimal"/>
    </xmlCellPr>
  </singleXmlCell>
  <singleXmlCell id="1393" xr6:uid="{00000000-000C-0000-FFFF-FFFF6C050000}" r="M50" connectionId="0">
    <xmlCellPr id="1" xr6:uid="{00000000-0010-0000-6C05-000001000000}" uniqueName="P1080125">
      <xmlPr mapId="2" xpath="/GFI-IZD-POD/IPK-GFI-IZD-POD_1000379/P1080125" xmlDataType="decimal"/>
    </xmlCellPr>
  </singleXmlCell>
  <singleXmlCell id="1394" xr6:uid="{00000000-000C-0000-FFFF-FFFF6D050000}" r="N50" connectionId="0">
    <xmlCellPr id="1" xr6:uid="{00000000-0010-0000-6D05-000001000000}" uniqueName="P1080126">
      <xmlPr mapId="2" xpath="/GFI-IZD-POD/IPK-GFI-IZD-POD_1000379/P1080126" xmlDataType="decimal"/>
    </xmlCellPr>
  </singleXmlCell>
  <singleXmlCell id="1395" xr6:uid="{00000000-000C-0000-FFFF-FFFF6E050000}" r="O50" connectionId="0">
    <xmlCellPr id="1" xr6:uid="{00000000-0010-0000-6E05-000001000000}" uniqueName="P1080127">
      <xmlPr mapId="2" xpath="/GFI-IZD-POD/IPK-GFI-IZD-POD_1000379/P1080127" xmlDataType="decimal"/>
    </xmlCellPr>
  </singleXmlCell>
  <singleXmlCell id="1396" xr6:uid="{00000000-000C-0000-FFFF-FFFF6F050000}" r="P50" connectionId="0">
    <xmlCellPr id="1" xr6:uid="{00000000-0010-0000-6F05-000001000000}" uniqueName="P1082390">
      <xmlPr mapId="2" xpath="/GFI-IZD-POD/IPK-GFI-IZD-POD_1000379/P1082390" xmlDataType="decimal"/>
    </xmlCellPr>
  </singleXmlCell>
  <singleXmlCell id="1397" xr6:uid="{00000000-000C-0000-FFFF-FFFF70050000}" r="Q50" connectionId="0">
    <xmlCellPr id="1" xr6:uid="{00000000-0010-0000-7005-000001000000}" uniqueName="P1082392">
      <xmlPr mapId="2" xpath="/GFI-IZD-POD/IPK-GFI-IZD-POD_1000379/P1082392" xmlDataType="decimal"/>
    </xmlCellPr>
  </singleXmlCell>
  <singleXmlCell id="1398" xr6:uid="{00000000-000C-0000-FFFF-FFFF71050000}" r="R50" connectionId="0">
    <xmlCellPr id="1" xr6:uid="{00000000-0010-0000-7105-000001000000}" uniqueName="P1082394">
      <xmlPr mapId="2" xpath="/GFI-IZD-POD/IPK-GFI-IZD-POD_1000379/P1082394" xmlDataType="decimal"/>
    </xmlCellPr>
  </singleXmlCell>
  <singleXmlCell id="1399" xr6:uid="{00000000-000C-0000-FFFF-FFFF72050000}" r="S50" connectionId="0">
    <xmlCellPr id="1" xr6:uid="{00000000-0010-0000-7205-000001000000}" uniqueName="P1123084">
      <xmlPr mapId="2" xpath="/GFI-IZD-POD/IPK-GFI-IZD-POD_1000379/P1123084" xmlDataType="decimal"/>
    </xmlCellPr>
  </singleXmlCell>
  <singleXmlCell id="1400" xr6:uid="{00000000-000C-0000-FFFF-FFFF73050000}" r="T50" connectionId="0">
    <xmlCellPr id="1" xr6:uid="{00000000-0010-0000-7305-000001000000}" uniqueName="P1123085">
      <xmlPr mapId="2" xpath="/GFI-IZD-POD/IPK-GFI-IZD-POD_1000379/P1123085" xmlDataType="decimal"/>
    </xmlCellPr>
  </singleXmlCell>
  <singleXmlCell id="1401" xr6:uid="{00000000-000C-0000-FFFF-FFFF74050000}" r="U50" connectionId="0">
    <xmlCellPr id="1" xr6:uid="{00000000-0010-0000-7405-000001000000}" uniqueName="P1082396">
      <xmlPr mapId="2" xpath="/GFI-IZD-POD/IPK-GFI-IZD-POD_1000379/P1082396" xmlDataType="decimal"/>
    </xmlCellPr>
  </singleXmlCell>
  <singleXmlCell id="1402" xr6:uid="{00000000-000C-0000-FFFF-FFFF75050000}" r="V50" connectionId="0">
    <xmlCellPr id="1" xr6:uid="{00000000-0010-0000-7505-000001000000}" uniqueName="P1082398">
      <xmlPr mapId="2" xpath="/GFI-IZD-POD/IPK-GFI-IZD-POD_1000379/P1082398" xmlDataType="decimal"/>
    </xmlCellPr>
  </singleXmlCell>
  <singleXmlCell id="1403" xr6:uid="{00000000-000C-0000-FFFF-FFFF76050000}" r="W50" connectionId="0">
    <xmlCellPr id="1" xr6:uid="{00000000-0010-0000-7605-000001000000}" uniqueName="P1082314">
      <xmlPr mapId="2" xpath="/GFI-IZD-POD/IPK-GFI-IZD-POD_1000379/P1082314" xmlDataType="decimal"/>
    </xmlCellPr>
  </singleXmlCell>
  <singleXmlCell id="1404" xr6:uid="{00000000-000C-0000-FFFF-FFFF77050000}" r="X50" connectionId="0">
    <xmlCellPr id="1" xr6:uid="{00000000-0010-0000-7705-000001000000}" uniqueName="P1082401">
      <xmlPr mapId="2" xpath="/GFI-IZD-POD/IPK-GFI-IZD-POD_1000379/P1082401" xmlDataType="decimal"/>
    </xmlCellPr>
  </singleXmlCell>
  <singleXmlCell id="1405" xr6:uid="{00000000-000C-0000-FFFF-FFFF78050000}" r="Y50" connectionId="0">
    <xmlCellPr id="1" xr6:uid="{00000000-0010-0000-7805-000001000000}" uniqueName="P1082403">
      <xmlPr mapId="2" xpath="/GFI-IZD-POD/IPK-GFI-IZD-POD_1000379/P1082403" xmlDataType="decimal"/>
    </xmlCellPr>
  </singleXmlCell>
  <singleXmlCell id="1406" xr6:uid="{00000000-000C-0000-FFFF-FFFF79050000}" r="H51" connectionId="0">
    <xmlCellPr id="1" xr6:uid="{00000000-0010-0000-7905-000001000000}" uniqueName="P1080136">
      <xmlPr mapId="2" xpath="/GFI-IZD-POD/IPK-GFI-IZD-POD_1000379/P1080136" xmlDataType="decimal"/>
    </xmlCellPr>
  </singleXmlCell>
  <singleXmlCell id="1407" xr6:uid="{00000000-000C-0000-FFFF-FFFF7A050000}" r="I51" connectionId="0">
    <xmlCellPr id="1" xr6:uid="{00000000-0010-0000-7A05-000001000000}" uniqueName="P1080137">
      <xmlPr mapId="2" xpath="/GFI-IZD-POD/IPK-GFI-IZD-POD_1000379/P1080137" xmlDataType="decimal"/>
    </xmlCellPr>
  </singleXmlCell>
  <singleXmlCell id="1408" xr6:uid="{00000000-000C-0000-FFFF-FFFF7B050000}" r="J51" connectionId="0">
    <xmlCellPr id="1" xr6:uid="{00000000-0010-0000-7B05-000001000000}" uniqueName="P1080138">
      <xmlPr mapId="2" xpath="/GFI-IZD-POD/IPK-GFI-IZD-POD_1000379/P1080138" xmlDataType="decimal"/>
    </xmlCellPr>
  </singleXmlCell>
  <singleXmlCell id="1409" xr6:uid="{00000000-000C-0000-FFFF-FFFF7C050000}" r="K51" connectionId="0">
    <xmlCellPr id="1" xr6:uid="{00000000-0010-0000-7C05-000001000000}" uniqueName="P1080139">
      <xmlPr mapId="2" xpath="/GFI-IZD-POD/IPK-GFI-IZD-POD_1000379/P1080139" xmlDataType="decimal"/>
    </xmlCellPr>
  </singleXmlCell>
  <singleXmlCell id="1410" xr6:uid="{00000000-000C-0000-FFFF-FFFF7D050000}" r="L51" connectionId="0">
    <xmlCellPr id="1" xr6:uid="{00000000-0010-0000-7D05-000001000000}" uniqueName="P1080140">
      <xmlPr mapId="2" xpath="/GFI-IZD-POD/IPK-GFI-IZD-POD_1000379/P1080140" xmlDataType="decimal"/>
    </xmlCellPr>
  </singleXmlCell>
  <singleXmlCell id="1411" xr6:uid="{00000000-000C-0000-FFFF-FFFF7E050000}" r="M51" connectionId="0">
    <xmlCellPr id="1" xr6:uid="{00000000-0010-0000-7E05-000001000000}" uniqueName="P1080141">
      <xmlPr mapId="2" xpath="/GFI-IZD-POD/IPK-GFI-IZD-POD_1000379/P1080141" xmlDataType="decimal"/>
    </xmlCellPr>
  </singleXmlCell>
  <singleXmlCell id="1412" xr6:uid="{00000000-000C-0000-FFFF-FFFF7F050000}" r="N51" connectionId="0">
    <xmlCellPr id="1" xr6:uid="{00000000-0010-0000-7F05-000001000000}" uniqueName="P1080142">
      <xmlPr mapId="2" xpath="/GFI-IZD-POD/IPK-GFI-IZD-POD_1000379/P1080142" xmlDataType="decimal"/>
    </xmlCellPr>
  </singleXmlCell>
  <singleXmlCell id="1413" xr6:uid="{00000000-000C-0000-FFFF-FFFF80050000}" r="O51" connectionId="0">
    <xmlCellPr id="1" xr6:uid="{00000000-0010-0000-8005-000001000000}" uniqueName="P1080143">
      <xmlPr mapId="2" xpath="/GFI-IZD-POD/IPK-GFI-IZD-POD_1000379/P1080143" xmlDataType="decimal"/>
    </xmlCellPr>
  </singleXmlCell>
  <singleXmlCell id="1414" xr6:uid="{00000000-000C-0000-FFFF-FFFF81050000}" r="P51" connectionId="0">
    <xmlCellPr id="1" xr6:uid="{00000000-0010-0000-8105-000001000000}" uniqueName="P1082418">
      <xmlPr mapId="2" xpath="/GFI-IZD-POD/IPK-GFI-IZD-POD_1000379/P1082418" xmlDataType="decimal"/>
    </xmlCellPr>
  </singleXmlCell>
  <singleXmlCell id="1415" xr6:uid="{00000000-000C-0000-FFFF-FFFF82050000}" r="Q51" connectionId="0">
    <xmlCellPr id="1" xr6:uid="{00000000-0010-0000-8205-000001000000}" uniqueName="P1082419">
      <xmlPr mapId="2" xpath="/GFI-IZD-POD/IPK-GFI-IZD-POD_1000379/P1082419" xmlDataType="decimal"/>
    </xmlCellPr>
  </singleXmlCell>
  <singleXmlCell id="1416" xr6:uid="{00000000-000C-0000-FFFF-FFFF83050000}" r="R51" connectionId="0">
    <xmlCellPr id="1" xr6:uid="{00000000-0010-0000-8305-000001000000}" uniqueName="P1082420">
      <xmlPr mapId="2" xpath="/GFI-IZD-POD/IPK-GFI-IZD-POD_1000379/P1082420" xmlDataType="decimal"/>
    </xmlCellPr>
  </singleXmlCell>
  <singleXmlCell id="1417" xr6:uid="{00000000-000C-0000-FFFF-FFFF84050000}" r="S51" connectionId="0">
    <xmlCellPr id="1" xr6:uid="{00000000-0010-0000-8405-000001000000}" uniqueName="P1123086">
      <xmlPr mapId="2" xpath="/GFI-IZD-POD/IPK-GFI-IZD-POD_1000379/P1123086" xmlDataType="decimal"/>
    </xmlCellPr>
  </singleXmlCell>
  <singleXmlCell id="1418" xr6:uid="{00000000-000C-0000-FFFF-FFFF85050000}" r="T51" connectionId="0">
    <xmlCellPr id="1" xr6:uid="{00000000-0010-0000-8505-000001000000}" uniqueName="P1123087">
      <xmlPr mapId="2" xpath="/GFI-IZD-POD/IPK-GFI-IZD-POD_1000379/P1123087" xmlDataType="decimal"/>
    </xmlCellPr>
  </singleXmlCell>
  <singleXmlCell id="1419" xr6:uid="{00000000-000C-0000-FFFF-FFFF86050000}" r="U51" connectionId="0">
    <xmlCellPr id="1" xr6:uid="{00000000-0010-0000-8605-000001000000}" uniqueName="P1082422">
      <xmlPr mapId="2" xpath="/GFI-IZD-POD/IPK-GFI-IZD-POD_1000379/P1082422" xmlDataType="decimal"/>
    </xmlCellPr>
  </singleXmlCell>
  <singleXmlCell id="1420" xr6:uid="{00000000-000C-0000-FFFF-FFFF87050000}" r="V51" connectionId="0">
    <xmlCellPr id="1" xr6:uid="{00000000-0010-0000-8705-000001000000}" uniqueName="P1082423">
      <xmlPr mapId="2" xpath="/GFI-IZD-POD/IPK-GFI-IZD-POD_1000379/P1082423" xmlDataType="decimal"/>
    </xmlCellPr>
  </singleXmlCell>
  <singleXmlCell id="1421" xr6:uid="{00000000-000C-0000-FFFF-FFFF88050000}" r="W51" connectionId="0">
    <xmlCellPr id="1" xr6:uid="{00000000-0010-0000-8805-000001000000}" uniqueName="P1082425">
      <xmlPr mapId="2" xpath="/GFI-IZD-POD/IPK-GFI-IZD-POD_1000379/P1082425" xmlDataType="decimal"/>
    </xmlCellPr>
  </singleXmlCell>
  <singleXmlCell id="1422" xr6:uid="{00000000-000C-0000-FFFF-FFFF89050000}" r="X51" connectionId="0">
    <xmlCellPr id="1" xr6:uid="{00000000-0010-0000-8905-000001000000}" uniqueName="P1082428">
      <xmlPr mapId="2" xpath="/GFI-IZD-POD/IPK-GFI-IZD-POD_1000379/P1082428" xmlDataType="decimal"/>
    </xmlCellPr>
  </singleXmlCell>
  <singleXmlCell id="1423" xr6:uid="{00000000-000C-0000-FFFF-FFFF8A050000}" r="Y51" connectionId="0">
    <xmlCellPr id="1" xr6:uid="{00000000-0010-0000-8A05-000001000000}" uniqueName="P1082320">
      <xmlPr mapId="2" xpath="/GFI-IZD-POD/IPK-GFI-IZD-POD_1000379/P1082320" xmlDataType="decimal"/>
    </xmlCellPr>
  </singleXmlCell>
  <singleXmlCell id="1424" xr6:uid="{00000000-000C-0000-FFFF-FFFF8B050000}" r="H52" connectionId="0">
    <xmlCellPr id="1" xr6:uid="{00000000-0010-0000-8B05-000001000000}" uniqueName="P1123142">
      <xmlPr mapId="2" xpath="/GFI-IZD-POD/IPK-GFI-IZD-POD_1000379/P1123142" xmlDataType="decimal"/>
    </xmlCellPr>
  </singleXmlCell>
  <singleXmlCell id="1425" xr6:uid="{00000000-000C-0000-FFFF-FFFF8C050000}" r="I52" connectionId="0">
    <xmlCellPr id="1" xr6:uid="{00000000-0010-0000-8C05-000001000000}" uniqueName="P1123143">
      <xmlPr mapId="2" xpath="/GFI-IZD-POD/IPK-GFI-IZD-POD_1000379/P1123143" xmlDataType="decimal"/>
    </xmlCellPr>
  </singleXmlCell>
  <singleXmlCell id="1426" xr6:uid="{00000000-000C-0000-FFFF-FFFF8D050000}" r="J52" connectionId="0">
    <xmlCellPr id="1" xr6:uid="{00000000-0010-0000-8D05-000001000000}" uniqueName="P1123144">
      <xmlPr mapId="2" xpath="/GFI-IZD-POD/IPK-GFI-IZD-POD_1000379/P1123144" xmlDataType="decimal"/>
    </xmlCellPr>
  </singleXmlCell>
  <singleXmlCell id="1427" xr6:uid="{00000000-000C-0000-FFFF-FFFF8E050000}" r="K52" connectionId="0">
    <xmlCellPr id="1" xr6:uid="{00000000-0010-0000-8E05-000001000000}" uniqueName="P1123145">
      <xmlPr mapId="2" xpath="/GFI-IZD-POD/IPK-GFI-IZD-POD_1000379/P1123145" xmlDataType="decimal"/>
    </xmlCellPr>
  </singleXmlCell>
  <singleXmlCell id="1428" xr6:uid="{00000000-000C-0000-FFFF-FFFF8F050000}" r="L52" connectionId="0">
    <xmlCellPr id="1" xr6:uid="{00000000-0010-0000-8F05-000001000000}" uniqueName="P1123146">
      <xmlPr mapId="2" xpath="/GFI-IZD-POD/IPK-GFI-IZD-POD_1000379/P1123146" xmlDataType="decimal"/>
    </xmlCellPr>
  </singleXmlCell>
  <singleXmlCell id="1429" xr6:uid="{00000000-000C-0000-FFFF-FFFF90050000}" r="M52" connectionId="0">
    <xmlCellPr id="1" xr6:uid="{00000000-0010-0000-9005-000001000000}" uniqueName="P1123152">
      <xmlPr mapId="2" xpath="/GFI-IZD-POD/IPK-GFI-IZD-POD_1000379/P1123152" xmlDataType="decimal"/>
    </xmlCellPr>
  </singleXmlCell>
  <singleXmlCell id="1430" xr6:uid="{00000000-000C-0000-FFFF-FFFF91050000}" r="N52" connectionId="0">
    <xmlCellPr id="1" xr6:uid="{00000000-0010-0000-9105-000001000000}" uniqueName="P1123153">
      <xmlPr mapId="2" xpath="/GFI-IZD-POD/IPK-GFI-IZD-POD_1000379/P1123153" xmlDataType="decimal"/>
    </xmlCellPr>
  </singleXmlCell>
  <singleXmlCell id="1431" xr6:uid="{00000000-000C-0000-FFFF-FFFF92050000}" r="O52" connectionId="0">
    <xmlCellPr id="1" xr6:uid="{00000000-0010-0000-9205-000001000000}" uniqueName="P1123154">
      <xmlPr mapId="2" xpath="/GFI-IZD-POD/IPK-GFI-IZD-POD_1000379/P1123154" xmlDataType="decimal"/>
    </xmlCellPr>
  </singleXmlCell>
  <singleXmlCell id="1432" xr6:uid="{00000000-000C-0000-FFFF-FFFF93050000}" r="P52" connectionId="0">
    <xmlCellPr id="1" xr6:uid="{00000000-0010-0000-9305-000001000000}" uniqueName="P1123155">
      <xmlPr mapId="2" xpath="/GFI-IZD-POD/IPK-GFI-IZD-POD_1000379/P1123155" xmlDataType="decimal"/>
    </xmlCellPr>
  </singleXmlCell>
  <singleXmlCell id="1433" xr6:uid="{00000000-000C-0000-FFFF-FFFF94050000}" r="Q52" connectionId="0">
    <xmlCellPr id="1" xr6:uid="{00000000-0010-0000-9405-000001000000}" uniqueName="P1123156">
      <xmlPr mapId="2" xpath="/GFI-IZD-POD/IPK-GFI-IZD-POD_1000379/P1123156" xmlDataType="decimal"/>
    </xmlCellPr>
  </singleXmlCell>
  <singleXmlCell id="1434" xr6:uid="{00000000-000C-0000-FFFF-FFFF95050000}" r="R52" connectionId="0">
    <xmlCellPr id="1" xr6:uid="{00000000-0010-0000-9505-000001000000}" uniqueName="P1123157">
      <xmlPr mapId="2" xpath="/GFI-IZD-POD/IPK-GFI-IZD-POD_1000379/P1123157" xmlDataType="decimal"/>
    </xmlCellPr>
  </singleXmlCell>
  <singleXmlCell id="1435" xr6:uid="{00000000-000C-0000-FFFF-FFFF96050000}" r="S52" connectionId="0">
    <xmlCellPr id="1" xr6:uid="{00000000-0010-0000-9605-000001000000}" uniqueName="P1123088">
      <xmlPr mapId="2" xpath="/GFI-IZD-POD/IPK-GFI-IZD-POD_1000379/P1123088" xmlDataType="decimal"/>
    </xmlCellPr>
  </singleXmlCell>
  <singleXmlCell id="1436" xr6:uid="{00000000-000C-0000-FFFF-FFFF97050000}" r="T52" connectionId="0">
    <xmlCellPr id="1" xr6:uid="{00000000-0010-0000-9705-000001000000}" uniqueName="P1123089">
      <xmlPr mapId="2" xpath="/GFI-IZD-POD/IPK-GFI-IZD-POD_1000379/P1123089" xmlDataType="decimal"/>
    </xmlCellPr>
  </singleXmlCell>
  <singleXmlCell id="1437" xr6:uid="{00000000-000C-0000-FFFF-FFFF98050000}" r="U52" connectionId="0">
    <xmlCellPr id="1" xr6:uid="{00000000-0010-0000-9805-000001000000}" uniqueName="P1123164">
      <xmlPr mapId="2" xpath="/GFI-IZD-POD/IPK-GFI-IZD-POD_1000379/P1123164" xmlDataType="decimal"/>
    </xmlCellPr>
  </singleXmlCell>
  <singleXmlCell id="1438" xr6:uid="{00000000-000C-0000-FFFF-FFFF99050000}" r="V52" connectionId="0">
    <xmlCellPr id="1" xr6:uid="{00000000-0010-0000-9905-000001000000}" uniqueName="P1123165">
      <xmlPr mapId="2" xpath="/GFI-IZD-POD/IPK-GFI-IZD-POD_1000379/P1123165" xmlDataType="decimal"/>
    </xmlCellPr>
  </singleXmlCell>
  <singleXmlCell id="1439" xr6:uid="{00000000-000C-0000-FFFF-FFFF9A050000}" r="W52" connectionId="0">
    <xmlCellPr id="1" xr6:uid="{00000000-0010-0000-9A05-000001000000}" uniqueName="P1123166">
      <xmlPr mapId="2" xpath="/GFI-IZD-POD/IPK-GFI-IZD-POD_1000379/P1123166" xmlDataType="decimal"/>
    </xmlCellPr>
  </singleXmlCell>
  <singleXmlCell id="1440" xr6:uid="{00000000-000C-0000-FFFF-FFFF9B050000}" r="X52" connectionId="0">
    <xmlCellPr id="1" xr6:uid="{00000000-0010-0000-9B05-000001000000}" uniqueName="P1123167">
      <xmlPr mapId="2" xpath="/GFI-IZD-POD/IPK-GFI-IZD-POD_1000379/P1123167" xmlDataType="decimal"/>
    </xmlCellPr>
  </singleXmlCell>
  <singleXmlCell id="1441" xr6:uid="{00000000-000C-0000-FFFF-FFFF9C050000}" r="Y52" connectionId="0">
    <xmlCellPr id="1" xr6:uid="{00000000-0010-0000-9C05-000001000000}" uniqueName="P1123168">
      <xmlPr mapId="2" xpath="/GFI-IZD-POD/IPK-GFI-IZD-POD_1000379/P1123168" xmlDataType="decimal"/>
    </xmlCellPr>
  </singleXmlCell>
  <singleXmlCell id="1442" xr6:uid="{00000000-000C-0000-FFFF-FFFF9D050000}" r="H53" connectionId="0">
    <xmlCellPr id="1" xr6:uid="{00000000-0010-0000-9D05-000001000000}" uniqueName="P1080144">
      <xmlPr mapId="2" xpath="/GFI-IZD-POD/IPK-GFI-IZD-POD_1000379/P1080144" xmlDataType="decimal"/>
    </xmlCellPr>
  </singleXmlCell>
  <singleXmlCell id="1443" xr6:uid="{00000000-000C-0000-FFFF-FFFF9E050000}" r="I53" connectionId="0">
    <xmlCellPr id="1" xr6:uid="{00000000-0010-0000-9E05-000001000000}" uniqueName="P1080145">
      <xmlPr mapId="2" xpath="/GFI-IZD-POD/IPK-GFI-IZD-POD_1000379/P1080145" xmlDataType="decimal"/>
    </xmlCellPr>
  </singleXmlCell>
  <singleXmlCell id="1444" xr6:uid="{00000000-000C-0000-FFFF-FFFF9F050000}" r="J53" connectionId="0">
    <xmlCellPr id="1" xr6:uid="{00000000-0010-0000-9F05-000001000000}" uniqueName="P1080146">
      <xmlPr mapId="2" xpath="/GFI-IZD-POD/IPK-GFI-IZD-POD_1000379/P1080146" xmlDataType="decimal"/>
    </xmlCellPr>
  </singleXmlCell>
  <singleXmlCell id="1445" xr6:uid="{00000000-000C-0000-FFFF-FFFFA0050000}" r="K53" connectionId="0">
    <xmlCellPr id="1" xr6:uid="{00000000-0010-0000-A005-000001000000}" uniqueName="P1080147">
      <xmlPr mapId="2" xpath="/GFI-IZD-POD/IPK-GFI-IZD-POD_1000379/P1080147" xmlDataType="decimal"/>
    </xmlCellPr>
  </singleXmlCell>
  <singleXmlCell id="1446" xr6:uid="{00000000-000C-0000-FFFF-FFFFA1050000}" r="L53" connectionId="0">
    <xmlCellPr id="1" xr6:uid="{00000000-0010-0000-A105-000001000000}" uniqueName="P1080148">
      <xmlPr mapId="2" xpath="/GFI-IZD-POD/IPK-GFI-IZD-POD_1000379/P1080148" xmlDataType="decimal"/>
    </xmlCellPr>
  </singleXmlCell>
  <singleXmlCell id="1447" xr6:uid="{00000000-000C-0000-FFFF-FFFFA2050000}" r="M53" connectionId="0">
    <xmlCellPr id="1" xr6:uid="{00000000-0010-0000-A205-000001000000}" uniqueName="P1080149">
      <xmlPr mapId="2" xpath="/GFI-IZD-POD/IPK-GFI-IZD-POD_1000379/P1080149" xmlDataType="decimal"/>
    </xmlCellPr>
  </singleXmlCell>
  <singleXmlCell id="1448" xr6:uid="{00000000-000C-0000-FFFF-FFFFA3050000}" r="N53" connectionId="0">
    <xmlCellPr id="1" xr6:uid="{00000000-0010-0000-A305-000001000000}" uniqueName="P1080150">
      <xmlPr mapId="2" xpath="/GFI-IZD-POD/IPK-GFI-IZD-POD_1000379/P1080150" xmlDataType="decimal"/>
    </xmlCellPr>
  </singleXmlCell>
  <singleXmlCell id="1449" xr6:uid="{00000000-000C-0000-FFFF-FFFFA4050000}" r="O53" connectionId="0">
    <xmlCellPr id="1" xr6:uid="{00000000-0010-0000-A405-000001000000}" uniqueName="P1080397">
      <xmlPr mapId="2" xpath="/GFI-IZD-POD/IPK-GFI-IZD-POD_1000379/P1080397" xmlDataType="decimal"/>
    </xmlCellPr>
  </singleXmlCell>
  <singleXmlCell id="1450" xr6:uid="{00000000-000C-0000-FFFF-FFFFA5050000}" r="P53" connectionId="0">
    <xmlCellPr id="1" xr6:uid="{00000000-0010-0000-A505-000001000000}" uniqueName="P1082429">
      <xmlPr mapId="2" xpath="/GFI-IZD-POD/IPK-GFI-IZD-POD_1000379/P1082429" xmlDataType="decimal"/>
    </xmlCellPr>
  </singleXmlCell>
  <singleXmlCell id="1451" xr6:uid="{00000000-000C-0000-FFFF-FFFFA6050000}" r="Q53" connectionId="0">
    <xmlCellPr id="1" xr6:uid="{00000000-0010-0000-A605-000001000000}" uniqueName="P1082447">
      <xmlPr mapId="2" xpath="/GFI-IZD-POD/IPK-GFI-IZD-POD_1000379/P1082447" xmlDataType="decimal"/>
    </xmlCellPr>
  </singleXmlCell>
  <singleXmlCell id="1452" xr6:uid="{00000000-000C-0000-FFFF-FFFFA7050000}" r="R53" connectionId="0">
    <xmlCellPr id="1" xr6:uid="{00000000-0010-0000-A705-000001000000}" uniqueName="P1082450">
      <xmlPr mapId="2" xpath="/GFI-IZD-POD/IPK-GFI-IZD-POD_1000379/P1082450" xmlDataType="decimal"/>
    </xmlCellPr>
  </singleXmlCell>
  <singleXmlCell id="1453" xr6:uid="{00000000-000C-0000-FFFF-FFFFA8050000}" r="S53" connectionId="0">
    <xmlCellPr id="1" xr6:uid="{00000000-0010-0000-A805-000001000000}" uniqueName="P1123090">
      <xmlPr mapId="2" xpath="/GFI-IZD-POD/IPK-GFI-IZD-POD_1000379/P1123090" xmlDataType="decimal"/>
    </xmlCellPr>
  </singleXmlCell>
  <singleXmlCell id="1454" xr6:uid="{00000000-000C-0000-FFFF-FFFFA9050000}" r="T53" connectionId="0">
    <xmlCellPr id="1" xr6:uid="{00000000-0010-0000-A905-000001000000}" uniqueName="P1123091">
      <xmlPr mapId="2" xpath="/GFI-IZD-POD/IPK-GFI-IZD-POD_1000379/P1123091" xmlDataType="decimal"/>
    </xmlCellPr>
  </singleXmlCell>
  <singleXmlCell id="1455" xr6:uid="{00000000-000C-0000-FFFF-FFFFAA050000}" r="U53" connectionId="0">
    <xmlCellPr id="1" xr6:uid="{00000000-0010-0000-AA05-000001000000}" uniqueName="P1082453">
      <xmlPr mapId="2" xpath="/GFI-IZD-POD/IPK-GFI-IZD-POD_1000379/P1082453" xmlDataType="decimal"/>
    </xmlCellPr>
  </singleXmlCell>
  <singleXmlCell id="1456" xr6:uid="{00000000-000C-0000-FFFF-FFFFAB050000}" r="V53" connectionId="0">
    <xmlCellPr id="1" xr6:uid="{00000000-0010-0000-AB05-000001000000}" uniqueName="P1082455">
      <xmlPr mapId="2" xpath="/GFI-IZD-POD/IPK-GFI-IZD-POD_1000379/P1082455" xmlDataType="decimal"/>
    </xmlCellPr>
  </singleXmlCell>
  <singleXmlCell id="1457" xr6:uid="{00000000-000C-0000-FFFF-FFFFAC050000}" r="W53" connectionId="0">
    <xmlCellPr id="1" xr6:uid="{00000000-0010-0000-AC05-000001000000}" uniqueName="P1082458">
      <xmlPr mapId="2" xpath="/GFI-IZD-POD/IPK-GFI-IZD-POD_1000379/P1082458" xmlDataType="decimal"/>
    </xmlCellPr>
  </singleXmlCell>
  <singleXmlCell id="1458" xr6:uid="{00000000-000C-0000-FFFF-FFFFAD050000}" r="X53" connectionId="0">
    <xmlCellPr id="1" xr6:uid="{00000000-0010-0000-AD05-000001000000}" uniqueName="P1082460">
      <xmlPr mapId="2" xpath="/GFI-IZD-POD/IPK-GFI-IZD-POD_1000379/P1082460" xmlDataType="decimal"/>
    </xmlCellPr>
  </singleXmlCell>
  <singleXmlCell id="1459" xr6:uid="{00000000-000C-0000-FFFF-FFFFAE050000}" r="Y53" connectionId="0">
    <xmlCellPr id="1" xr6:uid="{00000000-0010-0000-AE05-000001000000}" uniqueName="P1082461">
      <xmlPr mapId="2" xpath="/GFI-IZD-POD/IPK-GFI-IZD-POD_1000379/P1082461" xmlDataType="decimal"/>
    </xmlCellPr>
  </singleXmlCell>
  <singleXmlCell id="1460" xr6:uid="{00000000-000C-0000-FFFF-FFFFAF050000}" r="H54" connectionId="0">
    <xmlCellPr id="1" xr6:uid="{00000000-0010-0000-AF05-000001000000}" uniqueName="P1123147">
      <xmlPr mapId="2" xpath="/GFI-IZD-POD/IPK-GFI-IZD-POD_1000379/P1123147" xmlDataType="decimal"/>
    </xmlCellPr>
  </singleXmlCell>
  <singleXmlCell id="1461" xr6:uid="{00000000-000C-0000-FFFF-FFFFB0050000}" r="I54" connectionId="0">
    <xmlCellPr id="1" xr6:uid="{00000000-0010-0000-B005-000001000000}" uniqueName="P1123148">
      <xmlPr mapId="2" xpath="/GFI-IZD-POD/IPK-GFI-IZD-POD_1000379/P1123148" xmlDataType="decimal"/>
    </xmlCellPr>
  </singleXmlCell>
  <singleXmlCell id="1462" xr6:uid="{00000000-000C-0000-FFFF-FFFFB1050000}" r="J54" connectionId="0">
    <xmlCellPr id="1" xr6:uid="{00000000-0010-0000-B105-000001000000}" uniqueName="P1123149">
      <xmlPr mapId="2" xpath="/GFI-IZD-POD/IPK-GFI-IZD-POD_1000379/P1123149" xmlDataType="decimal"/>
    </xmlCellPr>
  </singleXmlCell>
  <singleXmlCell id="1463" xr6:uid="{00000000-000C-0000-FFFF-FFFFB2050000}" r="K54" connectionId="0">
    <xmlCellPr id="1" xr6:uid="{00000000-0010-0000-B205-000001000000}" uniqueName="P1123150">
      <xmlPr mapId="2" xpath="/GFI-IZD-POD/IPK-GFI-IZD-POD_1000379/P1123150" xmlDataType="decimal"/>
    </xmlCellPr>
  </singleXmlCell>
  <singleXmlCell id="1464" xr6:uid="{00000000-000C-0000-FFFF-FFFFB3050000}" r="L54" connectionId="0">
    <xmlCellPr id="1" xr6:uid="{00000000-0010-0000-B305-000001000000}" uniqueName="P1123151">
      <xmlPr mapId="2" xpath="/GFI-IZD-POD/IPK-GFI-IZD-POD_1000379/P1123151" xmlDataType="decimal"/>
    </xmlCellPr>
  </singleXmlCell>
  <singleXmlCell id="1465" xr6:uid="{00000000-000C-0000-FFFF-FFFFB4050000}" r="M54" connectionId="0">
    <xmlCellPr id="1" xr6:uid="{00000000-0010-0000-B405-000001000000}" uniqueName="P1123158">
      <xmlPr mapId="2" xpath="/GFI-IZD-POD/IPK-GFI-IZD-POD_1000379/P1123158" xmlDataType="decimal"/>
    </xmlCellPr>
  </singleXmlCell>
  <singleXmlCell id="1466" xr6:uid="{00000000-000C-0000-FFFF-FFFFB5050000}" r="N54" connectionId="0">
    <xmlCellPr id="1" xr6:uid="{00000000-0010-0000-B505-000001000000}" uniqueName="P1123159">
      <xmlPr mapId="2" xpath="/GFI-IZD-POD/IPK-GFI-IZD-POD_1000379/P1123159" xmlDataType="decimal"/>
    </xmlCellPr>
  </singleXmlCell>
  <singleXmlCell id="1467" xr6:uid="{00000000-000C-0000-FFFF-FFFFB6050000}" r="O54" connectionId="0">
    <xmlCellPr id="1" xr6:uid="{00000000-0010-0000-B605-000001000000}" uniqueName="P1123160">
      <xmlPr mapId="2" xpath="/GFI-IZD-POD/IPK-GFI-IZD-POD_1000379/P1123160" xmlDataType="decimal"/>
    </xmlCellPr>
  </singleXmlCell>
  <singleXmlCell id="1468" xr6:uid="{00000000-000C-0000-FFFF-FFFFB7050000}" r="P54" connectionId="0">
    <xmlCellPr id="1" xr6:uid="{00000000-0010-0000-B705-000001000000}" uniqueName="P1123161">
      <xmlPr mapId="2" xpath="/GFI-IZD-POD/IPK-GFI-IZD-POD_1000379/P1123161" xmlDataType="decimal"/>
    </xmlCellPr>
  </singleXmlCell>
  <singleXmlCell id="1469" xr6:uid="{00000000-000C-0000-FFFF-FFFFB8050000}" r="Q54" connectionId="0">
    <xmlCellPr id="1" xr6:uid="{00000000-0010-0000-B805-000001000000}" uniqueName="P1123162">
      <xmlPr mapId="2" xpath="/GFI-IZD-POD/IPK-GFI-IZD-POD_1000379/P1123162" xmlDataType="decimal"/>
    </xmlCellPr>
  </singleXmlCell>
  <singleXmlCell id="1470" xr6:uid="{00000000-000C-0000-FFFF-FFFFB9050000}" r="R54" connectionId="0">
    <xmlCellPr id="1" xr6:uid="{00000000-0010-0000-B905-000001000000}" uniqueName="P1123163">
      <xmlPr mapId="2" xpath="/GFI-IZD-POD/IPK-GFI-IZD-POD_1000379/P1123163" xmlDataType="decimal"/>
    </xmlCellPr>
  </singleXmlCell>
  <singleXmlCell id="1471" xr6:uid="{00000000-000C-0000-FFFF-FFFFBA050000}" r="S54" connectionId="0">
    <xmlCellPr id="1" xr6:uid="{00000000-0010-0000-BA05-000001000000}" uniqueName="P1123092">
      <xmlPr mapId="2" xpath="/GFI-IZD-POD/IPK-GFI-IZD-POD_1000379/P1123092" xmlDataType="decimal"/>
    </xmlCellPr>
  </singleXmlCell>
  <singleXmlCell id="1472" xr6:uid="{00000000-000C-0000-FFFF-FFFFBB050000}" r="T54" connectionId="0">
    <xmlCellPr id="1" xr6:uid="{00000000-0010-0000-BB05-000001000000}" uniqueName="P1123093">
      <xmlPr mapId="2" xpath="/GFI-IZD-POD/IPK-GFI-IZD-POD_1000379/P1123093" xmlDataType="decimal"/>
    </xmlCellPr>
  </singleXmlCell>
  <singleXmlCell id="1473" xr6:uid="{00000000-000C-0000-FFFF-FFFFBC050000}" r="U54" connectionId="0">
    <xmlCellPr id="1" xr6:uid="{00000000-0010-0000-BC05-000001000000}" uniqueName="P1123169">
      <xmlPr mapId="2" xpath="/GFI-IZD-POD/IPK-GFI-IZD-POD_1000379/P1123169" xmlDataType="decimal"/>
    </xmlCellPr>
  </singleXmlCell>
  <singleXmlCell id="1474" xr6:uid="{00000000-000C-0000-FFFF-FFFFBD050000}" r="V54" connectionId="0">
    <xmlCellPr id="1" xr6:uid="{00000000-0010-0000-BD05-000001000000}" uniqueName="P1123170">
      <xmlPr mapId="2" xpath="/GFI-IZD-POD/IPK-GFI-IZD-POD_1000379/P1123170" xmlDataType="decimal"/>
    </xmlCellPr>
  </singleXmlCell>
  <singleXmlCell id="1475" xr6:uid="{00000000-000C-0000-FFFF-FFFFBE050000}" r="W54" connectionId="0">
    <xmlCellPr id="1" xr6:uid="{00000000-0010-0000-BE05-000001000000}" uniqueName="P1123171">
      <xmlPr mapId="2" xpath="/GFI-IZD-POD/IPK-GFI-IZD-POD_1000379/P1123171" xmlDataType="decimal"/>
    </xmlCellPr>
  </singleXmlCell>
  <singleXmlCell id="1476" xr6:uid="{00000000-000C-0000-FFFF-FFFFBF050000}" r="X54" connectionId="0">
    <xmlCellPr id="1" xr6:uid="{00000000-0010-0000-BF05-000001000000}" uniqueName="P1123172">
      <xmlPr mapId="2" xpath="/GFI-IZD-POD/IPK-GFI-IZD-POD_1000379/P1123172" xmlDataType="decimal"/>
    </xmlCellPr>
  </singleXmlCell>
  <singleXmlCell id="1477" xr6:uid="{00000000-000C-0000-FFFF-FFFFC0050000}" r="Y54" connectionId="0">
    <xmlCellPr id="1" xr6:uid="{00000000-0010-0000-C005-000001000000}" uniqueName="P1123173">
      <xmlPr mapId="2" xpath="/GFI-IZD-POD/IPK-GFI-IZD-POD_1000379/P1123173" xmlDataType="decimal"/>
    </xmlCellPr>
  </singleXmlCell>
  <singleXmlCell id="1478" xr6:uid="{00000000-000C-0000-FFFF-FFFFC1050000}" r="H55" connectionId="0">
    <xmlCellPr id="1" xr6:uid="{00000000-0010-0000-C105-000001000000}" uniqueName="P1080398">
      <xmlPr mapId="2" xpath="/GFI-IZD-POD/IPK-GFI-IZD-POD_1000379/P1080398" xmlDataType="decimal"/>
    </xmlCellPr>
  </singleXmlCell>
  <singleXmlCell id="1479" xr6:uid="{00000000-000C-0000-FFFF-FFFFC2050000}" r="I55" connectionId="0">
    <xmlCellPr id="1" xr6:uid="{00000000-0010-0000-C205-000001000000}" uniqueName="P1080399">
      <xmlPr mapId="2" xpath="/GFI-IZD-POD/IPK-GFI-IZD-POD_1000379/P1080399" xmlDataType="decimal"/>
    </xmlCellPr>
  </singleXmlCell>
  <singleXmlCell id="1480" xr6:uid="{00000000-000C-0000-FFFF-FFFFC3050000}" r="J55" connectionId="0">
    <xmlCellPr id="1" xr6:uid="{00000000-0010-0000-C305-000001000000}" uniqueName="P1080586">
      <xmlPr mapId="2" xpath="/GFI-IZD-POD/IPK-GFI-IZD-POD_1000379/P1080586" xmlDataType="decimal"/>
    </xmlCellPr>
  </singleXmlCell>
  <singleXmlCell id="1481" xr6:uid="{00000000-000C-0000-FFFF-FFFFC4050000}" r="K55" connectionId="0">
    <xmlCellPr id="1" xr6:uid="{00000000-0010-0000-C405-000001000000}" uniqueName="P1080587">
      <xmlPr mapId="2" xpath="/GFI-IZD-POD/IPK-GFI-IZD-POD_1000379/P1080587" xmlDataType="decimal"/>
    </xmlCellPr>
  </singleXmlCell>
  <singleXmlCell id="1482" xr6:uid="{00000000-000C-0000-FFFF-FFFFC5050000}" r="L55" connectionId="0">
    <xmlCellPr id="1" xr6:uid="{00000000-0010-0000-C505-000001000000}" uniqueName="P1080588">
      <xmlPr mapId="2" xpath="/GFI-IZD-POD/IPK-GFI-IZD-POD_1000379/P1080588" xmlDataType="decimal"/>
    </xmlCellPr>
  </singleXmlCell>
  <singleXmlCell id="1483" xr6:uid="{00000000-000C-0000-FFFF-FFFFC6050000}" r="M55" connectionId="0">
    <xmlCellPr id="1" xr6:uid="{00000000-0010-0000-C605-000001000000}" uniqueName="P1080589">
      <xmlPr mapId="2" xpath="/GFI-IZD-POD/IPK-GFI-IZD-POD_1000379/P1080589" xmlDataType="decimal"/>
    </xmlCellPr>
  </singleXmlCell>
  <singleXmlCell id="1484" xr6:uid="{00000000-000C-0000-FFFF-FFFFC7050000}" r="N55" connectionId="0">
    <xmlCellPr id="1" xr6:uid="{00000000-0010-0000-C705-000001000000}" uniqueName="P1080590">
      <xmlPr mapId="2" xpath="/GFI-IZD-POD/IPK-GFI-IZD-POD_1000379/P1080590" xmlDataType="decimal"/>
    </xmlCellPr>
  </singleXmlCell>
  <singleXmlCell id="1485" xr6:uid="{00000000-000C-0000-FFFF-FFFFC8050000}" r="O55" connectionId="0">
    <xmlCellPr id="1" xr6:uid="{00000000-0010-0000-C805-000001000000}" uniqueName="P1080591">
      <xmlPr mapId="2" xpath="/GFI-IZD-POD/IPK-GFI-IZD-POD_1000379/P1080591" xmlDataType="decimal"/>
    </xmlCellPr>
  </singleXmlCell>
  <singleXmlCell id="1486" xr6:uid="{00000000-000C-0000-FFFF-FFFFC9050000}" r="P55" connectionId="0">
    <xmlCellPr id="1" xr6:uid="{00000000-0010-0000-C905-000001000000}" uniqueName="P1082462">
      <xmlPr mapId="2" xpath="/GFI-IZD-POD/IPK-GFI-IZD-POD_1000379/P1082462" xmlDataType="decimal"/>
    </xmlCellPr>
  </singleXmlCell>
  <singleXmlCell id="1487" xr6:uid="{00000000-000C-0000-FFFF-FFFFCA050000}" r="Q55" connectionId="0">
    <xmlCellPr id="1" xr6:uid="{00000000-0010-0000-CA05-000001000000}" uniqueName="P1082430">
      <xmlPr mapId="2" xpath="/GFI-IZD-POD/IPK-GFI-IZD-POD_1000379/P1082430" xmlDataType="decimal"/>
    </xmlCellPr>
  </singleXmlCell>
  <singleXmlCell id="1488" xr6:uid="{00000000-000C-0000-FFFF-FFFFCB050000}" r="R55" connectionId="0">
    <xmlCellPr id="1" xr6:uid="{00000000-0010-0000-CB05-000001000000}" uniqueName="P1082463">
      <xmlPr mapId="2" xpath="/GFI-IZD-POD/IPK-GFI-IZD-POD_1000379/P1082463" xmlDataType="decimal"/>
    </xmlCellPr>
  </singleXmlCell>
  <singleXmlCell id="1489" xr6:uid="{00000000-000C-0000-FFFF-FFFFCC050000}" r="S55" connectionId="0">
    <xmlCellPr id="1" xr6:uid="{00000000-0010-0000-CC05-000001000000}" uniqueName="P1123094">
      <xmlPr mapId="2" xpath="/GFI-IZD-POD/IPK-GFI-IZD-POD_1000379/P1123094" xmlDataType="decimal"/>
    </xmlCellPr>
  </singleXmlCell>
  <singleXmlCell id="1490" xr6:uid="{00000000-000C-0000-FFFF-FFFFCD050000}" r="T55" connectionId="0">
    <xmlCellPr id="1" xr6:uid="{00000000-0010-0000-CD05-000001000000}" uniqueName="P1123095">
      <xmlPr mapId="2" xpath="/GFI-IZD-POD/IPK-GFI-IZD-POD_1000379/P1123095" xmlDataType="decimal"/>
    </xmlCellPr>
  </singleXmlCell>
  <singleXmlCell id="1491" xr6:uid="{00000000-000C-0000-FFFF-FFFFCE050000}" r="U55" connectionId="0">
    <xmlCellPr id="1" xr6:uid="{00000000-0010-0000-CE05-000001000000}" uniqueName="P1082464">
      <xmlPr mapId="2" xpath="/GFI-IZD-POD/IPK-GFI-IZD-POD_1000379/P1082464" xmlDataType="decimal"/>
    </xmlCellPr>
  </singleXmlCell>
  <singleXmlCell id="1492" xr6:uid="{00000000-000C-0000-FFFF-FFFFCF050000}" r="V55" connectionId="0">
    <xmlCellPr id="1" xr6:uid="{00000000-0010-0000-CF05-000001000000}" uniqueName="P1082465">
      <xmlPr mapId="2" xpath="/GFI-IZD-POD/IPK-GFI-IZD-POD_1000379/P1082465" xmlDataType="decimal"/>
    </xmlCellPr>
  </singleXmlCell>
  <singleXmlCell id="1493" xr6:uid="{00000000-000C-0000-FFFF-FFFFD0050000}" r="W55" connectionId="0">
    <xmlCellPr id="1" xr6:uid="{00000000-0010-0000-D005-000001000000}" uniqueName="P1082466">
      <xmlPr mapId="2" xpath="/GFI-IZD-POD/IPK-GFI-IZD-POD_1000379/P1082466" xmlDataType="decimal"/>
    </xmlCellPr>
  </singleXmlCell>
  <singleXmlCell id="1494" xr6:uid="{00000000-000C-0000-FFFF-FFFFD1050000}" r="X55" connectionId="0">
    <xmlCellPr id="1" xr6:uid="{00000000-0010-0000-D105-000001000000}" uniqueName="P1082467">
      <xmlPr mapId="2" xpath="/GFI-IZD-POD/IPK-GFI-IZD-POD_1000379/P1082467" xmlDataType="decimal"/>
    </xmlCellPr>
  </singleXmlCell>
  <singleXmlCell id="1495" xr6:uid="{00000000-000C-0000-FFFF-FFFFD2050000}" r="Y55" connectionId="0">
    <xmlCellPr id="1" xr6:uid="{00000000-0010-0000-D205-000001000000}" uniqueName="P1082468">
      <xmlPr mapId="2" xpath="/GFI-IZD-POD/IPK-GFI-IZD-POD_1000379/P1082468" xmlDataType="decimal"/>
    </xmlCellPr>
  </singleXmlCell>
  <singleXmlCell id="1496" xr6:uid="{00000000-000C-0000-FFFF-FFFFD3050000}" r="H56" connectionId="0">
    <xmlCellPr id="1" xr6:uid="{00000000-0010-0000-D305-000001000000}" uniqueName="P1080692">
      <xmlPr mapId="2" xpath="/GFI-IZD-POD/IPK-GFI-IZD-POD_1000379/P1080692" xmlDataType="decimal"/>
    </xmlCellPr>
  </singleXmlCell>
  <singleXmlCell id="1497" xr6:uid="{00000000-000C-0000-FFFF-FFFFD4050000}" r="I56" connectionId="0">
    <xmlCellPr id="1" xr6:uid="{00000000-0010-0000-D405-000001000000}" uniqueName="P1080693">
      <xmlPr mapId="2" xpath="/GFI-IZD-POD/IPK-GFI-IZD-POD_1000379/P1080693" xmlDataType="decimal"/>
    </xmlCellPr>
  </singleXmlCell>
  <singleXmlCell id="1498" xr6:uid="{00000000-000C-0000-FFFF-FFFFD5050000}" r="J56" connectionId="0">
    <xmlCellPr id="1" xr6:uid="{00000000-0010-0000-D505-000001000000}" uniqueName="P1080694">
      <xmlPr mapId="2" xpath="/GFI-IZD-POD/IPK-GFI-IZD-POD_1000379/P1080694" xmlDataType="decimal"/>
    </xmlCellPr>
  </singleXmlCell>
  <singleXmlCell id="1499" xr6:uid="{00000000-000C-0000-FFFF-FFFFD6050000}" r="K56" connectionId="0">
    <xmlCellPr id="1" xr6:uid="{00000000-0010-0000-D605-000001000000}" uniqueName="P1080779">
      <xmlPr mapId="2" xpath="/GFI-IZD-POD/IPK-GFI-IZD-POD_1000379/P1080779" xmlDataType="decimal"/>
    </xmlCellPr>
  </singleXmlCell>
  <singleXmlCell id="1500" xr6:uid="{00000000-000C-0000-FFFF-FFFFD7050000}" r="L56" connectionId="0">
    <xmlCellPr id="1" xr6:uid="{00000000-0010-0000-D705-000001000000}" uniqueName="P1080780">
      <xmlPr mapId="2" xpath="/GFI-IZD-POD/IPK-GFI-IZD-POD_1000379/P1080780" xmlDataType="decimal"/>
    </xmlCellPr>
  </singleXmlCell>
  <singleXmlCell id="1501" xr6:uid="{00000000-000C-0000-FFFF-FFFFD8050000}" r="M56" connectionId="0">
    <xmlCellPr id="1" xr6:uid="{00000000-0010-0000-D805-000001000000}" uniqueName="P1080781">
      <xmlPr mapId="2" xpath="/GFI-IZD-POD/IPK-GFI-IZD-POD_1000379/P1080781" xmlDataType="decimal"/>
    </xmlCellPr>
  </singleXmlCell>
  <singleXmlCell id="1502" xr6:uid="{00000000-000C-0000-FFFF-FFFFD9050000}" r="N56" connectionId="0">
    <xmlCellPr id="1" xr6:uid="{00000000-0010-0000-D905-000001000000}" uniqueName="P1080782">
      <xmlPr mapId="2" xpath="/GFI-IZD-POD/IPK-GFI-IZD-POD_1000379/P1080782" xmlDataType="decimal"/>
    </xmlCellPr>
  </singleXmlCell>
  <singleXmlCell id="1503" xr6:uid="{00000000-000C-0000-FFFF-FFFFDA050000}" r="O56" connectionId="0">
    <xmlCellPr id="1" xr6:uid="{00000000-0010-0000-DA05-000001000000}" uniqueName="P1080783">
      <xmlPr mapId="2" xpath="/GFI-IZD-POD/IPK-GFI-IZD-POD_1000379/P1080783" xmlDataType="decimal"/>
    </xmlCellPr>
  </singleXmlCell>
  <singleXmlCell id="1504" xr6:uid="{00000000-000C-0000-FFFF-FFFFDB050000}" r="P56" connectionId="0">
    <xmlCellPr id="1" xr6:uid="{00000000-0010-0000-DB05-000001000000}" uniqueName="P1082469">
      <xmlPr mapId="2" xpath="/GFI-IZD-POD/IPK-GFI-IZD-POD_1000379/P1082469" xmlDataType="decimal"/>
    </xmlCellPr>
  </singleXmlCell>
  <singleXmlCell id="1505" xr6:uid="{00000000-000C-0000-FFFF-FFFFDC050000}" r="Q56" connectionId="0">
    <xmlCellPr id="1" xr6:uid="{00000000-0010-0000-DC05-000001000000}" uniqueName="P1082470">
      <xmlPr mapId="2" xpath="/GFI-IZD-POD/IPK-GFI-IZD-POD_1000379/P1082470" xmlDataType="decimal"/>
    </xmlCellPr>
  </singleXmlCell>
  <singleXmlCell id="1506" xr6:uid="{00000000-000C-0000-FFFF-FFFFDD050000}" r="R56" connectionId="0">
    <xmlCellPr id="1" xr6:uid="{00000000-0010-0000-DD05-000001000000}" uniqueName="P1082433">
      <xmlPr mapId="2" xpath="/GFI-IZD-POD/IPK-GFI-IZD-POD_1000379/P1082433" xmlDataType="decimal"/>
    </xmlCellPr>
  </singleXmlCell>
  <singleXmlCell id="1507" xr6:uid="{00000000-000C-0000-FFFF-FFFFDE050000}" r="S56" connectionId="0">
    <xmlCellPr id="1" xr6:uid="{00000000-0010-0000-DE05-000001000000}" uniqueName="P1123096">
      <xmlPr mapId="2" xpath="/GFI-IZD-POD/IPK-GFI-IZD-POD_1000379/P1123096" xmlDataType="decimal"/>
    </xmlCellPr>
  </singleXmlCell>
  <singleXmlCell id="1508" xr6:uid="{00000000-000C-0000-FFFF-FFFFDF050000}" r="T56" connectionId="0">
    <xmlCellPr id="1" xr6:uid="{00000000-0010-0000-DF05-000001000000}" uniqueName="P1123097">
      <xmlPr mapId="2" xpath="/GFI-IZD-POD/IPK-GFI-IZD-POD_1000379/P1123097" xmlDataType="decimal"/>
    </xmlCellPr>
  </singleXmlCell>
  <singleXmlCell id="1509" xr6:uid="{00000000-000C-0000-FFFF-FFFFE0050000}" r="U56" connectionId="0">
    <xmlCellPr id="1" xr6:uid="{00000000-0010-0000-E005-000001000000}" uniqueName="P1082471">
      <xmlPr mapId="2" xpath="/GFI-IZD-POD/IPK-GFI-IZD-POD_1000379/P1082471" xmlDataType="decimal"/>
    </xmlCellPr>
  </singleXmlCell>
  <singleXmlCell id="1510" xr6:uid="{00000000-000C-0000-FFFF-FFFFE1050000}" r="V56" connectionId="0">
    <xmlCellPr id="1" xr6:uid="{00000000-0010-0000-E105-000001000000}" uniqueName="P1082472">
      <xmlPr mapId="2" xpath="/GFI-IZD-POD/IPK-GFI-IZD-POD_1000379/P1082472" xmlDataType="decimal"/>
    </xmlCellPr>
  </singleXmlCell>
  <singleXmlCell id="1511" xr6:uid="{00000000-000C-0000-FFFF-FFFFE2050000}" r="W56" connectionId="0">
    <xmlCellPr id="1" xr6:uid="{00000000-0010-0000-E205-000001000000}" uniqueName="P1082473">
      <xmlPr mapId="2" xpath="/GFI-IZD-POD/IPK-GFI-IZD-POD_1000379/P1082473" xmlDataType="decimal"/>
    </xmlCellPr>
  </singleXmlCell>
  <singleXmlCell id="1512" xr6:uid="{00000000-000C-0000-FFFF-FFFFE3050000}" r="X56" connectionId="0">
    <xmlCellPr id="1" xr6:uid="{00000000-0010-0000-E305-000001000000}" uniqueName="P1082474">
      <xmlPr mapId="2" xpath="/GFI-IZD-POD/IPK-GFI-IZD-POD_1000379/P1082474" xmlDataType="decimal"/>
    </xmlCellPr>
  </singleXmlCell>
  <singleXmlCell id="1513" xr6:uid="{00000000-000C-0000-FFFF-FFFFE4050000}" r="Y56" connectionId="0">
    <xmlCellPr id="1" xr6:uid="{00000000-0010-0000-E405-000001000000}" uniqueName="P1082475">
      <xmlPr mapId="2" xpath="/GFI-IZD-POD/IPK-GFI-IZD-POD_1000379/P1082475" xmlDataType="decimal"/>
    </xmlCellPr>
  </singleXmlCell>
  <singleXmlCell id="1514" xr6:uid="{00000000-000C-0000-FFFF-FFFFE5050000}" r="H57" connectionId="0">
    <xmlCellPr id="1" xr6:uid="{00000000-0010-0000-E505-000001000000}" uniqueName="P1080784">
      <xmlPr mapId="2" xpath="/GFI-IZD-POD/IPK-GFI-IZD-POD_1000379/P1080784" xmlDataType="decimal"/>
    </xmlCellPr>
  </singleXmlCell>
  <singleXmlCell id="1515" xr6:uid="{00000000-000C-0000-FFFF-FFFFE6050000}" r="I57" connectionId="0">
    <xmlCellPr id="1" xr6:uid="{00000000-0010-0000-E605-000001000000}" uniqueName="P1080785">
      <xmlPr mapId="2" xpath="/GFI-IZD-POD/IPK-GFI-IZD-POD_1000379/P1080785" xmlDataType="decimal"/>
    </xmlCellPr>
  </singleXmlCell>
  <singleXmlCell id="1516" xr6:uid="{00000000-000C-0000-FFFF-FFFFE7050000}" r="J57" connectionId="0">
    <xmlCellPr id="1" xr6:uid="{00000000-0010-0000-E705-000001000000}" uniqueName="P1080786">
      <xmlPr mapId="2" xpath="/GFI-IZD-POD/IPK-GFI-IZD-POD_1000379/P1080786" xmlDataType="decimal"/>
    </xmlCellPr>
  </singleXmlCell>
  <singleXmlCell id="1517" xr6:uid="{00000000-000C-0000-FFFF-FFFFE8050000}" r="K57" connectionId="0">
    <xmlCellPr id="1" xr6:uid="{00000000-0010-0000-E805-000001000000}" uniqueName="P1081033">
      <xmlPr mapId="2" xpath="/GFI-IZD-POD/IPK-GFI-IZD-POD_1000379/P1081033" xmlDataType="decimal"/>
    </xmlCellPr>
  </singleXmlCell>
  <singleXmlCell id="1518" xr6:uid="{00000000-000C-0000-FFFF-FFFFE9050000}" r="L57" connectionId="0">
    <xmlCellPr id="1" xr6:uid="{00000000-0010-0000-E905-000001000000}" uniqueName="P1081034">
      <xmlPr mapId="2" xpath="/GFI-IZD-POD/IPK-GFI-IZD-POD_1000379/P1081034" xmlDataType="decimal"/>
    </xmlCellPr>
  </singleXmlCell>
  <singleXmlCell id="1519" xr6:uid="{00000000-000C-0000-FFFF-FFFFEA050000}" r="M57" connectionId="0">
    <xmlCellPr id="1" xr6:uid="{00000000-0010-0000-EA05-000001000000}" uniqueName="P1081035">
      <xmlPr mapId="2" xpath="/GFI-IZD-POD/IPK-GFI-IZD-POD_1000379/P1081035" xmlDataType="decimal"/>
    </xmlCellPr>
  </singleXmlCell>
  <singleXmlCell id="1520" xr6:uid="{00000000-000C-0000-FFFF-FFFFEB050000}" r="N57" connectionId="0">
    <xmlCellPr id="1" xr6:uid="{00000000-0010-0000-EB05-000001000000}" uniqueName="P1081222">
      <xmlPr mapId="2" xpath="/GFI-IZD-POD/IPK-GFI-IZD-POD_1000379/P1081222" xmlDataType="decimal"/>
    </xmlCellPr>
  </singleXmlCell>
  <singleXmlCell id="1521" xr6:uid="{00000000-000C-0000-FFFF-FFFFEC050000}" r="O57" connectionId="0">
    <xmlCellPr id="1" xr6:uid="{00000000-0010-0000-EC05-000001000000}" uniqueName="P1081223">
      <xmlPr mapId="2" xpath="/GFI-IZD-POD/IPK-GFI-IZD-POD_1000379/P1081223" xmlDataType="decimal"/>
    </xmlCellPr>
  </singleXmlCell>
  <singleXmlCell id="1522" xr6:uid="{00000000-000C-0000-FFFF-FFFFED050000}" r="P57" connectionId="0">
    <xmlCellPr id="1" xr6:uid="{00000000-0010-0000-ED05-000001000000}" uniqueName="P1082477">
      <xmlPr mapId="2" xpath="/GFI-IZD-POD/IPK-GFI-IZD-POD_1000379/P1082477" xmlDataType="decimal"/>
    </xmlCellPr>
  </singleXmlCell>
  <singleXmlCell id="1523" xr6:uid="{00000000-000C-0000-FFFF-FFFFEE050000}" r="Q57" connectionId="0">
    <xmlCellPr id="1" xr6:uid="{00000000-0010-0000-EE05-000001000000}" uniqueName="P1082480">
      <xmlPr mapId="2" xpath="/GFI-IZD-POD/IPK-GFI-IZD-POD_1000379/P1082480" xmlDataType="decimal"/>
    </xmlCellPr>
  </singleXmlCell>
  <singleXmlCell id="1524" xr6:uid="{00000000-000C-0000-FFFF-FFFFEF050000}" r="R57" connectionId="0">
    <xmlCellPr id="1" xr6:uid="{00000000-0010-0000-EF05-000001000000}" uniqueName="P1082482">
      <xmlPr mapId="2" xpath="/GFI-IZD-POD/IPK-GFI-IZD-POD_1000379/P1082482" xmlDataType="decimal"/>
    </xmlCellPr>
  </singleXmlCell>
  <singleXmlCell id="1525" xr6:uid="{00000000-000C-0000-FFFF-FFFFF0050000}" r="S57" connectionId="0">
    <xmlCellPr id="1" xr6:uid="{00000000-0010-0000-F005-000001000000}" uniqueName="P1123098">
      <xmlPr mapId="2" xpath="/GFI-IZD-POD/IPK-GFI-IZD-POD_1000379/P1123098" xmlDataType="decimal"/>
    </xmlCellPr>
  </singleXmlCell>
  <singleXmlCell id="1526" xr6:uid="{00000000-000C-0000-FFFF-FFFFF1050000}" r="T57" connectionId="0">
    <xmlCellPr id="1" xr6:uid="{00000000-0010-0000-F105-000001000000}" uniqueName="P1123099">
      <xmlPr mapId="2" xpath="/GFI-IZD-POD/IPK-GFI-IZD-POD_1000379/P1123099" xmlDataType="decimal"/>
    </xmlCellPr>
  </singleXmlCell>
  <singleXmlCell id="1527" xr6:uid="{00000000-000C-0000-FFFF-FFFFF2050000}" r="U57" connectionId="0">
    <xmlCellPr id="1" xr6:uid="{00000000-0010-0000-F205-000001000000}" uniqueName="P1082435">
      <xmlPr mapId="2" xpath="/GFI-IZD-POD/IPK-GFI-IZD-POD_1000379/P1082435" xmlDataType="decimal"/>
    </xmlCellPr>
  </singleXmlCell>
  <singleXmlCell id="1528" xr6:uid="{00000000-000C-0000-FFFF-FFFFF3050000}" r="V57" connectionId="0">
    <xmlCellPr id="1" xr6:uid="{00000000-0010-0000-F305-000001000000}" uniqueName="P1082484">
      <xmlPr mapId="2" xpath="/GFI-IZD-POD/IPK-GFI-IZD-POD_1000379/P1082484" xmlDataType="decimal"/>
    </xmlCellPr>
  </singleXmlCell>
  <singleXmlCell id="1529" xr6:uid="{00000000-000C-0000-FFFF-FFFFF4050000}" r="W57" connectionId="0">
    <xmlCellPr id="1" xr6:uid="{00000000-0010-0000-F405-000001000000}" uniqueName="P1082487">
      <xmlPr mapId="2" xpath="/GFI-IZD-POD/IPK-GFI-IZD-POD_1000379/P1082487" xmlDataType="decimal"/>
    </xmlCellPr>
  </singleXmlCell>
  <singleXmlCell id="1530" xr6:uid="{00000000-000C-0000-FFFF-FFFFF5050000}" r="X57" connectionId="0">
    <xmlCellPr id="1" xr6:uid="{00000000-0010-0000-F505-000001000000}" uniqueName="P1082488">
      <xmlPr mapId="2" xpath="/GFI-IZD-POD/IPK-GFI-IZD-POD_1000379/P1082488" xmlDataType="decimal"/>
    </xmlCellPr>
  </singleXmlCell>
  <singleXmlCell id="1531" xr6:uid="{00000000-000C-0000-FFFF-FFFFF6050000}" r="Y57" connectionId="0">
    <xmlCellPr id="1" xr6:uid="{00000000-0010-0000-F605-000001000000}" uniqueName="P1082490">
      <xmlPr mapId="2" xpath="/GFI-IZD-POD/IPK-GFI-IZD-POD_1000379/P1082490" xmlDataType="decimal"/>
    </xmlCellPr>
  </singleXmlCell>
  <singleXmlCell id="1532" xr6:uid="{00000000-000C-0000-FFFF-FFFFF7050000}" r="H58" connectionId="0">
    <xmlCellPr id="1" xr6:uid="{00000000-0010-0000-F705-000001000000}" uniqueName="P1081224">
      <xmlPr mapId="2" xpath="/GFI-IZD-POD/IPK-GFI-IZD-POD_1000379/P1081224" xmlDataType="decimal"/>
    </xmlCellPr>
  </singleXmlCell>
  <singleXmlCell id="1533" xr6:uid="{00000000-000C-0000-FFFF-FFFFF8050000}" r="I58" connectionId="0">
    <xmlCellPr id="1" xr6:uid="{00000000-0010-0000-F805-000001000000}" uniqueName="P1081225">
      <xmlPr mapId="2" xpath="/GFI-IZD-POD/IPK-GFI-IZD-POD_1000379/P1081225" xmlDataType="decimal"/>
    </xmlCellPr>
  </singleXmlCell>
  <singleXmlCell id="1534" xr6:uid="{00000000-000C-0000-FFFF-FFFFF9050000}" r="J58" connectionId="0">
    <xmlCellPr id="1" xr6:uid="{00000000-0010-0000-F905-000001000000}" uniqueName="P1081326">
      <xmlPr mapId="2" xpath="/GFI-IZD-POD/IPK-GFI-IZD-POD_1000379/P1081326" xmlDataType="decimal"/>
    </xmlCellPr>
  </singleXmlCell>
  <singleXmlCell id="1535" xr6:uid="{00000000-000C-0000-FFFF-FFFFFA050000}" r="K58" connectionId="0">
    <xmlCellPr id="1" xr6:uid="{00000000-0010-0000-FA05-000001000000}" uniqueName="P1081327">
      <xmlPr mapId="2" xpath="/GFI-IZD-POD/IPK-GFI-IZD-POD_1000379/P1081327" xmlDataType="decimal"/>
    </xmlCellPr>
  </singleXmlCell>
  <singleXmlCell id="1536" xr6:uid="{00000000-000C-0000-FFFF-FFFFFB050000}" r="L58" connectionId="0">
    <xmlCellPr id="1" xr6:uid="{00000000-0010-0000-FB05-000001000000}" uniqueName="P1081328">
      <xmlPr mapId="2" xpath="/GFI-IZD-POD/IPK-GFI-IZD-POD_1000379/P1081328" xmlDataType="decimal"/>
    </xmlCellPr>
  </singleXmlCell>
  <singleXmlCell id="1537" xr6:uid="{00000000-000C-0000-FFFF-FFFFFC050000}" r="M58" connectionId="0">
    <xmlCellPr id="1" xr6:uid="{00000000-0010-0000-FC05-000001000000}" uniqueName="P1081413">
      <xmlPr mapId="2" xpath="/GFI-IZD-POD/IPK-GFI-IZD-POD_1000379/P1081413" xmlDataType="decimal"/>
    </xmlCellPr>
  </singleXmlCell>
  <singleXmlCell id="1538" xr6:uid="{00000000-000C-0000-FFFF-FFFFFD050000}" r="N58" connectionId="0">
    <xmlCellPr id="1" xr6:uid="{00000000-0010-0000-FD05-000001000000}" uniqueName="P1081414">
      <xmlPr mapId="2" xpath="/GFI-IZD-POD/IPK-GFI-IZD-POD_1000379/P1081414" xmlDataType="decimal"/>
    </xmlCellPr>
  </singleXmlCell>
  <singleXmlCell id="1539" xr6:uid="{00000000-000C-0000-FFFF-FFFFFE050000}" r="O58" connectionId="0">
    <xmlCellPr id="1" xr6:uid="{00000000-0010-0000-FE05-000001000000}" uniqueName="P1081415">
      <xmlPr mapId="2" xpath="/GFI-IZD-POD/IPK-GFI-IZD-POD_1000379/P1081415" xmlDataType="decimal"/>
    </xmlCellPr>
  </singleXmlCell>
  <singleXmlCell id="1540" xr6:uid="{00000000-000C-0000-FFFF-FFFFFF050000}" r="P58" connectionId="0">
    <xmlCellPr id="1" xr6:uid="{00000000-0010-0000-FF05-000001000000}" uniqueName="P1082493">
      <xmlPr mapId="2" xpath="/GFI-IZD-POD/IPK-GFI-IZD-POD_1000379/P1082493" xmlDataType="decimal"/>
    </xmlCellPr>
  </singleXmlCell>
  <singleXmlCell id="1541" xr6:uid="{00000000-000C-0000-FFFF-FFFF00060000}" r="Q58" connectionId="0">
    <xmlCellPr id="1" xr6:uid="{00000000-0010-0000-0006-000001000000}" uniqueName="P1082497">
      <xmlPr mapId="2" xpath="/GFI-IZD-POD/IPK-GFI-IZD-POD_1000379/P1082497" xmlDataType="decimal"/>
    </xmlCellPr>
  </singleXmlCell>
  <singleXmlCell id="1542" xr6:uid="{00000000-000C-0000-FFFF-FFFF01060000}" r="R58" connectionId="0">
    <xmlCellPr id="1" xr6:uid="{00000000-0010-0000-0106-000001000000}" uniqueName="P1082498">
      <xmlPr mapId="2" xpath="/GFI-IZD-POD/IPK-GFI-IZD-POD_1000379/P1082498" xmlDataType="decimal"/>
    </xmlCellPr>
  </singleXmlCell>
  <singleXmlCell id="1543" xr6:uid="{00000000-000C-0000-FFFF-FFFF02060000}" r="S58" connectionId="0">
    <xmlCellPr id="1" xr6:uid="{00000000-0010-0000-0206-000001000000}" uniqueName="P1123100">
      <xmlPr mapId="2" xpath="/GFI-IZD-POD/IPK-GFI-IZD-POD_1000379/P1123100" xmlDataType="decimal"/>
    </xmlCellPr>
  </singleXmlCell>
  <singleXmlCell id="1544" xr6:uid="{00000000-000C-0000-FFFF-FFFF03060000}" r="T58" connectionId="0">
    <xmlCellPr id="1" xr6:uid="{00000000-0010-0000-0306-000001000000}" uniqueName="P1123101">
      <xmlPr mapId="2" xpath="/GFI-IZD-POD/IPK-GFI-IZD-POD_1000379/P1123101" xmlDataType="decimal"/>
    </xmlCellPr>
  </singleXmlCell>
  <singleXmlCell id="1546" xr6:uid="{00000000-000C-0000-FFFF-FFFF04060000}" r="U58" connectionId="0">
    <xmlCellPr id="1" xr6:uid="{00000000-0010-0000-0406-000001000000}" uniqueName="P1082501">
      <xmlPr mapId="2" xpath="/GFI-IZD-POD/IPK-GFI-IZD-POD_1000379/P1082501" xmlDataType="decimal"/>
    </xmlCellPr>
  </singleXmlCell>
  <singleXmlCell id="1547" xr6:uid="{00000000-000C-0000-FFFF-FFFF05060000}" r="V58" connectionId="0">
    <xmlCellPr id="1" xr6:uid="{00000000-0010-0000-0506-000001000000}" uniqueName="P1082437">
      <xmlPr mapId="2" xpath="/GFI-IZD-POD/IPK-GFI-IZD-POD_1000379/P1082437" xmlDataType="decimal"/>
    </xmlCellPr>
  </singleXmlCell>
  <singleXmlCell id="1548" xr6:uid="{00000000-000C-0000-FFFF-FFFF06060000}" r="W58" connectionId="0">
    <xmlCellPr id="1" xr6:uid="{00000000-0010-0000-0606-000001000000}" uniqueName="P1082503">
      <xmlPr mapId="2" xpath="/GFI-IZD-POD/IPK-GFI-IZD-POD_1000379/P1082503" xmlDataType="decimal"/>
    </xmlCellPr>
  </singleXmlCell>
  <singleXmlCell id="1549" xr6:uid="{00000000-000C-0000-FFFF-FFFF07060000}" r="X58" connectionId="0">
    <xmlCellPr id="1" xr6:uid="{00000000-0010-0000-0706-000001000000}" uniqueName="P1082505">
      <xmlPr mapId="2" xpath="/GFI-IZD-POD/IPK-GFI-IZD-POD_1000379/P1082505" xmlDataType="decimal"/>
    </xmlCellPr>
  </singleXmlCell>
  <singleXmlCell id="1550" xr6:uid="{00000000-000C-0000-FFFF-FFFF08060000}" r="Y58" connectionId="0">
    <xmlCellPr id="1" xr6:uid="{00000000-0010-0000-0806-000001000000}" uniqueName="P1082507">
      <xmlPr mapId="2" xpath="/GFI-IZD-POD/IPK-GFI-IZD-POD_1000379/P1082507" xmlDataType="decimal"/>
    </xmlCellPr>
  </singleXmlCell>
  <singleXmlCell id="1551" xr6:uid="{00000000-000C-0000-FFFF-FFFF09060000}" r="H59" connectionId="0">
    <xmlCellPr id="1" xr6:uid="{00000000-0010-0000-0906-000001000000}" uniqueName="P1081416">
      <xmlPr mapId="2" xpath="/GFI-IZD-POD/IPK-GFI-IZD-POD_1000379/P1081416" xmlDataType="decimal"/>
    </xmlCellPr>
  </singleXmlCell>
  <singleXmlCell id="1552" xr6:uid="{00000000-000C-0000-FFFF-FFFF0A060000}" r="I59" connectionId="0">
    <xmlCellPr id="1" xr6:uid="{00000000-0010-0000-0A06-000001000000}" uniqueName="P1081501">
      <xmlPr mapId="2" xpath="/GFI-IZD-POD/IPK-GFI-IZD-POD_1000379/P1081501" xmlDataType="decimal"/>
    </xmlCellPr>
  </singleXmlCell>
  <singleXmlCell id="1553" xr6:uid="{00000000-000C-0000-FFFF-FFFF0B060000}" r="J59" connectionId="0">
    <xmlCellPr id="1" xr6:uid="{00000000-0010-0000-0B06-000001000000}" uniqueName="P1081502">
      <xmlPr mapId="2" xpath="/GFI-IZD-POD/IPK-GFI-IZD-POD_1000379/P1081502" xmlDataType="decimal"/>
    </xmlCellPr>
  </singleXmlCell>
  <singleXmlCell id="1554" xr6:uid="{00000000-000C-0000-FFFF-FFFF0C060000}" r="K59" connectionId="0">
    <xmlCellPr id="1" xr6:uid="{00000000-0010-0000-0C06-000001000000}" uniqueName="P1081503">
      <xmlPr mapId="2" xpath="/GFI-IZD-POD/IPK-GFI-IZD-POD_1000379/P1081503" xmlDataType="decimal"/>
    </xmlCellPr>
  </singleXmlCell>
  <singleXmlCell id="1555" xr6:uid="{00000000-000C-0000-FFFF-FFFF0D060000}" r="L59" connectionId="0">
    <xmlCellPr id="1" xr6:uid="{00000000-0010-0000-0D06-000001000000}" uniqueName="P1081504">
      <xmlPr mapId="2" xpath="/GFI-IZD-POD/IPK-GFI-IZD-POD_1000379/P1081504" xmlDataType="decimal"/>
    </xmlCellPr>
  </singleXmlCell>
  <singleXmlCell id="1556" xr6:uid="{00000000-000C-0000-FFFF-FFFF0E060000}" r="M59" connectionId="0">
    <xmlCellPr id="1" xr6:uid="{00000000-0010-0000-0E06-000001000000}" uniqueName="P1081505">
      <xmlPr mapId="2" xpath="/GFI-IZD-POD/IPK-GFI-IZD-POD_1000379/P1081505" xmlDataType="decimal"/>
    </xmlCellPr>
  </singleXmlCell>
  <singleXmlCell id="1557" xr6:uid="{00000000-000C-0000-FFFF-FFFF0F060000}" r="N59" connectionId="0">
    <xmlCellPr id="1" xr6:uid="{00000000-0010-0000-0F06-000001000000}" uniqueName="P1081506">
      <xmlPr mapId="2" xpath="/GFI-IZD-POD/IPK-GFI-IZD-POD_1000379/P1081506" xmlDataType="decimal"/>
    </xmlCellPr>
  </singleXmlCell>
  <singleXmlCell id="1558" xr6:uid="{00000000-000C-0000-FFFF-FFFF10060000}" r="O59" connectionId="0">
    <xmlCellPr id="1" xr6:uid="{00000000-0010-0000-1006-000001000000}" uniqueName="P1081507">
      <xmlPr mapId="2" xpath="/GFI-IZD-POD/IPK-GFI-IZD-POD_1000379/P1081507" xmlDataType="decimal"/>
    </xmlCellPr>
  </singleXmlCell>
  <singleXmlCell id="1559" xr6:uid="{00000000-000C-0000-FFFF-FFFF11060000}" r="P59" connectionId="0">
    <xmlCellPr id="1" xr6:uid="{00000000-0010-0000-1106-000001000000}" uniqueName="P1082510">
      <xmlPr mapId="2" xpath="/GFI-IZD-POD/IPK-GFI-IZD-POD_1000379/P1082510" xmlDataType="decimal"/>
    </xmlCellPr>
  </singleXmlCell>
  <singleXmlCell id="1560" xr6:uid="{00000000-000C-0000-FFFF-FFFF12060000}" r="Q59" connectionId="0">
    <xmlCellPr id="1" xr6:uid="{00000000-0010-0000-1206-000001000000}" uniqueName="P1082512">
      <xmlPr mapId="2" xpath="/GFI-IZD-POD/IPK-GFI-IZD-POD_1000379/P1082512" xmlDataType="decimal"/>
    </xmlCellPr>
  </singleXmlCell>
  <singleXmlCell id="1561" xr6:uid="{00000000-000C-0000-FFFF-FFFF13060000}" r="R59" connectionId="0">
    <xmlCellPr id="1" xr6:uid="{00000000-0010-0000-1306-000001000000}" uniqueName="P1082514">
      <xmlPr mapId="2" xpath="/GFI-IZD-POD/IPK-GFI-IZD-POD_1000379/P1082514" xmlDataType="decimal"/>
    </xmlCellPr>
  </singleXmlCell>
  <singleXmlCell id="1562" xr6:uid="{00000000-000C-0000-FFFF-FFFF14060000}" r="S59" connectionId="0">
    <xmlCellPr id="1" xr6:uid="{00000000-0010-0000-1406-000001000000}" uniqueName="P1123102">
      <xmlPr mapId="2" xpath="/GFI-IZD-POD/IPK-GFI-IZD-POD_1000379/P1123102" xmlDataType="decimal"/>
    </xmlCellPr>
  </singleXmlCell>
  <singleXmlCell id="1563" xr6:uid="{00000000-000C-0000-FFFF-FFFF15060000}" r="T59" connectionId="0">
    <xmlCellPr id="1" xr6:uid="{00000000-0010-0000-1506-000001000000}" uniqueName="P1123103">
      <xmlPr mapId="2" xpath="/GFI-IZD-POD/IPK-GFI-IZD-POD_1000379/P1123103" xmlDataType="decimal"/>
    </xmlCellPr>
  </singleXmlCell>
  <singleXmlCell id="1564" xr6:uid="{00000000-000C-0000-FFFF-FFFF16060000}" r="U59" connectionId="0">
    <xmlCellPr id="1" xr6:uid="{00000000-0010-0000-1606-000001000000}" uniqueName="P1082516">
      <xmlPr mapId="2" xpath="/GFI-IZD-POD/IPK-GFI-IZD-POD_1000379/P1082516" xmlDataType="decimal"/>
    </xmlCellPr>
  </singleXmlCell>
  <singleXmlCell id="1565" xr6:uid="{00000000-000C-0000-FFFF-FFFF17060000}" r="V59" connectionId="0">
    <xmlCellPr id="1" xr6:uid="{00000000-0010-0000-1706-000001000000}" uniqueName="P1082519">
      <xmlPr mapId="2" xpath="/GFI-IZD-POD/IPK-GFI-IZD-POD_1000379/P1082519" xmlDataType="decimal"/>
    </xmlCellPr>
  </singleXmlCell>
  <singleXmlCell id="1566" xr6:uid="{00000000-000C-0000-FFFF-FFFF18060000}" r="W59" connectionId="0">
    <xmlCellPr id="1" xr6:uid="{00000000-0010-0000-1806-000001000000}" uniqueName="P1082440">
      <xmlPr mapId="2" xpath="/GFI-IZD-POD/IPK-GFI-IZD-POD_1000379/P1082440" xmlDataType="decimal"/>
    </xmlCellPr>
  </singleXmlCell>
  <singleXmlCell id="1567" xr6:uid="{00000000-000C-0000-FFFF-FFFF19060000}" r="X59" connectionId="0">
    <xmlCellPr id="1" xr6:uid="{00000000-0010-0000-1906-000001000000}" uniqueName="P1082521">
      <xmlPr mapId="2" xpath="/GFI-IZD-POD/IPK-GFI-IZD-POD_1000379/P1082521" xmlDataType="decimal"/>
    </xmlCellPr>
  </singleXmlCell>
  <singleXmlCell id="1568" xr6:uid="{00000000-000C-0000-FFFF-FFFF1A060000}" r="Y59" connectionId="0">
    <xmlCellPr id="1" xr6:uid="{00000000-0010-0000-1A06-000001000000}" uniqueName="P1082523">
      <xmlPr mapId="2" xpath="/GFI-IZD-POD/IPK-GFI-IZD-POD_1000379/P1082523" xmlDataType="decimal"/>
    </xmlCellPr>
  </singleXmlCell>
  <singleXmlCell id="1569" xr6:uid="{00000000-000C-0000-FFFF-FFFF1B060000}" r="H61" connectionId="0">
    <xmlCellPr id="1" xr6:uid="{00000000-0010-0000-1B06-000001000000}" uniqueName="P1081508">
      <xmlPr mapId="2" xpath="/GFI-IZD-POD/IPK-GFI-IZD-POD_1000379/P1081508" xmlDataType="decimal"/>
    </xmlCellPr>
  </singleXmlCell>
  <singleXmlCell id="1570" xr6:uid="{00000000-000C-0000-FFFF-FFFF1C060000}" r="I61" connectionId="0">
    <xmlCellPr id="1" xr6:uid="{00000000-0010-0000-1C06-000001000000}" uniqueName="P1081509">
      <xmlPr mapId="2" xpath="/GFI-IZD-POD/IPK-GFI-IZD-POD_1000379/P1081509" xmlDataType="decimal"/>
    </xmlCellPr>
  </singleXmlCell>
  <singleXmlCell id="1571" xr6:uid="{00000000-000C-0000-FFFF-FFFF1D060000}" r="J61" connectionId="0">
    <xmlCellPr id="1" xr6:uid="{00000000-0010-0000-1D06-000001000000}" uniqueName="P1081510">
      <xmlPr mapId="2" xpath="/GFI-IZD-POD/IPK-GFI-IZD-POD_1000379/P1081510" xmlDataType="decimal"/>
    </xmlCellPr>
  </singleXmlCell>
  <singleXmlCell id="1572" xr6:uid="{00000000-000C-0000-FFFF-FFFF1E060000}" r="K61" connectionId="0">
    <xmlCellPr id="1" xr6:uid="{00000000-0010-0000-1E06-000001000000}" uniqueName="P1081511">
      <xmlPr mapId="2" xpath="/GFI-IZD-POD/IPK-GFI-IZD-POD_1000379/P1081511" xmlDataType="decimal"/>
    </xmlCellPr>
  </singleXmlCell>
  <singleXmlCell id="1573" xr6:uid="{00000000-000C-0000-FFFF-FFFF1F060000}" r="L61" connectionId="0">
    <xmlCellPr id="1" xr6:uid="{00000000-0010-0000-1F06-000001000000}" uniqueName="P1081512">
      <xmlPr mapId="2" xpath="/GFI-IZD-POD/IPK-GFI-IZD-POD_1000379/P1081512" xmlDataType="decimal"/>
    </xmlCellPr>
  </singleXmlCell>
  <singleXmlCell id="1574" xr6:uid="{00000000-000C-0000-FFFF-FFFF20060000}" r="M61" connectionId="0">
    <xmlCellPr id="1" xr6:uid="{00000000-0010-0000-2006-000001000000}" uniqueName="P1081513">
      <xmlPr mapId="2" xpath="/GFI-IZD-POD/IPK-GFI-IZD-POD_1000379/P1081513" xmlDataType="decimal"/>
    </xmlCellPr>
  </singleXmlCell>
  <singleXmlCell id="1575" xr6:uid="{00000000-000C-0000-FFFF-FFFF21060000}" r="N61" connectionId="0">
    <xmlCellPr id="1" xr6:uid="{00000000-0010-0000-2106-000001000000}" uniqueName="P1081514">
      <xmlPr mapId="2" xpath="/GFI-IZD-POD/IPK-GFI-IZD-POD_1000379/P1081514" xmlDataType="decimal"/>
    </xmlCellPr>
  </singleXmlCell>
  <singleXmlCell id="1576" xr6:uid="{00000000-000C-0000-FFFF-FFFF22060000}" r="O61" connectionId="0">
    <xmlCellPr id="1" xr6:uid="{00000000-0010-0000-2206-000001000000}" uniqueName="P1081515">
      <xmlPr mapId="2" xpath="/GFI-IZD-POD/IPK-GFI-IZD-POD_1000379/P1081515" xmlDataType="decimal"/>
    </xmlCellPr>
  </singleXmlCell>
  <singleXmlCell id="1577" xr6:uid="{00000000-000C-0000-FFFF-FFFF23060000}" r="P61" connectionId="0">
    <xmlCellPr id="1" xr6:uid="{00000000-0010-0000-2306-000001000000}" uniqueName="P1082525">
      <xmlPr mapId="2" xpath="/GFI-IZD-POD/IPK-GFI-IZD-POD_1000379/P1082525" xmlDataType="decimal"/>
    </xmlCellPr>
  </singleXmlCell>
  <singleXmlCell id="1578" xr6:uid="{00000000-000C-0000-FFFF-FFFF24060000}" r="Q61" connectionId="0">
    <xmlCellPr id="1" xr6:uid="{00000000-0010-0000-2406-000001000000}" uniqueName="P1082527">
      <xmlPr mapId="2" xpath="/GFI-IZD-POD/IPK-GFI-IZD-POD_1000379/P1082527" xmlDataType="decimal"/>
    </xmlCellPr>
  </singleXmlCell>
  <singleXmlCell id="1579" xr6:uid="{00000000-000C-0000-FFFF-FFFF25060000}" r="R61" connectionId="0">
    <xmlCellPr id="1" xr6:uid="{00000000-0010-0000-2506-000001000000}" uniqueName="P1082528">
      <xmlPr mapId="2" xpath="/GFI-IZD-POD/IPK-GFI-IZD-POD_1000379/P1082528" xmlDataType="decimal"/>
    </xmlCellPr>
  </singleXmlCell>
  <singleXmlCell id="1580" xr6:uid="{00000000-000C-0000-FFFF-FFFF26060000}" r="S61" connectionId="0">
    <xmlCellPr id="1" xr6:uid="{00000000-0010-0000-2606-000001000000}" uniqueName="P1123104">
      <xmlPr mapId="2" xpath="/GFI-IZD-POD/IPK-GFI-IZD-POD_1000379/P1123104" xmlDataType="decimal"/>
    </xmlCellPr>
  </singleXmlCell>
  <singleXmlCell id="1581" xr6:uid="{00000000-000C-0000-FFFF-FFFF27060000}" r="T61" connectionId="0">
    <xmlCellPr id="1" xr6:uid="{00000000-0010-0000-2706-000001000000}" uniqueName="P1123105">
      <xmlPr mapId="2" xpath="/GFI-IZD-POD/IPK-GFI-IZD-POD_1000379/P1123105" xmlDataType="decimal"/>
    </xmlCellPr>
  </singleXmlCell>
  <singleXmlCell id="1582" xr6:uid="{00000000-000C-0000-FFFF-FFFF28060000}" r="U61" connectionId="0">
    <xmlCellPr id="1" xr6:uid="{00000000-0010-0000-2806-000001000000}" uniqueName="P1082529">
      <xmlPr mapId="2" xpath="/GFI-IZD-POD/IPK-GFI-IZD-POD_1000379/P1082529" xmlDataType="decimal"/>
    </xmlCellPr>
  </singleXmlCell>
  <singleXmlCell id="1583" xr6:uid="{00000000-000C-0000-FFFF-FFFF29060000}" r="V61" connectionId="0">
    <xmlCellPr id="1" xr6:uid="{00000000-0010-0000-2906-000001000000}" uniqueName="P1082530">
      <xmlPr mapId="2" xpath="/GFI-IZD-POD/IPK-GFI-IZD-POD_1000379/P1082530" xmlDataType="decimal"/>
    </xmlCellPr>
  </singleXmlCell>
  <singleXmlCell id="1584" xr6:uid="{00000000-000C-0000-FFFF-FFFF2A060000}" r="W61" connectionId="0">
    <xmlCellPr id="1" xr6:uid="{00000000-0010-0000-2A06-000001000000}" uniqueName="P1082532">
      <xmlPr mapId="2" xpath="/GFI-IZD-POD/IPK-GFI-IZD-POD_1000379/P1082532" xmlDataType="decimal"/>
    </xmlCellPr>
  </singleXmlCell>
  <singleXmlCell id="1585" xr6:uid="{00000000-000C-0000-FFFF-FFFF2B060000}" r="X61" connectionId="0">
    <xmlCellPr id="1" xr6:uid="{00000000-0010-0000-2B06-000001000000}" uniqueName="P1082442">
      <xmlPr mapId="2" xpath="/GFI-IZD-POD/IPK-GFI-IZD-POD_1000379/P1082442" xmlDataType="decimal"/>
    </xmlCellPr>
  </singleXmlCell>
  <singleXmlCell id="1586" xr6:uid="{00000000-000C-0000-FFFF-FFFF2C060000}" r="Y61" connectionId="0">
    <xmlCellPr id="1" xr6:uid="{00000000-0010-0000-2C06-000001000000}" uniqueName="P1082533">
      <xmlPr mapId="2" xpath="/GFI-IZD-POD/IPK-GFI-IZD-POD_1000379/P1082533" xmlDataType="decimal"/>
    </xmlCellPr>
  </singleXmlCell>
  <singleXmlCell id="1587" xr6:uid="{00000000-000C-0000-FFFF-FFFF2D060000}" r="H62" connectionId="0">
    <xmlCellPr id="1" xr6:uid="{00000000-0010-0000-2D06-000001000000}" uniqueName="P1081516">
      <xmlPr mapId="2" xpath="/GFI-IZD-POD/IPK-GFI-IZD-POD_1000379/P1081516" xmlDataType="decimal"/>
    </xmlCellPr>
  </singleXmlCell>
  <singleXmlCell id="1588" xr6:uid="{00000000-000C-0000-FFFF-FFFF2E060000}" r="I62" connectionId="0">
    <xmlCellPr id="1" xr6:uid="{00000000-0010-0000-2E06-000001000000}" uniqueName="P1081517">
      <xmlPr mapId="2" xpath="/GFI-IZD-POD/IPK-GFI-IZD-POD_1000379/P1081517" xmlDataType="decimal"/>
    </xmlCellPr>
  </singleXmlCell>
  <singleXmlCell id="1589" xr6:uid="{00000000-000C-0000-FFFF-FFFF2F060000}" r="J62" connectionId="0">
    <xmlCellPr id="1" xr6:uid="{00000000-0010-0000-2F06-000001000000}" uniqueName="P1081518">
      <xmlPr mapId="2" xpath="/GFI-IZD-POD/IPK-GFI-IZD-POD_1000379/P1081518" xmlDataType="decimal"/>
    </xmlCellPr>
  </singleXmlCell>
  <singleXmlCell id="1590" xr6:uid="{00000000-000C-0000-FFFF-FFFF30060000}" r="K62" connectionId="0">
    <xmlCellPr id="1" xr6:uid="{00000000-0010-0000-3006-000001000000}" uniqueName="P1081519">
      <xmlPr mapId="2" xpath="/GFI-IZD-POD/IPK-GFI-IZD-POD_1000379/P1081519" xmlDataType="decimal"/>
    </xmlCellPr>
  </singleXmlCell>
  <singleXmlCell id="1591" xr6:uid="{00000000-000C-0000-FFFF-FFFF31060000}" r="L62" connectionId="0">
    <xmlCellPr id="1" xr6:uid="{00000000-0010-0000-3106-000001000000}" uniqueName="P1081520">
      <xmlPr mapId="2" xpath="/GFI-IZD-POD/IPK-GFI-IZD-POD_1000379/P1081520" xmlDataType="decimal"/>
    </xmlCellPr>
  </singleXmlCell>
  <singleXmlCell id="1592" xr6:uid="{00000000-000C-0000-FFFF-FFFF32060000}" r="M62" connectionId="0">
    <xmlCellPr id="1" xr6:uid="{00000000-0010-0000-3206-000001000000}" uniqueName="P1081521">
      <xmlPr mapId="2" xpath="/GFI-IZD-POD/IPK-GFI-IZD-POD_1000379/P1081521" xmlDataType="decimal"/>
    </xmlCellPr>
  </singleXmlCell>
  <singleXmlCell id="1593" xr6:uid="{00000000-000C-0000-FFFF-FFFF33060000}" r="N62" connectionId="0">
    <xmlCellPr id="1" xr6:uid="{00000000-0010-0000-3306-000001000000}" uniqueName="P1081522">
      <xmlPr mapId="2" xpath="/GFI-IZD-POD/IPK-GFI-IZD-POD_1000379/P1081522" xmlDataType="decimal"/>
    </xmlCellPr>
  </singleXmlCell>
  <singleXmlCell id="1594" xr6:uid="{00000000-000C-0000-FFFF-FFFF34060000}" r="O62" connectionId="0">
    <xmlCellPr id="1" xr6:uid="{00000000-0010-0000-3406-000001000000}" uniqueName="P1081523">
      <xmlPr mapId="2" xpath="/GFI-IZD-POD/IPK-GFI-IZD-POD_1000379/P1081523" xmlDataType="decimal"/>
    </xmlCellPr>
  </singleXmlCell>
  <singleXmlCell id="1595" xr6:uid="{00000000-000C-0000-FFFF-FFFF35060000}" r="P62" connectionId="0">
    <xmlCellPr id="1" xr6:uid="{00000000-0010-0000-3506-000001000000}" uniqueName="P1082550">
      <xmlPr mapId="2" xpath="/GFI-IZD-POD/IPK-GFI-IZD-POD_1000379/P1082550" xmlDataType="decimal"/>
    </xmlCellPr>
  </singleXmlCell>
  <singleXmlCell id="1596" xr6:uid="{00000000-000C-0000-FFFF-FFFF36060000}" r="Q62" connectionId="0">
    <xmlCellPr id="1" xr6:uid="{00000000-0010-0000-3606-000001000000}" uniqueName="P1082552">
      <xmlPr mapId="2" xpath="/GFI-IZD-POD/IPK-GFI-IZD-POD_1000379/P1082552" xmlDataType="decimal"/>
    </xmlCellPr>
  </singleXmlCell>
  <singleXmlCell id="1597" xr6:uid="{00000000-000C-0000-FFFF-FFFF37060000}" r="R62" connectionId="0">
    <xmlCellPr id="1" xr6:uid="{00000000-0010-0000-3706-000001000000}" uniqueName="P1082554">
      <xmlPr mapId="2" xpath="/GFI-IZD-POD/IPK-GFI-IZD-POD_1000379/P1082554" xmlDataType="decimal"/>
    </xmlCellPr>
  </singleXmlCell>
  <singleXmlCell id="1598" xr6:uid="{00000000-000C-0000-FFFF-FFFF38060000}" r="S62" connectionId="0">
    <xmlCellPr id="1" xr6:uid="{00000000-0010-0000-3806-000001000000}" uniqueName="P1123106">
      <xmlPr mapId="2" xpath="/GFI-IZD-POD/IPK-GFI-IZD-POD_1000379/P1123106" xmlDataType="decimal"/>
    </xmlCellPr>
  </singleXmlCell>
  <singleXmlCell id="1599" xr6:uid="{00000000-000C-0000-FFFF-FFFF39060000}" r="T62" connectionId="0">
    <xmlCellPr id="1" xr6:uid="{00000000-0010-0000-3906-000001000000}" uniqueName="P1123107">
      <xmlPr mapId="2" xpath="/GFI-IZD-POD/IPK-GFI-IZD-POD_1000379/P1123107" xmlDataType="decimal"/>
    </xmlCellPr>
  </singleXmlCell>
  <singleXmlCell id="1600" xr6:uid="{00000000-000C-0000-FFFF-FFFF3A060000}" r="U62" connectionId="0">
    <xmlCellPr id="1" xr6:uid="{00000000-0010-0000-3A06-000001000000}" uniqueName="P1082558">
      <xmlPr mapId="2" xpath="/GFI-IZD-POD/IPK-GFI-IZD-POD_1000379/P1082558" xmlDataType="decimal"/>
    </xmlCellPr>
  </singleXmlCell>
  <singleXmlCell id="1601" xr6:uid="{00000000-000C-0000-FFFF-FFFF3B060000}" r="V62" connectionId="0">
    <xmlCellPr id="1" xr6:uid="{00000000-0010-0000-3B06-000001000000}" uniqueName="P1082562">
      <xmlPr mapId="2" xpath="/GFI-IZD-POD/IPK-GFI-IZD-POD_1000379/P1082562" xmlDataType="decimal"/>
    </xmlCellPr>
  </singleXmlCell>
  <singleXmlCell id="1602" xr6:uid="{00000000-000C-0000-FFFF-FFFF3C060000}" r="W62" connectionId="0">
    <xmlCellPr id="1" xr6:uid="{00000000-0010-0000-3C06-000001000000}" uniqueName="P1082564">
      <xmlPr mapId="2" xpath="/GFI-IZD-POD/IPK-GFI-IZD-POD_1000379/P1082564" xmlDataType="decimal"/>
    </xmlCellPr>
  </singleXmlCell>
  <singleXmlCell id="1603" xr6:uid="{00000000-000C-0000-FFFF-FFFF3D060000}" r="X62" connectionId="0">
    <xmlCellPr id="1" xr6:uid="{00000000-0010-0000-3D06-000001000000}" uniqueName="P1082566">
      <xmlPr mapId="2" xpath="/GFI-IZD-POD/IPK-GFI-IZD-POD_1000379/P1082566" xmlDataType="decimal"/>
    </xmlCellPr>
  </singleXmlCell>
  <singleXmlCell id="1604" xr6:uid="{00000000-000C-0000-FFFF-FFFF3E060000}" r="Y62" connectionId="0">
    <xmlCellPr id="1" xr6:uid="{00000000-0010-0000-3E06-000001000000}" uniqueName="P1082445">
      <xmlPr mapId="2" xpath="/GFI-IZD-POD/IPK-GFI-IZD-POD_1000379/P1082445" xmlDataType="decimal"/>
    </xmlCellPr>
  </singleXmlCell>
  <singleXmlCell id="1605" xr6:uid="{00000000-000C-0000-FFFF-FFFF3F060000}" r="H63" connectionId="0">
    <xmlCellPr id="1" xr6:uid="{00000000-0010-0000-3F06-000001000000}" uniqueName="P1081524">
      <xmlPr mapId="2" xpath="/GFI-IZD-POD/IPK-GFI-IZD-POD_1000379/P1081524" xmlDataType="decimal"/>
    </xmlCellPr>
  </singleXmlCell>
  <singleXmlCell id="1606" xr6:uid="{00000000-000C-0000-FFFF-FFFF40060000}" r="I63" connectionId="0">
    <xmlCellPr id="1" xr6:uid="{00000000-0010-0000-4006-000001000000}" uniqueName="P1081525">
      <xmlPr mapId="2" xpath="/GFI-IZD-POD/IPK-GFI-IZD-POD_1000379/P1081525" xmlDataType="decimal"/>
    </xmlCellPr>
  </singleXmlCell>
  <singleXmlCell id="1607" xr6:uid="{00000000-000C-0000-FFFF-FFFF41060000}" r="J63" connectionId="0">
    <xmlCellPr id="1" xr6:uid="{00000000-0010-0000-4106-000001000000}" uniqueName="P1081526">
      <xmlPr mapId="2" xpath="/GFI-IZD-POD/IPK-GFI-IZD-POD_1000379/P1081526" xmlDataType="decimal"/>
    </xmlCellPr>
  </singleXmlCell>
  <singleXmlCell id="1608" xr6:uid="{00000000-000C-0000-FFFF-FFFF42060000}" r="K63" connectionId="0">
    <xmlCellPr id="1" xr6:uid="{00000000-0010-0000-4206-000001000000}" uniqueName="P1081527">
      <xmlPr mapId="2" xpath="/GFI-IZD-POD/IPK-GFI-IZD-POD_1000379/P1081527" xmlDataType="decimal"/>
    </xmlCellPr>
  </singleXmlCell>
  <singleXmlCell id="1610" xr6:uid="{00000000-000C-0000-FFFF-FFFF43060000}" r="L63" connectionId="0">
    <xmlCellPr id="1" xr6:uid="{00000000-0010-0000-4306-000001000000}" uniqueName="P1081528">
      <xmlPr mapId="2" xpath="/GFI-IZD-POD/IPK-GFI-IZD-POD_1000379/P1081528" xmlDataType="decimal"/>
    </xmlCellPr>
  </singleXmlCell>
  <singleXmlCell id="1611" xr6:uid="{00000000-000C-0000-FFFF-FFFF44060000}" r="M63" connectionId="0">
    <xmlCellPr id="1" xr6:uid="{00000000-0010-0000-4406-000001000000}" uniqueName="P1081529">
      <xmlPr mapId="2" xpath="/GFI-IZD-POD/IPK-GFI-IZD-POD_1000379/P1081529" xmlDataType="decimal"/>
    </xmlCellPr>
  </singleXmlCell>
  <singleXmlCell id="1612" xr6:uid="{00000000-000C-0000-FFFF-FFFF45060000}" r="N63" connectionId="0">
    <xmlCellPr id="1" xr6:uid="{00000000-0010-0000-4506-000001000000}" uniqueName="P1081530">
      <xmlPr mapId="2" xpath="/GFI-IZD-POD/IPK-GFI-IZD-POD_1000379/P1081530" xmlDataType="decimal"/>
    </xmlCellPr>
  </singleXmlCell>
  <singleXmlCell id="1613" xr6:uid="{00000000-000C-0000-FFFF-FFFF46060000}" r="O63" connectionId="0">
    <xmlCellPr id="1" xr6:uid="{00000000-0010-0000-4606-000001000000}" uniqueName="P1081531">
      <xmlPr mapId="2" xpath="/GFI-IZD-POD/IPK-GFI-IZD-POD_1000379/P1081531" xmlDataType="decimal"/>
    </xmlCellPr>
  </singleXmlCell>
  <singleXmlCell id="1614" xr6:uid="{00000000-000C-0000-FFFF-FFFF47060000}" r="P63" connectionId="0">
    <xmlCellPr id="1" xr6:uid="{00000000-0010-0000-4706-000001000000}" uniqueName="P1082568">
      <xmlPr mapId="2" xpath="/GFI-IZD-POD/IPK-GFI-IZD-POD_1000379/P1082568" xmlDataType="decimal"/>
    </xmlCellPr>
  </singleXmlCell>
  <singleXmlCell id="1615" xr6:uid="{00000000-000C-0000-FFFF-FFFF48060000}" r="Q63" connectionId="0">
    <xmlCellPr id="1" xr6:uid="{00000000-0010-0000-4806-000001000000}" uniqueName="P1082570">
      <xmlPr mapId="2" xpath="/GFI-IZD-POD/IPK-GFI-IZD-POD_1000379/P1082570" xmlDataType="decimal"/>
    </xmlCellPr>
  </singleXmlCell>
  <singleXmlCell id="1616" xr6:uid="{00000000-000C-0000-FFFF-FFFF49060000}" r="R63" connectionId="0">
    <xmlCellPr id="1" xr6:uid="{00000000-0010-0000-4906-000001000000}" uniqueName="P1082573">
      <xmlPr mapId="2" xpath="/GFI-IZD-POD/IPK-GFI-IZD-POD_1000379/P1082573" xmlDataType="decimal"/>
    </xmlCellPr>
  </singleXmlCell>
  <singleXmlCell id="1617" xr6:uid="{00000000-000C-0000-FFFF-FFFF4A060000}" r="S63" connectionId="0">
    <xmlCellPr id="1" xr6:uid="{00000000-0010-0000-4A06-000001000000}" uniqueName="P1123108">
      <xmlPr mapId="2" xpath="/GFI-IZD-POD/IPK-GFI-IZD-POD_1000379/P1123108" xmlDataType="decimal"/>
    </xmlCellPr>
  </singleXmlCell>
  <singleXmlCell id="1618" xr6:uid="{00000000-000C-0000-FFFF-FFFF4B060000}" r="T63" connectionId="0">
    <xmlCellPr id="1" xr6:uid="{00000000-0010-0000-4B06-000001000000}" uniqueName="P1123109">
      <xmlPr mapId="2" xpath="/GFI-IZD-POD/IPK-GFI-IZD-POD_1000379/P1123109" xmlDataType="decimal"/>
    </xmlCellPr>
  </singleXmlCell>
  <singleXmlCell id="1619" xr6:uid="{00000000-000C-0000-FFFF-FFFF4C060000}" r="U63" connectionId="0">
    <xmlCellPr id="1" xr6:uid="{00000000-0010-0000-4C06-000001000000}" uniqueName="P1082576">
      <xmlPr mapId="2" xpath="/GFI-IZD-POD/IPK-GFI-IZD-POD_1000379/P1082576" xmlDataType="decimal"/>
    </xmlCellPr>
  </singleXmlCell>
  <singleXmlCell id="1620" xr6:uid="{00000000-000C-0000-FFFF-FFFF4D060000}" r="V63" connectionId="0">
    <xmlCellPr id="1" xr6:uid="{00000000-0010-0000-4D06-000001000000}" uniqueName="P1082578">
      <xmlPr mapId="2" xpath="/GFI-IZD-POD/IPK-GFI-IZD-POD_1000379/P1082578" xmlDataType="decimal"/>
    </xmlCellPr>
  </singleXmlCell>
  <singleXmlCell id="1621" xr6:uid="{00000000-000C-0000-FFFF-FFFF4E060000}" r="W63" connectionId="0">
    <xmlCellPr id="1" xr6:uid="{00000000-0010-0000-4E06-000001000000}" uniqueName="P1082580">
      <xmlPr mapId="2" xpath="/GFI-IZD-POD/IPK-GFI-IZD-POD_1000379/P1082580" xmlDataType="decimal"/>
    </xmlCellPr>
  </singleXmlCell>
  <singleXmlCell id="1622" xr6:uid="{00000000-000C-0000-FFFF-FFFF4F060000}" r="X63" connectionId="0">
    <xmlCellPr id="1" xr6:uid="{00000000-0010-0000-4F06-000001000000}" uniqueName="P1082582">
      <xmlPr mapId="2" xpath="/GFI-IZD-POD/IPK-GFI-IZD-POD_1000379/P1082582" xmlDataType="decimal"/>
    </xmlCellPr>
  </singleXmlCell>
  <singleXmlCell id="1623" xr6:uid="{00000000-000C-0000-FFFF-FFFF50060000}" r="Y63" connectionId="0">
    <xmlCellPr id="1" xr6:uid="{00000000-0010-0000-5006-000001000000}" uniqueName="P1082584">
      <xmlPr mapId="2" xpath="/GFI-IZD-POD/IPK-GFI-IZD-POD_1000379/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abSelected="1" topLeftCell="A22" workbookViewId="0">
      <selection activeCell="M43" sqref="M43"/>
    </sheetView>
  </sheetViews>
  <sheetFormatPr defaultRowHeight="13.2" x14ac:dyDescent="0.25"/>
  <cols>
    <col min="9" max="9" width="13.44140625" customWidth="1"/>
  </cols>
  <sheetData>
    <row r="1" spans="1:10" ht="15.6" x14ac:dyDescent="0.25">
      <c r="A1" s="308"/>
      <c r="B1" s="309"/>
      <c r="C1" s="309"/>
      <c r="D1" s="16"/>
      <c r="E1" s="16"/>
      <c r="F1" s="16"/>
      <c r="G1" s="16"/>
      <c r="H1" s="16"/>
      <c r="I1" s="16"/>
      <c r="J1" s="17"/>
    </row>
    <row r="2" spans="1:10" ht="14.4" customHeight="1" x14ac:dyDescent="0.25">
      <c r="A2" s="310" t="s">
        <v>317</v>
      </c>
      <c r="B2" s="311"/>
      <c r="C2" s="311"/>
      <c r="D2" s="311"/>
      <c r="E2" s="311"/>
      <c r="F2" s="311"/>
      <c r="G2" s="311"/>
      <c r="H2" s="311"/>
      <c r="I2" s="311"/>
      <c r="J2" s="312"/>
    </row>
    <row r="3" spans="1:10" ht="13.8" x14ac:dyDescent="0.25">
      <c r="A3" s="53"/>
      <c r="B3" s="54"/>
      <c r="C3" s="54"/>
      <c r="D3" s="54"/>
      <c r="E3" s="54"/>
      <c r="F3" s="54"/>
      <c r="G3" s="54"/>
      <c r="H3" s="54"/>
      <c r="I3" s="54"/>
      <c r="J3" s="55"/>
    </row>
    <row r="4" spans="1:10" ht="33.6" customHeight="1" x14ac:dyDescent="0.25">
      <c r="A4" s="313" t="s">
        <v>302</v>
      </c>
      <c r="B4" s="314"/>
      <c r="C4" s="314"/>
      <c r="D4" s="314"/>
      <c r="E4" s="315">
        <v>44197</v>
      </c>
      <c r="F4" s="316"/>
      <c r="G4" s="61" t="s">
        <v>0</v>
      </c>
      <c r="H4" s="315">
        <v>44561</v>
      </c>
      <c r="I4" s="316"/>
      <c r="J4" s="18"/>
    </row>
    <row r="5" spans="1:10" s="66" customFormat="1" ht="10.199999999999999" customHeight="1" x14ac:dyDescent="0.3">
      <c r="A5" s="317"/>
      <c r="B5" s="318"/>
      <c r="C5" s="318"/>
      <c r="D5" s="318"/>
      <c r="E5" s="318"/>
      <c r="F5" s="318"/>
      <c r="G5" s="318"/>
      <c r="H5" s="318"/>
      <c r="I5" s="318"/>
      <c r="J5" s="319"/>
    </row>
    <row r="6" spans="1:10" ht="20.399999999999999" customHeight="1" x14ac:dyDescent="0.25">
      <c r="A6" s="56"/>
      <c r="B6" s="67" t="s">
        <v>324</v>
      </c>
      <c r="C6" s="57"/>
      <c r="D6" s="57"/>
      <c r="E6" s="79">
        <v>2021</v>
      </c>
      <c r="F6" s="68"/>
      <c r="G6" s="61"/>
      <c r="H6" s="68"/>
      <c r="I6" s="68"/>
      <c r="J6" s="27"/>
    </row>
    <row r="7" spans="1:10" s="70" customFormat="1" ht="10.95" customHeight="1" x14ac:dyDescent="0.25">
      <c r="A7" s="56"/>
      <c r="B7" s="57"/>
      <c r="C7" s="57"/>
      <c r="D7" s="57"/>
      <c r="E7" s="69"/>
      <c r="F7" s="69"/>
      <c r="G7" s="61"/>
      <c r="H7" s="69"/>
      <c r="I7" s="69"/>
      <c r="J7" s="27"/>
    </row>
    <row r="8" spans="1:10" ht="37.950000000000003" customHeight="1" x14ac:dyDescent="0.25">
      <c r="A8" s="322" t="s">
        <v>325</v>
      </c>
      <c r="B8" s="323"/>
      <c r="C8" s="323"/>
      <c r="D8" s="323"/>
      <c r="E8" s="323"/>
      <c r="F8" s="323"/>
      <c r="G8" s="323"/>
      <c r="H8" s="323"/>
      <c r="I8" s="323"/>
      <c r="J8" s="19"/>
    </row>
    <row r="9" spans="1:10" ht="13.8" x14ac:dyDescent="0.25">
      <c r="A9" s="20"/>
      <c r="B9" s="50"/>
      <c r="C9" s="50"/>
      <c r="D9" s="50"/>
      <c r="E9" s="321"/>
      <c r="F9" s="321"/>
      <c r="G9" s="294"/>
      <c r="H9" s="294"/>
      <c r="I9" s="59"/>
      <c r="J9" s="60"/>
    </row>
    <row r="10" spans="1:10" ht="25.95" customHeight="1" x14ac:dyDescent="0.25">
      <c r="A10" s="324" t="s">
        <v>303</v>
      </c>
      <c r="B10" s="325"/>
      <c r="C10" s="326">
        <v>3474771</v>
      </c>
      <c r="D10" s="327"/>
      <c r="E10" s="51"/>
      <c r="F10" s="328" t="s">
        <v>326</v>
      </c>
      <c r="G10" s="329"/>
      <c r="H10" s="326" t="s">
        <v>446</v>
      </c>
      <c r="I10" s="327"/>
      <c r="J10" s="21"/>
    </row>
    <row r="11" spans="1:10" ht="15.6" customHeight="1" x14ac:dyDescent="0.25">
      <c r="A11" s="20"/>
      <c r="B11" s="50"/>
      <c r="C11" s="50"/>
      <c r="D11" s="50"/>
      <c r="E11" s="320"/>
      <c r="F11" s="320"/>
      <c r="G11" s="320"/>
      <c r="H11" s="320"/>
      <c r="I11" s="52"/>
      <c r="J11" s="21"/>
    </row>
    <row r="12" spans="1:10" ht="21" customHeight="1" x14ac:dyDescent="0.25">
      <c r="A12" s="295" t="s">
        <v>318</v>
      </c>
      <c r="B12" s="325"/>
      <c r="C12" s="326">
        <v>40020883</v>
      </c>
      <c r="D12" s="327"/>
      <c r="E12" s="332"/>
      <c r="F12" s="320"/>
      <c r="G12" s="320"/>
      <c r="H12" s="320"/>
      <c r="I12" s="52"/>
      <c r="J12" s="21"/>
    </row>
    <row r="13" spans="1:10" ht="10.95" customHeight="1" x14ac:dyDescent="0.25">
      <c r="A13" s="51"/>
      <c r="B13" s="52"/>
      <c r="C13" s="50"/>
      <c r="D13" s="50"/>
      <c r="E13" s="294"/>
      <c r="F13" s="294"/>
      <c r="G13" s="294"/>
      <c r="H13" s="294"/>
      <c r="I13" s="50"/>
      <c r="J13" s="22"/>
    </row>
    <row r="14" spans="1:10" ht="22.95" customHeight="1" x14ac:dyDescent="0.25">
      <c r="A14" s="295" t="s">
        <v>304</v>
      </c>
      <c r="B14" s="333"/>
      <c r="C14" s="326">
        <v>36201212847</v>
      </c>
      <c r="D14" s="327"/>
      <c r="E14" s="330"/>
      <c r="F14" s="331"/>
      <c r="G14" s="65" t="s">
        <v>327</v>
      </c>
      <c r="H14" s="326" t="s">
        <v>448</v>
      </c>
      <c r="I14" s="327"/>
      <c r="J14" s="62"/>
    </row>
    <row r="15" spans="1:10" ht="14.4" customHeight="1" x14ac:dyDescent="0.25">
      <c r="A15" s="51"/>
      <c r="B15" s="52"/>
      <c r="C15" s="50"/>
      <c r="D15" s="50"/>
      <c r="E15" s="294"/>
      <c r="F15" s="294"/>
      <c r="G15" s="294"/>
      <c r="H15" s="294"/>
      <c r="I15" s="50"/>
      <c r="J15" s="22"/>
    </row>
    <row r="16" spans="1:10" ht="13.2" customHeight="1" x14ac:dyDescent="0.25">
      <c r="A16" s="295" t="s">
        <v>328</v>
      </c>
      <c r="B16" s="333"/>
      <c r="C16" s="334" t="s">
        <v>447</v>
      </c>
      <c r="D16" s="335"/>
      <c r="E16" s="58"/>
      <c r="F16" s="58"/>
      <c r="G16" s="58"/>
      <c r="H16" s="58"/>
      <c r="I16" s="58"/>
      <c r="J16" s="62"/>
    </row>
    <row r="17" spans="1:10" ht="14.4" customHeight="1" x14ac:dyDescent="0.25">
      <c r="A17" s="336"/>
      <c r="B17" s="337"/>
      <c r="C17" s="337"/>
      <c r="D17" s="337"/>
      <c r="E17" s="337"/>
      <c r="F17" s="337"/>
      <c r="G17" s="337"/>
      <c r="H17" s="337"/>
      <c r="I17" s="337"/>
      <c r="J17" s="338"/>
    </row>
    <row r="18" spans="1:10" x14ac:dyDescent="0.25">
      <c r="A18" s="324" t="s">
        <v>305</v>
      </c>
      <c r="B18" s="325"/>
      <c r="C18" s="339" t="s">
        <v>449</v>
      </c>
      <c r="D18" s="340"/>
      <c r="E18" s="340"/>
      <c r="F18" s="340"/>
      <c r="G18" s="340"/>
      <c r="H18" s="340"/>
      <c r="I18" s="340"/>
      <c r="J18" s="341"/>
    </row>
    <row r="19" spans="1:10" ht="13.8" x14ac:dyDescent="0.25">
      <c r="A19" s="20"/>
      <c r="B19" s="50"/>
      <c r="C19" s="64"/>
      <c r="D19" s="50"/>
      <c r="E19" s="294"/>
      <c r="F19" s="294"/>
      <c r="G19" s="294"/>
      <c r="H19" s="294"/>
      <c r="I19" s="50"/>
      <c r="J19" s="22"/>
    </row>
    <row r="20" spans="1:10" ht="13.8" x14ac:dyDescent="0.25">
      <c r="A20" s="324" t="s">
        <v>306</v>
      </c>
      <c r="B20" s="325"/>
      <c r="C20" s="326">
        <v>52440</v>
      </c>
      <c r="D20" s="327"/>
      <c r="E20" s="294"/>
      <c r="F20" s="294"/>
      <c r="G20" s="339" t="s">
        <v>450</v>
      </c>
      <c r="H20" s="340"/>
      <c r="I20" s="340"/>
      <c r="J20" s="341"/>
    </row>
    <row r="21" spans="1:10" ht="13.8" x14ac:dyDescent="0.25">
      <c r="A21" s="20"/>
      <c r="B21" s="50"/>
      <c r="C21" s="50"/>
      <c r="D21" s="50"/>
      <c r="E21" s="294"/>
      <c r="F21" s="294"/>
      <c r="G21" s="294"/>
      <c r="H21" s="294"/>
      <c r="I21" s="50"/>
      <c r="J21" s="22"/>
    </row>
    <row r="22" spans="1:10" x14ac:dyDescent="0.25">
      <c r="A22" s="324" t="s">
        <v>307</v>
      </c>
      <c r="B22" s="325"/>
      <c r="C22" s="339" t="s">
        <v>451</v>
      </c>
      <c r="D22" s="340"/>
      <c r="E22" s="340"/>
      <c r="F22" s="340"/>
      <c r="G22" s="340"/>
      <c r="H22" s="340"/>
      <c r="I22" s="340"/>
      <c r="J22" s="341"/>
    </row>
    <row r="23" spans="1:10" ht="13.8" x14ac:dyDescent="0.25">
      <c r="A23" s="20"/>
      <c r="B23" s="50"/>
      <c r="C23" s="50"/>
      <c r="D23" s="50"/>
      <c r="E23" s="294"/>
      <c r="F23" s="294"/>
      <c r="G23" s="294"/>
      <c r="H23" s="294"/>
      <c r="I23" s="50"/>
      <c r="J23" s="22"/>
    </row>
    <row r="24" spans="1:10" ht="13.8" x14ac:dyDescent="0.25">
      <c r="A24" s="324" t="s">
        <v>308</v>
      </c>
      <c r="B24" s="325"/>
      <c r="C24" s="342" t="s">
        <v>452</v>
      </c>
      <c r="D24" s="343"/>
      <c r="E24" s="343"/>
      <c r="F24" s="343"/>
      <c r="G24" s="343"/>
      <c r="H24" s="343"/>
      <c r="I24" s="343"/>
      <c r="J24" s="344"/>
    </row>
    <row r="25" spans="1:10" ht="13.8" x14ac:dyDescent="0.25">
      <c r="A25" s="20"/>
      <c r="B25" s="50"/>
      <c r="C25" s="64"/>
      <c r="D25" s="50"/>
      <c r="E25" s="294"/>
      <c r="F25" s="294"/>
      <c r="G25" s="294"/>
      <c r="H25" s="294"/>
      <c r="I25" s="50"/>
      <c r="J25" s="22"/>
    </row>
    <row r="26" spans="1:10" ht="13.8" x14ac:dyDescent="0.25">
      <c r="A26" s="324" t="s">
        <v>309</v>
      </c>
      <c r="B26" s="325"/>
      <c r="C26" s="342" t="s">
        <v>453</v>
      </c>
      <c r="D26" s="343"/>
      <c r="E26" s="343"/>
      <c r="F26" s="343"/>
      <c r="G26" s="343"/>
      <c r="H26" s="343"/>
      <c r="I26" s="343"/>
      <c r="J26" s="344"/>
    </row>
    <row r="27" spans="1:10" ht="13.95" customHeight="1" x14ac:dyDescent="0.25">
      <c r="A27" s="20"/>
      <c r="B27" s="50"/>
      <c r="C27" s="64"/>
      <c r="D27" s="50"/>
      <c r="E27" s="294"/>
      <c r="F27" s="294"/>
      <c r="G27" s="294"/>
      <c r="H27" s="294"/>
      <c r="I27" s="50"/>
      <c r="J27" s="22"/>
    </row>
    <row r="28" spans="1:10" ht="22.95" customHeight="1" x14ac:dyDescent="0.25">
      <c r="A28" s="295" t="s">
        <v>319</v>
      </c>
      <c r="B28" s="325"/>
      <c r="C28" s="35">
        <v>2989</v>
      </c>
      <c r="D28" s="23"/>
      <c r="E28" s="302"/>
      <c r="F28" s="302"/>
      <c r="G28" s="302"/>
      <c r="H28" s="302"/>
      <c r="I28" s="345"/>
      <c r="J28" s="346"/>
    </row>
    <row r="29" spans="1:10" ht="13.8" x14ac:dyDescent="0.25">
      <c r="A29" s="20"/>
      <c r="B29" s="50"/>
      <c r="C29" s="50"/>
      <c r="D29" s="50"/>
      <c r="E29" s="294"/>
      <c r="F29" s="294"/>
      <c r="G29" s="294"/>
      <c r="H29" s="294"/>
      <c r="I29" s="50"/>
      <c r="J29" s="22"/>
    </row>
    <row r="30" spans="1:10" ht="14.4" x14ac:dyDescent="0.25">
      <c r="A30" s="324" t="s">
        <v>310</v>
      </c>
      <c r="B30" s="325"/>
      <c r="C30" s="78" t="s">
        <v>331</v>
      </c>
      <c r="D30" s="347" t="s">
        <v>329</v>
      </c>
      <c r="E30" s="306"/>
      <c r="F30" s="306"/>
      <c r="G30" s="306"/>
      <c r="H30" s="71" t="s">
        <v>330</v>
      </c>
      <c r="I30" s="72" t="s">
        <v>331</v>
      </c>
      <c r="J30" s="73"/>
    </row>
    <row r="31" spans="1:10" ht="13.8" x14ac:dyDescent="0.25">
      <c r="A31" s="324"/>
      <c r="B31" s="325"/>
      <c r="C31" s="24"/>
      <c r="D31" s="61"/>
      <c r="E31" s="331"/>
      <c r="F31" s="331"/>
      <c r="G31" s="331"/>
      <c r="H31" s="331"/>
      <c r="I31" s="348"/>
      <c r="J31" s="349"/>
    </row>
    <row r="32" spans="1:10" ht="13.8" x14ac:dyDescent="0.25">
      <c r="A32" s="324" t="s">
        <v>320</v>
      </c>
      <c r="B32" s="325"/>
      <c r="C32" s="35" t="s">
        <v>334</v>
      </c>
      <c r="D32" s="347" t="s">
        <v>332</v>
      </c>
      <c r="E32" s="306"/>
      <c r="F32" s="306"/>
      <c r="G32" s="306"/>
      <c r="H32" s="74" t="s">
        <v>333</v>
      </c>
      <c r="I32" s="75" t="s">
        <v>334</v>
      </c>
      <c r="J32" s="76"/>
    </row>
    <row r="33" spans="1:10" ht="13.8" x14ac:dyDescent="0.25">
      <c r="A33" s="20"/>
      <c r="B33" s="50"/>
      <c r="C33" s="50"/>
      <c r="D33" s="50"/>
      <c r="E33" s="294"/>
      <c r="F33" s="294"/>
      <c r="G33" s="294"/>
      <c r="H33" s="294"/>
      <c r="I33" s="50"/>
      <c r="J33" s="22"/>
    </row>
    <row r="34" spans="1:10" x14ac:dyDescent="0.25">
      <c r="A34" s="347" t="s">
        <v>321</v>
      </c>
      <c r="B34" s="306"/>
      <c r="C34" s="306"/>
      <c r="D34" s="306"/>
      <c r="E34" s="306" t="s">
        <v>311</v>
      </c>
      <c r="F34" s="306"/>
      <c r="G34" s="306"/>
      <c r="H34" s="306"/>
      <c r="I34" s="306"/>
      <c r="J34" s="25" t="s">
        <v>312</v>
      </c>
    </row>
    <row r="35" spans="1:10" ht="13.8" x14ac:dyDescent="0.25">
      <c r="A35" s="20"/>
      <c r="B35" s="50"/>
      <c r="C35" s="50"/>
      <c r="D35" s="50"/>
      <c r="E35" s="294"/>
      <c r="F35" s="294"/>
      <c r="G35" s="294"/>
      <c r="H35" s="294"/>
      <c r="I35" s="50"/>
      <c r="J35" s="60"/>
    </row>
    <row r="36" spans="1:10" x14ac:dyDescent="0.25">
      <c r="A36" s="350" t="s">
        <v>454</v>
      </c>
      <c r="B36" s="351"/>
      <c r="C36" s="351"/>
      <c r="D36" s="351"/>
      <c r="E36" s="350" t="s">
        <v>460</v>
      </c>
      <c r="F36" s="351"/>
      <c r="G36" s="351"/>
      <c r="H36" s="351"/>
      <c r="I36" s="353"/>
      <c r="J36" s="104" t="s">
        <v>461</v>
      </c>
    </row>
    <row r="37" spans="1:10" ht="13.8" x14ac:dyDescent="0.25">
      <c r="A37" s="20"/>
      <c r="B37" s="50"/>
      <c r="C37" s="64"/>
      <c r="D37" s="355"/>
      <c r="E37" s="355"/>
      <c r="F37" s="355"/>
      <c r="G37" s="355"/>
      <c r="H37" s="355"/>
      <c r="I37" s="355"/>
      <c r="J37" s="22"/>
    </row>
    <row r="38" spans="1:10" x14ac:dyDescent="0.25">
      <c r="A38" s="350" t="s">
        <v>455</v>
      </c>
      <c r="B38" s="351"/>
      <c r="C38" s="351"/>
      <c r="D38" s="353"/>
      <c r="E38" s="350" t="s">
        <v>731</v>
      </c>
      <c r="F38" s="351"/>
      <c r="G38" s="351"/>
      <c r="H38" s="351"/>
      <c r="I38" s="353"/>
      <c r="J38" s="35" t="s">
        <v>462</v>
      </c>
    </row>
    <row r="39" spans="1:10" ht="13.8" x14ac:dyDescent="0.25">
      <c r="A39" s="20"/>
      <c r="B39" s="50"/>
      <c r="C39" s="64"/>
      <c r="D39" s="63"/>
      <c r="E39" s="355"/>
      <c r="F39" s="355"/>
      <c r="G39" s="355"/>
      <c r="H39" s="355"/>
      <c r="I39" s="52"/>
      <c r="J39" s="22"/>
    </row>
    <row r="40" spans="1:10" x14ac:dyDescent="0.25">
      <c r="A40" s="350" t="s">
        <v>463</v>
      </c>
      <c r="B40" s="351"/>
      <c r="C40" s="351"/>
      <c r="D40" s="353"/>
      <c r="E40" s="350" t="s">
        <v>464</v>
      </c>
      <c r="F40" s="351"/>
      <c r="G40" s="351"/>
      <c r="H40" s="351"/>
      <c r="I40" s="353"/>
      <c r="J40" s="35">
        <v>2006103</v>
      </c>
    </row>
    <row r="41" spans="1:10" ht="13.8" x14ac:dyDescent="0.25">
      <c r="A41" s="20"/>
      <c r="B41" s="81"/>
      <c r="C41" s="80"/>
      <c r="D41" s="82"/>
      <c r="E41" s="82"/>
      <c r="F41" s="82"/>
      <c r="G41" s="82"/>
      <c r="H41" s="82"/>
      <c r="I41" s="83"/>
      <c r="J41" s="22"/>
    </row>
    <row r="42" spans="1:10" x14ac:dyDescent="0.25">
      <c r="A42" s="350" t="s">
        <v>456</v>
      </c>
      <c r="B42" s="351" t="s">
        <v>457</v>
      </c>
      <c r="C42" s="351"/>
      <c r="D42" s="353"/>
      <c r="E42" s="350" t="s">
        <v>464</v>
      </c>
      <c r="F42" s="351"/>
      <c r="G42" s="351"/>
      <c r="H42" s="351"/>
      <c r="I42" s="353"/>
      <c r="J42" s="35">
        <v>2315211</v>
      </c>
    </row>
    <row r="43" spans="1:10" ht="13.8" x14ac:dyDescent="0.25">
      <c r="A43" s="26"/>
      <c r="B43" s="64"/>
      <c r="C43" s="354"/>
      <c r="D43" s="354"/>
      <c r="E43" s="294"/>
      <c r="F43" s="294"/>
      <c r="G43" s="354"/>
      <c r="H43" s="354"/>
      <c r="I43" s="354"/>
      <c r="J43" s="22"/>
    </row>
    <row r="44" spans="1:10" x14ac:dyDescent="0.25">
      <c r="A44" s="350" t="s">
        <v>458</v>
      </c>
      <c r="B44" s="351"/>
      <c r="C44" s="351"/>
      <c r="D44" s="353"/>
      <c r="E44" s="350" t="s">
        <v>464</v>
      </c>
      <c r="F44" s="351"/>
      <c r="G44" s="351"/>
      <c r="H44" s="351"/>
      <c r="I44" s="353"/>
      <c r="J44" s="35">
        <v>2006120</v>
      </c>
    </row>
    <row r="45" spans="1:10" ht="13.8" x14ac:dyDescent="0.25">
      <c r="A45" s="26"/>
      <c r="B45" s="64"/>
      <c r="C45" s="64"/>
      <c r="D45" s="50"/>
      <c r="E45" s="352"/>
      <c r="F45" s="352"/>
      <c r="G45" s="354"/>
      <c r="H45" s="354"/>
      <c r="I45" s="50"/>
      <c r="J45" s="22"/>
    </row>
    <row r="46" spans="1:10" x14ac:dyDescent="0.25">
      <c r="A46" s="350" t="s">
        <v>459</v>
      </c>
      <c r="B46" s="351"/>
      <c r="C46" s="351"/>
      <c r="D46" s="353"/>
      <c r="E46" s="350" t="s">
        <v>465</v>
      </c>
      <c r="F46" s="351"/>
      <c r="G46" s="351"/>
      <c r="H46" s="351"/>
      <c r="I46" s="353"/>
      <c r="J46" s="35">
        <v>3044572</v>
      </c>
    </row>
    <row r="47" spans="1:10" ht="13.8" x14ac:dyDescent="0.25">
      <c r="A47" s="26"/>
      <c r="B47" s="64"/>
      <c r="C47" s="64"/>
      <c r="D47" s="50"/>
      <c r="E47" s="294"/>
      <c r="F47" s="294"/>
      <c r="G47" s="354"/>
      <c r="H47" s="354"/>
      <c r="I47" s="50"/>
      <c r="J47" s="77" t="s">
        <v>335</v>
      </c>
    </row>
    <row r="48" spans="1:10" ht="13.8" x14ac:dyDescent="0.25">
      <c r="A48" s="26"/>
      <c r="B48" s="64"/>
      <c r="C48" s="64"/>
      <c r="D48" s="50"/>
      <c r="E48" s="294"/>
      <c r="F48" s="294"/>
      <c r="G48" s="354"/>
      <c r="H48" s="354"/>
      <c r="I48" s="50"/>
      <c r="J48" s="77" t="s">
        <v>336</v>
      </c>
    </row>
    <row r="49" spans="1:10" ht="14.4" customHeight="1" x14ac:dyDescent="0.25">
      <c r="A49" s="295" t="s">
        <v>313</v>
      </c>
      <c r="B49" s="296"/>
      <c r="C49" s="326" t="s">
        <v>336</v>
      </c>
      <c r="D49" s="327"/>
      <c r="E49" s="356" t="s">
        <v>337</v>
      </c>
      <c r="F49" s="357"/>
      <c r="G49" s="339"/>
      <c r="H49" s="340"/>
      <c r="I49" s="340"/>
      <c r="J49" s="341"/>
    </row>
    <row r="50" spans="1:10" ht="13.8" x14ac:dyDescent="0.25">
      <c r="A50" s="26"/>
      <c r="B50" s="64"/>
      <c r="C50" s="354"/>
      <c r="D50" s="354"/>
      <c r="E50" s="294"/>
      <c r="F50" s="294"/>
      <c r="G50" s="300" t="s">
        <v>338</v>
      </c>
      <c r="H50" s="300"/>
      <c r="I50" s="300"/>
      <c r="J50" s="27"/>
    </row>
    <row r="51" spans="1:10" ht="13.95" customHeight="1" x14ac:dyDescent="0.25">
      <c r="A51" s="295" t="s">
        <v>314</v>
      </c>
      <c r="B51" s="296"/>
      <c r="C51" s="339" t="s">
        <v>466</v>
      </c>
      <c r="D51" s="340"/>
      <c r="E51" s="340"/>
      <c r="F51" s="340"/>
      <c r="G51" s="340"/>
      <c r="H51" s="340"/>
      <c r="I51" s="340"/>
      <c r="J51" s="341"/>
    </row>
    <row r="52" spans="1:10" ht="13.8" x14ac:dyDescent="0.25">
      <c r="A52" s="20"/>
      <c r="B52" s="50"/>
      <c r="C52" s="302" t="s">
        <v>315</v>
      </c>
      <c r="D52" s="302"/>
      <c r="E52" s="302"/>
      <c r="F52" s="302"/>
      <c r="G52" s="302"/>
      <c r="H52" s="302"/>
      <c r="I52" s="302"/>
      <c r="J52" s="22"/>
    </row>
    <row r="53" spans="1:10" ht="13.8" x14ac:dyDescent="0.25">
      <c r="A53" s="295" t="s">
        <v>316</v>
      </c>
      <c r="B53" s="296"/>
      <c r="C53" s="303" t="s">
        <v>467</v>
      </c>
      <c r="D53" s="304"/>
      <c r="E53" s="305"/>
      <c r="F53" s="294"/>
      <c r="G53" s="294"/>
      <c r="H53" s="306"/>
      <c r="I53" s="306"/>
      <c r="J53" s="307"/>
    </row>
    <row r="54" spans="1:10" ht="13.8" x14ac:dyDescent="0.25">
      <c r="A54" s="20"/>
      <c r="B54" s="50"/>
      <c r="C54" s="64"/>
      <c r="D54" s="50"/>
      <c r="E54" s="294"/>
      <c r="F54" s="294"/>
      <c r="G54" s="294"/>
      <c r="H54" s="294"/>
      <c r="I54" s="50"/>
      <c r="J54" s="22"/>
    </row>
    <row r="55" spans="1:10" ht="14.4" customHeight="1" x14ac:dyDescent="0.25">
      <c r="A55" s="295" t="s">
        <v>308</v>
      </c>
      <c r="B55" s="296"/>
      <c r="C55" s="297" t="s">
        <v>468</v>
      </c>
      <c r="D55" s="298"/>
      <c r="E55" s="298"/>
      <c r="F55" s="298"/>
      <c r="G55" s="298"/>
      <c r="H55" s="298"/>
      <c r="I55" s="298"/>
      <c r="J55" s="299"/>
    </row>
    <row r="56" spans="1:10" ht="13.8" x14ac:dyDescent="0.25">
      <c r="A56" s="20"/>
      <c r="B56" s="50"/>
      <c r="C56" s="50"/>
      <c r="D56" s="50"/>
      <c r="E56" s="294"/>
      <c r="F56" s="294"/>
      <c r="G56" s="294"/>
      <c r="H56" s="294"/>
      <c r="I56" s="50"/>
      <c r="J56" s="22"/>
    </row>
    <row r="57" spans="1:10" ht="13.8" x14ac:dyDescent="0.25">
      <c r="A57" s="295" t="s">
        <v>339</v>
      </c>
      <c r="B57" s="296"/>
      <c r="C57" s="297" t="s">
        <v>684</v>
      </c>
      <c r="D57" s="298"/>
      <c r="E57" s="298"/>
      <c r="F57" s="298"/>
      <c r="G57" s="298"/>
      <c r="H57" s="298"/>
      <c r="I57" s="298"/>
      <c r="J57" s="299"/>
    </row>
    <row r="58" spans="1:10" ht="14.4" customHeight="1" x14ac:dyDescent="0.25">
      <c r="A58" s="20"/>
      <c r="B58" s="50"/>
      <c r="C58" s="300" t="s">
        <v>340</v>
      </c>
      <c r="D58" s="300"/>
      <c r="E58" s="300"/>
      <c r="F58" s="300"/>
      <c r="G58" s="50"/>
      <c r="H58" s="50"/>
      <c r="I58" s="50"/>
      <c r="J58" s="22"/>
    </row>
    <row r="59" spans="1:10" ht="13.8" x14ac:dyDescent="0.25">
      <c r="A59" s="295" t="s">
        <v>341</v>
      </c>
      <c r="B59" s="296"/>
      <c r="C59" s="297" t="s">
        <v>685</v>
      </c>
      <c r="D59" s="298"/>
      <c r="E59" s="298"/>
      <c r="F59" s="298"/>
      <c r="G59" s="298"/>
      <c r="H59" s="298"/>
      <c r="I59" s="298"/>
      <c r="J59" s="299"/>
    </row>
    <row r="60" spans="1:10" ht="14.4" customHeight="1" x14ac:dyDescent="0.25">
      <c r="A60" s="28"/>
      <c r="B60" s="29"/>
      <c r="C60" s="301" t="s">
        <v>342</v>
      </c>
      <c r="D60" s="301"/>
      <c r="E60" s="301"/>
      <c r="F60" s="301"/>
      <c r="G60" s="301"/>
      <c r="H60" s="29"/>
      <c r="I60" s="29"/>
      <c r="J60" s="30"/>
    </row>
    <row r="67" ht="27" customHeight="1" x14ac:dyDescent="0.25"/>
    <row r="71" ht="38.4" customHeight="1" x14ac:dyDescent="0.25"/>
  </sheetData>
  <sheetProtection algorithmName="SHA-512" hashValue="/FdvZWackbuHT8TpLymUaOFrEIyPM25FqlzWcivdTwHKeQ7t7v+jSjOzsm+uBQrvA2btRhxX4vEU4aXy0qp9yg==" saltValue="eqlF8lnEjqBYy1r7vH+5cA=="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workbookViewId="0">
      <selection sqref="A1:I1"/>
    </sheetView>
  </sheetViews>
  <sheetFormatPr defaultColWidth="8.88671875" defaultRowHeight="13.2" x14ac:dyDescent="0.25"/>
  <cols>
    <col min="1" max="7" width="8.88671875" style="12"/>
    <col min="8" max="9" width="15.6640625" style="34" customWidth="1"/>
    <col min="10" max="10" width="10.33203125" style="12" bestFit="1" customWidth="1"/>
    <col min="11" max="16384" width="8.88671875" style="12"/>
  </cols>
  <sheetData>
    <row r="1" spans="1:9" x14ac:dyDescent="0.25">
      <c r="A1" s="366" t="s">
        <v>1</v>
      </c>
      <c r="B1" s="367"/>
      <c r="C1" s="367"/>
      <c r="D1" s="367"/>
      <c r="E1" s="367"/>
      <c r="F1" s="367"/>
      <c r="G1" s="367"/>
      <c r="H1" s="367"/>
      <c r="I1" s="367"/>
    </row>
    <row r="2" spans="1:9" ht="12.75" customHeight="1" x14ac:dyDescent="0.25">
      <c r="A2" s="368" t="s">
        <v>470</v>
      </c>
      <c r="B2" s="369"/>
      <c r="C2" s="369"/>
      <c r="D2" s="369"/>
      <c r="E2" s="369"/>
      <c r="F2" s="369"/>
      <c r="G2" s="369"/>
      <c r="H2" s="369"/>
      <c r="I2" s="369"/>
    </row>
    <row r="3" spans="1:9" x14ac:dyDescent="0.25">
      <c r="A3" s="370" t="s">
        <v>279</v>
      </c>
      <c r="B3" s="371"/>
      <c r="C3" s="371"/>
      <c r="D3" s="371"/>
      <c r="E3" s="371"/>
      <c r="F3" s="371"/>
      <c r="G3" s="371"/>
      <c r="H3" s="371"/>
      <c r="I3" s="371"/>
    </row>
    <row r="4" spans="1:9" x14ac:dyDescent="0.25">
      <c r="A4" s="372" t="s">
        <v>469</v>
      </c>
      <c r="B4" s="373"/>
      <c r="C4" s="373"/>
      <c r="D4" s="373"/>
      <c r="E4" s="373"/>
      <c r="F4" s="373"/>
      <c r="G4" s="373"/>
      <c r="H4" s="373"/>
      <c r="I4" s="374"/>
    </row>
    <row r="5" spans="1:9" ht="31.2" thickBot="1" x14ac:dyDescent="0.3">
      <c r="A5" s="378" t="s">
        <v>2</v>
      </c>
      <c r="B5" s="379"/>
      <c r="C5" s="379"/>
      <c r="D5" s="379"/>
      <c r="E5" s="379"/>
      <c r="F5" s="380"/>
      <c r="G5" s="13" t="s">
        <v>104</v>
      </c>
      <c r="H5" s="32" t="s">
        <v>292</v>
      </c>
      <c r="I5" s="33" t="s">
        <v>297</v>
      </c>
    </row>
    <row r="6" spans="1:9" x14ac:dyDescent="0.25">
      <c r="A6" s="375">
        <v>1</v>
      </c>
      <c r="B6" s="376"/>
      <c r="C6" s="376"/>
      <c r="D6" s="376"/>
      <c r="E6" s="376"/>
      <c r="F6" s="377"/>
      <c r="G6" s="14">
        <v>2</v>
      </c>
      <c r="H6" s="15">
        <v>3</v>
      </c>
      <c r="I6" s="15">
        <v>4</v>
      </c>
    </row>
    <row r="7" spans="1:9" x14ac:dyDescent="0.25">
      <c r="A7" s="381"/>
      <c r="B7" s="381"/>
      <c r="C7" s="381"/>
      <c r="D7" s="381"/>
      <c r="E7" s="381"/>
      <c r="F7" s="381"/>
      <c r="G7" s="381"/>
      <c r="H7" s="381"/>
      <c r="I7" s="382"/>
    </row>
    <row r="8" spans="1:9" ht="12.75" customHeight="1" x14ac:dyDescent="0.25">
      <c r="A8" s="359" t="s">
        <v>4</v>
      </c>
      <c r="B8" s="359"/>
      <c r="C8" s="359"/>
      <c r="D8" s="359"/>
      <c r="E8" s="359"/>
      <c r="F8" s="359"/>
      <c r="G8" s="84">
        <v>1</v>
      </c>
      <c r="H8" s="105">
        <v>0</v>
      </c>
      <c r="I8" s="105">
        <v>0</v>
      </c>
    </row>
    <row r="9" spans="1:9" ht="12.75" customHeight="1" x14ac:dyDescent="0.25">
      <c r="A9" s="360" t="s">
        <v>5</v>
      </c>
      <c r="B9" s="360"/>
      <c r="C9" s="360"/>
      <c r="D9" s="360"/>
      <c r="E9" s="360"/>
      <c r="F9" s="360"/>
      <c r="G9" s="86">
        <v>2</v>
      </c>
      <c r="H9" s="87">
        <f>H10+H17+H27+H38+H43</f>
        <v>6087157859</v>
      </c>
      <c r="I9" s="87">
        <f>I10+I17+I27+I38+I43</f>
        <v>5671819566</v>
      </c>
    </row>
    <row r="10" spans="1:9" ht="12.75" customHeight="1" x14ac:dyDescent="0.25">
      <c r="A10" s="363" t="s">
        <v>6</v>
      </c>
      <c r="B10" s="363"/>
      <c r="C10" s="363"/>
      <c r="D10" s="363"/>
      <c r="E10" s="363"/>
      <c r="F10" s="363"/>
      <c r="G10" s="86">
        <v>3</v>
      </c>
      <c r="H10" s="87">
        <f>H11+H12+H13+H14+H15+H16</f>
        <v>46400186</v>
      </c>
      <c r="I10" s="87">
        <f>I11+I12+I13+I14+I15+I16</f>
        <v>39086495</v>
      </c>
    </row>
    <row r="11" spans="1:9" ht="12.75" customHeight="1" x14ac:dyDescent="0.25">
      <c r="A11" s="358" t="s">
        <v>7</v>
      </c>
      <c r="B11" s="358"/>
      <c r="C11" s="358"/>
      <c r="D11" s="358"/>
      <c r="E11" s="358"/>
      <c r="F11" s="358"/>
      <c r="G11" s="84">
        <v>4</v>
      </c>
      <c r="H11" s="85">
        <v>0</v>
      </c>
      <c r="I11" s="85">
        <v>0</v>
      </c>
    </row>
    <row r="12" spans="1:9" ht="23.4" customHeight="1" x14ac:dyDescent="0.25">
      <c r="A12" s="358" t="s">
        <v>8</v>
      </c>
      <c r="B12" s="358"/>
      <c r="C12" s="358"/>
      <c r="D12" s="358"/>
      <c r="E12" s="358"/>
      <c r="F12" s="358"/>
      <c r="G12" s="84">
        <v>5</v>
      </c>
      <c r="H12" s="85">
        <v>37551928</v>
      </c>
      <c r="I12" s="85">
        <v>30356827</v>
      </c>
    </row>
    <row r="13" spans="1:9" ht="12.75" customHeight="1" x14ac:dyDescent="0.25">
      <c r="A13" s="358" t="s">
        <v>9</v>
      </c>
      <c r="B13" s="358"/>
      <c r="C13" s="358"/>
      <c r="D13" s="358"/>
      <c r="E13" s="358"/>
      <c r="F13" s="358"/>
      <c r="G13" s="84">
        <v>6</v>
      </c>
      <c r="H13" s="85">
        <v>6567609</v>
      </c>
      <c r="I13" s="85">
        <v>6567609</v>
      </c>
    </row>
    <row r="14" spans="1:9" ht="12.75" customHeight="1" x14ac:dyDescent="0.25">
      <c r="A14" s="358" t="s">
        <v>10</v>
      </c>
      <c r="B14" s="358"/>
      <c r="C14" s="358"/>
      <c r="D14" s="358"/>
      <c r="E14" s="358"/>
      <c r="F14" s="358"/>
      <c r="G14" s="84">
        <v>7</v>
      </c>
      <c r="H14" s="85">
        <v>0</v>
      </c>
      <c r="I14" s="85">
        <v>0</v>
      </c>
    </row>
    <row r="15" spans="1:9" ht="12.75" customHeight="1" x14ac:dyDescent="0.25">
      <c r="A15" s="358" t="s">
        <v>11</v>
      </c>
      <c r="B15" s="358"/>
      <c r="C15" s="358"/>
      <c r="D15" s="358"/>
      <c r="E15" s="358"/>
      <c r="F15" s="358"/>
      <c r="G15" s="84">
        <v>8</v>
      </c>
      <c r="H15" s="85">
        <v>2280649</v>
      </c>
      <c r="I15" s="85">
        <v>2162059</v>
      </c>
    </row>
    <row r="16" spans="1:9" ht="12.75" customHeight="1" x14ac:dyDescent="0.25">
      <c r="A16" s="358" t="s">
        <v>12</v>
      </c>
      <c r="B16" s="358"/>
      <c r="C16" s="358"/>
      <c r="D16" s="358"/>
      <c r="E16" s="358"/>
      <c r="F16" s="358"/>
      <c r="G16" s="84">
        <v>9</v>
      </c>
      <c r="H16" s="85">
        <v>0</v>
      </c>
      <c r="I16" s="85">
        <v>0</v>
      </c>
    </row>
    <row r="17" spans="1:9" ht="12.75" customHeight="1" x14ac:dyDescent="0.25">
      <c r="A17" s="363" t="s">
        <v>13</v>
      </c>
      <c r="B17" s="363"/>
      <c r="C17" s="363"/>
      <c r="D17" s="363"/>
      <c r="E17" s="363"/>
      <c r="F17" s="363"/>
      <c r="G17" s="86">
        <v>10</v>
      </c>
      <c r="H17" s="87">
        <f>H18+H19+H20+H21+H22+H23+H24+H25+H26</f>
        <v>5662917241</v>
      </c>
      <c r="I17" s="87">
        <f>I18+I19+I20+I21+I22+I23+I24+I25+I26</f>
        <v>5221568500</v>
      </c>
    </row>
    <row r="18" spans="1:9" ht="12.75" customHeight="1" x14ac:dyDescent="0.25">
      <c r="A18" s="358" t="s">
        <v>14</v>
      </c>
      <c r="B18" s="358"/>
      <c r="C18" s="358"/>
      <c r="D18" s="358"/>
      <c r="E18" s="358"/>
      <c r="F18" s="358"/>
      <c r="G18" s="84">
        <v>11</v>
      </c>
      <c r="H18" s="85">
        <v>976429207</v>
      </c>
      <c r="I18" s="85">
        <v>980924514</v>
      </c>
    </row>
    <row r="19" spans="1:9" ht="12.75" customHeight="1" x14ac:dyDescent="0.25">
      <c r="A19" s="358" t="s">
        <v>15</v>
      </c>
      <c r="B19" s="358"/>
      <c r="C19" s="358"/>
      <c r="D19" s="358"/>
      <c r="E19" s="358"/>
      <c r="F19" s="358"/>
      <c r="G19" s="84">
        <v>12</v>
      </c>
      <c r="H19" s="85">
        <v>3560463801</v>
      </c>
      <c r="I19" s="85">
        <v>3363126345</v>
      </c>
    </row>
    <row r="20" spans="1:9" ht="12.75" customHeight="1" x14ac:dyDescent="0.25">
      <c r="A20" s="358" t="s">
        <v>16</v>
      </c>
      <c r="B20" s="358"/>
      <c r="C20" s="358"/>
      <c r="D20" s="358"/>
      <c r="E20" s="358"/>
      <c r="F20" s="358"/>
      <c r="G20" s="84">
        <v>13</v>
      </c>
      <c r="H20" s="85">
        <v>488743200</v>
      </c>
      <c r="I20" s="85">
        <v>432241488</v>
      </c>
    </row>
    <row r="21" spans="1:9" ht="12.75" customHeight="1" x14ac:dyDescent="0.25">
      <c r="A21" s="358" t="s">
        <v>17</v>
      </c>
      <c r="B21" s="358"/>
      <c r="C21" s="358"/>
      <c r="D21" s="358"/>
      <c r="E21" s="358"/>
      <c r="F21" s="358"/>
      <c r="G21" s="84">
        <v>14</v>
      </c>
      <c r="H21" s="85">
        <v>116542756</v>
      </c>
      <c r="I21" s="85">
        <v>100025874</v>
      </c>
    </row>
    <row r="22" spans="1:9" ht="12.75" customHeight="1" x14ac:dyDescent="0.25">
      <c r="A22" s="358" t="s">
        <v>18</v>
      </c>
      <c r="B22" s="358"/>
      <c r="C22" s="358"/>
      <c r="D22" s="358"/>
      <c r="E22" s="358"/>
      <c r="F22" s="358"/>
      <c r="G22" s="84">
        <v>15</v>
      </c>
      <c r="H22" s="85">
        <v>0</v>
      </c>
      <c r="I22" s="85">
        <v>0</v>
      </c>
    </row>
    <row r="23" spans="1:9" ht="12.75" customHeight="1" x14ac:dyDescent="0.25">
      <c r="A23" s="358" t="s">
        <v>19</v>
      </c>
      <c r="B23" s="358"/>
      <c r="C23" s="358"/>
      <c r="D23" s="358"/>
      <c r="E23" s="358"/>
      <c r="F23" s="358"/>
      <c r="G23" s="84">
        <v>16</v>
      </c>
      <c r="H23" s="85">
        <v>988061</v>
      </c>
      <c r="I23" s="85">
        <v>42528</v>
      </c>
    </row>
    <row r="24" spans="1:9" ht="12.75" customHeight="1" x14ac:dyDescent="0.25">
      <c r="A24" s="358" t="s">
        <v>20</v>
      </c>
      <c r="B24" s="358"/>
      <c r="C24" s="358"/>
      <c r="D24" s="358"/>
      <c r="E24" s="358"/>
      <c r="F24" s="358"/>
      <c r="G24" s="84">
        <v>17</v>
      </c>
      <c r="H24" s="85">
        <v>443016063</v>
      </c>
      <c r="I24" s="85">
        <v>288533889</v>
      </c>
    </row>
    <row r="25" spans="1:9" ht="12.75" customHeight="1" x14ac:dyDescent="0.25">
      <c r="A25" s="358" t="s">
        <v>21</v>
      </c>
      <c r="B25" s="358"/>
      <c r="C25" s="358"/>
      <c r="D25" s="358"/>
      <c r="E25" s="358"/>
      <c r="F25" s="358"/>
      <c r="G25" s="84">
        <v>18</v>
      </c>
      <c r="H25" s="85">
        <v>72791725</v>
      </c>
      <c r="I25" s="85">
        <v>53493881</v>
      </c>
    </row>
    <row r="26" spans="1:9" ht="12.75" customHeight="1" x14ac:dyDescent="0.25">
      <c r="A26" s="358" t="s">
        <v>22</v>
      </c>
      <c r="B26" s="358"/>
      <c r="C26" s="358"/>
      <c r="D26" s="358"/>
      <c r="E26" s="358"/>
      <c r="F26" s="358"/>
      <c r="G26" s="84">
        <v>19</v>
      </c>
      <c r="H26" s="85">
        <v>3942428</v>
      </c>
      <c r="I26" s="85">
        <v>3179981</v>
      </c>
    </row>
    <row r="27" spans="1:9" ht="12.75" customHeight="1" x14ac:dyDescent="0.25">
      <c r="A27" s="363" t="s">
        <v>23</v>
      </c>
      <c r="B27" s="363"/>
      <c r="C27" s="363"/>
      <c r="D27" s="363"/>
      <c r="E27" s="363"/>
      <c r="F27" s="363"/>
      <c r="G27" s="86">
        <v>20</v>
      </c>
      <c r="H27" s="87">
        <f>SUM(H28:H37)</f>
        <v>46430294</v>
      </c>
      <c r="I27" s="87">
        <f>SUM(I28:I37)</f>
        <v>82071741</v>
      </c>
    </row>
    <row r="28" spans="1:9" ht="12.75" customHeight="1" x14ac:dyDescent="0.25">
      <c r="A28" s="358" t="s">
        <v>24</v>
      </c>
      <c r="B28" s="358"/>
      <c r="C28" s="358"/>
      <c r="D28" s="358"/>
      <c r="E28" s="358"/>
      <c r="F28" s="358"/>
      <c r="G28" s="84">
        <v>21</v>
      </c>
      <c r="H28" s="85">
        <v>0</v>
      </c>
      <c r="I28" s="85">
        <v>0</v>
      </c>
    </row>
    <row r="29" spans="1:9" ht="12.75" customHeight="1" x14ac:dyDescent="0.25">
      <c r="A29" s="358" t="s">
        <v>25</v>
      </c>
      <c r="B29" s="358"/>
      <c r="C29" s="358"/>
      <c r="D29" s="358"/>
      <c r="E29" s="358"/>
      <c r="F29" s="358"/>
      <c r="G29" s="84">
        <v>22</v>
      </c>
      <c r="H29" s="85">
        <v>0</v>
      </c>
      <c r="I29" s="85">
        <v>0</v>
      </c>
    </row>
    <row r="30" spans="1:9" ht="12.75" customHeight="1" x14ac:dyDescent="0.25">
      <c r="A30" s="358" t="s">
        <v>26</v>
      </c>
      <c r="B30" s="358"/>
      <c r="C30" s="358"/>
      <c r="D30" s="358"/>
      <c r="E30" s="358"/>
      <c r="F30" s="358"/>
      <c r="G30" s="84">
        <v>23</v>
      </c>
      <c r="H30" s="85">
        <v>0</v>
      </c>
      <c r="I30" s="85">
        <v>0</v>
      </c>
    </row>
    <row r="31" spans="1:9" ht="24.6" customHeight="1" x14ac:dyDescent="0.25">
      <c r="A31" s="358" t="s">
        <v>27</v>
      </c>
      <c r="B31" s="358"/>
      <c r="C31" s="358"/>
      <c r="D31" s="358"/>
      <c r="E31" s="358"/>
      <c r="F31" s="358"/>
      <c r="G31" s="84">
        <v>24</v>
      </c>
      <c r="H31" s="85">
        <v>46054207</v>
      </c>
      <c r="I31" s="85">
        <v>76533067</v>
      </c>
    </row>
    <row r="32" spans="1:9" ht="24" customHeight="1" x14ac:dyDescent="0.25">
      <c r="A32" s="358" t="s">
        <v>28</v>
      </c>
      <c r="B32" s="358"/>
      <c r="C32" s="358"/>
      <c r="D32" s="358"/>
      <c r="E32" s="358"/>
      <c r="F32" s="358"/>
      <c r="G32" s="84">
        <v>25</v>
      </c>
      <c r="H32" s="85">
        <v>0</v>
      </c>
      <c r="I32" s="85">
        <v>0</v>
      </c>
    </row>
    <row r="33" spans="1:9" ht="26.4" customHeight="1" x14ac:dyDescent="0.25">
      <c r="A33" s="358" t="s">
        <v>29</v>
      </c>
      <c r="B33" s="358"/>
      <c r="C33" s="358"/>
      <c r="D33" s="358"/>
      <c r="E33" s="358"/>
      <c r="F33" s="358"/>
      <c r="G33" s="84">
        <v>26</v>
      </c>
      <c r="H33" s="85">
        <v>0</v>
      </c>
      <c r="I33" s="85">
        <v>0</v>
      </c>
    </row>
    <row r="34" spans="1:9" ht="12.75" customHeight="1" x14ac:dyDescent="0.25">
      <c r="A34" s="358" t="s">
        <v>30</v>
      </c>
      <c r="B34" s="358"/>
      <c r="C34" s="358"/>
      <c r="D34" s="358"/>
      <c r="E34" s="358"/>
      <c r="F34" s="358"/>
      <c r="G34" s="84">
        <v>27</v>
      </c>
      <c r="H34" s="85">
        <v>147054</v>
      </c>
      <c r="I34" s="85">
        <v>220812</v>
      </c>
    </row>
    <row r="35" spans="1:9" ht="12.75" customHeight="1" x14ac:dyDescent="0.25">
      <c r="A35" s="358" t="s">
        <v>31</v>
      </c>
      <c r="B35" s="358"/>
      <c r="C35" s="358"/>
      <c r="D35" s="358"/>
      <c r="E35" s="358"/>
      <c r="F35" s="358"/>
      <c r="G35" s="84">
        <v>28</v>
      </c>
      <c r="H35" s="85">
        <v>89033</v>
      </c>
      <c r="I35" s="85">
        <v>5177862</v>
      </c>
    </row>
    <row r="36" spans="1:9" ht="12.75" customHeight="1" x14ac:dyDescent="0.25">
      <c r="A36" s="358" t="s">
        <v>32</v>
      </c>
      <c r="B36" s="358"/>
      <c r="C36" s="358"/>
      <c r="D36" s="358"/>
      <c r="E36" s="358"/>
      <c r="F36" s="358"/>
      <c r="G36" s="84">
        <v>29</v>
      </c>
      <c r="H36" s="85">
        <v>0</v>
      </c>
      <c r="I36" s="85">
        <v>0</v>
      </c>
    </row>
    <row r="37" spans="1:9" ht="12.75" customHeight="1" x14ac:dyDescent="0.25">
      <c r="A37" s="358" t="s">
        <v>33</v>
      </c>
      <c r="B37" s="358"/>
      <c r="C37" s="358"/>
      <c r="D37" s="358"/>
      <c r="E37" s="358"/>
      <c r="F37" s="358"/>
      <c r="G37" s="84">
        <v>30</v>
      </c>
      <c r="H37" s="85">
        <v>140000</v>
      </c>
      <c r="I37" s="85">
        <v>140000</v>
      </c>
    </row>
    <row r="38" spans="1:9" ht="12.75" customHeight="1" x14ac:dyDescent="0.25">
      <c r="A38" s="363" t="s">
        <v>34</v>
      </c>
      <c r="B38" s="363"/>
      <c r="C38" s="363"/>
      <c r="D38" s="363"/>
      <c r="E38" s="363"/>
      <c r="F38" s="363"/>
      <c r="G38" s="86">
        <v>31</v>
      </c>
      <c r="H38" s="87">
        <f>H39+H40+H41+H42</f>
        <v>0</v>
      </c>
      <c r="I38" s="87">
        <f>I39+I40+I41+I42</f>
        <v>0</v>
      </c>
    </row>
    <row r="39" spans="1:9" ht="12.75" customHeight="1" x14ac:dyDescent="0.25">
      <c r="A39" s="358" t="s">
        <v>35</v>
      </c>
      <c r="B39" s="358"/>
      <c r="C39" s="358"/>
      <c r="D39" s="358"/>
      <c r="E39" s="358"/>
      <c r="F39" s="358"/>
      <c r="G39" s="84">
        <v>32</v>
      </c>
      <c r="H39" s="85">
        <v>0</v>
      </c>
      <c r="I39" s="85">
        <v>0</v>
      </c>
    </row>
    <row r="40" spans="1:9" ht="12.75" customHeight="1" x14ac:dyDescent="0.25">
      <c r="A40" s="358" t="s">
        <v>36</v>
      </c>
      <c r="B40" s="358"/>
      <c r="C40" s="358"/>
      <c r="D40" s="358"/>
      <c r="E40" s="358"/>
      <c r="F40" s="358"/>
      <c r="G40" s="84">
        <v>33</v>
      </c>
      <c r="H40" s="85">
        <v>0</v>
      </c>
      <c r="I40" s="85">
        <v>0</v>
      </c>
    </row>
    <row r="41" spans="1:9" ht="12.75" customHeight="1" x14ac:dyDescent="0.25">
      <c r="A41" s="358" t="s">
        <v>37</v>
      </c>
      <c r="B41" s="358"/>
      <c r="C41" s="358"/>
      <c r="D41" s="358"/>
      <c r="E41" s="358"/>
      <c r="F41" s="358"/>
      <c r="G41" s="84">
        <v>34</v>
      </c>
      <c r="H41" s="85">
        <v>0</v>
      </c>
      <c r="I41" s="85">
        <v>0</v>
      </c>
    </row>
    <row r="42" spans="1:9" ht="12.75" customHeight="1" x14ac:dyDescent="0.25">
      <c r="A42" s="358" t="s">
        <v>38</v>
      </c>
      <c r="B42" s="358"/>
      <c r="C42" s="358"/>
      <c r="D42" s="358"/>
      <c r="E42" s="358"/>
      <c r="F42" s="358"/>
      <c r="G42" s="84">
        <v>35</v>
      </c>
      <c r="H42" s="85">
        <v>0</v>
      </c>
      <c r="I42" s="85">
        <v>0</v>
      </c>
    </row>
    <row r="43" spans="1:9" ht="12.75" customHeight="1" x14ac:dyDescent="0.25">
      <c r="A43" s="361" t="s">
        <v>39</v>
      </c>
      <c r="B43" s="361"/>
      <c r="C43" s="361"/>
      <c r="D43" s="361"/>
      <c r="E43" s="361"/>
      <c r="F43" s="361"/>
      <c r="G43" s="84">
        <v>36</v>
      </c>
      <c r="H43" s="85">
        <v>331410138</v>
      </c>
      <c r="I43" s="85">
        <v>329092830</v>
      </c>
    </row>
    <row r="44" spans="1:9" ht="12.75" customHeight="1" x14ac:dyDescent="0.25">
      <c r="A44" s="360" t="s">
        <v>40</v>
      </c>
      <c r="B44" s="360"/>
      <c r="C44" s="360"/>
      <c r="D44" s="360"/>
      <c r="E44" s="360"/>
      <c r="F44" s="360"/>
      <c r="G44" s="86">
        <v>37</v>
      </c>
      <c r="H44" s="87">
        <f>H45+H53+H60+H70</f>
        <v>737066269</v>
      </c>
      <c r="I44" s="87">
        <f>I45+I53+I60+I70</f>
        <v>1217957755</v>
      </c>
    </row>
    <row r="45" spans="1:9" ht="12.75" customHeight="1" x14ac:dyDescent="0.25">
      <c r="A45" s="363" t="s">
        <v>41</v>
      </c>
      <c r="B45" s="363"/>
      <c r="C45" s="363"/>
      <c r="D45" s="363"/>
      <c r="E45" s="363"/>
      <c r="F45" s="363"/>
      <c r="G45" s="86">
        <v>38</v>
      </c>
      <c r="H45" s="87">
        <f>SUM(H46:H52)</f>
        <v>30335208</v>
      </c>
      <c r="I45" s="87">
        <f>SUM(I46:I52)</f>
        <v>26310071</v>
      </c>
    </row>
    <row r="46" spans="1:9" ht="12.75" customHeight="1" x14ac:dyDescent="0.25">
      <c r="A46" s="358" t="s">
        <v>42</v>
      </c>
      <c r="B46" s="358"/>
      <c r="C46" s="358"/>
      <c r="D46" s="358"/>
      <c r="E46" s="358"/>
      <c r="F46" s="358"/>
      <c r="G46" s="84">
        <v>39</v>
      </c>
      <c r="H46" s="85">
        <v>29329354</v>
      </c>
      <c r="I46" s="85">
        <v>25050909</v>
      </c>
    </row>
    <row r="47" spans="1:9" ht="12.75" customHeight="1" x14ac:dyDescent="0.25">
      <c r="A47" s="358" t="s">
        <v>43</v>
      </c>
      <c r="B47" s="358"/>
      <c r="C47" s="358"/>
      <c r="D47" s="358"/>
      <c r="E47" s="358"/>
      <c r="F47" s="358"/>
      <c r="G47" s="84">
        <v>40</v>
      </c>
      <c r="H47" s="85">
        <v>0</v>
      </c>
      <c r="I47" s="85">
        <v>0</v>
      </c>
    </row>
    <row r="48" spans="1:9" ht="12.75" customHeight="1" x14ac:dyDescent="0.25">
      <c r="A48" s="358" t="s">
        <v>44</v>
      </c>
      <c r="B48" s="358"/>
      <c r="C48" s="358"/>
      <c r="D48" s="358"/>
      <c r="E48" s="358"/>
      <c r="F48" s="358"/>
      <c r="G48" s="84">
        <v>41</v>
      </c>
      <c r="H48" s="85">
        <v>0</v>
      </c>
      <c r="I48" s="85">
        <v>0</v>
      </c>
    </row>
    <row r="49" spans="1:9" ht="12.75" customHeight="1" x14ac:dyDescent="0.25">
      <c r="A49" s="358" t="s">
        <v>45</v>
      </c>
      <c r="B49" s="358"/>
      <c r="C49" s="358"/>
      <c r="D49" s="358"/>
      <c r="E49" s="358"/>
      <c r="F49" s="358"/>
      <c r="G49" s="84">
        <v>42</v>
      </c>
      <c r="H49" s="85">
        <v>973867</v>
      </c>
      <c r="I49" s="85">
        <v>1230618</v>
      </c>
    </row>
    <row r="50" spans="1:9" ht="12.75" customHeight="1" x14ac:dyDescent="0.25">
      <c r="A50" s="358" t="s">
        <v>46</v>
      </c>
      <c r="B50" s="358"/>
      <c r="C50" s="358"/>
      <c r="D50" s="358"/>
      <c r="E50" s="358"/>
      <c r="F50" s="358"/>
      <c r="G50" s="84">
        <v>43</v>
      </c>
      <c r="H50" s="85">
        <v>31987</v>
      </c>
      <c r="I50" s="85">
        <v>28544</v>
      </c>
    </row>
    <row r="51" spans="1:9" ht="12.75" customHeight="1" x14ac:dyDescent="0.25">
      <c r="A51" s="358" t="s">
        <v>47</v>
      </c>
      <c r="B51" s="358"/>
      <c r="C51" s="358"/>
      <c r="D51" s="358"/>
      <c r="E51" s="358"/>
      <c r="F51" s="358"/>
      <c r="G51" s="84">
        <v>44</v>
      </c>
      <c r="H51" s="85">
        <v>0</v>
      </c>
      <c r="I51" s="85">
        <v>0</v>
      </c>
    </row>
    <row r="52" spans="1:9" ht="12.75" customHeight="1" x14ac:dyDescent="0.25">
      <c r="A52" s="358" t="s">
        <v>48</v>
      </c>
      <c r="B52" s="358"/>
      <c r="C52" s="358"/>
      <c r="D52" s="358"/>
      <c r="E52" s="358"/>
      <c r="F52" s="358"/>
      <c r="G52" s="84">
        <v>45</v>
      </c>
      <c r="H52" s="85">
        <v>0</v>
      </c>
      <c r="I52" s="85">
        <v>0</v>
      </c>
    </row>
    <row r="53" spans="1:9" ht="12.75" customHeight="1" x14ac:dyDescent="0.25">
      <c r="A53" s="363" t="s">
        <v>49</v>
      </c>
      <c r="B53" s="363"/>
      <c r="C53" s="363"/>
      <c r="D53" s="363"/>
      <c r="E53" s="363"/>
      <c r="F53" s="363"/>
      <c r="G53" s="86">
        <v>46</v>
      </c>
      <c r="H53" s="87">
        <f>SUM(H54:H59)</f>
        <v>40184920</v>
      </c>
      <c r="I53" s="87">
        <f>SUM(I54:I59)</f>
        <v>38388235</v>
      </c>
    </row>
    <row r="54" spans="1:9" ht="12.75" customHeight="1" x14ac:dyDescent="0.25">
      <c r="A54" s="358" t="s">
        <v>50</v>
      </c>
      <c r="B54" s="358"/>
      <c r="C54" s="358"/>
      <c r="D54" s="358"/>
      <c r="E54" s="358"/>
      <c r="F54" s="358"/>
      <c r="G54" s="84">
        <v>47</v>
      </c>
      <c r="H54" s="85">
        <v>0</v>
      </c>
      <c r="I54" s="85">
        <v>0</v>
      </c>
    </row>
    <row r="55" spans="1:9" ht="12.75" customHeight="1" x14ac:dyDescent="0.25">
      <c r="A55" s="358" t="s">
        <v>51</v>
      </c>
      <c r="B55" s="358"/>
      <c r="C55" s="358"/>
      <c r="D55" s="358"/>
      <c r="E55" s="358"/>
      <c r="F55" s="358"/>
      <c r="G55" s="84">
        <v>48</v>
      </c>
      <c r="H55" s="85">
        <v>1598603</v>
      </c>
      <c r="I55" s="85">
        <v>7293712</v>
      </c>
    </row>
    <row r="56" spans="1:9" ht="12.75" customHeight="1" x14ac:dyDescent="0.25">
      <c r="A56" s="358" t="s">
        <v>52</v>
      </c>
      <c r="B56" s="358"/>
      <c r="C56" s="358"/>
      <c r="D56" s="358"/>
      <c r="E56" s="358"/>
      <c r="F56" s="358"/>
      <c r="G56" s="84">
        <v>49</v>
      </c>
      <c r="H56" s="85">
        <v>23776150</v>
      </c>
      <c r="I56" s="85">
        <v>17995662</v>
      </c>
    </row>
    <row r="57" spans="1:9" ht="12.75" customHeight="1" x14ac:dyDescent="0.25">
      <c r="A57" s="358" t="s">
        <v>53</v>
      </c>
      <c r="B57" s="358"/>
      <c r="C57" s="358"/>
      <c r="D57" s="358"/>
      <c r="E57" s="358"/>
      <c r="F57" s="358"/>
      <c r="G57" s="84">
        <v>50</v>
      </c>
      <c r="H57" s="85">
        <v>297549</v>
      </c>
      <c r="I57" s="85">
        <v>738835</v>
      </c>
    </row>
    <row r="58" spans="1:9" ht="12.75" customHeight="1" x14ac:dyDescent="0.25">
      <c r="A58" s="358" t="s">
        <v>54</v>
      </c>
      <c r="B58" s="358"/>
      <c r="C58" s="358"/>
      <c r="D58" s="358"/>
      <c r="E58" s="358"/>
      <c r="F58" s="358"/>
      <c r="G58" s="84">
        <v>51</v>
      </c>
      <c r="H58" s="85">
        <v>10162443</v>
      </c>
      <c r="I58" s="85">
        <v>9116616</v>
      </c>
    </row>
    <row r="59" spans="1:9" ht="12.75" customHeight="1" x14ac:dyDescent="0.25">
      <c r="A59" s="358" t="s">
        <v>55</v>
      </c>
      <c r="B59" s="358"/>
      <c r="C59" s="358"/>
      <c r="D59" s="358"/>
      <c r="E59" s="358"/>
      <c r="F59" s="358"/>
      <c r="G59" s="84">
        <v>52</v>
      </c>
      <c r="H59" s="85">
        <v>4350175</v>
      </c>
      <c r="I59" s="85">
        <v>3243410</v>
      </c>
    </row>
    <row r="60" spans="1:9" ht="12.75" customHeight="1" x14ac:dyDescent="0.25">
      <c r="A60" s="363" t="s">
        <v>56</v>
      </c>
      <c r="B60" s="363"/>
      <c r="C60" s="363"/>
      <c r="D60" s="363"/>
      <c r="E60" s="363"/>
      <c r="F60" s="363"/>
      <c r="G60" s="86">
        <v>53</v>
      </c>
      <c r="H60" s="87">
        <f>SUM(H61:H69)</f>
        <v>613241</v>
      </c>
      <c r="I60" s="87">
        <f>SUM(I61:I69)</f>
        <v>38001625</v>
      </c>
    </row>
    <row r="61" spans="1:9" ht="12.75" customHeight="1" x14ac:dyDescent="0.25">
      <c r="A61" s="358" t="s">
        <v>24</v>
      </c>
      <c r="B61" s="358"/>
      <c r="C61" s="358"/>
      <c r="D61" s="358"/>
      <c r="E61" s="358"/>
      <c r="F61" s="358"/>
      <c r="G61" s="84">
        <v>54</v>
      </c>
      <c r="H61" s="85">
        <v>0</v>
      </c>
      <c r="I61" s="85">
        <v>0</v>
      </c>
    </row>
    <row r="62" spans="1:9" ht="12.75" customHeight="1" x14ac:dyDescent="0.25">
      <c r="A62" s="358" t="s">
        <v>25</v>
      </c>
      <c r="B62" s="358"/>
      <c r="C62" s="358"/>
      <c r="D62" s="358"/>
      <c r="E62" s="358"/>
      <c r="F62" s="358"/>
      <c r="G62" s="84">
        <v>55</v>
      </c>
      <c r="H62" s="85">
        <v>0</v>
      </c>
      <c r="I62" s="85">
        <v>0</v>
      </c>
    </row>
    <row r="63" spans="1:9" ht="12.75" customHeight="1" x14ac:dyDescent="0.25">
      <c r="A63" s="358" t="s">
        <v>26</v>
      </c>
      <c r="B63" s="358"/>
      <c r="C63" s="358"/>
      <c r="D63" s="358"/>
      <c r="E63" s="358"/>
      <c r="F63" s="358"/>
      <c r="G63" s="84">
        <v>56</v>
      </c>
      <c r="H63" s="85">
        <v>0</v>
      </c>
      <c r="I63" s="85">
        <v>0</v>
      </c>
    </row>
    <row r="64" spans="1:9" ht="23.4" customHeight="1" x14ac:dyDescent="0.25">
      <c r="A64" s="358" t="s">
        <v>57</v>
      </c>
      <c r="B64" s="358"/>
      <c r="C64" s="358"/>
      <c r="D64" s="358"/>
      <c r="E64" s="358"/>
      <c r="F64" s="358"/>
      <c r="G64" s="84">
        <v>57</v>
      </c>
      <c r="H64" s="85">
        <v>0</v>
      </c>
      <c r="I64" s="85">
        <v>0</v>
      </c>
    </row>
    <row r="65" spans="1:9" ht="21" customHeight="1" x14ac:dyDescent="0.25">
      <c r="A65" s="358" t="s">
        <v>28</v>
      </c>
      <c r="B65" s="358"/>
      <c r="C65" s="358"/>
      <c r="D65" s="358"/>
      <c r="E65" s="358"/>
      <c r="F65" s="358"/>
      <c r="G65" s="84">
        <v>58</v>
      </c>
      <c r="H65" s="85">
        <v>0</v>
      </c>
      <c r="I65" s="85">
        <v>0</v>
      </c>
    </row>
    <row r="66" spans="1:9" ht="22.95" customHeight="1" x14ac:dyDescent="0.25">
      <c r="A66" s="358" t="s">
        <v>29</v>
      </c>
      <c r="B66" s="358"/>
      <c r="C66" s="358"/>
      <c r="D66" s="358"/>
      <c r="E66" s="358"/>
      <c r="F66" s="358"/>
      <c r="G66" s="84">
        <v>59</v>
      </c>
      <c r="H66" s="85">
        <v>0</v>
      </c>
      <c r="I66" s="85">
        <v>0</v>
      </c>
    </row>
    <row r="67" spans="1:9" ht="12.75" customHeight="1" x14ac:dyDescent="0.25">
      <c r="A67" s="358" t="s">
        <v>30</v>
      </c>
      <c r="B67" s="358"/>
      <c r="C67" s="358"/>
      <c r="D67" s="358"/>
      <c r="E67" s="358"/>
      <c r="F67" s="358"/>
      <c r="G67" s="84">
        <v>60</v>
      </c>
      <c r="H67" s="85">
        <v>0</v>
      </c>
      <c r="I67" s="85">
        <v>0</v>
      </c>
    </row>
    <row r="68" spans="1:9" ht="12.75" customHeight="1" x14ac:dyDescent="0.25">
      <c r="A68" s="358" t="s">
        <v>31</v>
      </c>
      <c r="B68" s="358"/>
      <c r="C68" s="358"/>
      <c r="D68" s="358"/>
      <c r="E68" s="358"/>
      <c r="F68" s="358"/>
      <c r="G68" s="84">
        <v>61</v>
      </c>
      <c r="H68" s="85">
        <v>613241</v>
      </c>
      <c r="I68" s="85">
        <v>38001625</v>
      </c>
    </row>
    <row r="69" spans="1:9" ht="12.75" customHeight="1" x14ac:dyDescent="0.25">
      <c r="A69" s="358" t="s">
        <v>58</v>
      </c>
      <c r="B69" s="358"/>
      <c r="C69" s="358"/>
      <c r="D69" s="358"/>
      <c r="E69" s="358"/>
      <c r="F69" s="358"/>
      <c r="G69" s="84">
        <v>62</v>
      </c>
      <c r="H69" s="85">
        <v>0</v>
      </c>
      <c r="I69" s="85">
        <v>0</v>
      </c>
    </row>
    <row r="70" spans="1:9" ht="12.75" customHeight="1" x14ac:dyDescent="0.25">
      <c r="A70" s="361" t="s">
        <v>59</v>
      </c>
      <c r="B70" s="361"/>
      <c r="C70" s="361"/>
      <c r="D70" s="361"/>
      <c r="E70" s="361"/>
      <c r="F70" s="361"/>
      <c r="G70" s="84">
        <v>63</v>
      </c>
      <c r="H70" s="85">
        <v>665932900</v>
      </c>
      <c r="I70" s="85">
        <v>1115257824</v>
      </c>
    </row>
    <row r="71" spans="1:9" ht="12.75" customHeight="1" x14ac:dyDescent="0.25">
      <c r="A71" s="359" t="s">
        <v>60</v>
      </c>
      <c r="B71" s="359"/>
      <c r="C71" s="359"/>
      <c r="D71" s="359"/>
      <c r="E71" s="359"/>
      <c r="F71" s="359"/>
      <c r="G71" s="84">
        <v>64</v>
      </c>
      <c r="H71" s="85">
        <v>55358952</v>
      </c>
      <c r="I71" s="85">
        <v>23768145</v>
      </c>
    </row>
    <row r="72" spans="1:9" ht="12.75" customHeight="1" x14ac:dyDescent="0.25">
      <c r="A72" s="360" t="s">
        <v>61</v>
      </c>
      <c r="B72" s="360"/>
      <c r="C72" s="360"/>
      <c r="D72" s="360"/>
      <c r="E72" s="360"/>
      <c r="F72" s="360"/>
      <c r="G72" s="86">
        <v>65</v>
      </c>
      <c r="H72" s="87">
        <f>H8+H9+H44+H71</f>
        <v>6879583080</v>
      </c>
      <c r="I72" s="87">
        <f>I8+I9+I44+I71</f>
        <v>6913545466</v>
      </c>
    </row>
    <row r="73" spans="1:9" ht="12.75" customHeight="1" x14ac:dyDescent="0.25">
      <c r="A73" s="359" t="s">
        <v>62</v>
      </c>
      <c r="B73" s="359"/>
      <c r="C73" s="359"/>
      <c r="D73" s="359"/>
      <c r="E73" s="359"/>
      <c r="F73" s="359"/>
      <c r="G73" s="84">
        <v>66</v>
      </c>
      <c r="H73" s="85">
        <v>54261380</v>
      </c>
      <c r="I73" s="85">
        <v>54173148</v>
      </c>
    </row>
    <row r="74" spans="1:9" x14ac:dyDescent="0.25">
      <c r="A74" s="364" t="s">
        <v>63</v>
      </c>
      <c r="B74" s="365"/>
      <c r="C74" s="365"/>
      <c r="D74" s="365"/>
      <c r="E74" s="365"/>
      <c r="F74" s="365"/>
      <c r="G74" s="365"/>
      <c r="H74" s="365"/>
      <c r="I74" s="365"/>
    </row>
    <row r="75" spans="1:9" ht="12.75" customHeight="1" x14ac:dyDescent="0.25">
      <c r="A75" s="360" t="s">
        <v>351</v>
      </c>
      <c r="B75" s="360"/>
      <c r="C75" s="360"/>
      <c r="D75" s="360"/>
      <c r="E75" s="360"/>
      <c r="F75" s="360"/>
      <c r="G75" s="86">
        <v>67</v>
      </c>
      <c r="H75" s="87">
        <f>H76+H77+H78+H84+H85+H91+H94+H97</f>
        <v>2863857326</v>
      </c>
      <c r="I75" s="87">
        <f>I76+I77+I78+I84+I85+I91+I94+I97</f>
        <v>3311057807</v>
      </c>
    </row>
    <row r="76" spans="1:9" ht="12.75" customHeight="1" x14ac:dyDescent="0.25">
      <c r="A76" s="361" t="s">
        <v>64</v>
      </c>
      <c r="B76" s="361"/>
      <c r="C76" s="361"/>
      <c r="D76" s="361"/>
      <c r="E76" s="361"/>
      <c r="F76" s="361"/>
      <c r="G76" s="84">
        <v>68</v>
      </c>
      <c r="H76" s="88">
        <v>1672021210</v>
      </c>
      <c r="I76" s="88">
        <v>1672021210</v>
      </c>
    </row>
    <row r="77" spans="1:9" ht="12.75" customHeight="1" x14ac:dyDescent="0.25">
      <c r="A77" s="361" t="s">
        <v>65</v>
      </c>
      <c r="B77" s="361"/>
      <c r="C77" s="361"/>
      <c r="D77" s="361"/>
      <c r="E77" s="361"/>
      <c r="F77" s="361"/>
      <c r="G77" s="84">
        <v>69</v>
      </c>
      <c r="H77" s="88">
        <v>5223432</v>
      </c>
      <c r="I77" s="88">
        <v>5223432</v>
      </c>
    </row>
    <row r="78" spans="1:9" ht="12.75" customHeight="1" x14ac:dyDescent="0.25">
      <c r="A78" s="363" t="s">
        <v>66</v>
      </c>
      <c r="B78" s="363"/>
      <c r="C78" s="363"/>
      <c r="D78" s="363"/>
      <c r="E78" s="363"/>
      <c r="F78" s="363"/>
      <c r="G78" s="86">
        <v>70</v>
      </c>
      <c r="H78" s="87">
        <f>SUM(H79:H83)</f>
        <v>98511512</v>
      </c>
      <c r="I78" s="87">
        <f>SUM(I79:I83)</f>
        <v>98247550</v>
      </c>
    </row>
    <row r="79" spans="1:9" ht="12.75" customHeight="1" x14ac:dyDescent="0.25">
      <c r="A79" s="358" t="s">
        <v>67</v>
      </c>
      <c r="B79" s="358"/>
      <c r="C79" s="358"/>
      <c r="D79" s="358"/>
      <c r="E79" s="358"/>
      <c r="F79" s="358"/>
      <c r="G79" s="84">
        <v>71</v>
      </c>
      <c r="H79" s="88">
        <v>83601061</v>
      </c>
      <c r="I79" s="88">
        <v>83601061</v>
      </c>
    </row>
    <row r="80" spans="1:9" ht="12.75" customHeight="1" x14ac:dyDescent="0.25">
      <c r="A80" s="358" t="s">
        <v>68</v>
      </c>
      <c r="B80" s="358"/>
      <c r="C80" s="358"/>
      <c r="D80" s="358"/>
      <c r="E80" s="358"/>
      <c r="F80" s="358"/>
      <c r="G80" s="84">
        <v>72</v>
      </c>
      <c r="H80" s="88">
        <v>136815284</v>
      </c>
      <c r="I80" s="88">
        <v>136815284</v>
      </c>
    </row>
    <row r="81" spans="1:9" ht="12.75" customHeight="1" x14ac:dyDescent="0.25">
      <c r="A81" s="358" t="s">
        <v>69</v>
      </c>
      <c r="B81" s="358"/>
      <c r="C81" s="358"/>
      <c r="D81" s="358"/>
      <c r="E81" s="358"/>
      <c r="F81" s="358"/>
      <c r="G81" s="84">
        <v>73</v>
      </c>
      <c r="H81" s="88">
        <v>-124418267</v>
      </c>
      <c r="I81" s="88">
        <v>-124418267</v>
      </c>
    </row>
    <row r="82" spans="1:9" ht="12.75" customHeight="1" x14ac:dyDescent="0.25">
      <c r="A82" s="358" t="s">
        <v>70</v>
      </c>
      <c r="B82" s="358"/>
      <c r="C82" s="358"/>
      <c r="D82" s="358"/>
      <c r="E82" s="358"/>
      <c r="F82" s="358"/>
      <c r="G82" s="84">
        <v>74</v>
      </c>
      <c r="H82" s="88">
        <v>0</v>
      </c>
      <c r="I82" s="88">
        <v>0</v>
      </c>
    </row>
    <row r="83" spans="1:9" ht="12.75" customHeight="1" x14ac:dyDescent="0.25">
      <c r="A83" s="358" t="s">
        <v>71</v>
      </c>
      <c r="B83" s="358"/>
      <c r="C83" s="358"/>
      <c r="D83" s="358"/>
      <c r="E83" s="358"/>
      <c r="F83" s="358"/>
      <c r="G83" s="84">
        <v>75</v>
      </c>
      <c r="H83" s="88">
        <v>2513434</v>
      </c>
      <c r="I83" s="88">
        <v>2249472</v>
      </c>
    </row>
    <row r="84" spans="1:9" ht="12.75" customHeight="1" x14ac:dyDescent="0.25">
      <c r="A84" s="361" t="s">
        <v>72</v>
      </c>
      <c r="B84" s="361"/>
      <c r="C84" s="361"/>
      <c r="D84" s="361"/>
      <c r="E84" s="361"/>
      <c r="F84" s="361"/>
      <c r="G84" s="84">
        <v>76</v>
      </c>
      <c r="H84" s="88">
        <v>0</v>
      </c>
      <c r="I84" s="88">
        <v>0</v>
      </c>
    </row>
    <row r="85" spans="1:9" ht="12.75" customHeight="1" x14ac:dyDescent="0.25">
      <c r="A85" s="362" t="s">
        <v>445</v>
      </c>
      <c r="B85" s="362"/>
      <c r="C85" s="362"/>
      <c r="D85" s="362"/>
      <c r="E85" s="362"/>
      <c r="F85" s="362"/>
      <c r="G85" s="86">
        <v>77</v>
      </c>
      <c r="H85" s="87">
        <f>H86+H87+H88+H89+H90</f>
        <v>872</v>
      </c>
      <c r="I85" s="87">
        <f>I86+I87+I88+I89+I90</f>
        <v>81109</v>
      </c>
    </row>
    <row r="86" spans="1:9" ht="25.5" customHeight="1" x14ac:dyDescent="0.25">
      <c r="A86" s="358" t="s">
        <v>444</v>
      </c>
      <c r="B86" s="358"/>
      <c r="C86" s="358"/>
      <c r="D86" s="358"/>
      <c r="E86" s="358"/>
      <c r="F86" s="358"/>
      <c r="G86" s="84">
        <v>78</v>
      </c>
      <c r="H86" s="85">
        <v>872</v>
      </c>
      <c r="I86" s="85">
        <v>81109</v>
      </c>
    </row>
    <row r="87" spans="1:9" ht="12.75" customHeight="1" x14ac:dyDescent="0.25">
      <c r="A87" s="358" t="s">
        <v>73</v>
      </c>
      <c r="B87" s="358"/>
      <c r="C87" s="358"/>
      <c r="D87" s="358"/>
      <c r="E87" s="358"/>
      <c r="F87" s="358"/>
      <c r="G87" s="84">
        <v>79</v>
      </c>
      <c r="H87" s="85">
        <v>0</v>
      </c>
      <c r="I87" s="85">
        <v>0</v>
      </c>
    </row>
    <row r="88" spans="1:9" ht="12.75" customHeight="1" x14ac:dyDescent="0.25">
      <c r="A88" s="358" t="s">
        <v>74</v>
      </c>
      <c r="B88" s="358"/>
      <c r="C88" s="358"/>
      <c r="D88" s="358"/>
      <c r="E88" s="358"/>
      <c r="F88" s="358"/>
      <c r="G88" s="84">
        <v>80</v>
      </c>
      <c r="H88" s="85">
        <v>0</v>
      </c>
      <c r="I88" s="85">
        <v>0</v>
      </c>
    </row>
    <row r="89" spans="1:9" ht="12.75" customHeight="1" x14ac:dyDescent="0.25">
      <c r="A89" s="358" t="s">
        <v>343</v>
      </c>
      <c r="B89" s="358"/>
      <c r="C89" s="358"/>
      <c r="D89" s="358"/>
      <c r="E89" s="358"/>
      <c r="F89" s="358"/>
      <c r="G89" s="84">
        <v>81</v>
      </c>
      <c r="H89" s="85">
        <v>0</v>
      </c>
      <c r="I89" s="85">
        <v>0</v>
      </c>
    </row>
    <row r="90" spans="1:9" ht="24" customHeight="1" x14ac:dyDescent="0.25">
      <c r="A90" s="358" t="s">
        <v>344</v>
      </c>
      <c r="B90" s="358"/>
      <c r="C90" s="358"/>
      <c r="D90" s="358"/>
      <c r="E90" s="358"/>
      <c r="F90" s="358"/>
      <c r="G90" s="84">
        <v>82</v>
      </c>
      <c r="H90" s="85">
        <v>0</v>
      </c>
      <c r="I90" s="85">
        <v>0</v>
      </c>
    </row>
    <row r="91" spans="1:9" ht="12.75" customHeight="1" x14ac:dyDescent="0.25">
      <c r="A91" s="363" t="s">
        <v>345</v>
      </c>
      <c r="B91" s="363"/>
      <c r="C91" s="363"/>
      <c r="D91" s="363"/>
      <c r="E91" s="363"/>
      <c r="F91" s="363"/>
      <c r="G91" s="86">
        <v>83</v>
      </c>
      <c r="H91" s="87">
        <f>H92-H93</f>
        <v>715882878</v>
      </c>
      <c r="I91" s="87">
        <f>I92-I93</f>
        <v>388045406</v>
      </c>
    </row>
    <row r="92" spans="1:9" ht="12.75" customHeight="1" x14ac:dyDescent="0.25">
      <c r="A92" s="358" t="s">
        <v>75</v>
      </c>
      <c r="B92" s="358"/>
      <c r="C92" s="358"/>
      <c r="D92" s="358"/>
      <c r="E92" s="358"/>
      <c r="F92" s="358"/>
      <c r="G92" s="84">
        <v>84</v>
      </c>
      <c r="H92" s="88">
        <v>715882878</v>
      </c>
      <c r="I92" s="88">
        <v>388045406</v>
      </c>
    </row>
    <row r="93" spans="1:9" ht="12.75" customHeight="1" x14ac:dyDescent="0.25">
      <c r="A93" s="358" t="s">
        <v>76</v>
      </c>
      <c r="B93" s="358"/>
      <c r="C93" s="358"/>
      <c r="D93" s="358"/>
      <c r="E93" s="358"/>
      <c r="F93" s="358"/>
      <c r="G93" s="84">
        <v>85</v>
      </c>
      <c r="H93" s="88">
        <v>0</v>
      </c>
      <c r="I93" s="88">
        <v>0</v>
      </c>
    </row>
    <row r="94" spans="1:9" ht="12.75" customHeight="1" x14ac:dyDescent="0.25">
      <c r="A94" s="363" t="s">
        <v>346</v>
      </c>
      <c r="B94" s="363"/>
      <c r="C94" s="363"/>
      <c r="D94" s="363"/>
      <c r="E94" s="363"/>
      <c r="F94" s="363"/>
      <c r="G94" s="86">
        <v>86</v>
      </c>
      <c r="H94" s="87">
        <f>H95-H96</f>
        <v>-329593506</v>
      </c>
      <c r="I94" s="87">
        <f>I95-I96</f>
        <v>104374607</v>
      </c>
    </row>
    <row r="95" spans="1:9" ht="12.75" customHeight="1" x14ac:dyDescent="0.25">
      <c r="A95" s="358" t="s">
        <v>77</v>
      </c>
      <c r="B95" s="358"/>
      <c r="C95" s="358"/>
      <c r="D95" s="358"/>
      <c r="E95" s="358"/>
      <c r="F95" s="358"/>
      <c r="G95" s="84">
        <v>87</v>
      </c>
      <c r="H95" s="88">
        <v>0</v>
      </c>
      <c r="I95" s="88">
        <v>104374607</v>
      </c>
    </row>
    <row r="96" spans="1:9" ht="12.75" customHeight="1" x14ac:dyDescent="0.25">
      <c r="A96" s="358" t="s">
        <v>78</v>
      </c>
      <c r="B96" s="358"/>
      <c r="C96" s="358"/>
      <c r="D96" s="358"/>
      <c r="E96" s="358"/>
      <c r="F96" s="358"/>
      <c r="G96" s="84">
        <v>88</v>
      </c>
      <c r="H96" s="88">
        <v>329593506</v>
      </c>
      <c r="I96" s="88">
        <v>0</v>
      </c>
    </row>
    <row r="97" spans="1:9" ht="12.75" customHeight="1" x14ac:dyDescent="0.25">
      <c r="A97" s="361" t="s">
        <v>79</v>
      </c>
      <c r="B97" s="361"/>
      <c r="C97" s="361"/>
      <c r="D97" s="361"/>
      <c r="E97" s="361"/>
      <c r="F97" s="361"/>
      <c r="G97" s="84">
        <v>89</v>
      </c>
      <c r="H97" s="88">
        <v>701810928</v>
      </c>
      <c r="I97" s="88">
        <v>1043064493</v>
      </c>
    </row>
    <row r="98" spans="1:9" ht="12.75" customHeight="1" x14ac:dyDescent="0.25">
      <c r="A98" s="360" t="s">
        <v>347</v>
      </c>
      <c r="B98" s="360"/>
      <c r="C98" s="360"/>
      <c r="D98" s="360"/>
      <c r="E98" s="360"/>
      <c r="F98" s="360"/>
      <c r="G98" s="86">
        <v>90</v>
      </c>
      <c r="H98" s="87">
        <f>SUM(H99:H104)</f>
        <v>141118430</v>
      </c>
      <c r="I98" s="87">
        <f>SUM(I99:I104)</f>
        <v>166154627</v>
      </c>
    </row>
    <row r="99" spans="1:9" ht="12.75" customHeight="1" x14ac:dyDescent="0.25">
      <c r="A99" s="358" t="s">
        <v>80</v>
      </c>
      <c r="B99" s="358"/>
      <c r="C99" s="358"/>
      <c r="D99" s="358"/>
      <c r="E99" s="358"/>
      <c r="F99" s="358"/>
      <c r="G99" s="84">
        <v>91</v>
      </c>
      <c r="H99" s="88">
        <v>26089854</v>
      </c>
      <c r="I99" s="88">
        <v>29827505</v>
      </c>
    </row>
    <row r="100" spans="1:9" ht="12.75" customHeight="1" x14ac:dyDescent="0.25">
      <c r="A100" s="358" t="s">
        <v>81</v>
      </c>
      <c r="B100" s="358"/>
      <c r="C100" s="358"/>
      <c r="D100" s="358"/>
      <c r="E100" s="358"/>
      <c r="F100" s="358"/>
      <c r="G100" s="84">
        <v>92</v>
      </c>
      <c r="H100" s="88">
        <v>0</v>
      </c>
      <c r="I100" s="88">
        <v>0</v>
      </c>
    </row>
    <row r="101" spans="1:9" ht="12.75" customHeight="1" x14ac:dyDescent="0.25">
      <c r="A101" s="358" t="s">
        <v>82</v>
      </c>
      <c r="B101" s="358"/>
      <c r="C101" s="358"/>
      <c r="D101" s="358"/>
      <c r="E101" s="358"/>
      <c r="F101" s="358"/>
      <c r="G101" s="84">
        <v>93</v>
      </c>
      <c r="H101" s="88">
        <v>57420166</v>
      </c>
      <c r="I101" s="88">
        <v>50117237</v>
      </c>
    </row>
    <row r="102" spans="1:9" ht="12.75" customHeight="1" x14ac:dyDescent="0.25">
      <c r="A102" s="358" t="s">
        <v>83</v>
      </c>
      <c r="B102" s="358"/>
      <c r="C102" s="358"/>
      <c r="D102" s="358"/>
      <c r="E102" s="358"/>
      <c r="F102" s="358"/>
      <c r="G102" s="84">
        <v>94</v>
      </c>
      <c r="H102" s="85">
        <v>0</v>
      </c>
      <c r="I102" s="85">
        <v>0</v>
      </c>
    </row>
    <row r="103" spans="1:9" ht="12.75" customHeight="1" x14ac:dyDescent="0.25">
      <c r="A103" s="358" t="s">
        <v>84</v>
      </c>
      <c r="B103" s="358"/>
      <c r="C103" s="358"/>
      <c r="D103" s="358"/>
      <c r="E103" s="358"/>
      <c r="F103" s="358"/>
      <c r="G103" s="84">
        <v>95</v>
      </c>
      <c r="H103" s="85">
        <v>0</v>
      </c>
      <c r="I103" s="85">
        <v>0</v>
      </c>
    </row>
    <row r="104" spans="1:9" ht="12.75" customHeight="1" x14ac:dyDescent="0.25">
      <c r="A104" s="358" t="s">
        <v>85</v>
      </c>
      <c r="B104" s="358"/>
      <c r="C104" s="358"/>
      <c r="D104" s="358"/>
      <c r="E104" s="358"/>
      <c r="F104" s="358"/>
      <c r="G104" s="84">
        <v>96</v>
      </c>
      <c r="H104" s="85">
        <v>57608410</v>
      </c>
      <c r="I104" s="85">
        <v>86209885</v>
      </c>
    </row>
    <row r="105" spans="1:9" ht="12.75" customHeight="1" x14ac:dyDescent="0.25">
      <c r="A105" s="360" t="s">
        <v>348</v>
      </c>
      <c r="B105" s="360"/>
      <c r="C105" s="360"/>
      <c r="D105" s="360"/>
      <c r="E105" s="360"/>
      <c r="F105" s="360"/>
      <c r="G105" s="86">
        <v>97</v>
      </c>
      <c r="H105" s="87">
        <f>SUM(H106:H116)</f>
        <v>2867349347</v>
      </c>
      <c r="I105" s="87">
        <f>SUM(I106:I116)</f>
        <v>2614508279</v>
      </c>
    </row>
    <row r="106" spans="1:9" ht="12.75" customHeight="1" x14ac:dyDescent="0.25">
      <c r="A106" s="358" t="s">
        <v>86</v>
      </c>
      <c r="B106" s="358"/>
      <c r="C106" s="358"/>
      <c r="D106" s="358"/>
      <c r="E106" s="358"/>
      <c r="F106" s="358"/>
      <c r="G106" s="84">
        <v>98</v>
      </c>
      <c r="H106" s="89">
        <v>0</v>
      </c>
      <c r="I106" s="89">
        <v>0</v>
      </c>
    </row>
    <row r="107" spans="1:9" ht="12.75" customHeight="1" x14ac:dyDescent="0.25">
      <c r="A107" s="358" t="s">
        <v>87</v>
      </c>
      <c r="B107" s="358"/>
      <c r="C107" s="358"/>
      <c r="D107" s="358"/>
      <c r="E107" s="358"/>
      <c r="F107" s="358"/>
      <c r="G107" s="84">
        <v>99</v>
      </c>
      <c r="H107" s="88">
        <v>0</v>
      </c>
      <c r="I107" s="88">
        <v>0</v>
      </c>
    </row>
    <row r="108" spans="1:9" ht="12.75" customHeight="1" x14ac:dyDescent="0.25">
      <c r="A108" s="358" t="s">
        <v>88</v>
      </c>
      <c r="B108" s="358"/>
      <c r="C108" s="358"/>
      <c r="D108" s="358"/>
      <c r="E108" s="358"/>
      <c r="F108" s="358"/>
      <c r="G108" s="84">
        <v>100</v>
      </c>
      <c r="H108" s="88">
        <v>0</v>
      </c>
      <c r="I108" s="88">
        <v>0</v>
      </c>
    </row>
    <row r="109" spans="1:9" ht="22.2" customHeight="1" x14ac:dyDescent="0.25">
      <c r="A109" s="358" t="s">
        <v>89</v>
      </c>
      <c r="B109" s="358"/>
      <c r="C109" s="358"/>
      <c r="D109" s="358"/>
      <c r="E109" s="358"/>
      <c r="F109" s="358"/>
      <c r="G109" s="84">
        <v>101</v>
      </c>
      <c r="H109" s="88">
        <v>0</v>
      </c>
      <c r="I109" s="88">
        <v>0</v>
      </c>
    </row>
    <row r="110" spans="1:9" ht="12.75" customHeight="1" x14ac:dyDescent="0.25">
      <c r="A110" s="358" t="s">
        <v>90</v>
      </c>
      <c r="B110" s="358"/>
      <c r="C110" s="358"/>
      <c r="D110" s="358"/>
      <c r="E110" s="358"/>
      <c r="F110" s="358"/>
      <c r="G110" s="84">
        <v>102</v>
      </c>
      <c r="H110" s="88">
        <v>0</v>
      </c>
      <c r="I110" s="88">
        <v>0</v>
      </c>
    </row>
    <row r="111" spans="1:9" ht="12.75" customHeight="1" x14ac:dyDescent="0.25">
      <c r="A111" s="358" t="s">
        <v>91</v>
      </c>
      <c r="B111" s="358"/>
      <c r="C111" s="358"/>
      <c r="D111" s="358"/>
      <c r="E111" s="358"/>
      <c r="F111" s="358"/>
      <c r="G111" s="84">
        <v>103</v>
      </c>
      <c r="H111" s="88">
        <v>2770275555</v>
      </c>
      <c r="I111" s="88">
        <v>2547107295</v>
      </c>
    </row>
    <row r="112" spans="1:9" ht="12.75" customHeight="1" x14ac:dyDescent="0.25">
      <c r="A112" s="358" t="s">
        <v>92</v>
      </c>
      <c r="B112" s="358"/>
      <c r="C112" s="358"/>
      <c r="D112" s="358"/>
      <c r="E112" s="358"/>
      <c r="F112" s="358"/>
      <c r="G112" s="84">
        <v>104</v>
      </c>
      <c r="H112" s="88">
        <v>0</v>
      </c>
      <c r="I112" s="88">
        <v>0</v>
      </c>
    </row>
    <row r="113" spans="1:9" ht="12.75" customHeight="1" x14ac:dyDescent="0.25">
      <c r="A113" s="358" t="s">
        <v>93</v>
      </c>
      <c r="B113" s="358"/>
      <c r="C113" s="358"/>
      <c r="D113" s="358"/>
      <c r="E113" s="358"/>
      <c r="F113" s="358"/>
      <c r="G113" s="84">
        <v>105</v>
      </c>
      <c r="H113" s="89">
        <v>0</v>
      </c>
      <c r="I113" s="89">
        <v>0</v>
      </c>
    </row>
    <row r="114" spans="1:9" ht="12.75" customHeight="1" x14ac:dyDescent="0.25">
      <c r="A114" s="358" t="s">
        <v>94</v>
      </c>
      <c r="B114" s="358"/>
      <c r="C114" s="358"/>
      <c r="D114" s="358"/>
      <c r="E114" s="358"/>
      <c r="F114" s="358"/>
      <c r="G114" s="84">
        <v>106</v>
      </c>
      <c r="H114" s="88">
        <v>0</v>
      </c>
      <c r="I114" s="88">
        <v>0</v>
      </c>
    </row>
    <row r="115" spans="1:9" ht="12.75" customHeight="1" x14ac:dyDescent="0.25">
      <c r="A115" s="358" t="s">
        <v>95</v>
      </c>
      <c r="B115" s="358"/>
      <c r="C115" s="358"/>
      <c r="D115" s="358"/>
      <c r="E115" s="358"/>
      <c r="F115" s="358"/>
      <c r="G115" s="84">
        <v>107</v>
      </c>
      <c r="H115" s="85">
        <v>38781433</v>
      </c>
      <c r="I115" s="85">
        <v>15636060</v>
      </c>
    </row>
    <row r="116" spans="1:9" ht="12.75" customHeight="1" x14ac:dyDescent="0.25">
      <c r="A116" s="358" t="s">
        <v>96</v>
      </c>
      <c r="B116" s="358"/>
      <c r="C116" s="358"/>
      <c r="D116" s="358"/>
      <c r="E116" s="358"/>
      <c r="F116" s="358"/>
      <c r="G116" s="84">
        <v>108</v>
      </c>
      <c r="H116" s="85">
        <v>58292359</v>
      </c>
      <c r="I116" s="85">
        <v>51764924</v>
      </c>
    </row>
    <row r="117" spans="1:9" ht="12.75" customHeight="1" x14ac:dyDescent="0.25">
      <c r="A117" s="360" t="s">
        <v>349</v>
      </c>
      <c r="B117" s="360"/>
      <c r="C117" s="360"/>
      <c r="D117" s="360"/>
      <c r="E117" s="360"/>
      <c r="F117" s="360"/>
      <c r="G117" s="86">
        <v>109</v>
      </c>
      <c r="H117" s="87">
        <f>SUM(H118:H131)</f>
        <v>934437190</v>
      </c>
      <c r="I117" s="87">
        <f>SUM(I118:I131)</f>
        <v>733966582</v>
      </c>
    </row>
    <row r="118" spans="1:9" ht="12.75" customHeight="1" x14ac:dyDescent="0.25">
      <c r="A118" s="358" t="s">
        <v>86</v>
      </c>
      <c r="B118" s="358"/>
      <c r="C118" s="358"/>
      <c r="D118" s="358"/>
      <c r="E118" s="358"/>
      <c r="F118" s="358"/>
      <c r="G118" s="84">
        <v>110</v>
      </c>
      <c r="H118" s="88">
        <v>0</v>
      </c>
      <c r="I118" s="88">
        <v>0</v>
      </c>
    </row>
    <row r="119" spans="1:9" ht="12.75" customHeight="1" x14ac:dyDescent="0.25">
      <c r="A119" s="358" t="s">
        <v>87</v>
      </c>
      <c r="B119" s="358"/>
      <c r="C119" s="358"/>
      <c r="D119" s="358"/>
      <c r="E119" s="358"/>
      <c r="F119" s="358"/>
      <c r="G119" s="84">
        <v>111</v>
      </c>
      <c r="H119" s="88">
        <v>0</v>
      </c>
      <c r="I119" s="88">
        <v>0</v>
      </c>
    </row>
    <row r="120" spans="1:9" ht="12.75" customHeight="1" x14ac:dyDescent="0.25">
      <c r="A120" s="358" t="s">
        <v>88</v>
      </c>
      <c r="B120" s="358"/>
      <c r="C120" s="358"/>
      <c r="D120" s="358"/>
      <c r="E120" s="358"/>
      <c r="F120" s="358"/>
      <c r="G120" s="84">
        <v>112</v>
      </c>
      <c r="H120" s="88">
        <v>0</v>
      </c>
      <c r="I120" s="88">
        <v>39205</v>
      </c>
    </row>
    <row r="121" spans="1:9" ht="25.95" customHeight="1" x14ac:dyDescent="0.25">
      <c r="A121" s="358" t="s">
        <v>89</v>
      </c>
      <c r="B121" s="358"/>
      <c r="C121" s="358"/>
      <c r="D121" s="358"/>
      <c r="E121" s="358"/>
      <c r="F121" s="358"/>
      <c r="G121" s="84">
        <v>113</v>
      </c>
      <c r="H121" s="88">
        <v>0</v>
      </c>
      <c r="I121" s="88">
        <v>0</v>
      </c>
    </row>
    <row r="122" spans="1:9" ht="12.75" customHeight="1" x14ac:dyDescent="0.25">
      <c r="A122" s="358" t="s">
        <v>90</v>
      </c>
      <c r="B122" s="358"/>
      <c r="C122" s="358"/>
      <c r="D122" s="358"/>
      <c r="E122" s="358"/>
      <c r="F122" s="358"/>
      <c r="G122" s="84">
        <v>114</v>
      </c>
      <c r="H122" s="88">
        <v>5304000</v>
      </c>
      <c r="I122" s="88">
        <v>0</v>
      </c>
    </row>
    <row r="123" spans="1:9" ht="12.75" customHeight="1" x14ac:dyDescent="0.25">
      <c r="A123" s="358" t="s">
        <v>91</v>
      </c>
      <c r="B123" s="358"/>
      <c r="C123" s="358"/>
      <c r="D123" s="358"/>
      <c r="E123" s="358"/>
      <c r="F123" s="358"/>
      <c r="G123" s="84">
        <v>115</v>
      </c>
      <c r="H123" s="88">
        <v>733061607</v>
      </c>
      <c r="I123" s="88">
        <v>565523996</v>
      </c>
    </row>
    <row r="124" spans="1:9" ht="12.75" customHeight="1" x14ac:dyDescent="0.25">
      <c r="A124" s="358" t="s">
        <v>92</v>
      </c>
      <c r="B124" s="358"/>
      <c r="C124" s="358"/>
      <c r="D124" s="358"/>
      <c r="E124" s="358"/>
      <c r="F124" s="358"/>
      <c r="G124" s="84">
        <v>116</v>
      </c>
      <c r="H124" s="88">
        <v>69608737</v>
      </c>
      <c r="I124" s="88">
        <v>40344672</v>
      </c>
    </row>
    <row r="125" spans="1:9" ht="12.75" customHeight="1" x14ac:dyDescent="0.25">
      <c r="A125" s="358" t="s">
        <v>93</v>
      </c>
      <c r="B125" s="358"/>
      <c r="C125" s="358"/>
      <c r="D125" s="358"/>
      <c r="E125" s="358"/>
      <c r="F125" s="358"/>
      <c r="G125" s="84">
        <v>117</v>
      </c>
      <c r="H125" s="88">
        <v>61808783</v>
      </c>
      <c r="I125" s="88">
        <v>67470609</v>
      </c>
    </row>
    <row r="126" spans="1:9" x14ac:dyDescent="0.25">
      <c r="A126" s="358" t="s">
        <v>94</v>
      </c>
      <c r="B126" s="358"/>
      <c r="C126" s="358"/>
      <c r="D126" s="358"/>
      <c r="E126" s="358"/>
      <c r="F126" s="358"/>
      <c r="G126" s="84">
        <v>118</v>
      </c>
      <c r="H126" s="88">
        <v>6625196</v>
      </c>
      <c r="I126" s="88">
        <v>0</v>
      </c>
    </row>
    <row r="127" spans="1:9" x14ac:dyDescent="0.25">
      <c r="A127" s="358" t="s">
        <v>97</v>
      </c>
      <c r="B127" s="358"/>
      <c r="C127" s="358"/>
      <c r="D127" s="358"/>
      <c r="E127" s="358"/>
      <c r="F127" s="358"/>
      <c r="G127" s="84">
        <v>119</v>
      </c>
      <c r="H127" s="88">
        <v>19186775</v>
      </c>
      <c r="I127" s="88">
        <v>28794007</v>
      </c>
    </row>
    <row r="128" spans="1:9" x14ac:dyDescent="0.25">
      <c r="A128" s="358" t="s">
        <v>98</v>
      </c>
      <c r="B128" s="358"/>
      <c r="C128" s="358"/>
      <c r="D128" s="358"/>
      <c r="E128" s="358"/>
      <c r="F128" s="358"/>
      <c r="G128" s="84">
        <v>120</v>
      </c>
      <c r="H128" s="88">
        <v>6130006</v>
      </c>
      <c r="I128" s="88">
        <v>16508477</v>
      </c>
    </row>
    <row r="129" spans="1:9" x14ac:dyDescent="0.25">
      <c r="A129" s="358" t="s">
        <v>99</v>
      </c>
      <c r="B129" s="358"/>
      <c r="C129" s="358"/>
      <c r="D129" s="358"/>
      <c r="E129" s="358"/>
      <c r="F129" s="358"/>
      <c r="G129" s="84">
        <v>121</v>
      </c>
      <c r="H129" s="88">
        <v>389276</v>
      </c>
      <c r="I129" s="88">
        <v>379676</v>
      </c>
    </row>
    <row r="130" spans="1:9" x14ac:dyDescent="0.25">
      <c r="A130" s="358" t="s">
        <v>100</v>
      </c>
      <c r="B130" s="358"/>
      <c r="C130" s="358"/>
      <c r="D130" s="358"/>
      <c r="E130" s="358"/>
      <c r="F130" s="358"/>
      <c r="G130" s="84">
        <v>122</v>
      </c>
      <c r="H130" s="85">
        <v>0</v>
      </c>
      <c r="I130" s="85">
        <v>0</v>
      </c>
    </row>
    <row r="131" spans="1:9" x14ac:dyDescent="0.25">
      <c r="A131" s="358" t="s">
        <v>101</v>
      </c>
      <c r="B131" s="358"/>
      <c r="C131" s="358"/>
      <c r="D131" s="358"/>
      <c r="E131" s="358"/>
      <c r="F131" s="358"/>
      <c r="G131" s="84">
        <v>123</v>
      </c>
      <c r="H131" s="85">
        <v>32322810</v>
      </c>
      <c r="I131" s="85">
        <v>14905940</v>
      </c>
    </row>
    <row r="132" spans="1:9" ht="22.2" customHeight="1" x14ac:dyDescent="0.25">
      <c r="A132" s="359" t="s">
        <v>102</v>
      </c>
      <c r="B132" s="359"/>
      <c r="C132" s="359"/>
      <c r="D132" s="359"/>
      <c r="E132" s="359"/>
      <c r="F132" s="359"/>
      <c r="G132" s="84">
        <v>124</v>
      </c>
      <c r="H132" s="85">
        <v>72820787</v>
      </c>
      <c r="I132" s="85">
        <v>87858171</v>
      </c>
    </row>
    <row r="133" spans="1:9" x14ac:dyDescent="0.25">
      <c r="A133" s="360" t="s">
        <v>350</v>
      </c>
      <c r="B133" s="360"/>
      <c r="C133" s="360"/>
      <c r="D133" s="360"/>
      <c r="E133" s="360"/>
      <c r="F133" s="360"/>
      <c r="G133" s="86">
        <v>125</v>
      </c>
      <c r="H133" s="87">
        <f>H75+H98+H105+H117+H132</f>
        <v>6879583080</v>
      </c>
      <c r="I133" s="87">
        <f>I75+I98+I105+I117+I132</f>
        <v>6913545466</v>
      </c>
    </row>
    <row r="134" spans="1:9" x14ac:dyDescent="0.25">
      <c r="A134" s="359" t="s">
        <v>103</v>
      </c>
      <c r="B134" s="359"/>
      <c r="C134" s="359"/>
      <c r="D134" s="359"/>
      <c r="E134" s="359"/>
      <c r="F134" s="359"/>
      <c r="G134" s="84">
        <v>126</v>
      </c>
      <c r="H134" s="85">
        <v>54261380</v>
      </c>
      <c r="I134" s="85">
        <v>54173148</v>
      </c>
    </row>
  </sheetData>
  <sheetProtection algorithmName="SHA-512" hashValue="+PIfIzQmsZUdzJsRgOVWJvGd/upnKmihwqSSXCVWTZeJoigNd+Rox26N/RPXv0j/CryN3kG2hGJyilz+bdUUFA==" saltValue="B+clw8+PDd5Mgj4mk0orlg=="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3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12"/>
  <sheetViews>
    <sheetView topLeftCell="A103" workbookViewId="0">
      <selection activeCell="I12" sqref="I12"/>
    </sheetView>
  </sheetViews>
  <sheetFormatPr defaultRowHeight="13.2" x14ac:dyDescent="0.25"/>
  <cols>
    <col min="1" max="7" width="9.109375" style="10"/>
    <col min="8" max="9" width="18.5546875" style="31" customWidth="1"/>
    <col min="10" max="263" width="9.109375" style="10"/>
    <col min="264" max="264" width="9.88671875" style="10" bestFit="1" customWidth="1"/>
    <col min="265" max="265" width="11.6640625" style="10" bestFit="1" customWidth="1"/>
    <col min="266" max="519" width="9.109375" style="10"/>
    <col min="520" max="520" width="9.88671875" style="10" bestFit="1" customWidth="1"/>
    <col min="521" max="521" width="11.6640625" style="10" bestFit="1" customWidth="1"/>
    <col min="522" max="775" width="9.109375" style="10"/>
    <col min="776" max="776" width="9.88671875" style="10" bestFit="1" customWidth="1"/>
    <col min="777" max="777" width="11.6640625" style="10" bestFit="1" customWidth="1"/>
    <col min="778" max="1031" width="9.109375" style="10"/>
    <col min="1032" max="1032" width="9.88671875" style="10" bestFit="1" customWidth="1"/>
    <col min="1033" max="1033" width="11.6640625" style="10" bestFit="1" customWidth="1"/>
    <col min="1034" max="1287" width="9.109375" style="10"/>
    <col min="1288" max="1288" width="9.88671875" style="10" bestFit="1" customWidth="1"/>
    <col min="1289" max="1289" width="11.6640625" style="10" bestFit="1" customWidth="1"/>
    <col min="1290" max="1543" width="9.109375" style="10"/>
    <col min="1544" max="1544" width="9.88671875" style="10" bestFit="1" customWidth="1"/>
    <col min="1545" max="1545" width="11.6640625" style="10" bestFit="1" customWidth="1"/>
    <col min="1546" max="1799" width="9.109375" style="10"/>
    <col min="1800" max="1800" width="9.88671875" style="10" bestFit="1" customWidth="1"/>
    <col min="1801" max="1801" width="11.6640625" style="10" bestFit="1" customWidth="1"/>
    <col min="1802" max="2055" width="9.109375" style="10"/>
    <col min="2056" max="2056" width="9.88671875" style="10" bestFit="1" customWidth="1"/>
    <col min="2057" max="2057" width="11.6640625" style="10" bestFit="1" customWidth="1"/>
    <col min="2058" max="2311" width="9.109375" style="10"/>
    <col min="2312" max="2312" width="9.88671875" style="10" bestFit="1" customWidth="1"/>
    <col min="2313" max="2313" width="11.6640625" style="10" bestFit="1" customWidth="1"/>
    <col min="2314" max="2567" width="9.109375" style="10"/>
    <col min="2568" max="2568" width="9.88671875" style="10" bestFit="1" customWidth="1"/>
    <col min="2569" max="2569" width="11.6640625" style="10" bestFit="1" customWidth="1"/>
    <col min="2570" max="2823" width="9.109375" style="10"/>
    <col min="2824" max="2824" width="9.88671875" style="10" bestFit="1" customWidth="1"/>
    <col min="2825" max="2825" width="11.6640625" style="10" bestFit="1" customWidth="1"/>
    <col min="2826" max="3079" width="9.109375" style="10"/>
    <col min="3080" max="3080" width="9.88671875" style="10" bestFit="1" customWidth="1"/>
    <col min="3081" max="3081" width="11.6640625" style="10" bestFit="1" customWidth="1"/>
    <col min="3082" max="3335" width="9.109375" style="10"/>
    <col min="3336" max="3336" width="9.88671875" style="10" bestFit="1" customWidth="1"/>
    <col min="3337" max="3337" width="11.6640625" style="10" bestFit="1" customWidth="1"/>
    <col min="3338" max="3591" width="9.109375" style="10"/>
    <col min="3592" max="3592" width="9.88671875" style="10" bestFit="1" customWidth="1"/>
    <col min="3593" max="3593" width="11.6640625" style="10" bestFit="1" customWidth="1"/>
    <col min="3594" max="3847" width="9.109375" style="10"/>
    <col min="3848" max="3848" width="9.88671875" style="10" bestFit="1" customWidth="1"/>
    <col min="3849" max="3849" width="11.6640625" style="10" bestFit="1" customWidth="1"/>
    <col min="3850" max="4103" width="9.109375" style="10"/>
    <col min="4104" max="4104" width="9.88671875" style="10" bestFit="1" customWidth="1"/>
    <col min="4105" max="4105" width="11.6640625" style="10" bestFit="1" customWidth="1"/>
    <col min="4106" max="4359" width="9.109375" style="10"/>
    <col min="4360" max="4360" width="9.88671875" style="10" bestFit="1" customWidth="1"/>
    <col min="4361" max="4361" width="11.6640625" style="10" bestFit="1" customWidth="1"/>
    <col min="4362" max="4615" width="9.109375" style="10"/>
    <col min="4616" max="4616" width="9.88671875" style="10" bestFit="1" customWidth="1"/>
    <col min="4617" max="4617" width="11.6640625" style="10" bestFit="1" customWidth="1"/>
    <col min="4618" max="4871" width="9.109375" style="10"/>
    <col min="4872" max="4872" width="9.88671875" style="10" bestFit="1" customWidth="1"/>
    <col min="4873" max="4873" width="11.6640625" style="10" bestFit="1" customWidth="1"/>
    <col min="4874" max="5127" width="9.109375" style="10"/>
    <col min="5128" max="5128" width="9.88671875" style="10" bestFit="1" customWidth="1"/>
    <col min="5129" max="5129" width="11.6640625" style="10" bestFit="1" customWidth="1"/>
    <col min="5130" max="5383" width="9.109375" style="10"/>
    <col min="5384" max="5384" width="9.88671875" style="10" bestFit="1" customWidth="1"/>
    <col min="5385" max="5385" width="11.6640625" style="10" bestFit="1" customWidth="1"/>
    <col min="5386" max="5639" width="9.109375" style="10"/>
    <col min="5640" max="5640" width="9.88671875" style="10" bestFit="1" customWidth="1"/>
    <col min="5641" max="5641" width="11.6640625" style="10" bestFit="1" customWidth="1"/>
    <col min="5642" max="5895" width="9.109375" style="10"/>
    <col min="5896" max="5896" width="9.88671875" style="10" bestFit="1" customWidth="1"/>
    <col min="5897" max="5897" width="11.6640625" style="10" bestFit="1" customWidth="1"/>
    <col min="5898" max="6151" width="9.109375" style="10"/>
    <col min="6152" max="6152" width="9.88671875" style="10" bestFit="1" customWidth="1"/>
    <col min="6153" max="6153" width="11.6640625" style="10" bestFit="1" customWidth="1"/>
    <col min="6154" max="6407" width="9.109375" style="10"/>
    <col min="6408" max="6408" width="9.88671875" style="10" bestFit="1" customWidth="1"/>
    <col min="6409" max="6409" width="11.6640625" style="10" bestFit="1" customWidth="1"/>
    <col min="6410" max="6663" width="9.109375" style="10"/>
    <col min="6664" max="6664" width="9.88671875" style="10" bestFit="1" customWidth="1"/>
    <col min="6665" max="6665" width="11.6640625" style="10" bestFit="1" customWidth="1"/>
    <col min="6666" max="6919" width="9.109375" style="10"/>
    <col min="6920" max="6920" width="9.88671875" style="10" bestFit="1" customWidth="1"/>
    <col min="6921" max="6921" width="11.6640625" style="10" bestFit="1" customWidth="1"/>
    <col min="6922" max="7175" width="9.109375" style="10"/>
    <col min="7176" max="7176" width="9.88671875" style="10" bestFit="1" customWidth="1"/>
    <col min="7177" max="7177" width="11.6640625" style="10" bestFit="1" customWidth="1"/>
    <col min="7178" max="7431" width="9.109375" style="10"/>
    <col min="7432" max="7432" width="9.88671875" style="10" bestFit="1" customWidth="1"/>
    <col min="7433" max="7433" width="11.6640625" style="10" bestFit="1" customWidth="1"/>
    <col min="7434" max="7687" width="9.109375" style="10"/>
    <col min="7688" max="7688" width="9.88671875" style="10" bestFit="1" customWidth="1"/>
    <col min="7689" max="7689" width="11.6640625" style="10" bestFit="1" customWidth="1"/>
    <col min="7690" max="7943" width="9.109375" style="10"/>
    <col min="7944" max="7944" width="9.88671875" style="10" bestFit="1" customWidth="1"/>
    <col min="7945" max="7945" width="11.6640625" style="10" bestFit="1" customWidth="1"/>
    <col min="7946" max="8199" width="9.109375" style="10"/>
    <col min="8200" max="8200" width="9.88671875" style="10" bestFit="1" customWidth="1"/>
    <col min="8201" max="8201" width="11.6640625" style="10" bestFit="1" customWidth="1"/>
    <col min="8202" max="8455" width="9.109375" style="10"/>
    <col min="8456" max="8456" width="9.88671875" style="10" bestFit="1" customWidth="1"/>
    <col min="8457" max="8457" width="11.6640625" style="10" bestFit="1" customWidth="1"/>
    <col min="8458" max="8711" width="9.109375" style="10"/>
    <col min="8712" max="8712" width="9.88671875" style="10" bestFit="1" customWidth="1"/>
    <col min="8713" max="8713" width="11.6640625" style="10" bestFit="1" customWidth="1"/>
    <col min="8714" max="8967" width="9.109375" style="10"/>
    <col min="8968" max="8968" width="9.88671875" style="10" bestFit="1" customWidth="1"/>
    <col min="8969" max="8969" width="11.6640625" style="10" bestFit="1" customWidth="1"/>
    <col min="8970" max="9223" width="9.109375" style="10"/>
    <col min="9224" max="9224" width="9.88671875" style="10" bestFit="1" customWidth="1"/>
    <col min="9225" max="9225" width="11.6640625" style="10" bestFit="1" customWidth="1"/>
    <col min="9226" max="9479" width="9.109375" style="10"/>
    <col min="9480" max="9480" width="9.88671875" style="10" bestFit="1" customWidth="1"/>
    <col min="9481" max="9481" width="11.6640625" style="10" bestFit="1" customWidth="1"/>
    <col min="9482" max="9735" width="9.109375" style="10"/>
    <col min="9736" max="9736" width="9.88671875" style="10" bestFit="1" customWidth="1"/>
    <col min="9737" max="9737" width="11.6640625" style="10" bestFit="1" customWidth="1"/>
    <col min="9738" max="9991" width="9.109375" style="10"/>
    <col min="9992" max="9992" width="9.88671875" style="10" bestFit="1" customWidth="1"/>
    <col min="9993" max="9993" width="11.6640625" style="10" bestFit="1" customWidth="1"/>
    <col min="9994" max="10247" width="9.109375" style="10"/>
    <col min="10248" max="10248" width="9.88671875" style="10" bestFit="1" customWidth="1"/>
    <col min="10249" max="10249" width="11.6640625" style="10" bestFit="1" customWidth="1"/>
    <col min="10250" max="10503" width="9.109375" style="10"/>
    <col min="10504" max="10504" width="9.88671875" style="10" bestFit="1" customWidth="1"/>
    <col min="10505" max="10505" width="11.6640625" style="10" bestFit="1" customWidth="1"/>
    <col min="10506" max="10759" width="9.109375" style="10"/>
    <col min="10760" max="10760" width="9.88671875" style="10" bestFit="1" customWidth="1"/>
    <col min="10761" max="10761" width="11.6640625" style="10" bestFit="1" customWidth="1"/>
    <col min="10762" max="11015" width="9.109375" style="10"/>
    <col min="11016" max="11016" width="9.88671875" style="10" bestFit="1" customWidth="1"/>
    <col min="11017" max="11017" width="11.6640625" style="10" bestFit="1" customWidth="1"/>
    <col min="11018" max="11271" width="9.109375" style="10"/>
    <col min="11272" max="11272" width="9.88671875" style="10" bestFit="1" customWidth="1"/>
    <col min="11273" max="11273" width="11.6640625" style="10" bestFit="1" customWidth="1"/>
    <col min="11274" max="11527" width="9.109375" style="10"/>
    <col min="11528" max="11528" width="9.88671875" style="10" bestFit="1" customWidth="1"/>
    <col min="11529" max="11529" width="11.6640625" style="10" bestFit="1" customWidth="1"/>
    <col min="11530" max="11783" width="9.109375" style="10"/>
    <col min="11784" max="11784" width="9.88671875" style="10" bestFit="1" customWidth="1"/>
    <col min="11785" max="11785" width="11.6640625" style="10" bestFit="1" customWidth="1"/>
    <col min="11786" max="12039" width="9.109375" style="10"/>
    <col min="12040" max="12040" width="9.88671875" style="10" bestFit="1" customWidth="1"/>
    <col min="12041" max="12041" width="11.6640625" style="10" bestFit="1" customWidth="1"/>
    <col min="12042" max="12295" width="9.109375" style="10"/>
    <col min="12296" max="12296" width="9.88671875" style="10" bestFit="1" customWidth="1"/>
    <col min="12297" max="12297" width="11.6640625" style="10" bestFit="1" customWidth="1"/>
    <col min="12298" max="12551" width="9.109375" style="10"/>
    <col min="12552" max="12552" width="9.88671875" style="10" bestFit="1" customWidth="1"/>
    <col min="12553" max="12553" width="11.6640625" style="10" bestFit="1" customWidth="1"/>
    <col min="12554" max="12807" width="9.109375" style="10"/>
    <col min="12808" max="12808" width="9.88671875" style="10" bestFit="1" customWidth="1"/>
    <col min="12809" max="12809" width="11.6640625" style="10" bestFit="1" customWidth="1"/>
    <col min="12810" max="13063" width="9.109375" style="10"/>
    <col min="13064" max="13064" width="9.88671875" style="10" bestFit="1" customWidth="1"/>
    <col min="13065" max="13065" width="11.6640625" style="10" bestFit="1" customWidth="1"/>
    <col min="13066" max="13319" width="9.109375" style="10"/>
    <col min="13320" max="13320" width="9.88671875" style="10" bestFit="1" customWidth="1"/>
    <col min="13321" max="13321" width="11.6640625" style="10" bestFit="1" customWidth="1"/>
    <col min="13322" max="13575" width="9.109375" style="10"/>
    <col min="13576" max="13576" width="9.88671875" style="10" bestFit="1" customWidth="1"/>
    <col min="13577" max="13577" width="11.6640625" style="10" bestFit="1" customWidth="1"/>
    <col min="13578" max="13831" width="9.109375" style="10"/>
    <col min="13832" max="13832" width="9.88671875" style="10" bestFit="1" customWidth="1"/>
    <col min="13833" max="13833" width="11.6640625" style="10" bestFit="1" customWidth="1"/>
    <col min="13834" max="14087" width="9.109375" style="10"/>
    <col min="14088" max="14088" width="9.88671875" style="10" bestFit="1" customWidth="1"/>
    <col min="14089" max="14089" width="11.6640625" style="10" bestFit="1" customWidth="1"/>
    <col min="14090" max="14343" width="9.109375" style="10"/>
    <col min="14344" max="14344" width="9.88671875" style="10" bestFit="1" customWidth="1"/>
    <col min="14345" max="14345" width="11.6640625" style="10" bestFit="1" customWidth="1"/>
    <col min="14346" max="14599" width="9.109375" style="10"/>
    <col min="14600" max="14600" width="9.88671875" style="10" bestFit="1" customWidth="1"/>
    <col min="14601" max="14601" width="11.6640625" style="10" bestFit="1" customWidth="1"/>
    <col min="14602" max="14855" width="9.109375" style="10"/>
    <col min="14856" max="14856" width="9.88671875" style="10" bestFit="1" customWidth="1"/>
    <col min="14857" max="14857" width="11.6640625" style="10" bestFit="1" customWidth="1"/>
    <col min="14858" max="15111" width="9.109375" style="10"/>
    <col min="15112" max="15112" width="9.88671875" style="10" bestFit="1" customWidth="1"/>
    <col min="15113" max="15113" width="11.6640625" style="10" bestFit="1" customWidth="1"/>
    <col min="15114" max="15367" width="9.109375" style="10"/>
    <col min="15368" max="15368" width="9.88671875" style="10" bestFit="1" customWidth="1"/>
    <col min="15369" max="15369" width="11.6640625" style="10" bestFit="1" customWidth="1"/>
    <col min="15370" max="15623" width="9.109375" style="10"/>
    <col min="15624" max="15624" width="9.88671875" style="10" bestFit="1" customWidth="1"/>
    <col min="15625" max="15625" width="11.6640625" style="10" bestFit="1" customWidth="1"/>
    <col min="15626" max="15879" width="9.109375" style="10"/>
    <col min="15880" max="15880" width="9.88671875" style="10" bestFit="1" customWidth="1"/>
    <col min="15881" max="15881" width="11.6640625" style="10" bestFit="1" customWidth="1"/>
    <col min="15882" max="16135" width="9.109375" style="10"/>
    <col min="16136" max="16136" width="9.88671875" style="10" bestFit="1" customWidth="1"/>
    <col min="16137" max="16137" width="11.6640625" style="10" bestFit="1" customWidth="1"/>
    <col min="16138" max="16384" width="9.109375" style="10"/>
  </cols>
  <sheetData>
    <row r="1" spans="1:9" x14ac:dyDescent="0.25">
      <c r="A1" s="406" t="s">
        <v>105</v>
      </c>
      <c r="B1" s="367"/>
      <c r="C1" s="367"/>
      <c r="D1" s="367"/>
      <c r="E1" s="367"/>
      <c r="F1" s="367"/>
      <c r="G1" s="367"/>
      <c r="H1" s="367"/>
      <c r="I1" s="367"/>
    </row>
    <row r="2" spans="1:9" ht="12.75" customHeight="1" x14ac:dyDescent="0.25">
      <c r="A2" s="405" t="s">
        <v>471</v>
      </c>
      <c r="B2" s="405"/>
      <c r="C2" s="405"/>
      <c r="D2" s="405"/>
      <c r="E2" s="405"/>
      <c r="F2" s="405"/>
      <c r="G2" s="405"/>
      <c r="H2" s="405"/>
      <c r="I2" s="405"/>
    </row>
    <row r="3" spans="1:9" x14ac:dyDescent="0.25">
      <c r="A3" s="383" t="s">
        <v>279</v>
      </c>
      <c r="B3" s="384"/>
      <c r="C3" s="384"/>
      <c r="D3" s="384"/>
      <c r="E3" s="384"/>
      <c r="F3" s="384"/>
      <c r="G3" s="384"/>
      <c r="H3" s="384"/>
      <c r="I3" s="384"/>
    </row>
    <row r="4" spans="1:9" ht="12.75" customHeight="1" x14ac:dyDescent="0.25">
      <c r="A4" s="402" t="s">
        <v>469</v>
      </c>
      <c r="B4" s="403"/>
      <c r="C4" s="403"/>
      <c r="D4" s="403"/>
      <c r="E4" s="403"/>
      <c r="F4" s="403"/>
      <c r="G4" s="403"/>
      <c r="H4" s="403"/>
      <c r="I4" s="404"/>
    </row>
    <row r="5" spans="1:9" ht="22.2" x14ac:dyDescent="0.25">
      <c r="A5" s="398" t="s">
        <v>2</v>
      </c>
      <c r="B5" s="399"/>
      <c r="C5" s="399"/>
      <c r="D5" s="399"/>
      <c r="E5" s="399"/>
      <c r="F5" s="399"/>
      <c r="G5" s="90" t="s">
        <v>106</v>
      </c>
      <c r="H5" s="91" t="s">
        <v>293</v>
      </c>
      <c r="I5" s="91" t="s">
        <v>276</v>
      </c>
    </row>
    <row r="6" spans="1:9" x14ac:dyDescent="0.25">
      <c r="A6" s="400">
        <v>1</v>
      </c>
      <c r="B6" s="401"/>
      <c r="C6" s="401"/>
      <c r="D6" s="401"/>
      <c r="E6" s="401"/>
      <c r="F6" s="401"/>
      <c r="G6" s="92">
        <v>2</v>
      </c>
      <c r="H6" s="91">
        <v>3</v>
      </c>
      <c r="I6" s="91">
        <v>4</v>
      </c>
    </row>
    <row r="7" spans="1:9" x14ac:dyDescent="0.25">
      <c r="A7" s="360" t="s">
        <v>366</v>
      </c>
      <c r="B7" s="360"/>
      <c r="C7" s="360"/>
      <c r="D7" s="360"/>
      <c r="E7" s="360"/>
      <c r="F7" s="360"/>
      <c r="G7" s="86">
        <v>1</v>
      </c>
      <c r="H7" s="87">
        <f>SUM(H8:H12)</f>
        <v>675610635</v>
      </c>
      <c r="I7" s="87">
        <f>SUM(I8:I12)</f>
        <v>1644008023</v>
      </c>
    </row>
    <row r="8" spans="1:9" x14ac:dyDescent="0.25">
      <c r="A8" s="358" t="s">
        <v>118</v>
      </c>
      <c r="B8" s="358"/>
      <c r="C8" s="358"/>
      <c r="D8" s="358"/>
      <c r="E8" s="358"/>
      <c r="F8" s="358"/>
      <c r="G8" s="84">
        <v>2</v>
      </c>
      <c r="H8" s="85">
        <v>0</v>
      </c>
      <c r="I8" s="85">
        <v>0</v>
      </c>
    </row>
    <row r="9" spans="1:9" x14ac:dyDescent="0.25">
      <c r="A9" s="358" t="s">
        <v>119</v>
      </c>
      <c r="B9" s="358"/>
      <c r="C9" s="358"/>
      <c r="D9" s="358"/>
      <c r="E9" s="358"/>
      <c r="F9" s="358"/>
      <c r="G9" s="84">
        <v>3</v>
      </c>
      <c r="H9" s="85">
        <v>642478457</v>
      </c>
      <c r="I9" s="85">
        <v>1605127860</v>
      </c>
    </row>
    <row r="10" spans="1:9" x14ac:dyDescent="0.25">
      <c r="A10" s="358" t="s">
        <v>120</v>
      </c>
      <c r="B10" s="358"/>
      <c r="C10" s="358"/>
      <c r="D10" s="358"/>
      <c r="E10" s="358"/>
      <c r="F10" s="358"/>
      <c r="G10" s="84">
        <v>4</v>
      </c>
      <c r="H10" s="85">
        <v>460699</v>
      </c>
      <c r="I10" s="85">
        <v>325986</v>
      </c>
    </row>
    <row r="11" spans="1:9" x14ac:dyDescent="0.25">
      <c r="A11" s="358" t="s">
        <v>121</v>
      </c>
      <c r="B11" s="358"/>
      <c r="C11" s="358"/>
      <c r="D11" s="358"/>
      <c r="E11" s="358"/>
      <c r="F11" s="358"/>
      <c r="G11" s="84">
        <v>5</v>
      </c>
      <c r="H11" s="85">
        <v>0</v>
      </c>
      <c r="I11" s="85">
        <v>0</v>
      </c>
    </row>
    <row r="12" spans="1:9" x14ac:dyDescent="0.25">
      <c r="A12" s="358" t="s">
        <v>122</v>
      </c>
      <c r="B12" s="358"/>
      <c r="C12" s="358"/>
      <c r="D12" s="358"/>
      <c r="E12" s="358"/>
      <c r="F12" s="358"/>
      <c r="G12" s="84">
        <v>6</v>
      </c>
      <c r="H12" s="85">
        <v>32671479</v>
      </c>
      <c r="I12" s="85">
        <v>38554177</v>
      </c>
    </row>
    <row r="13" spans="1:9" ht="16.5" customHeight="1" x14ac:dyDescent="0.25">
      <c r="A13" s="360" t="s">
        <v>367</v>
      </c>
      <c r="B13" s="360"/>
      <c r="C13" s="360"/>
      <c r="D13" s="360"/>
      <c r="E13" s="360"/>
      <c r="F13" s="360"/>
      <c r="G13" s="86">
        <v>7</v>
      </c>
      <c r="H13" s="87">
        <f>H14+H15+H19+H23+H24+H25+H28+H35</f>
        <v>1070375000</v>
      </c>
      <c r="I13" s="87">
        <f>I14+I15+I19+I23+I24+I25+I28+I35</f>
        <v>1507033397</v>
      </c>
    </row>
    <row r="14" spans="1:9" x14ac:dyDescent="0.25">
      <c r="A14" s="358" t="s">
        <v>107</v>
      </c>
      <c r="B14" s="358"/>
      <c r="C14" s="358"/>
      <c r="D14" s="358"/>
      <c r="E14" s="358"/>
      <c r="F14" s="358"/>
      <c r="G14" s="84">
        <v>8</v>
      </c>
      <c r="H14" s="85">
        <v>0</v>
      </c>
      <c r="I14" s="85">
        <v>0</v>
      </c>
    </row>
    <row r="15" spans="1:9" x14ac:dyDescent="0.25">
      <c r="A15" s="396" t="s">
        <v>438</v>
      </c>
      <c r="B15" s="396"/>
      <c r="C15" s="396"/>
      <c r="D15" s="396"/>
      <c r="E15" s="396"/>
      <c r="F15" s="396"/>
      <c r="G15" s="86">
        <v>9</v>
      </c>
      <c r="H15" s="87">
        <f>SUM(H16:H18)</f>
        <v>254642998</v>
      </c>
      <c r="I15" s="87">
        <f>SUM(I16:I18)</f>
        <v>458262170</v>
      </c>
    </row>
    <row r="16" spans="1:9" x14ac:dyDescent="0.25">
      <c r="A16" s="395" t="s">
        <v>123</v>
      </c>
      <c r="B16" s="395"/>
      <c r="C16" s="395"/>
      <c r="D16" s="395"/>
      <c r="E16" s="395"/>
      <c r="F16" s="395"/>
      <c r="G16" s="84">
        <v>10</v>
      </c>
      <c r="H16" s="85">
        <v>136855464</v>
      </c>
      <c r="I16" s="85">
        <v>252132447</v>
      </c>
    </row>
    <row r="17" spans="1:9" x14ac:dyDescent="0.25">
      <c r="A17" s="395" t="s">
        <v>124</v>
      </c>
      <c r="B17" s="395"/>
      <c r="C17" s="395"/>
      <c r="D17" s="395"/>
      <c r="E17" s="395"/>
      <c r="F17" s="395"/>
      <c r="G17" s="84">
        <v>11</v>
      </c>
      <c r="H17" s="85">
        <v>4306456</v>
      </c>
      <c r="I17" s="85">
        <v>10440758</v>
      </c>
    </row>
    <row r="18" spans="1:9" x14ac:dyDescent="0.25">
      <c r="A18" s="395" t="s">
        <v>125</v>
      </c>
      <c r="B18" s="395"/>
      <c r="C18" s="395"/>
      <c r="D18" s="395"/>
      <c r="E18" s="395"/>
      <c r="F18" s="395"/>
      <c r="G18" s="84">
        <v>12</v>
      </c>
      <c r="H18" s="85">
        <v>113481078</v>
      </c>
      <c r="I18" s="85">
        <v>195688965</v>
      </c>
    </row>
    <row r="19" spans="1:9" x14ac:dyDescent="0.25">
      <c r="A19" s="396" t="s">
        <v>439</v>
      </c>
      <c r="B19" s="396"/>
      <c r="C19" s="396"/>
      <c r="D19" s="396"/>
      <c r="E19" s="396"/>
      <c r="F19" s="396"/>
      <c r="G19" s="86">
        <v>13</v>
      </c>
      <c r="H19" s="87">
        <f>SUM(H20:H22)</f>
        <v>189951093</v>
      </c>
      <c r="I19" s="87">
        <f>SUM(I20:I22)</f>
        <v>353175910</v>
      </c>
    </row>
    <row r="20" spans="1:9" x14ac:dyDescent="0.25">
      <c r="A20" s="395" t="s">
        <v>108</v>
      </c>
      <c r="B20" s="395"/>
      <c r="C20" s="395"/>
      <c r="D20" s="395"/>
      <c r="E20" s="395"/>
      <c r="F20" s="395"/>
      <c r="G20" s="84">
        <v>14</v>
      </c>
      <c r="H20" s="85">
        <v>122043480</v>
      </c>
      <c r="I20" s="85">
        <v>218086856</v>
      </c>
    </row>
    <row r="21" spans="1:9" x14ac:dyDescent="0.25">
      <c r="A21" s="395" t="s">
        <v>109</v>
      </c>
      <c r="B21" s="395"/>
      <c r="C21" s="395"/>
      <c r="D21" s="395"/>
      <c r="E21" s="395"/>
      <c r="F21" s="395"/>
      <c r="G21" s="84">
        <v>15</v>
      </c>
      <c r="H21" s="85">
        <v>46270696</v>
      </c>
      <c r="I21" s="85">
        <v>88789363</v>
      </c>
    </row>
    <row r="22" spans="1:9" x14ac:dyDescent="0.25">
      <c r="A22" s="395" t="s">
        <v>110</v>
      </c>
      <c r="B22" s="395"/>
      <c r="C22" s="395"/>
      <c r="D22" s="395"/>
      <c r="E22" s="395"/>
      <c r="F22" s="395"/>
      <c r="G22" s="84">
        <v>16</v>
      </c>
      <c r="H22" s="85">
        <v>21636917</v>
      </c>
      <c r="I22" s="85">
        <v>46299691</v>
      </c>
    </row>
    <row r="23" spans="1:9" x14ac:dyDescent="0.25">
      <c r="A23" s="358" t="s">
        <v>111</v>
      </c>
      <c r="B23" s="358"/>
      <c r="C23" s="358"/>
      <c r="D23" s="358"/>
      <c r="E23" s="358"/>
      <c r="F23" s="358"/>
      <c r="G23" s="84">
        <v>17</v>
      </c>
      <c r="H23" s="85">
        <v>496444044</v>
      </c>
      <c r="I23" s="85">
        <v>507335969</v>
      </c>
    </row>
    <row r="24" spans="1:9" x14ac:dyDescent="0.25">
      <c r="A24" s="358" t="s">
        <v>112</v>
      </c>
      <c r="B24" s="358"/>
      <c r="C24" s="358"/>
      <c r="D24" s="358"/>
      <c r="E24" s="358"/>
      <c r="F24" s="358"/>
      <c r="G24" s="84">
        <v>18</v>
      </c>
      <c r="H24" s="85">
        <v>89097655</v>
      </c>
      <c r="I24" s="85">
        <v>134450892</v>
      </c>
    </row>
    <row r="25" spans="1:9" x14ac:dyDescent="0.25">
      <c r="A25" s="396" t="s">
        <v>440</v>
      </c>
      <c r="B25" s="396"/>
      <c r="C25" s="396"/>
      <c r="D25" s="396"/>
      <c r="E25" s="396"/>
      <c r="F25" s="396"/>
      <c r="G25" s="86">
        <v>19</v>
      </c>
      <c r="H25" s="87">
        <f>H26+H27</f>
        <v>1509899</v>
      </c>
      <c r="I25" s="87">
        <f>I26+I27</f>
        <v>1669684</v>
      </c>
    </row>
    <row r="26" spans="1:9" x14ac:dyDescent="0.25">
      <c r="A26" s="395" t="s">
        <v>126</v>
      </c>
      <c r="B26" s="395"/>
      <c r="C26" s="395"/>
      <c r="D26" s="395"/>
      <c r="E26" s="395"/>
      <c r="F26" s="395"/>
      <c r="G26" s="84">
        <v>20</v>
      </c>
      <c r="H26" s="85">
        <v>0</v>
      </c>
      <c r="I26" s="85">
        <v>0</v>
      </c>
    </row>
    <row r="27" spans="1:9" x14ac:dyDescent="0.25">
      <c r="A27" s="395" t="s">
        <v>127</v>
      </c>
      <c r="B27" s="395"/>
      <c r="C27" s="395"/>
      <c r="D27" s="395"/>
      <c r="E27" s="395"/>
      <c r="F27" s="395"/>
      <c r="G27" s="84">
        <v>21</v>
      </c>
      <c r="H27" s="85">
        <v>1509899</v>
      </c>
      <c r="I27" s="85">
        <v>1669684</v>
      </c>
    </row>
    <row r="28" spans="1:9" x14ac:dyDescent="0.25">
      <c r="A28" s="396" t="s">
        <v>441</v>
      </c>
      <c r="B28" s="396"/>
      <c r="C28" s="396"/>
      <c r="D28" s="396"/>
      <c r="E28" s="396"/>
      <c r="F28" s="396"/>
      <c r="G28" s="86">
        <v>22</v>
      </c>
      <c r="H28" s="87">
        <f>SUM(H29:H34)</f>
        <v>28714012</v>
      </c>
      <c r="I28" s="87">
        <f>SUM(I29:I34)</f>
        <v>40313157</v>
      </c>
    </row>
    <row r="29" spans="1:9" x14ac:dyDescent="0.25">
      <c r="A29" s="395" t="s">
        <v>128</v>
      </c>
      <c r="B29" s="395"/>
      <c r="C29" s="395"/>
      <c r="D29" s="395"/>
      <c r="E29" s="395"/>
      <c r="F29" s="395"/>
      <c r="G29" s="84">
        <v>23</v>
      </c>
      <c r="H29" s="85">
        <v>19091188</v>
      </c>
      <c r="I29" s="85">
        <v>9404520</v>
      </c>
    </row>
    <row r="30" spans="1:9" x14ac:dyDescent="0.25">
      <c r="A30" s="395" t="s">
        <v>129</v>
      </c>
      <c r="B30" s="395"/>
      <c r="C30" s="395"/>
      <c r="D30" s="395"/>
      <c r="E30" s="395"/>
      <c r="F30" s="395"/>
      <c r="G30" s="84">
        <v>24</v>
      </c>
      <c r="H30" s="85">
        <v>0</v>
      </c>
      <c r="I30" s="85">
        <v>0</v>
      </c>
    </row>
    <row r="31" spans="1:9" x14ac:dyDescent="0.25">
      <c r="A31" s="395" t="s">
        <v>130</v>
      </c>
      <c r="B31" s="395"/>
      <c r="C31" s="395"/>
      <c r="D31" s="395"/>
      <c r="E31" s="395"/>
      <c r="F31" s="395"/>
      <c r="G31" s="84">
        <v>25</v>
      </c>
      <c r="H31" s="85">
        <v>9622824</v>
      </c>
      <c r="I31" s="85">
        <v>2744361</v>
      </c>
    </row>
    <row r="32" spans="1:9" x14ac:dyDescent="0.25">
      <c r="A32" s="395" t="s">
        <v>131</v>
      </c>
      <c r="B32" s="395"/>
      <c r="C32" s="395"/>
      <c r="D32" s="395"/>
      <c r="E32" s="395"/>
      <c r="F32" s="395"/>
      <c r="G32" s="84">
        <v>26</v>
      </c>
      <c r="H32" s="85">
        <v>0</v>
      </c>
      <c r="I32" s="85">
        <v>0</v>
      </c>
    </row>
    <row r="33" spans="1:9" x14ac:dyDescent="0.25">
      <c r="A33" s="395" t="s">
        <v>132</v>
      </c>
      <c r="B33" s="395"/>
      <c r="C33" s="395"/>
      <c r="D33" s="395"/>
      <c r="E33" s="395"/>
      <c r="F33" s="395"/>
      <c r="G33" s="84">
        <v>27</v>
      </c>
      <c r="H33" s="85">
        <v>0</v>
      </c>
      <c r="I33" s="85">
        <v>0</v>
      </c>
    </row>
    <row r="34" spans="1:9" x14ac:dyDescent="0.25">
      <c r="A34" s="395" t="s">
        <v>133</v>
      </c>
      <c r="B34" s="395"/>
      <c r="C34" s="395"/>
      <c r="D34" s="395"/>
      <c r="E34" s="395"/>
      <c r="F34" s="395"/>
      <c r="G34" s="84">
        <v>28</v>
      </c>
      <c r="H34" s="85">
        <v>0</v>
      </c>
      <c r="I34" s="85">
        <v>28164276</v>
      </c>
    </row>
    <row r="35" spans="1:9" x14ac:dyDescent="0.25">
      <c r="A35" s="358" t="s">
        <v>113</v>
      </c>
      <c r="B35" s="358"/>
      <c r="C35" s="358"/>
      <c r="D35" s="358"/>
      <c r="E35" s="358"/>
      <c r="F35" s="358"/>
      <c r="G35" s="84">
        <v>29</v>
      </c>
      <c r="H35" s="85">
        <v>10015299</v>
      </c>
      <c r="I35" s="85">
        <v>11825615</v>
      </c>
    </row>
    <row r="36" spans="1:9" x14ac:dyDescent="0.25">
      <c r="A36" s="360" t="s">
        <v>368</v>
      </c>
      <c r="B36" s="360"/>
      <c r="C36" s="360"/>
      <c r="D36" s="360"/>
      <c r="E36" s="360"/>
      <c r="F36" s="360"/>
      <c r="G36" s="86">
        <v>30</v>
      </c>
      <c r="H36" s="87">
        <f>SUM(H37:H46)</f>
        <v>21291138</v>
      </c>
      <c r="I36" s="87">
        <f>SUM(I37:I46)</f>
        <v>35353682</v>
      </c>
    </row>
    <row r="37" spans="1:9" x14ac:dyDescent="0.25">
      <c r="A37" s="358" t="s">
        <v>134</v>
      </c>
      <c r="B37" s="358"/>
      <c r="C37" s="358"/>
      <c r="D37" s="358"/>
      <c r="E37" s="358"/>
      <c r="F37" s="358"/>
      <c r="G37" s="84">
        <v>31</v>
      </c>
      <c r="H37" s="85">
        <v>0</v>
      </c>
      <c r="I37" s="85">
        <v>0</v>
      </c>
    </row>
    <row r="38" spans="1:9" ht="25.2" customHeight="1" x14ac:dyDescent="0.25">
      <c r="A38" s="358" t="s">
        <v>135</v>
      </c>
      <c r="B38" s="358"/>
      <c r="C38" s="358"/>
      <c r="D38" s="358"/>
      <c r="E38" s="358"/>
      <c r="F38" s="358"/>
      <c r="G38" s="84">
        <v>32</v>
      </c>
      <c r="H38" s="85">
        <v>0</v>
      </c>
      <c r="I38" s="85">
        <v>0</v>
      </c>
    </row>
    <row r="39" spans="1:9" ht="28.2" customHeight="1" x14ac:dyDescent="0.25">
      <c r="A39" s="358" t="s">
        <v>136</v>
      </c>
      <c r="B39" s="358"/>
      <c r="C39" s="358"/>
      <c r="D39" s="358"/>
      <c r="E39" s="358"/>
      <c r="F39" s="358"/>
      <c r="G39" s="84">
        <v>33</v>
      </c>
      <c r="H39" s="85">
        <v>0</v>
      </c>
      <c r="I39" s="85">
        <v>0</v>
      </c>
    </row>
    <row r="40" spans="1:9" ht="28.2" customHeight="1" x14ac:dyDescent="0.25">
      <c r="A40" s="358" t="s">
        <v>137</v>
      </c>
      <c r="B40" s="358"/>
      <c r="C40" s="358"/>
      <c r="D40" s="358"/>
      <c r="E40" s="358"/>
      <c r="F40" s="358"/>
      <c r="G40" s="84">
        <v>34</v>
      </c>
      <c r="H40" s="85">
        <v>0</v>
      </c>
      <c r="I40" s="85">
        <v>0</v>
      </c>
    </row>
    <row r="41" spans="1:9" ht="22.95" customHeight="1" x14ac:dyDescent="0.25">
      <c r="A41" s="358" t="s">
        <v>138</v>
      </c>
      <c r="B41" s="358"/>
      <c r="C41" s="358"/>
      <c r="D41" s="358"/>
      <c r="E41" s="358"/>
      <c r="F41" s="358"/>
      <c r="G41" s="84">
        <v>35</v>
      </c>
      <c r="H41" s="85">
        <v>0</v>
      </c>
      <c r="I41" s="85">
        <v>0</v>
      </c>
    </row>
    <row r="42" spans="1:9" x14ac:dyDescent="0.25">
      <c r="A42" s="358" t="s">
        <v>139</v>
      </c>
      <c r="B42" s="358"/>
      <c r="C42" s="358"/>
      <c r="D42" s="358"/>
      <c r="E42" s="358"/>
      <c r="F42" s="358"/>
      <c r="G42" s="84">
        <v>36</v>
      </c>
      <c r="H42" s="85">
        <v>0</v>
      </c>
      <c r="I42" s="85">
        <v>0</v>
      </c>
    </row>
    <row r="43" spans="1:9" x14ac:dyDescent="0.25">
      <c r="A43" s="358" t="s">
        <v>140</v>
      </c>
      <c r="B43" s="358"/>
      <c r="C43" s="358"/>
      <c r="D43" s="358"/>
      <c r="E43" s="358"/>
      <c r="F43" s="358"/>
      <c r="G43" s="84">
        <v>37</v>
      </c>
      <c r="H43" s="85">
        <v>674539</v>
      </c>
      <c r="I43" s="85">
        <v>307295</v>
      </c>
    </row>
    <row r="44" spans="1:9" x14ac:dyDescent="0.25">
      <c r="A44" s="358" t="s">
        <v>141</v>
      </c>
      <c r="B44" s="358"/>
      <c r="C44" s="358"/>
      <c r="D44" s="358"/>
      <c r="E44" s="358"/>
      <c r="F44" s="358"/>
      <c r="G44" s="84">
        <v>38</v>
      </c>
      <c r="H44" s="85">
        <v>889846</v>
      </c>
      <c r="I44" s="85">
        <v>11680384</v>
      </c>
    </row>
    <row r="45" spans="1:9" x14ac:dyDescent="0.25">
      <c r="A45" s="358" t="s">
        <v>142</v>
      </c>
      <c r="B45" s="358"/>
      <c r="C45" s="358"/>
      <c r="D45" s="358"/>
      <c r="E45" s="358"/>
      <c r="F45" s="358"/>
      <c r="G45" s="84">
        <v>39</v>
      </c>
      <c r="H45" s="85">
        <v>0</v>
      </c>
      <c r="I45" s="85">
        <v>4503563</v>
      </c>
    </row>
    <row r="46" spans="1:9" x14ac:dyDescent="0.25">
      <c r="A46" s="358" t="s">
        <v>143</v>
      </c>
      <c r="B46" s="358"/>
      <c r="C46" s="358"/>
      <c r="D46" s="358"/>
      <c r="E46" s="358"/>
      <c r="F46" s="358"/>
      <c r="G46" s="84">
        <v>40</v>
      </c>
      <c r="H46" s="85">
        <v>19726753</v>
      </c>
      <c r="I46" s="85">
        <v>18862440</v>
      </c>
    </row>
    <row r="47" spans="1:9" x14ac:dyDescent="0.25">
      <c r="A47" s="360" t="s">
        <v>369</v>
      </c>
      <c r="B47" s="360"/>
      <c r="C47" s="360"/>
      <c r="D47" s="360"/>
      <c r="E47" s="360"/>
      <c r="F47" s="360"/>
      <c r="G47" s="86">
        <v>41</v>
      </c>
      <c r="H47" s="87">
        <f>SUM(H48:H54)</f>
        <v>125931773</v>
      </c>
      <c r="I47" s="87">
        <f>SUM(I48:I54)</f>
        <v>71256632</v>
      </c>
    </row>
    <row r="48" spans="1:9" ht="23.4" customHeight="1" x14ac:dyDescent="0.25">
      <c r="A48" s="358" t="s">
        <v>144</v>
      </c>
      <c r="B48" s="358"/>
      <c r="C48" s="358"/>
      <c r="D48" s="358"/>
      <c r="E48" s="358"/>
      <c r="F48" s="358"/>
      <c r="G48" s="84">
        <v>42</v>
      </c>
      <c r="H48" s="85">
        <v>0</v>
      </c>
      <c r="I48" s="85">
        <v>0</v>
      </c>
    </row>
    <row r="49" spans="1:9" x14ac:dyDescent="0.25">
      <c r="A49" s="392" t="s">
        <v>145</v>
      </c>
      <c r="B49" s="392"/>
      <c r="C49" s="392"/>
      <c r="D49" s="392"/>
      <c r="E49" s="392"/>
      <c r="F49" s="392"/>
      <c r="G49" s="84">
        <v>43</v>
      </c>
      <c r="H49" s="85">
        <v>0</v>
      </c>
      <c r="I49" s="85">
        <v>0</v>
      </c>
    </row>
    <row r="50" spans="1:9" x14ac:dyDescent="0.25">
      <c r="A50" s="392" t="s">
        <v>146</v>
      </c>
      <c r="B50" s="392"/>
      <c r="C50" s="392"/>
      <c r="D50" s="392"/>
      <c r="E50" s="392"/>
      <c r="F50" s="392"/>
      <c r="G50" s="84">
        <v>44</v>
      </c>
      <c r="H50" s="85">
        <v>63062608</v>
      </c>
      <c r="I50" s="85">
        <v>66258463</v>
      </c>
    </row>
    <row r="51" spans="1:9" x14ac:dyDescent="0.25">
      <c r="A51" s="392" t="s">
        <v>147</v>
      </c>
      <c r="B51" s="392"/>
      <c r="C51" s="392"/>
      <c r="D51" s="392"/>
      <c r="E51" s="392"/>
      <c r="F51" s="392"/>
      <c r="G51" s="84">
        <v>45</v>
      </c>
      <c r="H51" s="85">
        <v>41917880</v>
      </c>
      <c r="I51" s="85">
        <v>0</v>
      </c>
    </row>
    <row r="52" spans="1:9" x14ac:dyDescent="0.25">
      <c r="A52" s="392" t="s">
        <v>148</v>
      </c>
      <c r="B52" s="392"/>
      <c r="C52" s="392"/>
      <c r="D52" s="392"/>
      <c r="E52" s="392"/>
      <c r="F52" s="392"/>
      <c r="G52" s="84">
        <v>46</v>
      </c>
      <c r="H52" s="85">
        <v>17843787</v>
      </c>
      <c r="I52" s="85">
        <v>0</v>
      </c>
    </row>
    <row r="53" spans="1:9" x14ac:dyDescent="0.25">
      <c r="A53" s="392" t="s">
        <v>149</v>
      </c>
      <c r="B53" s="392"/>
      <c r="C53" s="392"/>
      <c r="D53" s="392"/>
      <c r="E53" s="392"/>
      <c r="F53" s="392"/>
      <c r="G53" s="84">
        <v>47</v>
      </c>
      <c r="H53" s="85">
        <v>0</v>
      </c>
      <c r="I53" s="85">
        <v>0</v>
      </c>
    </row>
    <row r="54" spans="1:9" x14ac:dyDescent="0.25">
      <c r="A54" s="392" t="s">
        <v>150</v>
      </c>
      <c r="B54" s="392"/>
      <c r="C54" s="392"/>
      <c r="D54" s="392"/>
      <c r="E54" s="392"/>
      <c r="F54" s="392"/>
      <c r="G54" s="84">
        <v>48</v>
      </c>
      <c r="H54" s="85">
        <v>3107498</v>
      </c>
      <c r="I54" s="85">
        <v>4998169</v>
      </c>
    </row>
    <row r="55" spans="1:9" ht="30.6" customHeight="1" x14ac:dyDescent="0.25">
      <c r="A55" s="359" t="s">
        <v>151</v>
      </c>
      <c r="B55" s="359"/>
      <c r="C55" s="359"/>
      <c r="D55" s="359"/>
      <c r="E55" s="359"/>
      <c r="F55" s="359"/>
      <c r="G55" s="84">
        <v>49</v>
      </c>
      <c r="H55" s="85">
        <v>0</v>
      </c>
      <c r="I55" s="85">
        <v>547970</v>
      </c>
    </row>
    <row r="56" spans="1:9" x14ac:dyDescent="0.25">
      <c r="A56" s="359" t="s">
        <v>152</v>
      </c>
      <c r="B56" s="359"/>
      <c r="C56" s="359"/>
      <c r="D56" s="359"/>
      <c r="E56" s="359"/>
      <c r="F56" s="359"/>
      <c r="G56" s="84">
        <v>50</v>
      </c>
      <c r="H56" s="85">
        <v>0</v>
      </c>
      <c r="I56" s="85">
        <v>0</v>
      </c>
    </row>
    <row r="57" spans="1:9" ht="28.95" customHeight="1" x14ac:dyDescent="0.25">
      <c r="A57" s="359" t="s">
        <v>153</v>
      </c>
      <c r="B57" s="359"/>
      <c r="C57" s="359"/>
      <c r="D57" s="359"/>
      <c r="E57" s="359"/>
      <c r="F57" s="359"/>
      <c r="G57" s="84">
        <v>51</v>
      </c>
      <c r="H57" s="85">
        <v>1643580</v>
      </c>
      <c r="I57" s="85">
        <v>144413</v>
      </c>
    </row>
    <row r="58" spans="1:9" x14ac:dyDescent="0.25">
      <c r="A58" s="359" t="s">
        <v>154</v>
      </c>
      <c r="B58" s="359"/>
      <c r="C58" s="359"/>
      <c r="D58" s="359"/>
      <c r="E58" s="359"/>
      <c r="F58" s="359"/>
      <c r="G58" s="84">
        <v>52</v>
      </c>
      <c r="H58" s="85">
        <v>0</v>
      </c>
      <c r="I58" s="85">
        <v>0</v>
      </c>
    </row>
    <row r="59" spans="1:9" x14ac:dyDescent="0.25">
      <c r="A59" s="360" t="s">
        <v>370</v>
      </c>
      <c r="B59" s="360"/>
      <c r="C59" s="360"/>
      <c r="D59" s="360"/>
      <c r="E59" s="360"/>
      <c r="F59" s="360"/>
      <c r="G59" s="86">
        <v>53</v>
      </c>
      <c r="H59" s="87">
        <f>H7+H36+H55+H56</f>
        <v>696901773</v>
      </c>
      <c r="I59" s="87">
        <f>I7+I36+I55+I56</f>
        <v>1679909675</v>
      </c>
    </row>
    <row r="60" spans="1:9" x14ac:dyDescent="0.25">
      <c r="A60" s="360" t="s">
        <v>371</v>
      </c>
      <c r="B60" s="360"/>
      <c r="C60" s="360"/>
      <c r="D60" s="360"/>
      <c r="E60" s="360"/>
      <c r="F60" s="360"/>
      <c r="G60" s="86">
        <v>54</v>
      </c>
      <c r="H60" s="87">
        <f>H13+H47+H57+H58</f>
        <v>1197950353</v>
      </c>
      <c r="I60" s="87">
        <f>I13+I47+I57+I58</f>
        <v>1578434442</v>
      </c>
    </row>
    <row r="61" spans="1:9" x14ac:dyDescent="0.25">
      <c r="A61" s="360" t="s">
        <v>373</v>
      </c>
      <c r="B61" s="360"/>
      <c r="C61" s="360"/>
      <c r="D61" s="360"/>
      <c r="E61" s="360"/>
      <c r="F61" s="360"/>
      <c r="G61" s="86">
        <v>55</v>
      </c>
      <c r="H61" s="87">
        <f>H59-H60</f>
        <v>-501048580</v>
      </c>
      <c r="I61" s="87">
        <f>I59-I60</f>
        <v>101475233</v>
      </c>
    </row>
    <row r="62" spans="1:9" x14ac:dyDescent="0.25">
      <c r="A62" s="394" t="s">
        <v>374</v>
      </c>
      <c r="B62" s="394"/>
      <c r="C62" s="394"/>
      <c r="D62" s="394"/>
      <c r="E62" s="394"/>
      <c r="F62" s="394"/>
      <c r="G62" s="86">
        <v>56</v>
      </c>
      <c r="H62" s="87">
        <f>+IF((H59-H60)&gt;0,(H59-H60),0)</f>
        <v>0</v>
      </c>
      <c r="I62" s="87">
        <f>+IF((I59-I60)&gt;0,(I59-I60),0)</f>
        <v>101475233</v>
      </c>
    </row>
    <row r="63" spans="1:9" x14ac:dyDescent="0.25">
      <c r="A63" s="394" t="s">
        <v>375</v>
      </c>
      <c r="B63" s="394"/>
      <c r="C63" s="394"/>
      <c r="D63" s="394"/>
      <c r="E63" s="394"/>
      <c r="F63" s="394"/>
      <c r="G63" s="86">
        <v>57</v>
      </c>
      <c r="H63" s="87">
        <f>+IF((H59-H60)&lt;0,(H59-H60),0)</f>
        <v>-501048580</v>
      </c>
      <c r="I63" s="87">
        <f>+IF((I59-I60)&lt;0,(I59-I60),0)</f>
        <v>0</v>
      </c>
    </row>
    <row r="64" spans="1:9" x14ac:dyDescent="0.25">
      <c r="A64" s="359" t="s">
        <v>114</v>
      </c>
      <c r="B64" s="359"/>
      <c r="C64" s="359"/>
      <c r="D64" s="359"/>
      <c r="E64" s="359"/>
      <c r="F64" s="359"/>
      <c r="G64" s="84">
        <v>58</v>
      </c>
      <c r="H64" s="85">
        <v>-142242789</v>
      </c>
      <c r="I64" s="85">
        <v>-7232013</v>
      </c>
    </row>
    <row r="65" spans="1:9" x14ac:dyDescent="0.25">
      <c r="A65" s="360" t="s">
        <v>376</v>
      </c>
      <c r="B65" s="360"/>
      <c r="C65" s="360"/>
      <c r="D65" s="360"/>
      <c r="E65" s="360"/>
      <c r="F65" s="360"/>
      <c r="G65" s="86">
        <v>59</v>
      </c>
      <c r="H65" s="87">
        <f>H61-H64</f>
        <v>-358805791</v>
      </c>
      <c r="I65" s="87">
        <f>I61-I64</f>
        <v>108707246</v>
      </c>
    </row>
    <row r="66" spans="1:9" x14ac:dyDescent="0.25">
      <c r="A66" s="394" t="s">
        <v>377</v>
      </c>
      <c r="B66" s="394"/>
      <c r="C66" s="394"/>
      <c r="D66" s="394"/>
      <c r="E66" s="394"/>
      <c r="F66" s="394"/>
      <c r="G66" s="86">
        <v>60</v>
      </c>
      <c r="H66" s="87">
        <f>+IF((H61-H64)&gt;0,(H61-H64),0)</f>
        <v>0</v>
      </c>
      <c r="I66" s="87">
        <f>+IF((I61-I64)&gt;0,(I61-I64),0)</f>
        <v>108707246</v>
      </c>
    </row>
    <row r="67" spans="1:9" x14ac:dyDescent="0.25">
      <c r="A67" s="394" t="s">
        <v>378</v>
      </c>
      <c r="B67" s="394"/>
      <c r="C67" s="394"/>
      <c r="D67" s="394"/>
      <c r="E67" s="394"/>
      <c r="F67" s="394"/>
      <c r="G67" s="86">
        <v>61</v>
      </c>
      <c r="H67" s="87">
        <f>+IF((H61-H64)&lt;0,(H61-H64),0)</f>
        <v>-358805791</v>
      </c>
      <c r="I67" s="87">
        <f>+IF((I61-I64)&lt;0,(I61-I64),0)</f>
        <v>0</v>
      </c>
    </row>
    <row r="68" spans="1:9" x14ac:dyDescent="0.25">
      <c r="A68" s="364" t="s">
        <v>155</v>
      </c>
      <c r="B68" s="364"/>
      <c r="C68" s="364"/>
      <c r="D68" s="364"/>
      <c r="E68" s="364"/>
      <c r="F68" s="364"/>
      <c r="G68" s="386"/>
      <c r="H68" s="386"/>
      <c r="I68" s="386"/>
    </row>
    <row r="69" spans="1:9" ht="25.95" customHeight="1" x14ac:dyDescent="0.25">
      <c r="A69" s="360" t="s">
        <v>379</v>
      </c>
      <c r="B69" s="360"/>
      <c r="C69" s="360"/>
      <c r="D69" s="360"/>
      <c r="E69" s="360"/>
      <c r="F69" s="360"/>
      <c r="G69" s="86">
        <v>62</v>
      </c>
      <c r="H69" s="87">
        <f>H70-H71</f>
        <v>0</v>
      </c>
      <c r="I69" s="87">
        <f>I70-I71</f>
        <v>0</v>
      </c>
    </row>
    <row r="70" spans="1:9" x14ac:dyDescent="0.25">
      <c r="A70" s="392" t="s">
        <v>156</v>
      </c>
      <c r="B70" s="392"/>
      <c r="C70" s="392"/>
      <c r="D70" s="392"/>
      <c r="E70" s="392"/>
      <c r="F70" s="392"/>
      <c r="G70" s="84">
        <v>63</v>
      </c>
      <c r="H70" s="85">
        <v>0</v>
      </c>
      <c r="I70" s="85">
        <v>0</v>
      </c>
    </row>
    <row r="71" spans="1:9" x14ac:dyDescent="0.25">
      <c r="A71" s="392" t="s">
        <v>157</v>
      </c>
      <c r="B71" s="392"/>
      <c r="C71" s="392"/>
      <c r="D71" s="392"/>
      <c r="E71" s="392"/>
      <c r="F71" s="392"/>
      <c r="G71" s="84">
        <v>64</v>
      </c>
      <c r="H71" s="85">
        <v>0</v>
      </c>
      <c r="I71" s="85">
        <v>0</v>
      </c>
    </row>
    <row r="72" spans="1:9" x14ac:dyDescent="0.25">
      <c r="A72" s="359" t="s">
        <v>158</v>
      </c>
      <c r="B72" s="359"/>
      <c r="C72" s="359"/>
      <c r="D72" s="359"/>
      <c r="E72" s="359"/>
      <c r="F72" s="359"/>
      <c r="G72" s="84">
        <v>65</v>
      </c>
      <c r="H72" s="85">
        <v>0</v>
      </c>
      <c r="I72" s="85">
        <v>0</v>
      </c>
    </row>
    <row r="73" spans="1:9" x14ac:dyDescent="0.25">
      <c r="A73" s="394" t="s">
        <v>380</v>
      </c>
      <c r="B73" s="394"/>
      <c r="C73" s="394"/>
      <c r="D73" s="394"/>
      <c r="E73" s="394"/>
      <c r="F73" s="394"/>
      <c r="G73" s="86">
        <v>66</v>
      </c>
      <c r="H73" s="93">
        <v>0</v>
      </c>
      <c r="I73" s="93">
        <v>0</v>
      </c>
    </row>
    <row r="74" spans="1:9" x14ac:dyDescent="0.25">
      <c r="A74" s="394" t="s">
        <v>381</v>
      </c>
      <c r="B74" s="394"/>
      <c r="C74" s="394"/>
      <c r="D74" s="394"/>
      <c r="E74" s="394"/>
      <c r="F74" s="394"/>
      <c r="G74" s="86">
        <v>67</v>
      </c>
      <c r="H74" s="93">
        <v>0</v>
      </c>
      <c r="I74" s="93">
        <v>0</v>
      </c>
    </row>
    <row r="75" spans="1:9" x14ac:dyDescent="0.25">
      <c r="A75" s="364" t="s">
        <v>159</v>
      </c>
      <c r="B75" s="364"/>
      <c r="C75" s="364"/>
      <c r="D75" s="364"/>
      <c r="E75" s="364"/>
      <c r="F75" s="364"/>
      <c r="G75" s="386"/>
      <c r="H75" s="386"/>
      <c r="I75" s="386"/>
    </row>
    <row r="76" spans="1:9" x14ac:dyDescent="0.25">
      <c r="A76" s="360" t="s">
        <v>382</v>
      </c>
      <c r="B76" s="360"/>
      <c r="C76" s="360"/>
      <c r="D76" s="360"/>
      <c r="E76" s="360"/>
      <c r="F76" s="360"/>
      <c r="G76" s="86">
        <v>68</v>
      </c>
      <c r="H76" s="93">
        <v>0</v>
      </c>
      <c r="I76" s="93">
        <v>0</v>
      </c>
    </row>
    <row r="77" spans="1:9" x14ac:dyDescent="0.25">
      <c r="A77" s="393" t="s">
        <v>383</v>
      </c>
      <c r="B77" s="393"/>
      <c r="C77" s="393"/>
      <c r="D77" s="393"/>
      <c r="E77" s="393"/>
      <c r="F77" s="393"/>
      <c r="G77" s="94">
        <v>69</v>
      </c>
      <c r="H77" s="95">
        <v>0</v>
      </c>
      <c r="I77" s="95">
        <v>0</v>
      </c>
    </row>
    <row r="78" spans="1:9" x14ac:dyDescent="0.25">
      <c r="A78" s="393" t="s">
        <v>384</v>
      </c>
      <c r="B78" s="393"/>
      <c r="C78" s="393"/>
      <c r="D78" s="393"/>
      <c r="E78" s="393"/>
      <c r="F78" s="393"/>
      <c r="G78" s="94">
        <v>70</v>
      </c>
      <c r="H78" s="95">
        <v>0</v>
      </c>
      <c r="I78" s="95">
        <v>0</v>
      </c>
    </row>
    <row r="79" spans="1:9" x14ac:dyDescent="0.25">
      <c r="A79" s="360" t="s">
        <v>385</v>
      </c>
      <c r="B79" s="360"/>
      <c r="C79" s="360"/>
      <c r="D79" s="360"/>
      <c r="E79" s="360"/>
      <c r="F79" s="360"/>
      <c r="G79" s="86">
        <v>71</v>
      </c>
      <c r="H79" s="93">
        <v>0</v>
      </c>
      <c r="I79" s="93">
        <v>0</v>
      </c>
    </row>
    <row r="80" spans="1:9" x14ac:dyDescent="0.25">
      <c r="A80" s="360" t="s">
        <v>386</v>
      </c>
      <c r="B80" s="360"/>
      <c r="C80" s="360"/>
      <c r="D80" s="360"/>
      <c r="E80" s="360"/>
      <c r="F80" s="360"/>
      <c r="G80" s="86">
        <v>72</v>
      </c>
      <c r="H80" s="93">
        <v>0</v>
      </c>
      <c r="I80" s="93">
        <v>0</v>
      </c>
    </row>
    <row r="81" spans="1:9" x14ac:dyDescent="0.25">
      <c r="A81" s="394" t="s">
        <v>387</v>
      </c>
      <c r="B81" s="394"/>
      <c r="C81" s="394"/>
      <c r="D81" s="394"/>
      <c r="E81" s="394"/>
      <c r="F81" s="394"/>
      <c r="G81" s="86">
        <v>73</v>
      </c>
      <c r="H81" s="93">
        <v>0</v>
      </c>
      <c r="I81" s="93">
        <v>0</v>
      </c>
    </row>
    <row r="82" spans="1:9" x14ac:dyDescent="0.25">
      <c r="A82" s="394" t="s">
        <v>388</v>
      </c>
      <c r="B82" s="394"/>
      <c r="C82" s="394"/>
      <c r="D82" s="394"/>
      <c r="E82" s="394"/>
      <c r="F82" s="394"/>
      <c r="G82" s="86">
        <v>74</v>
      </c>
      <c r="H82" s="93">
        <v>0</v>
      </c>
      <c r="I82" s="93">
        <v>0</v>
      </c>
    </row>
    <row r="83" spans="1:9" x14ac:dyDescent="0.25">
      <c r="A83" s="364" t="s">
        <v>115</v>
      </c>
      <c r="B83" s="364"/>
      <c r="C83" s="364"/>
      <c r="D83" s="364"/>
      <c r="E83" s="364"/>
      <c r="F83" s="364"/>
      <c r="G83" s="386"/>
      <c r="H83" s="386"/>
      <c r="I83" s="386"/>
    </row>
    <row r="84" spans="1:9" x14ac:dyDescent="0.25">
      <c r="A84" s="387" t="s">
        <v>389</v>
      </c>
      <c r="B84" s="387"/>
      <c r="C84" s="387"/>
      <c r="D84" s="387"/>
      <c r="E84" s="387"/>
      <c r="F84" s="387"/>
      <c r="G84" s="86">
        <v>75</v>
      </c>
      <c r="H84" s="96">
        <f>H85+H86</f>
        <v>-358805791</v>
      </c>
      <c r="I84" s="96">
        <f>I85+I86</f>
        <v>108707246</v>
      </c>
    </row>
    <row r="85" spans="1:9" x14ac:dyDescent="0.25">
      <c r="A85" s="388" t="s">
        <v>160</v>
      </c>
      <c r="B85" s="388"/>
      <c r="C85" s="388"/>
      <c r="D85" s="388"/>
      <c r="E85" s="388"/>
      <c r="F85" s="388"/>
      <c r="G85" s="84">
        <v>76</v>
      </c>
      <c r="H85" s="97">
        <v>-329593506</v>
      </c>
      <c r="I85" s="97">
        <v>104374607</v>
      </c>
    </row>
    <row r="86" spans="1:9" x14ac:dyDescent="0.25">
      <c r="A86" s="388" t="s">
        <v>161</v>
      </c>
      <c r="B86" s="388"/>
      <c r="C86" s="388"/>
      <c r="D86" s="388"/>
      <c r="E86" s="388"/>
      <c r="F86" s="388"/>
      <c r="G86" s="84">
        <v>77</v>
      </c>
      <c r="H86" s="97">
        <v>-29212285</v>
      </c>
      <c r="I86" s="97">
        <v>4332639</v>
      </c>
    </row>
    <row r="87" spans="1:9" x14ac:dyDescent="0.25">
      <c r="A87" s="389" t="s">
        <v>117</v>
      </c>
      <c r="B87" s="389"/>
      <c r="C87" s="389"/>
      <c r="D87" s="389"/>
      <c r="E87" s="389"/>
      <c r="F87" s="389"/>
      <c r="G87" s="390"/>
      <c r="H87" s="390"/>
      <c r="I87" s="390"/>
    </row>
    <row r="88" spans="1:9" x14ac:dyDescent="0.25">
      <c r="A88" s="391" t="s">
        <v>162</v>
      </c>
      <c r="B88" s="391"/>
      <c r="C88" s="391"/>
      <c r="D88" s="391"/>
      <c r="E88" s="391"/>
      <c r="F88" s="391"/>
      <c r="G88" s="84">
        <v>78</v>
      </c>
      <c r="H88" s="97">
        <f>+H65</f>
        <v>-358805791</v>
      </c>
      <c r="I88" s="97">
        <f>+I65</f>
        <v>108707246</v>
      </c>
    </row>
    <row r="89" spans="1:9" ht="29.25" customHeight="1" x14ac:dyDescent="0.25">
      <c r="A89" s="385" t="s">
        <v>434</v>
      </c>
      <c r="B89" s="385"/>
      <c r="C89" s="385"/>
      <c r="D89" s="385"/>
      <c r="E89" s="385"/>
      <c r="F89" s="385"/>
      <c r="G89" s="86">
        <v>79</v>
      </c>
      <c r="H89" s="96">
        <f>H90+H97</f>
        <v>-73904</v>
      </c>
      <c r="I89" s="96">
        <f>I90+I97</f>
        <v>97850</v>
      </c>
    </row>
    <row r="90" spans="1:9" ht="24.6" customHeight="1" x14ac:dyDescent="0.25">
      <c r="A90" s="397" t="s">
        <v>442</v>
      </c>
      <c r="B90" s="397"/>
      <c r="C90" s="397"/>
      <c r="D90" s="397"/>
      <c r="E90" s="397"/>
      <c r="F90" s="397"/>
      <c r="G90" s="86">
        <v>80</v>
      </c>
      <c r="H90" s="96">
        <f>SUM(H91:H95)</f>
        <v>-73904</v>
      </c>
      <c r="I90" s="96">
        <f>SUM(I91:I95)</f>
        <v>97850</v>
      </c>
    </row>
    <row r="91" spans="1:9" ht="24.6" customHeight="1" x14ac:dyDescent="0.25">
      <c r="A91" s="392" t="s">
        <v>352</v>
      </c>
      <c r="B91" s="392"/>
      <c r="C91" s="392"/>
      <c r="D91" s="392"/>
      <c r="E91" s="392"/>
      <c r="F91" s="392"/>
      <c r="G91" s="86">
        <v>81</v>
      </c>
      <c r="H91" s="97">
        <v>0</v>
      </c>
      <c r="I91" s="106">
        <v>0</v>
      </c>
    </row>
    <row r="92" spans="1:9" ht="39" customHeight="1" x14ac:dyDescent="0.25">
      <c r="A92" s="392" t="s">
        <v>353</v>
      </c>
      <c r="B92" s="392"/>
      <c r="C92" s="392"/>
      <c r="D92" s="392"/>
      <c r="E92" s="392"/>
      <c r="F92" s="392"/>
      <c r="G92" s="86">
        <v>82</v>
      </c>
      <c r="H92" s="97">
        <v>-73904</v>
      </c>
      <c r="I92" s="106">
        <v>97850</v>
      </c>
    </row>
    <row r="93" spans="1:9" ht="44.25" customHeight="1" x14ac:dyDescent="0.25">
      <c r="A93" s="392" t="s">
        <v>354</v>
      </c>
      <c r="B93" s="392"/>
      <c r="C93" s="392"/>
      <c r="D93" s="392"/>
      <c r="E93" s="392"/>
      <c r="F93" s="392"/>
      <c r="G93" s="86">
        <v>83</v>
      </c>
      <c r="H93" s="97">
        <v>0</v>
      </c>
      <c r="I93" s="106">
        <v>0</v>
      </c>
    </row>
    <row r="94" spans="1:9" ht="16.5" customHeight="1" x14ac:dyDescent="0.25">
      <c r="A94" s="392" t="s">
        <v>355</v>
      </c>
      <c r="B94" s="392"/>
      <c r="C94" s="392"/>
      <c r="D94" s="392"/>
      <c r="E94" s="392"/>
      <c r="F94" s="392"/>
      <c r="G94" s="86">
        <v>84</v>
      </c>
      <c r="H94" s="97">
        <v>0</v>
      </c>
      <c r="I94" s="106">
        <v>0</v>
      </c>
    </row>
    <row r="95" spans="1:9" ht="13.5" customHeight="1" x14ac:dyDescent="0.25">
      <c r="A95" s="392" t="s">
        <v>356</v>
      </c>
      <c r="B95" s="392"/>
      <c r="C95" s="392"/>
      <c r="D95" s="392"/>
      <c r="E95" s="392"/>
      <c r="F95" s="392"/>
      <c r="G95" s="86">
        <v>85</v>
      </c>
      <c r="H95" s="97">
        <v>0</v>
      </c>
      <c r="I95" s="106">
        <v>0</v>
      </c>
    </row>
    <row r="96" spans="1:9" ht="24.6" customHeight="1" x14ac:dyDescent="0.25">
      <c r="A96" s="392" t="s">
        <v>357</v>
      </c>
      <c r="B96" s="392"/>
      <c r="C96" s="392"/>
      <c r="D96" s="392"/>
      <c r="E96" s="392"/>
      <c r="F96" s="392"/>
      <c r="G96" s="86">
        <v>86</v>
      </c>
      <c r="H96" s="97">
        <v>-13302</v>
      </c>
      <c r="I96" s="106">
        <v>17613</v>
      </c>
    </row>
    <row r="97" spans="1:9" ht="24.6" customHeight="1" x14ac:dyDescent="0.25">
      <c r="A97" s="397" t="s">
        <v>435</v>
      </c>
      <c r="B97" s="397"/>
      <c r="C97" s="397"/>
      <c r="D97" s="397"/>
      <c r="E97" s="397"/>
      <c r="F97" s="397"/>
      <c r="G97" s="86">
        <v>87</v>
      </c>
      <c r="H97" s="96">
        <f>SUM(H98:H105)</f>
        <v>0</v>
      </c>
      <c r="I97" s="96">
        <f>SUM(I98:I105)</f>
        <v>0</v>
      </c>
    </row>
    <row r="98" spans="1:9" x14ac:dyDescent="0.25">
      <c r="A98" s="392" t="s">
        <v>163</v>
      </c>
      <c r="B98" s="392"/>
      <c r="C98" s="392"/>
      <c r="D98" s="392"/>
      <c r="E98" s="392"/>
      <c r="F98" s="392"/>
      <c r="G98" s="84">
        <v>88</v>
      </c>
      <c r="H98" s="97">
        <v>0</v>
      </c>
      <c r="I98" s="97">
        <v>0</v>
      </c>
    </row>
    <row r="99" spans="1:9" ht="35.25" customHeight="1" x14ac:dyDescent="0.25">
      <c r="A99" s="392" t="s">
        <v>358</v>
      </c>
      <c r="B99" s="392"/>
      <c r="C99" s="392"/>
      <c r="D99" s="392"/>
      <c r="E99" s="392"/>
      <c r="F99" s="392"/>
      <c r="G99" s="84">
        <v>89</v>
      </c>
      <c r="H99" s="97">
        <v>0</v>
      </c>
      <c r="I99" s="97">
        <v>0</v>
      </c>
    </row>
    <row r="100" spans="1:9" x14ac:dyDescent="0.25">
      <c r="A100" s="392" t="s">
        <v>359</v>
      </c>
      <c r="B100" s="392"/>
      <c r="C100" s="392"/>
      <c r="D100" s="392"/>
      <c r="E100" s="392"/>
      <c r="F100" s="392"/>
      <c r="G100" s="84">
        <v>90</v>
      </c>
      <c r="H100" s="97">
        <v>0</v>
      </c>
      <c r="I100" s="97">
        <v>0</v>
      </c>
    </row>
    <row r="101" spans="1:9" ht="33.75" customHeight="1" x14ac:dyDescent="0.25">
      <c r="A101" s="392" t="s">
        <v>360</v>
      </c>
      <c r="B101" s="392"/>
      <c r="C101" s="392"/>
      <c r="D101" s="392"/>
      <c r="E101" s="392"/>
      <c r="F101" s="392"/>
      <c r="G101" s="84">
        <v>91</v>
      </c>
      <c r="H101" s="97">
        <v>0</v>
      </c>
      <c r="I101" s="97">
        <v>0</v>
      </c>
    </row>
    <row r="102" spans="1:9" ht="29.25" customHeight="1" x14ac:dyDescent="0.25">
      <c r="A102" s="392" t="s">
        <v>361</v>
      </c>
      <c r="B102" s="392"/>
      <c r="C102" s="392"/>
      <c r="D102" s="392"/>
      <c r="E102" s="392"/>
      <c r="F102" s="392"/>
      <c r="G102" s="84">
        <v>92</v>
      </c>
      <c r="H102" s="97">
        <v>0</v>
      </c>
      <c r="I102" s="97">
        <v>0</v>
      </c>
    </row>
    <row r="103" spans="1:9" x14ac:dyDescent="0.25">
      <c r="A103" s="392" t="s">
        <v>362</v>
      </c>
      <c r="B103" s="392"/>
      <c r="C103" s="392"/>
      <c r="D103" s="392"/>
      <c r="E103" s="392"/>
      <c r="F103" s="392"/>
      <c r="G103" s="84">
        <v>93</v>
      </c>
      <c r="H103" s="97">
        <v>0</v>
      </c>
      <c r="I103" s="97">
        <v>0</v>
      </c>
    </row>
    <row r="104" spans="1:9" ht="24.75" customHeight="1" x14ac:dyDescent="0.25">
      <c r="A104" s="392" t="s">
        <v>363</v>
      </c>
      <c r="B104" s="392"/>
      <c r="C104" s="392"/>
      <c r="D104" s="392"/>
      <c r="E104" s="392"/>
      <c r="F104" s="392"/>
      <c r="G104" s="84">
        <v>94</v>
      </c>
      <c r="H104" s="97">
        <v>0</v>
      </c>
      <c r="I104" s="97">
        <v>0</v>
      </c>
    </row>
    <row r="105" spans="1:9" ht="15.75" customHeight="1" x14ac:dyDescent="0.25">
      <c r="A105" s="392" t="s">
        <v>364</v>
      </c>
      <c r="B105" s="392"/>
      <c r="C105" s="392"/>
      <c r="D105" s="392"/>
      <c r="E105" s="392"/>
      <c r="F105" s="392"/>
      <c r="G105" s="84">
        <v>95</v>
      </c>
      <c r="H105" s="97">
        <v>0</v>
      </c>
      <c r="I105" s="97">
        <v>0</v>
      </c>
    </row>
    <row r="106" spans="1:9" ht="24.75" customHeight="1" x14ac:dyDescent="0.25">
      <c r="A106" s="392" t="s">
        <v>365</v>
      </c>
      <c r="B106" s="392"/>
      <c r="C106" s="392"/>
      <c r="D106" s="392"/>
      <c r="E106" s="392"/>
      <c r="F106" s="392"/>
      <c r="G106" s="84">
        <v>96</v>
      </c>
      <c r="H106" s="97">
        <v>0</v>
      </c>
      <c r="I106" s="97">
        <v>0</v>
      </c>
    </row>
    <row r="107" spans="1:9" ht="27.6" customHeight="1" x14ac:dyDescent="0.25">
      <c r="A107" s="385" t="s">
        <v>437</v>
      </c>
      <c r="B107" s="385"/>
      <c r="C107" s="385"/>
      <c r="D107" s="385"/>
      <c r="E107" s="385"/>
      <c r="F107" s="385"/>
      <c r="G107" s="86">
        <v>97</v>
      </c>
      <c r="H107" s="96">
        <f>H90+H97-H106-H96</f>
        <v>-60602</v>
      </c>
      <c r="I107" s="96">
        <f>I90+I97-I106-I96</f>
        <v>80237</v>
      </c>
    </row>
    <row r="108" spans="1:9" x14ac:dyDescent="0.25">
      <c r="A108" s="385" t="s">
        <v>372</v>
      </c>
      <c r="B108" s="385"/>
      <c r="C108" s="385"/>
      <c r="D108" s="385"/>
      <c r="E108" s="385"/>
      <c r="F108" s="385"/>
      <c r="G108" s="86">
        <v>98</v>
      </c>
      <c r="H108" s="96">
        <f>H88+H107</f>
        <v>-358866393</v>
      </c>
      <c r="I108" s="96">
        <f>I88+I107</f>
        <v>108787483</v>
      </c>
    </row>
    <row r="109" spans="1:9" x14ac:dyDescent="0.25">
      <c r="A109" s="364" t="s">
        <v>164</v>
      </c>
      <c r="B109" s="364"/>
      <c r="C109" s="364"/>
      <c r="D109" s="364"/>
      <c r="E109" s="364"/>
      <c r="F109" s="364"/>
      <c r="G109" s="386"/>
      <c r="H109" s="386"/>
      <c r="I109" s="386"/>
    </row>
    <row r="110" spans="1:9" ht="24.75" customHeight="1" x14ac:dyDescent="0.25">
      <c r="A110" s="387" t="s">
        <v>436</v>
      </c>
      <c r="B110" s="387"/>
      <c r="C110" s="387"/>
      <c r="D110" s="387"/>
      <c r="E110" s="387"/>
      <c r="F110" s="387"/>
      <c r="G110" s="86">
        <v>99</v>
      </c>
      <c r="H110" s="96">
        <f>H111+H112</f>
        <v>-358866393</v>
      </c>
      <c r="I110" s="96">
        <f>I111+I112</f>
        <v>108787483</v>
      </c>
    </row>
    <row r="111" spans="1:9" x14ac:dyDescent="0.25">
      <c r="A111" s="388" t="s">
        <v>116</v>
      </c>
      <c r="B111" s="388"/>
      <c r="C111" s="388"/>
      <c r="D111" s="388"/>
      <c r="E111" s="388"/>
      <c r="F111" s="388"/>
      <c r="G111" s="84">
        <v>100</v>
      </c>
      <c r="H111" s="97">
        <f>+H108-H112</f>
        <v>-329654108</v>
      </c>
      <c r="I111" s="97">
        <f>+I108-I112</f>
        <v>104454844</v>
      </c>
    </row>
    <row r="112" spans="1:9" x14ac:dyDescent="0.25">
      <c r="A112" s="388" t="s">
        <v>165</v>
      </c>
      <c r="B112" s="388"/>
      <c r="C112" s="388"/>
      <c r="D112" s="388"/>
      <c r="E112" s="388"/>
      <c r="F112" s="388"/>
      <c r="G112" s="84">
        <v>101</v>
      </c>
      <c r="H112" s="97">
        <f>+H86</f>
        <v>-29212285</v>
      </c>
      <c r="I112" s="97">
        <f>+I86</f>
        <v>4332639</v>
      </c>
    </row>
  </sheetData>
  <sheetProtection algorithmName="SHA-512" hashValue="ejHWEEejvV6uksgk4C0c8yFeJS8vBMKZw2I+RIQ9oDjN+XLXiezMAlWXgxMWms1tDVBMfIE2+2t3dxzZo5O0Cg==" saltValue="sIKg6u7VMfVsdSVGdNNXh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9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topLeftCell="A37" workbookViewId="0">
      <selection sqref="A1:I1"/>
    </sheetView>
  </sheetViews>
  <sheetFormatPr defaultColWidth="9.109375" defaultRowHeight="13.2" x14ac:dyDescent="0.25"/>
  <cols>
    <col min="1" max="6" width="9.109375" style="10"/>
    <col min="7" max="7" width="9.109375" style="11"/>
    <col min="8" max="9" width="16.33203125" style="31" customWidth="1"/>
    <col min="10" max="16384" width="9.109375" style="10"/>
  </cols>
  <sheetData>
    <row r="1" spans="1:9" x14ac:dyDescent="0.25">
      <c r="A1" s="406" t="s">
        <v>166</v>
      </c>
      <c r="B1" s="410"/>
      <c r="C1" s="410"/>
      <c r="D1" s="410"/>
      <c r="E1" s="410"/>
      <c r="F1" s="410"/>
      <c r="G1" s="410"/>
      <c r="H1" s="410"/>
      <c r="I1" s="410"/>
    </row>
    <row r="2" spans="1:9" x14ac:dyDescent="0.25">
      <c r="A2" s="405" t="s">
        <v>471</v>
      </c>
      <c r="B2" s="369"/>
      <c r="C2" s="369"/>
      <c r="D2" s="369"/>
      <c r="E2" s="369"/>
      <c r="F2" s="369"/>
      <c r="G2" s="369"/>
      <c r="H2" s="369"/>
      <c r="I2" s="369"/>
    </row>
    <row r="3" spans="1:9" x14ac:dyDescent="0.25">
      <c r="A3" s="412" t="s">
        <v>279</v>
      </c>
      <c r="B3" s="413"/>
      <c r="C3" s="413"/>
      <c r="D3" s="413"/>
      <c r="E3" s="413"/>
      <c r="F3" s="413"/>
      <c r="G3" s="413"/>
      <c r="H3" s="413"/>
      <c r="I3" s="413"/>
    </row>
    <row r="4" spans="1:9" x14ac:dyDescent="0.25">
      <c r="A4" s="411" t="s">
        <v>469</v>
      </c>
      <c r="B4" s="373"/>
      <c r="C4" s="373"/>
      <c r="D4" s="373"/>
      <c r="E4" s="373"/>
      <c r="F4" s="373"/>
      <c r="G4" s="373"/>
      <c r="H4" s="373"/>
      <c r="I4" s="374"/>
    </row>
    <row r="5" spans="1:9" ht="20.399999999999999" x14ac:dyDescent="0.25">
      <c r="A5" s="398" t="s">
        <v>2</v>
      </c>
      <c r="B5" s="399"/>
      <c r="C5" s="399"/>
      <c r="D5" s="399"/>
      <c r="E5" s="399"/>
      <c r="F5" s="399"/>
      <c r="G5" s="98" t="s">
        <v>106</v>
      </c>
      <c r="H5" s="91" t="s">
        <v>293</v>
      </c>
      <c r="I5" s="91" t="s">
        <v>276</v>
      </c>
    </row>
    <row r="6" spans="1:9" x14ac:dyDescent="0.25">
      <c r="A6" s="414">
        <v>1</v>
      </c>
      <c r="B6" s="399"/>
      <c r="C6" s="399"/>
      <c r="D6" s="399"/>
      <c r="E6" s="399"/>
      <c r="F6" s="399"/>
      <c r="G6" s="91">
        <v>2</v>
      </c>
      <c r="H6" s="91" t="s">
        <v>167</v>
      </c>
      <c r="I6" s="91" t="s">
        <v>168</v>
      </c>
    </row>
    <row r="7" spans="1:9" x14ac:dyDescent="0.25">
      <c r="A7" s="407" t="s">
        <v>169</v>
      </c>
      <c r="B7" s="407"/>
      <c r="C7" s="407"/>
      <c r="D7" s="407"/>
      <c r="E7" s="407"/>
      <c r="F7" s="407"/>
      <c r="G7" s="407"/>
      <c r="H7" s="407"/>
      <c r="I7" s="407"/>
    </row>
    <row r="8" spans="1:9" ht="12.75" customHeight="1" x14ac:dyDescent="0.25">
      <c r="A8" s="392" t="s">
        <v>170</v>
      </c>
      <c r="B8" s="392"/>
      <c r="C8" s="392"/>
      <c r="D8" s="392"/>
      <c r="E8" s="392"/>
      <c r="F8" s="392"/>
      <c r="G8" s="94">
        <v>1</v>
      </c>
      <c r="H8" s="99">
        <v>-501048580</v>
      </c>
      <c r="I8" s="99">
        <v>101475233</v>
      </c>
    </row>
    <row r="9" spans="1:9" ht="12.75" customHeight="1" x14ac:dyDescent="0.25">
      <c r="A9" s="394" t="s">
        <v>171</v>
      </c>
      <c r="B9" s="394"/>
      <c r="C9" s="394"/>
      <c r="D9" s="394"/>
      <c r="E9" s="394"/>
      <c r="F9" s="394"/>
      <c r="G9" s="86">
        <v>2</v>
      </c>
      <c r="H9" s="100">
        <f>H10+H11+H12+H13+H14+H15+H16+H17</f>
        <v>627709571</v>
      </c>
      <c r="I9" s="100">
        <f>I10+I11+I12+I13+I14+I15+I16+I17</f>
        <v>577223786</v>
      </c>
    </row>
    <row r="10" spans="1:9" ht="12.75" customHeight="1" x14ac:dyDescent="0.25">
      <c r="A10" s="409" t="s">
        <v>172</v>
      </c>
      <c r="B10" s="409"/>
      <c r="C10" s="409"/>
      <c r="D10" s="409"/>
      <c r="E10" s="409"/>
      <c r="F10" s="409"/>
      <c r="G10" s="94">
        <v>3</v>
      </c>
      <c r="H10" s="99">
        <v>496444044</v>
      </c>
      <c r="I10" s="99">
        <v>507335969</v>
      </c>
    </row>
    <row r="11" spans="1:9" ht="31.2" customHeight="1" x14ac:dyDescent="0.25">
      <c r="A11" s="409" t="s">
        <v>298</v>
      </c>
      <c r="B11" s="409"/>
      <c r="C11" s="409"/>
      <c r="D11" s="409"/>
      <c r="E11" s="409"/>
      <c r="F11" s="409"/>
      <c r="G11" s="94">
        <v>4</v>
      </c>
      <c r="H11" s="99">
        <v>-3245751</v>
      </c>
      <c r="I11" s="99">
        <v>2071836</v>
      </c>
    </row>
    <row r="12" spans="1:9" ht="28.2" customHeight="1" x14ac:dyDescent="0.25">
      <c r="A12" s="409" t="s">
        <v>299</v>
      </c>
      <c r="B12" s="409"/>
      <c r="C12" s="409"/>
      <c r="D12" s="409"/>
      <c r="E12" s="409"/>
      <c r="F12" s="409"/>
      <c r="G12" s="94">
        <v>5</v>
      </c>
      <c r="H12" s="99">
        <v>0</v>
      </c>
      <c r="I12" s="99">
        <v>-13315806</v>
      </c>
    </row>
    <row r="13" spans="1:9" ht="12.75" customHeight="1" x14ac:dyDescent="0.25">
      <c r="A13" s="409" t="s">
        <v>173</v>
      </c>
      <c r="B13" s="409"/>
      <c r="C13" s="409"/>
      <c r="D13" s="409"/>
      <c r="E13" s="409"/>
      <c r="F13" s="409"/>
      <c r="G13" s="94">
        <v>6</v>
      </c>
      <c r="H13" s="99">
        <v>-513802</v>
      </c>
      <c r="I13" s="99">
        <v>-86145</v>
      </c>
    </row>
    <row r="14" spans="1:9" ht="12.75" customHeight="1" x14ac:dyDescent="0.25">
      <c r="A14" s="409" t="s">
        <v>174</v>
      </c>
      <c r="B14" s="409"/>
      <c r="C14" s="409"/>
      <c r="D14" s="409"/>
      <c r="E14" s="409"/>
      <c r="F14" s="409"/>
      <c r="G14" s="94">
        <v>7</v>
      </c>
      <c r="H14" s="99">
        <v>68613120</v>
      </c>
      <c r="I14" s="99">
        <v>71256632</v>
      </c>
    </row>
    <row r="15" spans="1:9" ht="12.75" customHeight="1" x14ac:dyDescent="0.25">
      <c r="A15" s="409" t="s">
        <v>175</v>
      </c>
      <c r="B15" s="409"/>
      <c r="C15" s="409"/>
      <c r="D15" s="409"/>
      <c r="E15" s="409"/>
      <c r="F15" s="409"/>
      <c r="G15" s="94">
        <v>8</v>
      </c>
      <c r="H15" s="99">
        <v>22152112</v>
      </c>
      <c r="I15" s="99">
        <v>25063623</v>
      </c>
    </row>
    <row r="16" spans="1:9" ht="12.75" customHeight="1" x14ac:dyDescent="0.25">
      <c r="A16" s="409" t="s">
        <v>176</v>
      </c>
      <c r="B16" s="409"/>
      <c r="C16" s="409"/>
      <c r="D16" s="409"/>
      <c r="E16" s="409"/>
      <c r="F16" s="409"/>
      <c r="G16" s="94">
        <v>9</v>
      </c>
      <c r="H16" s="99">
        <v>41917849</v>
      </c>
      <c r="I16" s="99">
        <v>-8096392</v>
      </c>
    </row>
    <row r="17" spans="1:9" ht="27.6" customHeight="1" x14ac:dyDescent="0.25">
      <c r="A17" s="409" t="s">
        <v>177</v>
      </c>
      <c r="B17" s="409"/>
      <c r="C17" s="409"/>
      <c r="D17" s="409"/>
      <c r="E17" s="409"/>
      <c r="F17" s="409"/>
      <c r="G17" s="94">
        <v>10</v>
      </c>
      <c r="H17" s="99">
        <v>2341999</v>
      </c>
      <c r="I17" s="99">
        <v>-7005931</v>
      </c>
    </row>
    <row r="18" spans="1:9" ht="29.4" customHeight="1" x14ac:dyDescent="0.25">
      <c r="A18" s="385" t="s">
        <v>301</v>
      </c>
      <c r="B18" s="385"/>
      <c r="C18" s="385"/>
      <c r="D18" s="385"/>
      <c r="E18" s="385"/>
      <c r="F18" s="385"/>
      <c r="G18" s="86">
        <v>11</v>
      </c>
      <c r="H18" s="100">
        <f>H8+H9</f>
        <v>126660991</v>
      </c>
      <c r="I18" s="100">
        <f>I8+I9</f>
        <v>678699019</v>
      </c>
    </row>
    <row r="19" spans="1:9" ht="12.75" customHeight="1" x14ac:dyDescent="0.25">
      <c r="A19" s="394" t="s">
        <v>178</v>
      </c>
      <c r="B19" s="394"/>
      <c r="C19" s="394"/>
      <c r="D19" s="394"/>
      <c r="E19" s="394"/>
      <c r="F19" s="394"/>
      <c r="G19" s="86">
        <v>12</v>
      </c>
      <c r="H19" s="100">
        <f>H20+H21+H22+H23</f>
        <v>-133339351</v>
      </c>
      <c r="I19" s="100">
        <f>I20+I21+I22+I23</f>
        <v>1277569</v>
      </c>
    </row>
    <row r="20" spans="1:9" ht="12.75" customHeight="1" x14ac:dyDescent="0.25">
      <c r="A20" s="409" t="s">
        <v>179</v>
      </c>
      <c r="B20" s="409"/>
      <c r="C20" s="409"/>
      <c r="D20" s="409"/>
      <c r="E20" s="409"/>
      <c r="F20" s="409"/>
      <c r="G20" s="94">
        <v>13</v>
      </c>
      <c r="H20" s="99">
        <v>-82313496</v>
      </c>
      <c r="I20" s="99">
        <v>-22602337</v>
      </c>
    </row>
    <row r="21" spans="1:9" ht="12.75" customHeight="1" x14ac:dyDescent="0.25">
      <c r="A21" s="409" t="s">
        <v>180</v>
      </c>
      <c r="B21" s="409"/>
      <c r="C21" s="409"/>
      <c r="D21" s="409"/>
      <c r="E21" s="409"/>
      <c r="F21" s="409"/>
      <c r="G21" s="94">
        <v>14</v>
      </c>
      <c r="H21" s="99">
        <v>-46515658</v>
      </c>
      <c r="I21" s="99">
        <v>20098142</v>
      </c>
    </row>
    <row r="22" spans="1:9" ht="12.75" customHeight="1" x14ac:dyDescent="0.25">
      <c r="A22" s="409" t="s">
        <v>181</v>
      </c>
      <c r="B22" s="409"/>
      <c r="C22" s="409"/>
      <c r="D22" s="409"/>
      <c r="E22" s="409"/>
      <c r="F22" s="409"/>
      <c r="G22" s="94">
        <v>15</v>
      </c>
      <c r="H22" s="99">
        <v>-4510197</v>
      </c>
      <c r="I22" s="99">
        <v>3781764</v>
      </c>
    </row>
    <row r="23" spans="1:9" ht="12.75" customHeight="1" x14ac:dyDescent="0.25">
      <c r="A23" s="409" t="s">
        <v>182</v>
      </c>
      <c r="B23" s="409"/>
      <c r="C23" s="409"/>
      <c r="D23" s="409"/>
      <c r="E23" s="409"/>
      <c r="F23" s="409"/>
      <c r="G23" s="94">
        <v>16</v>
      </c>
      <c r="H23" s="99">
        <v>0</v>
      </c>
      <c r="I23" s="99">
        <v>0</v>
      </c>
    </row>
    <row r="24" spans="1:9" ht="12.75" customHeight="1" x14ac:dyDescent="0.25">
      <c r="A24" s="385" t="s">
        <v>183</v>
      </c>
      <c r="B24" s="385"/>
      <c r="C24" s="385"/>
      <c r="D24" s="385"/>
      <c r="E24" s="385"/>
      <c r="F24" s="385"/>
      <c r="G24" s="86">
        <v>17</v>
      </c>
      <c r="H24" s="100">
        <f>H18+H19</f>
        <v>-6678360</v>
      </c>
      <c r="I24" s="100">
        <f>I18+I19</f>
        <v>679976588</v>
      </c>
    </row>
    <row r="25" spans="1:9" ht="12.75" customHeight="1" x14ac:dyDescent="0.25">
      <c r="A25" s="392" t="s">
        <v>184</v>
      </c>
      <c r="B25" s="392"/>
      <c r="C25" s="392"/>
      <c r="D25" s="392"/>
      <c r="E25" s="392"/>
      <c r="F25" s="392"/>
      <c r="G25" s="94">
        <v>18</v>
      </c>
      <c r="H25" s="99">
        <v>-34290832</v>
      </c>
      <c r="I25" s="99">
        <v>-70643388</v>
      </c>
    </row>
    <row r="26" spans="1:9" ht="12.75" customHeight="1" x14ac:dyDescent="0.25">
      <c r="A26" s="392" t="s">
        <v>185</v>
      </c>
      <c r="B26" s="392"/>
      <c r="C26" s="392"/>
      <c r="D26" s="392"/>
      <c r="E26" s="392"/>
      <c r="F26" s="392"/>
      <c r="G26" s="94">
        <v>19</v>
      </c>
      <c r="H26" s="99">
        <v>3491984</v>
      </c>
      <c r="I26" s="99">
        <v>705192</v>
      </c>
    </row>
    <row r="27" spans="1:9" ht="28.95" customHeight="1" x14ac:dyDescent="0.25">
      <c r="A27" s="387" t="s">
        <v>186</v>
      </c>
      <c r="B27" s="387"/>
      <c r="C27" s="387"/>
      <c r="D27" s="387"/>
      <c r="E27" s="387"/>
      <c r="F27" s="387"/>
      <c r="G27" s="86">
        <v>20</v>
      </c>
      <c r="H27" s="100">
        <f>H24+H25+H26</f>
        <v>-37477208</v>
      </c>
      <c r="I27" s="100">
        <f>I24+I25+I26</f>
        <v>610038392</v>
      </c>
    </row>
    <row r="28" spans="1:9" x14ac:dyDescent="0.25">
      <c r="A28" s="407" t="s">
        <v>187</v>
      </c>
      <c r="B28" s="407"/>
      <c r="C28" s="407"/>
      <c r="D28" s="407"/>
      <c r="E28" s="407"/>
      <c r="F28" s="407"/>
      <c r="G28" s="407"/>
      <c r="H28" s="407"/>
      <c r="I28" s="407"/>
    </row>
    <row r="29" spans="1:9" ht="23.4" customHeight="1" x14ac:dyDescent="0.25">
      <c r="A29" s="392" t="s">
        <v>188</v>
      </c>
      <c r="B29" s="392"/>
      <c r="C29" s="392"/>
      <c r="D29" s="392"/>
      <c r="E29" s="392"/>
      <c r="F29" s="392"/>
      <c r="G29" s="94">
        <v>21</v>
      </c>
      <c r="H29" s="97">
        <v>9326474</v>
      </c>
      <c r="I29" s="97">
        <v>3783014</v>
      </c>
    </row>
    <row r="30" spans="1:9" ht="12.75" customHeight="1" x14ac:dyDescent="0.25">
      <c r="A30" s="392" t="s">
        <v>189</v>
      </c>
      <c r="B30" s="392"/>
      <c r="C30" s="392"/>
      <c r="D30" s="392"/>
      <c r="E30" s="392"/>
      <c r="F30" s="392"/>
      <c r="G30" s="94">
        <v>22</v>
      </c>
      <c r="H30" s="97">
        <v>0</v>
      </c>
      <c r="I30" s="97">
        <v>0</v>
      </c>
    </row>
    <row r="31" spans="1:9" ht="12.75" customHeight="1" x14ac:dyDescent="0.25">
      <c r="A31" s="392" t="s">
        <v>190</v>
      </c>
      <c r="B31" s="392"/>
      <c r="C31" s="392"/>
      <c r="D31" s="392"/>
      <c r="E31" s="392"/>
      <c r="F31" s="392"/>
      <c r="G31" s="94">
        <v>23</v>
      </c>
      <c r="H31" s="97">
        <v>495675</v>
      </c>
      <c r="I31" s="97">
        <v>98094</v>
      </c>
    </row>
    <row r="32" spans="1:9" ht="12.75" customHeight="1" x14ac:dyDescent="0.25">
      <c r="A32" s="392" t="s">
        <v>191</v>
      </c>
      <c r="B32" s="392"/>
      <c r="C32" s="392"/>
      <c r="D32" s="392"/>
      <c r="E32" s="392"/>
      <c r="F32" s="392"/>
      <c r="G32" s="94">
        <v>24</v>
      </c>
      <c r="H32" s="97">
        <v>0</v>
      </c>
      <c r="I32" s="97">
        <v>3709</v>
      </c>
    </row>
    <row r="33" spans="1:9" ht="12.75" customHeight="1" x14ac:dyDescent="0.25">
      <c r="A33" s="392" t="s">
        <v>192</v>
      </c>
      <c r="B33" s="392"/>
      <c r="C33" s="392"/>
      <c r="D33" s="392"/>
      <c r="E33" s="392"/>
      <c r="F33" s="392"/>
      <c r="G33" s="94">
        <v>25</v>
      </c>
      <c r="H33" s="97">
        <v>324339</v>
      </c>
      <c r="I33" s="97">
        <v>224099</v>
      </c>
    </row>
    <row r="34" spans="1:9" ht="12.75" customHeight="1" x14ac:dyDescent="0.25">
      <c r="A34" s="392" t="s">
        <v>193</v>
      </c>
      <c r="B34" s="392"/>
      <c r="C34" s="392"/>
      <c r="D34" s="392"/>
      <c r="E34" s="392"/>
      <c r="F34" s="392"/>
      <c r="G34" s="94">
        <v>26</v>
      </c>
      <c r="H34" s="97">
        <v>0</v>
      </c>
      <c r="I34" s="97">
        <v>0</v>
      </c>
    </row>
    <row r="35" spans="1:9" ht="27.6" customHeight="1" x14ac:dyDescent="0.25">
      <c r="A35" s="385" t="s">
        <v>194</v>
      </c>
      <c r="B35" s="385"/>
      <c r="C35" s="385"/>
      <c r="D35" s="385"/>
      <c r="E35" s="385"/>
      <c r="F35" s="385"/>
      <c r="G35" s="86">
        <v>27</v>
      </c>
      <c r="H35" s="96">
        <f>H29+H30+H31+H32+H33+H34</f>
        <v>10146488</v>
      </c>
      <c r="I35" s="96">
        <f>I29+I30+I31+I32+I33+I34</f>
        <v>4108916</v>
      </c>
    </row>
    <row r="36" spans="1:9" ht="26.4" customHeight="1" x14ac:dyDescent="0.25">
      <c r="A36" s="392" t="s">
        <v>195</v>
      </c>
      <c r="B36" s="392"/>
      <c r="C36" s="392"/>
      <c r="D36" s="392"/>
      <c r="E36" s="392"/>
      <c r="F36" s="392"/>
      <c r="G36" s="94">
        <v>28</v>
      </c>
      <c r="H36" s="97">
        <v>-595870921</v>
      </c>
      <c r="I36" s="97">
        <v>-115355120</v>
      </c>
    </row>
    <row r="37" spans="1:9" ht="12.75" customHeight="1" x14ac:dyDescent="0.25">
      <c r="A37" s="392" t="s">
        <v>196</v>
      </c>
      <c r="B37" s="392"/>
      <c r="C37" s="392"/>
      <c r="D37" s="392"/>
      <c r="E37" s="392"/>
      <c r="F37" s="392"/>
      <c r="G37" s="94">
        <v>29</v>
      </c>
      <c r="H37" s="97">
        <v>0</v>
      </c>
      <c r="I37" s="97">
        <v>0</v>
      </c>
    </row>
    <row r="38" spans="1:9" ht="12.75" customHeight="1" x14ac:dyDescent="0.25">
      <c r="A38" s="392" t="s">
        <v>197</v>
      </c>
      <c r="B38" s="392"/>
      <c r="C38" s="392"/>
      <c r="D38" s="392"/>
      <c r="E38" s="392"/>
      <c r="F38" s="392"/>
      <c r="G38" s="94">
        <v>30</v>
      </c>
      <c r="H38" s="97">
        <v>-225514</v>
      </c>
      <c r="I38" s="97">
        <v>-42722870</v>
      </c>
    </row>
    <row r="39" spans="1:9" ht="12.75" customHeight="1" x14ac:dyDescent="0.25">
      <c r="A39" s="392" t="s">
        <v>198</v>
      </c>
      <c r="B39" s="392"/>
      <c r="C39" s="392"/>
      <c r="D39" s="392"/>
      <c r="E39" s="392"/>
      <c r="F39" s="392"/>
      <c r="G39" s="94">
        <v>31</v>
      </c>
      <c r="H39" s="97">
        <v>0</v>
      </c>
      <c r="I39" s="97">
        <v>0</v>
      </c>
    </row>
    <row r="40" spans="1:9" ht="12.75" customHeight="1" x14ac:dyDescent="0.25">
      <c r="A40" s="392" t="s">
        <v>199</v>
      </c>
      <c r="B40" s="392"/>
      <c r="C40" s="392"/>
      <c r="D40" s="392"/>
      <c r="E40" s="392"/>
      <c r="F40" s="392"/>
      <c r="G40" s="94">
        <v>32</v>
      </c>
      <c r="H40" s="97">
        <v>0</v>
      </c>
      <c r="I40" s="97">
        <v>-3203421</v>
      </c>
    </row>
    <row r="41" spans="1:9" ht="22.95" customHeight="1" x14ac:dyDescent="0.25">
      <c r="A41" s="385" t="s">
        <v>200</v>
      </c>
      <c r="B41" s="385"/>
      <c r="C41" s="385"/>
      <c r="D41" s="385"/>
      <c r="E41" s="385"/>
      <c r="F41" s="385"/>
      <c r="G41" s="86">
        <v>33</v>
      </c>
      <c r="H41" s="96">
        <f>H36+H37+H38+H39+H40</f>
        <v>-596096435</v>
      </c>
      <c r="I41" s="96">
        <f>I36+I37+I38+I39+I40</f>
        <v>-161281411</v>
      </c>
    </row>
    <row r="42" spans="1:9" ht="30.6" customHeight="1" x14ac:dyDescent="0.25">
      <c r="A42" s="387" t="s">
        <v>201</v>
      </c>
      <c r="B42" s="387"/>
      <c r="C42" s="387"/>
      <c r="D42" s="387"/>
      <c r="E42" s="387"/>
      <c r="F42" s="387"/>
      <c r="G42" s="86">
        <v>34</v>
      </c>
      <c r="H42" s="96">
        <f>H35+H41</f>
        <v>-585949947</v>
      </c>
      <c r="I42" s="96">
        <f>I35+I41</f>
        <v>-157172495</v>
      </c>
    </row>
    <row r="43" spans="1:9" x14ac:dyDescent="0.25">
      <c r="A43" s="407" t="s">
        <v>202</v>
      </c>
      <c r="B43" s="407"/>
      <c r="C43" s="407"/>
      <c r="D43" s="407"/>
      <c r="E43" s="407"/>
      <c r="F43" s="407"/>
      <c r="G43" s="407"/>
      <c r="H43" s="407"/>
      <c r="I43" s="407"/>
    </row>
    <row r="44" spans="1:9" ht="12.75" customHeight="1" x14ac:dyDescent="0.25">
      <c r="A44" s="392" t="s">
        <v>203</v>
      </c>
      <c r="B44" s="392"/>
      <c r="C44" s="392"/>
      <c r="D44" s="392"/>
      <c r="E44" s="392"/>
      <c r="F44" s="392"/>
      <c r="G44" s="94">
        <v>35</v>
      </c>
      <c r="H44" s="97">
        <v>0</v>
      </c>
      <c r="I44" s="97">
        <v>0</v>
      </c>
    </row>
    <row r="45" spans="1:9" ht="27.6" customHeight="1" x14ac:dyDescent="0.25">
      <c r="A45" s="392" t="s">
        <v>204</v>
      </c>
      <c r="B45" s="392"/>
      <c r="C45" s="392"/>
      <c r="D45" s="392"/>
      <c r="E45" s="392"/>
      <c r="F45" s="392"/>
      <c r="G45" s="94">
        <v>36</v>
      </c>
      <c r="H45" s="97">
        <v>0</v>
      </c>
      <c r="I45" s="97">
        <v>0</v>
      </c>
    </row>
    <row r="46" spans="1:9" ht="12.75" customHeight="1" x14ac:dyDescent="0.25">
      <c r="A46" s="392" t="s">
        <v>205</v>
      </c>
      <c r="B46" s="392"/>
      <c r="C46" s="392"/>
      <c r="D46" s="392"/>
      <c r="E46" s="392"/>
      <c r="F46" s="392"/>
      <c r="G46" s="94">
        <v>37</v>
      </c>
      <c r="H46" s="97">
        <v>785615083</v>
      </c>
      <c r="I46" s="97">
        <v>379850628</v>
      </c>
    </row>
    <row r="47" spans="1:9" ht="12.75" customHeight="1" x14ac:dyDescent="0.25">
      <c r="A47" s="392" t="s">
        <v>206</v>
      </c>
      <c r="B47" s="392"/>
      <c r="C47" s="392"/>
      <c r="D47" s="392"/>
      <c r="E47" s="392"/>
      <c r="F47" s="392"/>
      <c r="G47" s="94">
        <v>38</v>
      </c>
      <c r="H47" s="97">
        <v>3389998</v>
      </c>
      <c r="I47" s="97">
        <v>338676960</v>
      </c>
    </row>
    <row r="48" spans="1:9" ht="25.95" customHeight="1" x14ac:dyDescent="0.25">
      <c r="A48" s="385" t="s">
        <v>207</v>
      </c>
      <c r="B48" s="385"/>
      <c r="C48" s="385"/>
      <c r="D48" s="385"/>
      <c r="E48" s="385"/>
      <c r="F48" s="385"/>
      <c r="G48" s="86">
        <v>39</v>
      </c>
      <c r="H48" s="96">
        <f>H44+H45+H46+H47</f>
        <v>789005081</v>
      </c>
      <c r="I48" s="96">
        <f>I44+I45+I46+I47</f>
        <v>718527588</v>
      </c>
    </row>
    <row r="49" spans="1:9" ht="24.6" customHeight="1" x14ac:dyDescent="0.25">
      <c r="A49" s="392" t="s">
        <v>300</v>
      </c>
      <c r="B49" s="392"/>
      <c r="C49" s="392"/>
      <c r="D49" s="392"/>
      <c r="E49" s="392"/>
      <c r="F49" s="392"/>
      <c r="G49" s="94">
        <v>40</v>
      </c>
      <c r="H49" s="97">
        <v>-46038888</v>
      </c>
      <c r="I49" s="97">
        <v>-718135038</v>
      </c>
    </row>
    <row r="50" spans="1:9" ht="12.75" customHeight="1" x14ac:dyDescent="0.25">
      <c r="A50" s="392" t="s">
        <v>208</v>
      </c>
      <c r="B50" s="392"/>
      <c r="C50" s="392"/>
      <c r="D50" s="392"/>
      <c r="E50" s="392"/>
      <c r="F50" s="392"/>
      <c r="G50" s="94">
        <v>41</v>
      </c>
      <c r="H50" s="97">
        <v>0</v>
      </c>
      <c r="I50" s="97">
        <v>0</v>
      </c>
    </row>
    <row r="51" spans="1:9" ht="12.75" customHeight="1" x14ac:dyDescent="0.25">
      <c r="A51" s="392" t="s">
        <v>209</v>
      </c>
      <c r="B51" s="392"/>
      <c r="C51" s="392"/>
      <c r="D51" s="392"/>
      <c r="E51" s="392"/>
      <c r="F51" s="392"/>
      <c r="G51" s="94">
        <v>42</v>
      </c>
      <c r="H51" s="97">
        <v>-72300</v>
      </c>
      <c r="I51" s="97">
        <v>-76794</v>
      </c>
    </row>
    <row r="52" spans="1:9" ht="26.4" customHeight="1" x14ac:dyDescent="0.25">
      <c r="A52" s="392" t="s">
        <v>210</v>
      </c>
      <c r="B52" s="392"/>
      <c r="C52" s="392"/>
      <c r="D52" s="392"/>
      <c r="E52" s="392"/>
      <c r="F52" s="392"/>
      <c r="G52" s="94">
        <v>43</v>
      </c>
      <c r="H52" s="97">
        <v>0</v>
      </c>
      <c r="I52" s="97">
        <v>0</v>
      </c>
    </row>
    <row r="53" spans="1:9" ht="12.75" customHeight="1" x14ac:dyDescent="0.25">
      <c r="A53" s="392" t="s">
        <v>211</v>
      </c>
      <c r="B53" s="392"/>
      <c r="C53" s="392"/>
      <c r="D53" s="392"/>
      <c r="E53" s="392"/>
      <c r="F53" s="392"/>
      <c r="G53" s="94">
        <v>44</v>
      </c>
      <c r="H53" s="97">
        <v>-3676476</v>
      </c>
      <c r="I53" s="97">
        <v>-3856729</v>
      </c>
    </row>
    <row r="54" spans="1:9" ht="27.6" customHeight="1" x14ac:dyDescent="0.25">
      <c r="A54" s="385" t="s">
        <v>212</v>
      </c>
      <c r="B54" s="385"/>
      <c r="C54" s="385"/>
      <c r="D54" s="385"/>
      <c r="E54" s="385"/>
      <c r="F54" s="385"/>
      <c r="G54" s="86">
        <v>45</v>
      </c>
      <c r="H54" s="96">
        <f>H49+H50+H51+H52+H53</f>
        <v>-49787664</v>
      </c>
      <c r="I54" s="96">
        <f>I49+I50+I51+I52+I53</f>
        <v>-722068561</v>
      </c>
    </row>
    <row r="55" spans="1:9" ht="27.6" customHeight="1" x14ac:dyDescent="0.25">
      <c r="A55" s="387" t="s">
        <v>213</v>
      </c>
      <c r="B55" s="387"/>
      <c r="C55" s="387"/>
      <c r="D55" s="387"/>
      <c r="E55" s="387"/>
      <c r="F55" s="387"/>
      <c r="G55" s="86">
        <v>46</v>
      </c>
      <c r="H55" s="96">
        <f>H48+H54</f>
        <v>739217417</v>
      </c>
      <c r="I55" s="96">
        <f>I48+I54</f>
        <v>-3540973</v>
      </c>
    </row>
    <row r="56" spans="1:9" x14ac:dyDescent="0.25">
      <c r="A56" s="358" t="s">
        <v>214</v>
      </c>
      <c r="B56" s="358"/>
      <c r="C56" s="358"/>
      <c r="D56" s="358"/>
      <c r="E56" s="358"/>
      <c r="F56" s="358"/>
      <c r="G56" s="94">
        <v>47</v>
      </c>
      <c r="H56" s="97">
        <v>0</v>
      </c>
      <c r="I56" s="97">
        <v>0</v>
      </c>
    </row>
    <row r="57" spans="1:9" ht="27" customHeight="1" x14ac:dyDescent="0.25">
      <c r="A57" s="387" t="s">
        <v>215</v>
      </c>
      <c r="B57" s="387"/>
      <c r="C57" s="387"/>
      <c r="D57" s="387"/>
      <c r="E57" s="387"/>
      <c r="F57" s="387"/>
      <c r="G57" s="86">
        <v>48</v>
      </c>
      <c r="H57" s="96">
        <f>H27+H42+H55+H56</f>
        <v>115790262</v>
      </c>
      <c r="I57" s="96">
        <f>I27+I42+I55+I56</f>
        <v>449324924</v>
      </c>
    </row>
    <row r="58" spans="1:9" ht="15.6" customHeight="1" x14ac:dyDescent="0.25">
      <c r="A58" s="408" t="s">
        <v>216</v>
      </c>
      <c r="B58" s="408"/>
      <c r="C58" s="408"/>
      <c r="D58" s="408"/>
      <c r="E58" s="408"/>
      <c r="F58" s="408"/>
      <c r="G58" s="94">
        <v>49</v>
      </c>
      <c r="H58" s="97">
        <v>550142638</v>
      </c>
      <c r="I58" s="97">
        <v>665932900</v>
      </c>
    </row>
    <row r="59" spans="1:9" ht="28.95" customHeight="1" x14ac:dyDescent="0.25">
      <c r="A59" s="387" t="s">
        <v>217</v>
      </c>
      <c r="B59" s="387"/>
      <c r="C59" s="387"/>
      <c r="D59" s="387"/>
      <c r="E59" s="387"/>
      <c r="F59" s="387"/>
      <c r="G59" s="86">
        <v>50</v>
      </c>
      <c r="H59" s="96">
        <f>H57+H58</f>
        <v>665932900</v>
      </c>
      <c r="I59" s="96">
        <f>I57+I58</f>
        <v>1115257824</v>
      </c>
    </row>
  </sheetData>
  <sheetProtection algorithmName="SHA-512" hashValue="ekEOHTEWhwoBBabBVq1jMiefGXul7VGrVmu1iFOSfcXAzyKN+l4JySHf+pFwcZKu+8FskMHWX5W7fqK8qx6HMQ==" saltValue="a4l/lE6ESaeXeg9ZE7DK3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91"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workbookViewId="0">
      <selection sqref="A1:I1"/>
    </sheetView>
  </sheetViews>
  <sheetFormatPr defaultRowHeight="13.2" x14ac:dyDescent="0.25"/>
  <cols>
    <col min="1" max="7" width="9.109375" style="10"/>
    <col min="8" max="9" width="14.88671875" style="31" customWidth="1"/>
    <col min="10" max="10" width="12" style="10" bestFit="1" customWidth="1"/>
    <col min="11" max="11" width="10.33203125" style="10" bestFit="1" customWidth="1"/>
    <col min="12" max="12" width="12.33203125" style="10" bestFit="1" customWidth="1"/>
    <col min="13" max="263" width="9.109375" style="10"/>
    <col min="264" max="265" width="9.88671875" style="10" bestFit="1" customWidth="1"/>
    <col min="266" max="266" width="12" style="10" bestFit="1" customWidth="1"/>
    <col min="267" max="267" width="10.33203125" style="10" bestFit="1" customWidth="1"/>
    <col min="268" max="268" width="12.33203125" style="10" bestFit="1" customWidth="1"/>
    <col min="269" max="519" width="9.109375" style="10"/>
    <col min="520" max="521" width="9.88671875" style="10" bestFit="1" customWidth="1"/>
    <col min="522" max="522" width="12" style="10" bestFit="1" customWidth="1"/>
    <col min="523" max="523" width="10.33203125" style="10" bestFit="1" customWidth="1"/>
    <col min="524" max="524" width="12.33203125" style="10" bestFit="1" customWidth="1"/>
    <col min="525" max="775" width="9.109375" style="10"/>
    <col min="776" max="777" width="9.88671875" style="10" bestFit="1" customWidth="1"/>
    <col min="778" max="778" width="12" style="10" bestFit="1" customWidth="1"/>
    <col min="779" max="779" width="10.33203125" style="10" bestFit="1" customWidth="1"/>
    <col min="780" max="780" width="12.33203125" style="10" bestFit="1" customWidth="1"/>
    <col min="781" max="1031" width="9.109375" style="10"/>
    <col min="1032" max="1033" width="9.88671875" style="10" bestFit="1" customWidth="1"/>
    <col min="1034" max="1034" width="12" style="10" bestFit="1" customWidth="1"/>
    <col min="1035" max="1035" width="10.33203125" style="10" bestFit="1" customWidth="1"/>
    <col min="1036" max="1036" width="12.33203125" style="10" bestFit="1" customWidth="1"/>
    <col min="1037" max="1287" width="9.109375" style="10"/>
    <col min="1288" max="1289" width="9.88671875" style="10" bestFit="1" customWidth="1"/>
    <col min="1290" max="1290" width="12" style="10" bestFit="1" customWidth="1"/>
    <col min="1291" max="1291" width="10.33203125" style="10" bestFit="1" customWidth="1"/>
    <col min="1292" max="1292" width="12.33203125" style="10" bestFit="1" customWidth="1"/>
    <col min="1293" max="1543" width="9.109375" style="10"/>
    <col min="1544" max="1545" width="9.88671875" style="10" bestFit="1" customWidth="1"/>
    <col min="1546" max="1546" width="12" style="10" bestFit="1" customWidth="1"/>
    <col min="1547" max="1547" width="10.33203125" style="10" bestFit="1" customWidth="1"/>
    <col min="1548" max="1548" width="12.33203125" style="10" bestFit="1" customWidth="1"/>
    <col min="1549" max="1799" width="9.109375" style="10"/>
    <col min="1800" max="1801" width="9.88671875" style="10" bestFit="1" customWidth="1"/>
    <col min="1802" max="1802" width="12" style="10" bestFit="1" customWidth="1"/>
    <col min="1803" max="1803" width="10.33203125" style="10" bestFit="1" customWidth="1"/>
    <col min="1804" max="1804" width="12.33203125" style="10" bestFit="1" customWidth="1"/>
    <col min="1805" max="2055" width="9.109375" style="10"/>
    <col min="2056" max="2057" width="9.88671875" style="10" bestFit="1" customWidth="1"/>
    <col min="2058" max="2058" width="12" style="10" bestFit="1" customWidth="1"/>
    <col min="2059" max="2059" width="10.33203125" style="10" bestFit="1" customWidth="1"/>
    <col min="2060" max="2060" width="12.33203125" style="10" bestFit="1" customWidth="1"/>
    <col min="2061" max="2311" width="9.109375" style="10"/>
    <col min="2312" max="2313" width="9.88671875" style="10" bestFit="1" customWidth="1"/>
    <col min="2314" max="2314" width="12" style="10" bestFit="1" customWidth="1"/>
    <col min="2315" max="2315" width="10.33203125" style="10" bestFit="1" customWidth="1"/>
    <col min="2316" max="2316" width="12.33203125" style="10" bestFit="1" customWidth="1"/>
    <col min="2317" max="2567" width="9.109375" style="10"/>
    <col min="2568" max="2569" width="9.88671875" style="10" bestFit="1" customWidth="1"/>
    <col min="2570" max="2570" width="12" style="10" bestFit="1" customWidth="1"/>
    <col min="2571" max="2571" width="10.33203125" style="10" bestFit="1" customWidth="1"/>
    <col min="2572" max="2572" width="12.33203125" style="10" bestFit="1" customWidth="1"/>
    <col min="2573" max="2823" width="9.109375" style="10"/>
    <col min="2824" max="2825" width="9.88671875" style="10" bestFit="1" customWidth="1"/>
    <col min="2826" max="2826" width="12" style="10" bestFit="1" customWidth="1"/>
    <col min="2827" max="2827" width="10.33203125" style="10" bestFit="1" customWidth="1"/>
    <col min="2828" max="2828" width="12.33203125" style="10" bestFit="1" customWidth="1"/>
    <col min="2829" max="3079" width="9.109375" style="10"/>
    <col min="3080" max="3081" width="9.88671875" style="10" bestFit="1" customWidth="1"/>
    <col min="3082" max="3082" width="12" style="10" bestFit="1" customWidth="1"/>
    <col min="3083" max="3083" width="10.33203125" style="10" bestFit="1" customWidth="1"/>
    <col min="3084" max="3084" width="12.33203125" style="10" bestFit="1" customWidth="1"/>
    <col min="3085" max="3335" width="9.109375" style="10"/>
    <col min="3336" max="3337" width="9.88671875" style="10" bestFit="1" customWidth="1"/>
    <col min="3338" max="3338" width="12" style="10" bestFit="1" customWidth="1"/>
    <col min="3339" max="3339" width="10.33203125" style="10" bestFit="1" customWidth="1"/>
    <col min="3340" max="3340" width="12.33203125" style="10" bestFit="1" customWidth="1"/>
    <col min="3341" max="3591" width="9.109375" style="10"/>
    <col min="3592" max="3593" width="9.88671875" style="10" bestFit="1" customWidth="1"/>
    <col min="3594" max="3594" width="12" style="10" bestFit="1" customWidth="1"/>
    <col min="3595" max="3595" width="10.33203125" style="10" bestFit="1" customWidth="1"/>
    <col min="3596" max="3596" width="12.33203125" style="10" bestFit="1" customWidth="1"/>
    <col min="3597" max="3847" width="9.109375" style="10"/>
    <col min="3848" max="3849" width="9.88671875" style="10" bestFit="1" customWidth="1"/>
    <col min="3850" max="3850" width="12" style="10" bestFit="1" customWidth="1"/>
    <col min="3851" max="3851" width="10.33203125" style="10" bestFit="1" customWidth="1"/>
    <col min="3852" max="3852" width="12.33203125" style="10" bestFit="1" customWidth="1"/>
    <col min="3853" max="4103" width="9.109375" style="10"/>
    <col min="4104" max="4105" width="9.88671875" style="10" bestFit="1" customWidth="1"/>
    <col min="4106" max="4106" width="12" style="10" bestFit="1" customWidth="1"/>
    <col min="4107" max="4107" width="10.33203125" style="10" bestFit="1" customWidth="1"/>
    <col min="4108" max="4108" width="12.33203125" style="10" bestFit="1" customWidth="1"/>
    <col min="4109" max="4359" width="9.109375" style="10"/>
    <col min="4360" max="4361" width="9.88671875" style="10" bestFit="1" customWidth="1"/>
    <col min="4362" max="4362" width="12" style="10" bestFit="1" customWidth="1"/>
    <col min="4363" max="4363" width="10.33203125" style="10" bestFit="1" customWidth="1"/>
    <col min="4364" max="4364" width="12.33203125" style="10" bestFit="1" customWidth="1"/>
    <col min="4365" max="4615" width="9.109375" style="10"/>
    <col min="4616" max="4617" width="9.88671875" style="10" bestFit="1" customWidth="1"/>
    <col min="4618" max="4618" width="12" style="10" bestFit="1" customWidth="1"/>
    <col min="4619" max="4619" width="10.33203125" style="10" bestFit="1" customWidth="1"/>
    <col min="4620" max="4620" width="12.33203125" style="10" bestFit="1" customWidth="1"/>
    <col min="4621" max="4871" width="9.109375" style="10"/>
    <col min="4872" max="4873" width="9.88671875" style="10" bestFit="1" customWidth="1"/>
    <col min="4874" max="4874" width="12" style="10" bestFit="1" customWidth="1"/>
    <col min="4875" max="4875" width="10.33203125" style="10" bestFit="1" customWidth="1"/>
    <col min="4876" max="4876" width="12.33203125" style="10" bestFit="1" customWidth="1"/>
    <col min="4877" max="5127" width="9.109375" style="10"/>
    <col min="5128" max="5129" width="9.88671875" style="10" bestFit="1" customWidth="1"/>
    <col min="5130" max="5130" width="12" style="10" bestFit="1" customWidth="1"/>
    <col min="5131" max="5131" width="10.33203125" style="10" bestFit="1" customWidth="1"/>
    <col min="5132" max="5132" width="12.33203125" style="10" bestFit="1" customWidth="1"/>
    <col min="5133" max="5383" width="9.109375" style="10"/>
    <col min="5384" max="5385" width="9.88671875" style="10" bestFit="1" customWidth="1"/>
    <col min="5386" max="5386" width="12" style="10" bestFit="1" customWidth="1"/>
    <col min="5387" max="5387" width="10.33203125" style="10" bestFit="1" customWidth="1"/>
    <col min="5388" max="5388" width="12.33203125" style="10" bestFit="1" customWidth="1"/>
    <col min="5389" max="5639" width="9.109375" style="10"/>
    <col min="5640" max="5641" width="9.88671875" style="10" bestFit="1" customWidth="1"/>
    <col min="5642" max="5642" width="12" style="10" bestFit="1" customWidth="1"/>
    <col min="5643" max="5643" width="10.33203125" style="10" bestFit="1" customWidth="1"/>
    <col min="5644" max="5644" width="12.33203125" style="10" bestFit="1" customWidth="1"/>
    <col min="5645" max="5895" width="9.109375" style="10"/>
    <col min="5896" max="5897" width="9.88671875" style="10" bestFit="1" customWidth="1"/>
    <col min="5898" max="5898" width="12" style="10" bestFit="1" customWidth="1"/>
    <col min="5899" max="5899" width="10.33203125" style="10" bestFit="1" customWidth="1"/>
    <col min="5900" max="5900" width="12.33203125" style="10" bestFit="1" customWidth="1"/>
    <col min="5901" max="6151" width="9.109375" style="10"/>
    <col min="6152" max="6153" width="9.88671875" style="10" bestFit="1" customWidth="1"/>
    <col min="6154" max="6154" width="12" style="10" bestFit="1" customWidth="1"/>
    <col min="6155" max="6155" width="10.33203125" style="10" bestFit="1" customWidth="1"/>
    <col min="6156" max="6156" width="12.33203125" style="10" bestFit="1" customWidth="1"/>
    <col min="6157" max="6407" width="9.109375" style="10"/>
    <col min="6408" max="6409" width="9.88671875" style="10" bestFit="1" customWidth="1"/>
    <col min="6410" max="6410" width="12" style="10" bestFit="1" customWidth="1"/>
    <col min="6411" max="6411" width="10.33203125" style="10" bestFit="1" customWidth="1"/>
    <col min="6412" max="6412" width="12.33203125" style="10" bestFit="1" customWidth="1"/>
    <col min="6413" max="6663" width="9.109375" style="10"/>
    <col min="6664" max="6665" width="9.88671875" style="10" bestFit="1" customWidth="1"/>
    <col min="6666" max="6666" width="12" style="10" bestFit="1" customWidth="1"/>
    <col min="6667" max="6667" width="10.33203125" style="10" bestFit="1" customWidth="1"/>
    <col min="6668" max="6668" width="12.33203125" style="10" bestFit="1" customWidth="1"/>
    <col min="6669" max="6919" width="9.109375" style="10"/>
    <col min="6920" max="6921" width="9.88671875" style="10" bestFit="1" customWidth="1"/>
    <col min="6922" max="6922" width="12" style="10" bestFit="1" customWidth="1"/>
    <col min="6923" max="6923" width="10.33203125" style="10" bestFit="1" customWidth="1"/>
    <col min="6924" max="6924" width="12.33203125" style="10" bestFit="1" customWidth="1"/>
    <col min="6925" max="7175" width="9.109375" style="10"/>
    <col min="7176" max="7177" width="9.88671875" style="10" bestFit="1" customWidth="1"/>
    <col min="7178" max="7178" width="12" style="10" bestFit="1" customWidth="1"/>
    <col min="7179" max="7179" width="10.33203125" style="10" bestFit="1" customWidth="1"/>
    <col min="7180" max="7180" width="12.33203125" style="10" bestFit="1" customWidth="1"/>
    <col min="7181" max="7431" width="9.109375" style="10"/>
    <col min="7432" max="7433" width="9.88671875" style="10" bestFit="1" customWidth="1"/>
    <col min="7434" max="7434" width="12" style="10" bestFit="1" customWidth="1"/>
    <col min="7435" max="7435" width="10.33203125" style="10" bestFit="1" customWidth="1"/>
    <col min="7436" max="7436" width="12.33203125" style="10" bestFit="1" customWidth="1"/>
    <col min="7437" max="7687" width="9.109375" style="10"/>
    <col min="7688" max="7689" width="9.88671875" style="10" bestFit="1" customWidth="1"/>
    <col min="7690" max="7690" width="12" style="10" bestFit="1" customWidth="1"/>
    <col min="7691" max="7691" width="10.33203125" style="10" bestFit="1" customWidth="1"/>
    <col min="7692" max="7692" width="12.33203125" style="10" bestFit="1" customWidth="1"/>
    <col min="7693" max="7943" width="9.109375" style="10"/>
    <col min="7944" max="7945" width="9.88671875" style="10" bestFit="1" customWidth="1"/>
    <col min="7946" max="7946" width="12" style="10" bestFit="1" customWidth="1"/>
    <col min="7947" max="7947" width="10.33203125" style="10" bestFit="1" customWidth="1"/>
    <col min="7948" max="7948" width="12.33203125" style="10" bestFit="1" customWidth="1"/>
    <col min="7949" max="8199" width="9.109375" style="10"/>
    <col min="8200" max="8201" width="9.88671875" style="10" bestFit="1" customWidth="1"/>
    <col min="8202" max="8202" width="12" style="10" bestFit="1" customWidth="1"/>
    <col min="8203" max="8203" width="10.33203125" style="10" bestFit="1" customWidth="1"/>
    <col min="8204" max="8204" width="12.33203125" style="10" bestFit="1" customWidth="1"/>
    <col min="8205" max="8455" width="9.109375" style="10"/>
    <col min="8456" max="8457" width="9.88671875" style="10" bestFit="1" customWidth="1"/>
    <col min="8458" max="8458" width="12" style="10" bestFit="1" customWidth="1"/>
    <col min="8459" max="8459" width="10.33203125" style="10" bestFit="1" customWidth="1"/>
    <col min="8460" max="8460" width="12.33203125" style="10" bestFit="1" customWidth="1"/>
    <col min="8461" max="8711" width="9.109375" style="10"/>
    <col min="8712" max="8713" width="9.88671875" style="10" bestFit="1" customWidth="1"/>
    <col min="8714" max="8714" width="12" style="10" bestFit="1" customWidth="1"/>
    <col min="8715" max="8715" width="10.33203125" style="10" bestFit="1" customWidth="1"/>
    <col min="8716" max="8716" width="12.33203125" style="10" bestFit="1" customWidth="1"/>
    <col min="8717" max="8967" width="9.109375" style="10"/>
    <col min="8968" max="8969" width="9.88671875" style="10" bestFit="1" customWidth="1"/>
    <col min="8970" max="8970" width="12" style="10" bestFit="1" customWidth="1"/>
    <col min="8971" max="8971" width="10.33203125" style="10" bestFit="1" customWidth="1"/>
    <col min="8972" max="8972" width="12.33203125" style="10" bestFit="1" customWidth="1"/>
    <col min="8973" max="9223" width="9.109375" style="10"/>
    <col min="9224" max="9225" width="9.88671875" style="10" bestFit="1" customWidth="1"/>
    <col min="9226" max="9226" width="12" style="10" bestFit="1" customWidth="1"/>
    <col min="9227" max="9227" width="10.33203125" style="10" bestFit="1" customWidth="1"/>
    <col min="9228" max="9228" width="12.33203125" style="10" bestFit="1" customWidth="1"/>
    <col min="9229" max="9479" width="9.109375" style="10"/>
    <col min="9480" max="9481" width="9.88671875" style="10" bestFit="1" customWidth="1"/>
    <col min="9482" max="9482" width="12" style="10" bestFit="1" customWidth="1"/>
    <col min="9483" max="9483" width="10.33203125" style="10" bestFit="1" customWidth="1"/>
    <col min="9484" max="9484" width="12.33203125" style="10" bestFit="1" customWidth="1"/>
    <col min="9485" max="9735" width="9.109375" style="10"/>
    <col min="9736" max="9737" width="9.88671875" style="10" bestFit="1" customWidth="1"/>
    <col min="9738" max="9738" width="12" style="10" bestFit="1" customWidth="1"/>
    <col min="9739" max="9739" width="10.33203125" style="10" bestFit="1" customWidth="1"/>
    <col min="9740" max="9740" width="12.33203125" style="10" bestFit="1" customWidth="1"/>
    <col min="9741" max="9991" width="9.109375" style="10"/>
    <col min="9992" max="9993" width="9.88671875" style="10" bestFit="1" customWidth="1"/>
    <col min="9994" max="9994" width="12" style="10" bestFit="1" customWidth="1"/>
    <col min="9995" max="9995" width="10.33203125" style="10" bestFit="1" customWidth="1"/>
    <col min="9996" max="9996" width="12.33203125" style="10" bestFit="1" customWidth="1"/>
    <col min="9997" max="10247" width="9.109375" style="10"/>
    <col min="10248" max="10249" width="9.88671875" style="10" bestFit="1" customWidth="1"/>
    <col min="10250" max="10250" width="12" style="10" bestFit="1" customWidth="1"/>
    <col min="10251" max="10251" width="10.33203125" style="10" bestFit="1" customWidth="1"/>
    <col min="10252" max="10252" width="12.33203125" style="10" bestFit="1" customWidth="1"/>
    <col min="10253" max="10503" width="9.109375" style="10"/>
    <col min="10504" max="10505" width="9.88671875" style="10" bestFit="1" customWidth="1"/>
    <col min="10506" max="10506" width="12" style="10" bestFit="1" customWidth="1"/>
    <col min="10507" max="10507" width="10.33203125" style="10" bestFit="1" customWidth="1"/>
    <col min="10508" max="10508" width="12.33203125" style="10" bestFit="1" customWidth="1"/>
    <col min="10509" max="10759" width="9.109375" style="10"/>
    <col min="10760" max="10761" width="9.88671875" style="10" bestFit="1" customWidth="1"/>
    <col min="10762" max="10762" width="12" style="10" bestFit="1" customWidth="1"/>
    <col min="10763" max="10763" width="10.33203125" style="10" bestFit="1" customWidth="1"/>
    <col min="10764" max="10764" width="12.33203125" style="10" bestFit="1" customWidth="1"/>
    <col min="10765" max="11015" width="9.109375" style="10"/>
    <col min="11016" max="11017" width="9.88671875" style="10" bestFit="1" customWidth="1"/>
    <col min="11018" max="11018" width="12" style="10" bestFit="1" customWidth="1"/>
    <col min="11019" max="11019" width="10.33203125" style="10" bestFit="1" customWidth="1"/>
    <col min="11020" max="11020" width="12.33203125" style="10" bestFit="1" customWidth="1"/>
    <col min="11021" max="11271" width="9.109375" style="10"/>
    <col min="11272" max="11273" width="9.88671875" style="10" bestFit="1" customWidth="1"/>
    <col min="11274" max="11274" width="12" style="10" bestFit="1" customWidth="1"/>
    <col min="11275" max="11275" width="10.33203125" style="10" bestFit="1" customWidth="1"/>
    <col min="11276" max="11276" width="12.33203125" style="10" bestFit="1" customWidth="1"/>
    <col min="11277" max="11527" width="9.109375" style="10"/>
    <col min="11528" max="11529" width="9.88671875" style="10" bestFit="1" customWidth="1"/>
    <col min="11530" max="11530" width="12" style="10" bestFit="1" customWidth="1"/>
    <col min="11531" max="11531" width="10.33203125" style="10" bestFit="1" customWidth="1"/>
    <col min="11532" max="11532" width="12.33203125" style="10" bestFit="1" customWidth="1"/>
    <col min="11533" max="11783" width="9.109375" style="10"/>
    <col min="11784" max="11785" width="9.88671875" style="10" bestFit="1" customWidth="1"/>
    <col min="11786" max="11786" width="12" style="10" bestFit="1" customWidth="1"/>
    <col min="11787" max="11787" width="10.33203125" style="10" bestFit="1" customWidth="1"/>
    <col min="11788" max="11788" width="12.33203125" style="10" bestFit="1" customWidth="1"/>
    <col min="11789" max="12039" width="9.109375" style="10"/>
    <col min="12040" max="12041" width="9.88671875" style="10" bestFit="1" customWidth="1"/>
    <col min="12042" max="12042" width="12" style="10" bestFit="1" customWidth="1"/>
    <col min="12043" max="12043" width="10.33203125" style="10" bestFit="1" customWidth="1"/>
    <col min="12044" max="12044" width="12.33203125" style="10" bestFit="1" customWidth="1"/>
    <col min="12045" max="12295" width="9.109375" style="10"/>
    <col min="12296" max="12297" width="9.88671875" style="10" bestFit="1" customWidth="1"/>
    <col min="12298" max="12298" width="12" style="10" bestFit="1" customWidth="1"/>
    <col min="12299" max="12299" width="10.33203125" style="10" bestFit="1" customWidth="1"/>
    <col min="12300" max="12300" width="12.33203125" style="10" bestFit="1" customWidth="1"/>
    <col min="12301" max="12551" width="9.109375" style="10"/>
    <col min="12552" max="12553" width="9.88671875" style="10" bestFit="1" customWidth="1"/>
    <col min="12554" max="12554" width="12" style="10" bestFit="1" customWidth="1"/>
    <col min="12555" max="12555" width="10.33203125" style="10" bestFit="1" customWidth="1"/>
    <col min="12556" max="12556" width="12.33203125" style="10" bestFit="1" customWidth="1"/>
    <col min="12557" max="12807" width="9.109375" style="10"/>
    <col min="12808" max="12809" width="9.88671875" style="10" bestFit="1" customWidth="1"/>
    <col min="12810" max="12810" width="12" style="10" bestFit="1" customWidth="1"/>
    <col min="12811" max="12811" width="10.33203125" style="10" bestFit="1" customWidth="1"/>
    <col min="12812" max="12812" width="12.33203125" style="10" bestFit="1" customWidth="1"/>
    <col min="12813" max="13063" width="9.109375" style="10"/>
    <col min="13064" max="13065" width="9.88671875" style="10" bestFit="1" customWidth="1"/>
    <col min="13066" max="13066" width="12" style="10" bestFit="1" customWidth="1"/>
    <col min="13067" max="13067" width="10.33203125" style="10" bestFit="1" customWidth="1"/>
    <col min="13068" max="13068" width="12.33203125" style="10" bestFit="1" customWidth="1"/>
    <col min="13069" max="13319" width="9.109375" style="10"/>
    <col min="13320" max="13321" width="9.88671875" style="10" bestFit="1" customWidth="1"/>
    <col min="13322" max="13322" width="12" style="10" bestFit="1" customWidth="1"/>
    <col min="13323" max="13323" width="10.33203125" style="10" bestFit="1" customWidth="1"/>
    <col min="13324" max="13324" width="12.33203125" style="10" bestFit="1" customWidth="1"/>
    <col min="13325" max="13575" width="9.109375" style="10"/>
    <col min="13576" max="13577" width="9.88671875" style="10" bestFit="1" customWidth="1"/>
    <col min="13578" max="13578" width="12" style="10" bestFit="1" customWidth="1"/>
    <col min="13579" max="13579" width="10.33203125" style="10" bestFit="1" customWidth="1"/>
    <col min="13580" max="13580" width="12.33203125" style="10" bestFit="1" customWidth="1"/>
    <col min="13581" max="13831" width="9.109375" style="10"/>
    <col min="13832" max="13833" width="9.88671875" style="10" bestFit="1" customWidth="1"/>
    <col min="13834" max="13834" width="12" style="10" bestFit="1" customWidth="1"/>
    <col min="13835" max="13835" width="10.33203125" style="10" bestFit="1" customWidth="1"/>
    <col min="13836" max="13836" width="12.33203125" style="10" bestFit="1" customWidth="1"/>
    <col min="13837" max="14087" width="9.109375" style="10"/>
    <col min="14088" max="14089" width="9.88671875" style="10" bestFit="1" customWidth="1"/>
    <col min="14090" max="14090" width="12" style="10" bestFit="1" customWidth="1"/>
    <col min="14091" max="14091" width="10.33203125" style="10" bestFit="1" customWidth="1"/>
    <col min="14092" max="14092" width="12.33203125" style="10" bestFit="1" customWidth="1"/>
    <col min="14093" max="14343" width="9.109375" style="10"/>
    <col min="14344" max="14345" width="9.88671875" style="10" bestFit="1" customWidth="1"/>
    <col min="14346" max="14346" width="12" style="10" bestFit="1" customWidth="1"/>
    <col min="14347" max="14347" width="10.33203125" style="10" bestFit="1" customWidth="1"/>
    <col min="14348" max="14348" width="12.33203125" style="10" bestFit="1" customWidth="1"/>
    <col min="14349" max="14599" width="9.109375" style="10"/>
    <col min="14600" max="14601" width="9.88671875" style="10" bestFit="1" customWidth="1"/>
    <col min="14602" max="14602" width="12" style="10" bestFit="1" customWidth="1"/>
    <col min="14603" max="14603" width="10.33203125" style="10" bestFit="1" customWidth="1"/>
    <col min="14604" max="14604" width="12.33203125" style="10" bestFit="1" customWidth="1"/>
    <col min="14605" max="14855" width="9.109375" style="10"/>
    <col min="14856" max="14857" width="9.88671875" style="10" bestFit="1" customWidth="1"/>
    <col min="14858" max="14858" width="12" style="10" bestFit="1" customWidth="1"/>
    <col min="14859" max="14859" width="10.33203125" style="10" bestFit="1" customWidth="1"/>
    <col min="14860" max="14860" width="12.33203125" style="10" bestFit="1" customWidth="1"/>
    <col min="14861" max="15111" width="9.109375" style="10"/>
    <col min="15112" max="15113" width="9.88671875" style="10" bestFit="1" customWidth="1"/>
    <col min="15114" max="15114" width="12" style="10" bestFit="1" customWidth="1"/>
    <col min="15115" max="15115" width="10.33203125" style="10" bestFit="1" customWidth="1"/>
    <col min="15116" max="15116" width="12.33203125" style="10" bestFit="1" customWidth="1"/>
    <col min="15117" max="15367" width="9.109375" style="10"/>
    <col min="15368" max="15369" width="9.88671875" style="10" bestFit="1" customWidth="1"/>
    <col min="15370" max="15370" width="12" style="10" bestFit="1" customWidth="1"/>
    <col min="15371" max="15371" width="10.33203125" style="10" bestFit="1" customWidth="1"/>
    <col min="15372" max="15372" width="12.33203125" style="10" bestFit="1" customWidth="1"/>
    <col min="15373" max="15623" width="9.109375" style="10"/>
    <col min="15624" max="15625" width="9.88671875" style="10" bestFit="1" customWidth="1"/>
    <col min="15626" max="15626" width="12" style="10" bestFit="1" customWidth="1"/>
    <col min="15627" max="15627" width="10.33203125" style="10" bestFit="1" customWidth="1"/>
    <col min="15628" max="15628" width="12.33203125" style="10" bestFit="1" customWidth="1"/>
    <col min="15629" max="15879" width="9.109375" style="10"/>
    <col min="15880" max="15881" width="9.88671875" style="10" bestFit="1" customWidth="1"/>
    <col min="15882" max="15882" width="12" style="10" bestFit="1" customWidth="1"/>
    <col min="15883" max="15883" width="10.33203125" style="10" bestFit="1" customWidth="1"/>
    <col min="15884" max="15884" width="12.33203125" style="10" bestFit="1" customWidth="1"/>
    <col min="15885" max="16135" width="9.109375" style="10"/>
    <col min="16136" max="16137" width="9.88671875" style="10" bestFit="1" customWidth="1"/>
    <col min="16138" max="16138" width="12" style="10" bestFit="1" customWidth="1"/>
    <col min="16139" max="16139" width="10.33203125" style="10" bestFit="1" customWidth="1"/>
    <col min="16140" max="16140" width="12.33203125" style="10" bestFit="1" customWidth="1"/>
    <col min="16141" max="16384" width="9.109375" style="10"/>
  </cols>
  <sheetData>
    <row r="1" spans="1:9" ht="12.75" customHeight="1" x14ac:dyDescent="0.25">
      <c r="A1" s="406" t="s">
        <v>218</v>
      </c>
      <c r="B1" s="410"/>
      <c r="C1" s="410"/>
      <c r="D1" s="410"/>
      <c r="E1" s="410"/>
      <c r="F1" s="410"/>
      <c r="G1" s="410"/>
      <c r="H1" s="410"/>
      <c r="I1" s="410"/>
    </row>
    <row r="2" spans="1:9" ht="12.75" customHeight="1" x14ac:dyDescent="0.25">
      <c r="A2" s="405" t="s">
        <v>322</v>
      </c>
      <c r="B2" s="369"/>
      <c r="C2" s="369"/>
      <c r="D2" s="369"/>
      <c r="E2" s="369"/>
      <c r="F2" s="369"/>
      <c r="G2" s="369"/>
      <c r="H2" s="369"/>
      <c r="I2" s="369"/>
    </row>
    <row r="3" spans="1:9" x14ac:dyDescent="0.25">
      <c r="A3" s="412" t="s">
        <v>279</v>
      </c>
      <c r="B3" s="416"/>
      <c r="C3" s="416"/>
      <c r="D3" s="416"/>
      <c r="E3" s="416"/>
      <c r="F3" s="416"/>
      <c r="G3" s="416"/>
      <c r="H3" s="416"/>
      <c r="I3" s="416"/>
    </row>
    <row r="4" spans="1:9" x14ac:dyDescent="0.25">
      <c r="A4" s="411" t="s">
        <v>323</v>
      </c>
      <c r="B4" s="373"/>
      <c r="C4" s="373"/>
      <c r="D4" s="373"/>
      <c r="E4" s="373"/>
      <c r="F4" s="373"/>
      <c r="G4" s="373"/>
      <c r="H4" s="373"/>
      <c r="I4" s="374"/>
    </row>
    <row r="5" spans="1:9" ht="22.2" x14ac:dyDescent="0.25">
      <c r="A5" s="398" t="s">
        <v>2</v>
      </c>
      <c r="B5" s="399"/>
      <c r="C5" s="399"/>
      <c r="D5" s="399"/>
      <c r="E5" s="399"/>
      <c r="F5" s="399"/>
      <c r="G5" s="90" t="s">
        <v>106</v>
      </c>
      <c r="H5" s="91" t="s">
        <v>293</v>
      </c>
      <c r="I5" s="91" t="s">
        <v>276</v>
      </c>
    </row>
    <row r="6" spans="1:9" x14ac:dyDescent="0.25">
      <c r="A6" s="414">
        <v>1</v>
      </c>
      <c r="B6" s="399"/>
      <c r="C6" s="399"/>
      <c r="D6" s="399"/>
      <c r="E6" s="399"/>
      <c r="F6" s="399"/>
      <c r="G6" s="92">
        <v>2</v>
      </c>
      <c r="H6" s="91" t="s">
        <v>167</v>
      </c>
      <c r="I6" s="91" t="s">
        <v>168</v>
      </c>
    </row>
    <row r="7" spans="1:9" x14ac:dyDescent="0.25">
      <c r="A7" s="407" t="s">
        <v>169</v>
      </c>
      <c r="B7" s="415"/>
      <c r="C7" s="415"/>
      <c r="D7" s="415"/>
      <c r="E7" s="415"/>
      <c r="F7" s="415"/>
      <c r="G7" s="415"/>
      <c r="H7" s="415"/>
      <c r="I7" s="415"/>
    </row>
    <row r="8" spans="1:9" x14ac:dyDescent="0.25">
      <c r="A8" s="392" t="s">
        <v>219</v>
      </c>
      <c r="B8" s="392"/>
      <c r="C8" s="392"/>
      <c r="D8" s="392"/>
      <c r="E8" s="392"/>
      <c r="F8" s="392"/>
      <c r="G8" s="84">
        <v>1</v>
      </c>
      <c r="H8" s="97">
        <v>0</v>
      </c>
      <c r="I8" s="97">
        <v>0</v>
      </c>
    </row>
    <row r="9" spans="1:9" x14ac:dyDescent="0.25">
      <c r="A9" s="392" t="s">
        <v>220</v>
      </c>
      <c r="B9" s="392"/>
      <c r="C9" s="392"/>
      <c r="D9" s="392"/>
      <c r="E9" s="392"/>
      <c r="F9" s="392"/>
      <c r="G9" s="84">
        <v>2</v>
      </c>
      <c r="H9" s="97">
        <v>0</v>
      </c>
      <c r="I9" s="97">
        <v>0</v>
      </c>
    </row>
    <row r="10" spans="1:9" x14ac:dyDescent="0.25">
      <c r="A10" s="392" t="s">
        <v>221</v>
      </c>
      <c r="B10" s="392"/>
      <c r="C10" s="392"/>
      <c r="D10" s="392"/>
      <c r="E10" s="392"/>
      <c r="F10" s="392"/>
      <c r="G10" s="84">
        <v>3</v>
      </c>
      <c r="H10" s="97">
        <v>0</v>
      </c>
      <c r="I10" s="97">
        <v>0</v>
      </c>
    </row>
    <row r="11" spans="1:9" x14ac:dyDescent="0.25">
      <c r="A11" s="392" t="s">
        <v>222</v>
      </c>
      <c r="B11" s="392"/>
      <c r="C11" s="392"/>
      <c r="D11" s="392"/>
      <c r="E11" s="392"/>
      <c r="F11" s="392"/>
      <c r="G11" s="84">
        <v>4</v>
      </c>
      <c r="H11" s="97">
        <v>0</v>
      </c>
      <c r="I11" s="97">
        <v>0</v>
      </c>
    </row>
    <row r="12" spans="1:9" x14ac:dyDescent="0.25">
      <c r="A12" s="392" t="s">
        <v>390</v>
      </c>
      <c r="B12" s="392"/>
      <c r="C12" s="392"/>
      <c r="D12" s="392"/>
      <c r="E12" s="392"/>
      <c r="F12" s="392"/>
      <c r="G12" s="84">
        <v>5</v>
      </c>
      <c r="H12" s="97">
        <v>0</v>
      </c>
      <c r="I12" s="97">
        <v>0</v>
      </c>
    </row>
    <row r="13" spans="1:9" ht="24" customHeight="1" x14ac:dyDescent="0.25">
      <c r="A13" s="397" t="s">
        <v>398</v>
      </c>
      <c r="B13" s="397"/>
      <c r="C13" s="397"/>
      <c r="D13" s="397"/>
      <c r="E13" s="397"/>
      <c r="F13" s="397"/>
      <c r="G13" s="86">
        <v>6</v>
      </c>
      <c r="H13" s="101">
        <f>SUM(H8:H12)</f>
        <v>0</v>
      </c>
      <c r="I13" s="101">
        <f>SUM(I8:I12)</f>
        <v>0</v>
      </c>
    </row>
    <row r="14" spans="1:9" x14ac:dyDescent="0.25">
      <c r="A14" s="392" t="s">
        <v>391</v>
      </c>
      <c r="B14" s="392"/>
      <c r="C14" s="392"/>
      <c r="D14" s="392"/>
      <c r="E14" s="392"/>
      <c r="F14" s="392"/>
      <c r="G14" s="84">
        <v>7</v>
      </c>
      <c r="H14" s="97">
        <v>0</v>
      </c>
      <c r="I14" s="97">
        <v>0</v>
      </c>
    </row>
    <row r="15" spans="1:9" x14ac:dyDescent="0.25">
      <c r="A15" s="392" t="s">
        <v>392</v>
      </c>
      <c r="B15" s="392"/>
      <c r="C15" s="392"/>
      <c r="D15" s="392"/>
      <c r="E15" s="392"/>
      <c r="F15" s="392"/>
      <c r="G15" s="84">
        <v>8</v>
      </c>
      <c r="H15" s="97">
        <v>0</v>
      </c>
      <c r="I15" s="97">
        <v>0</v>
      </c>
    </row>
    <row r="16" spans="1:9" x14ac:dyDescent="0.25">
      <c r="A16" s="392" t="s">
        <v>393</v>
      </c>
      <c r="B16" s="392"/>
      <c r="C16" s="392"/>
      <c r="D16" s="392"/>
      <c r="E16" s="392"/>
      <c r="F16" s="392"/>
      <c r="G16" s="84">
        <v>9</v>
      </c>
      <c r="H16" s="97">
        <v>0</v>
      </c>
      <c r="I16" s="97">
        <v>0</v>
      </c>
    </row>
    <row r="17" spans="1:9" x14ac:dyDescent="0.25">
      <c r="A17" s="392" t="s">
        <v>394</v>
      </c>
      <c r="B17" s="392"/>
      <c r="C17" s="392"/>
      <c r="D17" s="392"/>
      <c r="E17" s="392"/>
      <c r="F17" s="392"/>
      <c r="G17" s="84">
        <v>10</v>
      </c>
      <c r="H17" s="97">
        <v>0</v>
      </c>
      <c r="I17" s="97">
        <v>0</v>
      </c>
    </row>
    <row r="18" spans="1:9" x14ac:dyDescent="0.25">
      <c r="A18" s="392" t="s">
        <v>395</v>
      </c>
      <c r="B18" s="392"/>
      <c r="C18" s="392"/>
      <c r="D18" s="392"/>
      <c r="E18" s="392"/>
      <c r="F18" s="392"/>
      <c r="G18" s="84">
        <v>11</v>
      </c>
      <c r="H18" s="97">
        <v>0</v>
      </c>
      <c r="I18" s="97">
        <v>0</v>
      </c>
    </row>
    <row r="19" spans="1:9" x14ac:dyDescent="0.25">
      <c r="A19" s="392" t="s">
        <v>396</v>
      </c>
      <c r="B19" s="392"/>
      <c r="C19" s="392"/>
      <c r="D19" s="392"/>
      <c r="E19" s="392"/>
      <c r="F19" s="392"/>
      <c r="G19" s="84">
        <v>12</v>
      </c>
      <c r="H19" s="97">
        <v>0</v>
      </c>
      <c r="I19" s="97">
        <v>0</v>
      </c>
    </row>
    <row r="20" spans="1:9" ht="26.25" customHeight="1" x14ac:dyDescent="0.25">
      <c r="A20" s="397" t="s">
        <v>399</v>
      </c>
      <c r="B20" s="397"/>
      <c r="C20" s="397"/>
      <c r="D20" s="397"/>
      <c r="E20" s="397"/>
      <c r="F20" s="397"/>
      <c r="G20" s="86">
        <v>13</v>
      </c>
      <c r="H20" s="101">
        <f>SUM(H14:H19)</f>
        <v>0</v>
      </c>
      <c r="I20" s="101">
        <f>SUM(I14:I19)</f>
        <v>0</v>
      </c>
    </row>
    <row r="21" spans="1:9" ht="25.95" customHeight="1" x14ac:dyDescent="0.25">
      <c r="A21" s="387" t="s">
        <v>400</v>
      </c>
      <c r="B21" s="387"/>
      <c r="C21" s="387"/>
      <c r="D21" s="387"/>
      <c r="E21" s="387"/>
      <c r="F21" s="387"/>
      <c r="G21" s="86">
        <v>14</v>
      </c>
      <c r="H21" s="96">
        <f>H13+H20</f>
        <v>0</v>
      </c>
      <c r="I21" s="96">
        <f>I13+I20</f>
        <v>0</v>
      </c>
    </row>
    <row r="22" spans="1:9" x14ac:dyDescent="0.25">
      <c r="A22" s="407" t="s">
        <v>187</v>
      </c>
      <c r="B22" s="415"/>
      <c r="C22" s="415"/>
      <c r="D22" s="415"/>
      <c r="E22" s="415"/>
      <c r="F22" s="415"/>
      <c r="G22" s="415"/>
      <c r="H22" s="415"/>
      <c r="I22" s="415"/>
    </row>
    <row r="23" spans="1:9" ht="26.4" customHeight="1" x14ac:dyDescent="0.25">
      <c r="A23" s="392" t="s">
        <v>223</v>
      </c>
      <c r="B23" s="392"/>
      <c r="C23" s="392"/>
      <c r="D23" s="392"/>
      <c r="E23" s="392"/>
      <c r="F23" s="392"/>
      <c r="G23" s="84">
        <v>15</v>
      </c>
      <c r="H23" s="97">
        <v>0</v>
      </c>
      <c r="I23" s="97">
        <v>0</v>
      </c>
    </row>
    <row r="24" spans="1:9" x14ac:dyDescent="0.25">
      <c r="A24" s="392" t="s">
        <v>224</v>
      </c>
      <c r="B24" s="392"/>
      <c r="C24" s="392"/>
      <c r="D24" s="392"/>
      <c r="E24" s="392"/>
      <c r="F24" s="392"/>
      <c r="G24" s="84">
        <v>16</v>
      </c>
      <c r="H24" s="97">
        <v>0</v>
      </c>
      <c r="I24" s="97">
        <v>0</v>
      </c>
    </row>
    <row r="25" spans="1:9" x14ac:dyDescent="0.25">
      <c r="A25" s="392" t="s">
        <v>225</v>
      </c>
      <c r="B25" s="392"/>
      <c r="C25" s="392"/>
      <c r="D25" s="392"/>
      <c r="E25" s="392"/>
      <c r="F25" s="392"/>
      <c r="G25" s="84">
        <v>17</v>
      </c>
      <c r="H25" s="97">
        <v>0</v>
      </c>
      <c r="I25" s="97">
        <v>0</v>
      </c>
    </row>
    <row r="26" spans="1:9" x14ac:dyDescent="0.25">
      <c r="A26" s="392" t="s">
        <v>226</v>
      </c>
      <c r="B26" s="392"/>
      <c r="C26" s="392"/>
      <c r="D26" s="392"/>
      <c r="E26" s="392"/>
      <c r="F26" s="392"/>
      <c r="G26" s="84">
        <v>18</v>
      </c>
      <c r="H26" s="97">
        <v>0</v>
      </c>
      <c r="I26" s="97">
        <v>0</v>
      </c>
    </row>
    <row r="27" spans="1:9" x14ac:dyDescent="0.25">
      <c r="A27" s="392" t="s">
        <v>227</v>
      </c>
      <c r="B27" s="392"/>
      <c r="C27" s="392"/>
      <c r="D27" s="392"/>
      <c r="E27" s="392"/>
      <c r="F27" s="392"/>
      <c r="G27" s="84">
        <v>19</v>
      </c>
      <c r="H27" s="97">
        <v>0</v>
      </c>
      <c r="I27" s="97">
        <v>0</v>
      </c>
    </row>
    <row r="28" spans="1:9" x14ac:dyDescent="0.25">
      <c r="A28" s="392" t="s">
        <v>228</v>
      </c>
      <c r="B28" s="392"/>
      <c r="C28" s="392"/>
      <c r="D28" s="392"/>
      <c r="E28" s="392"/>
      <c r="F28" s="392"/>
      <c r="G28" s="84">
        <v>20</v>
      </c>
      <c r="H28" s="97">
        <v>0</v>
      </c>
      <c r="I28" s="97">
        <v>0</v>
      </c>
    </row>
    <row r="29" spans="1:9" ht="25.2" customHeight="1" x14ac:dyDescent="0.25">
      <c r="A29" s="385" t="s">
        <v>430</v>
      </c>
      <c r="B29" s="385"/>
      <c r="C29" s="385"/>
      <c r="D29" s="385"/>
      <c r="E29" s="385"/>
      <c r="F29" s="385"/>
      <c r="G29" s="86">
        <v>21</v>
      </c>
      <c r="H29" s="96">
        <f>SUM(H23:H28)</f>
        <v>0</v>
      </c>
      <c r="I29" s="96">
        <f>SUM(I23:I28)</f>
        <v>0</v>
      </c>
    </row>
    <row r="30" spans="1:9" ht="21" customHeight="1" x14ac:dyDescent="0.25">
      <c r="A30" s="392" t="s">
        <v>229</v>
      </c>
      <c r="B30" s="392"/>
      <c r="C30" s="392"/>
      <c r="D30" s="392"/>
      <c r="E30" s="392"/>
      <c r="F30" s="392"/>
      <c r="G30" s="84">
        <v>22</v>
      </c>
      <c r="H30" s="97">
        <v>0</v>
      </c>
      <c r="I30" s="97">
        <v>0</v>
      </c>
    </row>
    <row r="31" spans="1:9" x14ac:dyDescent="0.25">
      <c r="A31" s="392" t="s">
        <v>230</v>
      </c>
      <c r="B31" s="392"/>
      <c r="C31" s="392"/>
      <c r="D31" s="392"/>
      <c r="E31" s="392"/>
      <c r="F31" s="392"/>
      <c r="G31" s="84">
        <v>23</v>
      </c>
      <c r="H31" s="97">
        <v>0</v>
      </c>
      <c r="I31" s="97">
        <v>0</v>
      </c>
    </row>
    <row r="32" spans="1:9" x14ac:dyDescent="0.25">
      <c r="A32" s="392" t="s">
        <v>397</v>
      </c>
      <c r="B32" s="392"/>
      <c r="C32" s="392"/>
      <c r="D32" s="392"/>
      <c r="E32" s="392"/>
      <c r="F32" s="392"/>
      <c r="G32" s="84">
        <v>24</v>
      </c>
      <c r="H32" s="97">
        <v>0</v>
      </c>
      <c r="I32" s="97">
        <v>0</v>
      </c>
    </row>
    <row r="33" spans="1:9" x14ac:dyDescent="0.25">
      <c r="A33" s="392" t="s">
        <v>231</v>
      </c>
      <c r="B33" s="392"/>
      <c r="C33" s="392"/>
      <c r="D33" s="392"/>
      <c r="E33" s="392"/>
      <c r="F33" s="392"/>
      <c r="G33" s="84">
        <v>25</v>
      </c>
      <c r="H33" s="97">
        <v>0</v>
      </c>
      <c r="I33" s="97">
        <v>0</v>
      </c>
    </row>
    <row r="34" spans="1:9" x14ac:dyDescent="0.25">
      <c r="A34" s="392" t="s">
        <v>232</v>
      </c>
      <c r="B34" s="392"/>
      <c r="C34" s="392"/>
      <c r="D34" s="392"/>
      <c r="E34" s="392"/>
      <c r="F34" s="392"/>
      <c r="G34" s="84">
        <v>26</v>
      </c>
      <c r="H34" s="97">
        <v>0</v>
      </c>
      <c r="I34" s="97">
        <v>0</v>
      </c>
    </row>
    <row r="35" spans="1:9" ht="28.95" customHeight="1" x14ac:dyDescent="0.25">
      <c r="A35" s="385" t="s">
        <v>431</v>
      </c>
      <c r="B35" s="385"/>
      <c r="C35" s="385"/>
      <c r="D35" s="385"/>
      <c r="E35" s="385"/>
      <c r="F35" s="385"/>
      <c r="G35" s="86">
        <v>27</v>
      </c>
      <c r="H35" s="96">
        <f>SUM(H30:H34)</f>
        <v>0</v>
      </c>
      <c r="I35" s="96">
        <f>SUM(I30:I34)</f>
        <v>0</v>
      </c>
    </row>
    <row r="36" spans="1:9" ht="26.4" customHeight="1" x14ac:dyDescent="0.25">
      <c r="A36" s="387" t="s">
        <v>401</v>
      </c>
      <c r="B36" s="387"/>
      <c r="C36" s="387"/>
      <c r="D36" s="387"/>
      <c r="E36" s="387"/>
      <c r="F36" s="387"/>
      <c r="G36" s="86">
        <v>28</v>
      </c>
      <c r="H36" s="96">
        <f>H29+H35</f>
        <v>0</v>
      </c>
      <c r="I36" s="96">
        <f>I29+I35</f>
        <v>0</v>
      </c>
    </row>
    <row r="37" spans="1:9" x14ac:dyDescent="0.25">
      <c r="A37" s="407" t="s">
        <v>202</v>
      </c>
      <c r="B37" s="415"/>
      <c r="C37" s="415"/>
      <c r="D37" s="415"/>
      <c r="E37" s="415"/>
      <c r="F37" s="415"/>
      <c r="G37" s="415">
        <v>0</v>
      </c>
      <c r="H37" s="415"/>
      <c r="I37" s="415"/>
    </row>
    <row r="38" spans="1:9" x14ac:dyDescent="0.25">
      <c r="A38" s="358" t="s">
        <v>233</v>
      </c>
      <c r="B38" s="358"/>
      <c r="C38" s="358"/>
      <c r="D38" s="358"/>
      <c r="E38" s="358"/>
      <c r="F38" s="358"/>
      <c r="G38" s="84">
        <v>29</v>
      </c>
      <c r="H38" s="97">
        <v>0</v>
      </c>
      <c r="I38" s="97">
        <v>0</v>
      </c>
    </row>
    <row r="39" spans="1:9" ht="21.6" customHeight="1" x14ac:dyDescent="0.25">
      <c r="A39" s="358" t="s">
        <v>234</v>
      </c>
      <c r="B39" s="358"/>
      <c r="C39" s="358"/>
      <c r="D39" s="358"/>
      <c r="E39" s="358"/>
      <c r="F39" s="358"/>
      <c r="G39" s="84">
        <v>30</v>
      </c>
      <c r="H39" s="97">
        <v>0</v>
      </c>
      <c r="I39" s="97">
        <v>0</v>
      </c>
    </row>
    <row r="40" spans="1:9" x14ac:dyDescent="0.25">
      <c r="A40" s="358" t="s">
        <v>235</v>
      </c>
      <c r="B40" s="358"/>
      <c r="C40" s="358"/>
      <c r="D40" s="358"/>
      <c r="E40" s="358"/>
      <c r="F40" s="358"/>
      <c r="G40" s="84">
        <v>31</v>
      </c>
      <c r="H40" s="97">
        <v>0</v>
      </c>
      <c r="I40" s="97">
        <v>0</v>
      </c>
    </row>
    <row r="41" spans="1:9" x14ac:dyDescent="0.25">
      <c r="A41" s="358" t="s">
        <v>236</v>
      </c>
      <c r="B41" s="358"/>
      <c r="C41" s="358"/>
      <c r="D41" s="358"/>
      <c r="E41" s="358"/>
      <c r="F41" s="358"/>
      <c r="G41" s="84">
        <v>32</v>
      </c>
      <c r="H41" s="97">
        <v>0</v>
      </c>
      <c r="I41" s="97">
        <v>0</v>
      </c>
    </row>
    <row r="42" spans="1:9" ht="26.4" customHeight="1" x14ac:dyDescent="0.25">
      <c r="A42" s="385" t="s">
        <v>432</v>
      </c>
      <c r="B42" s="385"/>
      <c r="C42" s="385"/>
      <c r="D42" s="385"/>
      <c r="E42" s="385"/>
      <c r="F42" s="385"/>
      <c r="G42" s="86">
        <v>33</v>
      </c>
      <c r="H42" s="96">
        <f>H41+H40+H39+H38</f>
        <v>0</v>
      </c>
      <c r="I42" s="96">
        <f>I41+I40+I39+I38</f>
        <v>0</v>
      </c>
    </row>
    <row r="43" spans="1:9" ht="22.95" customHeight="1" x14ac:dyDescent="0.25">
      <c r="A43" s="358" t="s">
        <v>237</v>
      </c>
      <c r="B43" s="358"/>
      <c r="C43" s="358"/>
      <c r="D43" s="358"/>
      <c r="E43" s="358"/>
      <c r="F43" s="358"/>
      <c r="G43" s="84">
        <v>34</v>
      </c>
      <c r="H43" s="97">
        <v>0</v>
      </c>
      <c r="I43" s="97">
        <v>0</v>
      </c>
    </row>
    <row r="44" spans="1:9" x14ac:dyDescent="0.25">
      <c r="A44" s="358" t="s">
        <v>238</v>
      </c>
      <c r="B44" s="358"/>
      <c r="C44" s="358"/>
      <c r="D44" s="358"/>
      <c r="E44" s="358"/>
      <c r="F44" s="358"/>
      <c r="G44" s="84">
        <v>35</v>
      </c>
      <c r="H44" s="97">
        <v>0</v>
      </c>
      <c r="I44" s="97">
        <v>0</v>
      </c>
    </row>
    <row r="45" spans="1:9" x14ac:dyDescent="0.25">
      <c r="A45" s="358" t="s">
        <v>239</v>
      </c>
      <c r="B45" s="358"/>
      <c r="C45" s="358"/>
      <c r="D45" s="358"/>
      <c r="E45" s="358"/>
      <c r="F45" s="358"/>
      <c r="G45" s="84">
        <v>36</v>
      </c>
      <c r="H45" s="97">
        <v>0</v>
      </c>
      <c r="I45" s="97">
        <v>0</v>
      </c>
    </row>
    <row r="46" spans="1:9" ht="25.2" customHeight="1" x14ac:dyDescent="0.25">
      <c r="A46" s="358" t="s">
        <v>240</v>
      </c>
      <c r="B46" s="358"/>
      <c r="C46" s="358"/>
      <c r="D46" s="358"/>
      <c r="E46" s="358"/>
      <c r="F46" s="358"/>
      <c r="G46" s="84">
        <v>37</v>
      </c>
      <c r="H46" s="97">
        <v>0</v>
      </c>
      <c r="I46" s="97">
        <v>0</v>
      </c>
    </row>
    <row r="47" spans="1:9" x14ac:dyDescent="0.25">
      <c r="A47" s="358" t="s">
        <v>241</v>
      </c>
      <c r="B47" s="358"/>
      <c r="C47" s="358"/>
      <c r="D47" s="358"/>
      <c r="E47" s="358"/>
      <c r="F47" s="358"/>
      <c r="G47" s="84">
        <v>38</v>
      </c>
      <c r="H47" s="97">
        <v>0</v>
      </c>
      <c r="I47" s="97">
        <v>0</v>
      </c>
    </row>
    <row r="48" spans="1:9" ht="25.2" customHeight="1" x14ac:dyDescent="0.25">
      <c r="A48" s="385" t="s">
        <v>433</v>
      </c>
      <c r="B48" s="385"/>
      <c r="C48" s="385"/>
      <c r="D48" s="385"/>
      <c r="E48" s="385"/>
      <c r="F48" s="385"/>
      <c r="G48" s="86">
        <v>39</v>
      </c>
      <c r="H48" s="96">
        <f>H47+H46+H45+H44+H43</f>
        <v>0</v>
      </c>
      <c r="I48" s="96">
        <f>I47+I46+I45+I44+I43</f>
        <v>0</v>
      </c>
    </row>
    <row r="49" spans="1:9" ht="28.2" customHeight="1" x14ac:dyDescent="0.25">
      <c r="A49" s="387" t="s">
        <v>443</v>
      </c>
      <c r="B49" s="387"/>
      <c r="C49" s="387"/>
      <c r="D49" s="387"/>
      <c r="E49" s="387"/>
      <c r="F49" s="387"/>
      <c r="G49" s="86">
        <v>40</v>
      </c>
      <c r="H49" s="96">
        <f>H48+H42</f>
        <v>0</v>
      </c>
      <c r="I49" s="96">
        <f>I48+I42</f>
        <v>0</v>
      </c>
    </row>
    <row r="50" spans="1:9" x14ac:dyDescent="0.25">
      <c r="A50" s="392" t="s">
        <v>242</v>
      </c>
      <c r="B50" s="392"/>
      <c r="C50" s="392"/>
      <c r="D50" s="392"/>
      <c r="E50" s="392"/>
      <c r="F50" s="392"/>
      <c r="G50" s="84">
        <v>41</v>
      </c>
      <c r="H50" s="97">
        <v>0</v>
      </c>
      <c r="I50" s="97">
        <v>0</v>
      </c>
    </row>
    <row r="51" spans="1:9" ht="24.6" customHeight="1" x14ac:dyDescent="0.25">
      <c r="A51" s="387" t="s">
        <v>402</v>
      </c>
      <c r="B51" s="387"/>
      <c r="C51" s="387"/>
      <c r="D51" s="387"/>
      <c r="E51" s="387"/>
      <c r="F51" s="387"/>
      <c r="G51" s="86">
        <v>42</v>
      </c>
      <c r="H51" s="96">
        <f>H21+H36+H49+H50</f>
        <v>0</v>
      </c>
      <c r="I51" s="96">
        <f>I21+I36+I49+I50</f>
        <v>0</v>
      </c>
    </row>
    <row r="52" spans="1:9" x14ac:dyDescent="0.25">
      <c r="A52" s="408" t="s">
        <v>216</v>
      </c>
      <c r="B52" s="408"/>
      <c r="C52" s="408"/>
      <c r="D52" s="408"/>
      <c r="E52" s="408"/>
      <c r="F52" s="408"/>
      <c r="G52" s="84">
        <v>43</v>
      </c>
      <c r="H52" s="97">
        <v>0</v>
      </c>
      <c r="I52" s="97">
        <v>0</v>
      </c>
    </row>
    <row r="53" spans="1:9" ht="28.95" customHeight="1" x14ac:dyDescent="0.25">
      <c r="A53" s="408" t="s">
        <v>403</v>
      </c>
      <c r="B53" s="408"/>
      <c r="C53" s="408"/>
      <c r="D53" s="408"/>
      <c r="E53" s="408"/>
      <c r="F53" s="408"/>
      <c r="G53" s="84">
        <v>44</v>
      </c>
      <c r="H53" s="102">
        <f>H52+H51</f>
        <v>0</v>
      </c>
      <c r="I53" s="102">
        <f>I52+I51</f>
        <v>0</v>
      </c>
    </row>
  </sheetData>
  <sheetProtection algorithmName="SHA-512" hashValue="rr9uoK+/tqdTlbTppi3sBXuZMS98osz215JXu0NDdAe884Q5M9t4ErcO7BjF2tqc8Nl9NMpSU0kaYprCrSqQjg==" saltValue="Nq3ikPehPkcXq2cCsQdMZQ=="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63"/>
  <sheetViews>
    <sheetView topLeftCell="J43" workbookViewId="0">
      <selection sqref="A1:J1"/>
    </sheetView>
  </sheetViews>
  <sheetFormatPr defaultRowHeight="13.2" x14ac:dyDescent="0.25"/>
  <cols>
    <col min="1" max="4" width="9.109375" style="2"/>
    <col min="5" max="5" width="10.109375" style="2" bestFit="1" customWidth="1"/>
    <col min="6" max="7" width="9.109375" style="2"/>
    <col min="8" max="25" width="13.44140625" style="37" customWidth="1"/>
    <col min="26" max="26" width="13.44140625" style="1" customWidth="1"/>
    <col min="27" max="29" width="9.109375" style="1"/>
    <col min="30" max="261" width="9.109375" style="2"/>
    <col min="262" max="262" width="10.109375" style="2" bestFit="1" customWidth="1"/>
    <col min="263" max="266" width="9.109375" style="2"/>
    <col min="267" max="268" width="9.88671875" style="2" bestFit="1" customWidth="1"/>
    <col min="269" max="517" width="9.109375" style="2"/>
    <col min="518" max="518" width="10.109375" style="2" bestFit="1" customWidth="1"/>
    <col min="519" max="522" width="9.109375" style="2"/>
    <col min="523" max="524" width="9.88671875" style="2" bestFit="1" customWidth="1"/>
    <col min="525" max="773" width="9.109375" style="2"/>
    <col min="774" max="774" width="10.109375" style="2" bestFit="1" customWidth="1"/>
    <col min="775" max="778" width="9.109375" style="2"/>
    <col min="779" max="780" width="9.88671875" style="2" bestFit="1" customWidth="1"/>
    <col min="781" max="1029" width="9.109375" style="2"/>
    <col min="1030" max="1030" width="10.109375" style="2" bestFit="1" customWidth="1"/>
    <col min="1031" max="1034" width="9.109375" style="2"/>
    <col min="1035" max="1036" width="9.88671875" style="2" bestFit="1" customWidth="1"/>
    <col min="1037" max="1285" width="9.109375" style="2"/>
    <col min="1286" max="1286" width="10.109375" style="2" bestFit="1" customWidth="1"/>
    <col min="1287" max="1290" width="9.109375" style="2"/>
    <col min="1291" max="1292" width="9.88671875" style="2" bestFit="1" customWidth="1"/>
    <col min="1293" max="1541" width="9.109375" style="2"/>
    <col min="1542" max="1542" width="10.109375" style="2" bestFit="1" customWidth="1"/>
    <col min="1543" max="1546" width="9.109375" style="2"/>
    <col min="1547" max="1548" width="9.88671875" style="2" bestFit="1" customWidth="1"/>
    <col min="1549" max="1797" width="9.109375" style="2"/>
    <col min="1798" max="1798" width="10.109375" style="2" bestFit="1" customWidth="1"/>
    <col min="1799" max="1802" width="9.109375" style="2"/>
    <col min="1803" max="1804" width="9.88671875" style="2" bestFit="1" customWidth="1"/>
    <col min="1805" max="2053" width="9.109375" style="2"/>
    <col min="2054" max="2054" width="10.109375" style="2" bestFit="1" customWidth="1"/>
    <col min="2055" max="2058" width="9.109375" style="2"/>
    <col min="2059" max="2060" width="9.88671875" style="2" bestFit="1" customWidth="1"/>
    <col min="2061" max="2309" width="9.109375" style="2"/>
    <col min="2310" max="2310" width="10.109375" style="2" bestFit="1" customWidth="1"/>
    <col min="2311" max="2314" width="9.109375" style="2"/>
    <col min="2315" max="2316" width="9.88671875" style="2" bestFit="1" customWidth="1"/>
    <col min="2317" max="2565" width="9.109375" style="2"/>
    <col min="2566" max="2566" width="10.109375" style="2" bestFit="1" customWidth="1"/>
    <col min="2567" max="2570" width="9.109375" style="2"/>
    <col min="2571" max="2572" width="9.88671875" style="2" bestFit="1" customWidth="1"/>
    <col min="2573" max="2821" width="9.109375" style="2"/>
    <col min="2822" max="2822" width="10.109375" style="2" bestFit="1" customWidth="1"/>
    <col min="2823" max="2826" width="9.109375" style="2"/>
    <col min="2827" max="2828" width="9.88671875" style="2" bestFit="1" customWidth="1"/>
    <col min="2829" max="3077" width="9.109375" style="2"/>
    <col min="3078" max="3078" width="10.109375" style="2" bestFit="1" customWidth="1"/>
    <col min="3079" max="3082" width="9.109375" style="2"/>
    <col min="3083" max="3084" width="9.88671875" style="2" bestFit="1" customWidth="1"/>
    <col min="3085" max="3333" width="9.109375" style="2"/>
    <col min="3334" max="3334" width="10.109375" style="2" bestFit="1" customWidth="1"/>
    <col min="3335" max="3338" width="9.109375" style="2"/>
    <col min="3339" max="3340" width="9.88671875" style="2" bestFit="1" customWidth="1"/>
    <col min="3341" max="3589" width="9.109375" style="2"/>
    <col min="3590" max="3590" width="10.109375" style="2" bestFit="1" customWidth="1"/>
    <col min="3591" max="3594" width="9.109375" style="2"/>
    <col min="3595" max="3596" width="9.88671875" style="2" bestFit="1" customWidth="1"/>
    <col min="3597" max="3845" width="9.109375" style="2"/>
    <col min="3846" max="3846" width="10.109375" style="2" bestFit="1" customWidth="1"/>
    <col min="3847" max="3850" width="9.109375" style="2"/>
    <col min="3851" max="3852" width="9.88671875" style="2" bestFit="1" customWidth="1"/>
    <col min="3853" max="4101" width="9.109375" style="2"/>
    <col min="4102" max="4102" width="10.109375" style="2" bestFit="1" customWidth="1"/>
    <col min="4103" max="4106" width="9.109375" style="2"/>
    <col min="4107" max="4108" width="9.88671875" style="2" bestFit="1" customWidth="1"/>
    <col min="4109" max="4357" width="9.109375" style="2"/>
    <col min="4358" max="4358" width="10.109375" style="2" bestFit="1" customWidth="1"/>
    <col min="4359" max="4362" width="9.109375" style="2"/>
    <col min="4363" max="4364" width="9.88671875" style="2" bestFit="1" customWidth="1"/>
    <col min="4365" max="4613" width="9.109375" style="2"/>
    <col min="4614" max="4614" width="10.109375" style="2" bestFit="1" customWidth="1"/>
    <col min="4615" max="4618" width="9.109375" style="2"/>
    <col min="4619" max="4620" width="9.88671875" style="2" bestFit="1" customWidth="1"/>
    <col min="4621" max="4869" width="9.109375" style="2"/>
    <col min="4870" max="4870" width="10.109375" style="2" bestFit="1" customWidth="1"/>
    <col min="4871" max="4874" width="9.109375" style="2"/>
    <col min="4875" max="4876" width="9.88671875" style="2" bestFit="1" customWidth="1"/>
    <col min="4877" max="5125" width="9.109375" style="2"/>
    <col min="5126" max="5126" width="10.109375" style="2" bestFit="1" customWidth="1"/>
    <col min="5127" max="5130" width="9.109375" style="2"/>
    <col min="5131" max="5132" width="9.88671875" style="2" bestFit="1" customWidth="1"/>
    <col min="5133" max="5381" width="9.109375" style="2"/>
    <col min="5382" max="5382" width="10.109375" style="2" bestFit="1" customWidth="1"/>
    <col min="5383" max="5386" width="9.109375" style="2"/>
    <col min="5387" max="5388" width="9.88671875" style="2" bestFit="1" customWidth="1"/>
    <col min="5389" max="5637" width="9.109375" style="2"/>
    <col min="5638" max="5638" width="10.109375" style="2" bestFit="1" customWidth="1"/>
    <col min="5639" max="5642" width="9.109375" style="2"/>
    <col min="5643" max="5644" width="9.88671875" style="2" bestFit="1" customWidth="1"/>
    <col min="5645" max="5893" width="9.109375" style="2"/>
    <col min="5894" max="5894" width="10.109375" style="2" bestFit="1" customWidth="1"/>
    <col min="5895" max="5898" width="9.109375" style="2"/>
    <col min="5899" max="5900" width="9.88671875" style="2" bestFit="1" customWidth="1"/>
    <col min="5901" max="6149" width="9.109375" style="2"/>
    <col min="6150" max="6150" width="10.109375" style="2" bestFit="1" customWidth="1"/>
    <col min="6151" max="6154" width="9.109375" style="2"/>
    <col min="6155" max="6156" width="9.88671875" style="2" bestFit="1" customWidth="1"/>
    <col min="6157" max="6405" width="9.109375" style="2"/>
    <col min="6406" max="6406" width="10.109375" style="2" bestFit="1" customWidth="1"/>
    <col min="6407" max="6410" width="9.109375" style="2"/>
    <col min="6411" max="6412" width="9.88671875" style="2" bestFit="1" customWidth="1"/>
    <col min="6413" max="6661" width="9.109375" style="2"/>
    <col min="6662" max="6662" width="10.109375" style="2" bestFit="1" customWidth="1"/>
    <col min="6663" max="6666" width="9.109375" style="2"/>
    <col min="6667" max="6668" width="9.88671875" style="2" bestFit="1" customWidth="1"/>
    <col min="6669" max="6917" width="9.109375" style="2"/>
    <col min="6918" max="6918" width="10.109375" style="2" bestFit="1" customWidth="1"/>
    <col min="6919" max="6922" width="9.109375" style="2"/>
    <col min="6923" max="6924" width="9.88671875" style="2" bestFit="1" customWidth="1"/>
    <col min="6925" max="7173" width="9.109375" style="2"/>
    <col min="7174" max="7174" width="10.109375" style="2" bestFit="1" customWidth="1"/>
    <col min="7175" max="7178" width="9.109375" style="2"/>
    <col min="7179" max="7180" width="9.88671875" style="2" bestFit="1" customWidth="1"/>
    <col min="7181" max="7429" width="9.109375" style="2"/>
    <col min="7430" max="7430" width="10.109375" style="2" bestFit="1" customWidth="1"/>
    <col min="7431" max="7434" width="9.109375" style="2"/>
    <col min="7435" max="7436" width="9.88671875" style="2" bestFit="1" customWidth="1"/>
    <col min="7437" max="7685" width="9.109375" style="2"/>
    <col min="7686" max="7686" width="10.109375" style="2" bestFit="1" customWidth="1"/>
    <col min="7687" max="7690" width="9.109375" style="2"/>
    <col min="7691" max="7692" width="9.88671875" style="2" bestFit="1" customWidth="1"/>
    <col min="7693" max="7941" width="9.109375" style="2"/>
    <col min="7942" max="7942" width="10.109375" style="2" bestFit="1" customWidth="1"/>
    <col min="7943" max="7946" width="9.109375" style="2"/>
    <col min="7947" max="7948" width="9.88671875" style="2" bestFit="1" customWidth="1"/>
    <col min="7949" max="8197" width="9.109375" style="2"/>
    <col min="8198" max="8198" width="10.109375" style="2" bestFit="1" customWidth="1"/>
    <col min="8199" max="8202" width="9.109375" style="2"/>
    <col min="8203" max="8204" width="9.88671875" style="2" bestFit="1" customWidth="1"/>
    <col min="8205" max="8453" width="9.109375" style="2"/>
    <col min="8454" max="8454" width="10.109375" style="2" bestFit="1" customWidth="1"/>
    <col min="8455" max="8458" width="9.109375" style="2"/>
    <col min="8459" max="8460" width="9.88671875" style="2" bestFit="1" customWidth="1"/>
    <col min="8461" max="8709" width="9.109375" style="2"/>
    <col min="8710" max="8710" width="10.109375" style="2" bestFit="1" customWidth="1"/>
    <col min="8711" max="8714" width="9.109375" style="2"/>
    <col min="8715" max="8716" width="9.88671875" style="2" bestFit="1" customWidth="1"/>
    <col min="8717" max="8965" width="9.109375" style="2"/>
    <col min="8966" max="8966" width="10.109375" style="2" bestFit="1" customWidth="1"/>
    <col min="8967" max="8970" width="9.109375" style="2"/>
    <col min="8971" max="8972" width="9.88671875" style="2" bestFit="1" customWidth="1"/>
    <col min="8973" max="9221" width="9.109375" style="2"/>
    <col min="9222" max="9222" width="10.109375" style="2" bestFit="1" customWidth="1"/>
    <col min="9223" max="9226" width="9.109375" style="2"/>
    <col min="9227" max="9228" width="9.88671875" style="2" bestFit="1" customWidth="1"/>
    <col min="9229" max="9477" width="9.109375" style="2"/>
    <col min="9478" max="9478" width="10.109375" style="2" bestFit="1" customWidth="1"/>
    <col min="9479" max="9482" width="9.109375" style="2"/>
    <col min="9483" max="9484" width="9.88671875" style="2" bestFit="1" customWidth="1"/>
    <col min="9485" max="9733" width="9.109375" style="2"/>
    <col min="9734" max="9734" width="10.109375" style="2" bestFit="1" customWidth="1"/>
    <col min="9735" max="9738" width="9.109375" style="2"/>
    <col min="9739" max="9740" width="9.88671875" style="2" bestFit="1" customWidth="1"/>
    <col min="9741" max="9989" width="9.109375" style="2"/>
    <col min="9990" max="9990" width="10.109375" style="2" bestFit="1" customWidth="1"/>
    <col min="9991" max="9994" width="9.109375" style="2"/>
    <col min="9995" max="9996" width="9.88671875" style="2" bestFit="1" customWidth="1"/>
    <col min="9997" max="10245" width="9.109375" style="2"/>
    <col min="10246" max="10246" width="10.109375" style="2" bestFit="1" customWidth="1"/>
    <col min="10247" max="10250" width="9.109375" style="2"/>
    <col min="10251" max="10252" width="9.88671875" style="2" bestFit="1" customWidth="1"/>
    <col min="10253" max="10501" width="9.109375" style="2"/>
    <col min="10502" max="10502" width="10.109375" style="2" bestFit="1" customWidth="1"/>
    <col min="10503" max="10506" width="9.109375" style="2"/>
    <col min="10507" max="10508" width="9.88671875" style="2" bestFit="1" customWidth="1"/>
    <col min="10509" max="10757" width="9.109375" style="2"/>
    <col min="10758" max="10758" width="10.109375" style="2" bestFit="1" customWidth="1"/>
    <col min="10759" max="10762" width="9.109375" style="2"/>
    <col min="10763" max="10764" width="9.88671875" style="2" bestFit="1" customWidth="1"/>
    <col min="10765" max="11013" width="9.109375" style="2"/>
    <col min="11014" max="11014" width="10.109375" style="2" bestFit="1" customWidth="1"/>
    <col min="11015" max="11018" width="9.109375" style="2"/>
    <col min="11019" max="11020" width="9.88671875" style="2" bestFit="1" customWidth="1"/>
    <col min="11021" max="11269" width="9.109375" style="2"/>
    <col min="11270" max="11270" width="10.109375" style="2" bestFit="1" customWidth="1"/>
    <col min="11271" max="11274" width="9.109375" style="2"/>
    <col min="11275" max="11276" width="9.88671875" style="2" bestFit="1" customWidth="1"/>
    <col min="11277" max="11525" width="9.109375" style="2"/>
    <col min="11526" max="11526" width="10.109375" style="2" bestFit="1" customWidth="1"/>
    <col min="11527" max="11530" width="9.109375" style="2"/>
    <col min="11531" max="11532" width="9.88671875" style="2" bestFit="1" customWidth="1"/>
    <col min="11533" max="11781" width="9.109375" style="2"/>
    <col min="11782" max="11782" width="10.109375" style="2" bestFit="1" customWidth="1"/>
    <col min="11783" max="11786" width="9.109375" style="2"/>
    <col min="11787" max="11788" width="9.88671875" style="2" bestFit="1" customWidth="1"/>
    <col min="11789" max="12037" width="9.109375" style="2"/>
    <col min="12038" max="12038" width="10.109375" style="2" bestFit="1" customWidth="1"/>
    <col min="12039" max="12042" width="9.109375" style="2"/>
    <col min="12043" max="12044" width="9.88671875" style="2" bestFit="1" customWidth="1"/>
    <col min="12045" max="12293" width="9.109375" style="2"/>
    <col min="12294" max="12294" width="10.109375" style="2" bestFit="1" customWidth="1"/>
    <col min="12295" max="12298" width="9.109375" style="2"/>
    <col min="12299" max="12300" width="9.88671875" style="2" bestFit="1" customWidth="1"/>
    <col min="12301" max="12549" width="9.109375" style="2"/>
    <col min="12550" max="12550" width="10.109375" style="2" bestFit="1" customWidth="1"/>
    <col min="12551" max="12554" width="9.109375" style="2"/>
    <col min="12555" max="12556" width="9.88671875" style="2" bestFit="1" customWidth="1"/>
    <col min="12557" max="12805" width="9.109375" style="2"/>
    <col min="12806" max="12806" width="10.109375" style="2" bestFit="1" customWidth="1"/>
    <col min="12807" max="12810" width="9.109375" style="2"/>
    <col min="12811" max="12812" width="9.88671875" style="2" bestFit="1" customWidth="1"/>
    <col min="12813" max="13061" width="9.109375" style="2"/>
    <col min="13062" max="13062" width="10.109375" style="2" bestFit="1" customWidth="1"/>
    <col min="13063" max="13066" width="9.109375" style="2"/>
    <col min="13067" max="13068" width="9.88671875" style="2" bestFit="1" customWidth="1"/>
    <col min="13069" max="13317" width="9.109375" style="2"/>
    <col min="13318" max="13318" width="10.109375" style="2" bestFit="1" customWidth="1"/>
    <col min="13319" max="13322" width="9.109375" style="2"/>
    <col min="13323" max="13324" width="9.88671875" style="2" bestFit="1" customWidth="1"/>
    <col min="13325" max="13573" width="9.109375" style="2"/>
    <col min="13574" max="13574" width="10.109375" style="2" bestFit="1" customWidth="1"/>
    <col min="13575" max="13578" width="9.109375" style="2"/>
    <col min="13579" max="13580" width="9.88671875" style="2" bestFit="1" customWidth="1"/>
    <col min="13581" max="13829" width="9.109375" style="2"/>
    <col min="13830" max="13830" width="10.109375" style="2" bestFit="1" customWidth="1"/>
    <col min="13831" max="13834" width="9.109375" style="2"/>
    <col min="13835" max="13836" width="9.88671875" style="2" bestFit="1" customWidth="1"/>
    <col min="13837" max="14085" width="9.109375" style="2"/>
    <col min="14086" max="14086" width="10.109375" style="2" bestFit="1" customWidth="1"/>
    <col min="14087" max="14090" width="9.109375" style="2"/>
    <col min="14091" max="14092" width="9.88671875" style="2" bestFit="1" customWidth="1"/>
    <col min="14093" max="14341" width="9.109375" style="2"/>
    <col min="14342" max="14342" width="10.109375" style="2" bestFit="1" customWidth="1"/>
    <col min="14343" max="14346" width="9.109375" style="2"/>
    <col min="14347" max="14348" width="9.88671875" style="2" bestFit="1" customWidth="1"/>
    <col min="14349" max="14597" width="9.109375" style="2"/>
    <col min="14598" max="14598" width="10.109375" style="2" bestFit="1" customWidth="1"/>
    <col min="14599" max="14602" width="9.109375" style="2"/>
    <col min="14603" max="14604" width="9.88671875" style="2" bestFit="1" customWidth="1"/>
    <col min="14605" max="14853" width="9.109375" style="2"/>
    <col min="14854" max="14854" width="10.109375" style="2" bestFit="1" customWidth="1"/>
    <col min="14855" max="14858" width="9.109375" style="2"/>
    <col min="14859" max="14860" width="9.88671875" style="2" bestFit="1" customWidth="1"/>
    <col min="14861" max="15109" width="9.109375" style="2"/>
    <col min="15110" max="15110" width="10.109375" style="2" bestFit="1" customWidth="1"/>
    <col min="15111" max="15114" width="9.109375" style="2"/>
    <col min="15115" max="15116" width="9.88671875" style="2" bestFit="1" customWidth="1"/>
    <col min="15117" max="15365" width="9.109375" style="2"/>
    <col min="15366" max="15366" width="10.109375" style="2" bestFit="1" customWidth="1"/>
    <col min="15367" max="15370" width="9.109375" style="2"/>
    <col min="15371" max="15372" width="9.88671875" style="2" bestFit="1" customWidth="1"/>
    <col min="15373" max="15621" width="9.109375" style="2"/>
    <col min="15622" max="15622" width="10.109375" style="2" bestFit="1" customWidth="1"/>
    <col min="15623" max="15626" width="9.109375" style="2"/>
    <col min="15627" max="15628" width="9.88671875" style="2" bestFit="1" customWidth="1"/>
    <col min="15629" max="15877" width="9.109375" style="2"/>
    <col min="15878" max="15878" width="10.109375" style="2" bestFit="1" customWidth="1"/>
    <col min="15879" max="15882" width="9.109375" style="2"/>
    <col min="15883" max="15884" width="9.88671875" style="2" bestFit="1" customWidth="1"/>
    <col min="15885" max="16133" width="9.109375" style="2"/>
    <col min="16134" max="16134" width="10.109375" style="2" bestFit="1" customWidth="1"/>
    <col min="16135" max="16138" width="9.109375" style="2"/>
    <col min="16139" max="16140" width="9.88671875" style="2" bestFit="1" customWidth="1"/>
    <col min="16141" max="16384" width="9.109375" style="2"/>
  </cols>
  <sheetData>
    <row r="1" spans="1:25" x14ac:dyDescent="0.25">
      <c r="A1" s="435" t="s">
        <v>243</v>
      </c>
      <c r="B1" s="436"/>
      <c r="C1" s="436"/>
      <c r="D1" s="436"/>
      <c r="E1" s="436"/>
      <c r="F1" s="436"/>
      <c r="G1" s="436"/>
      <c r="H1" s="436"/>
      <c r="I1" s="436"/>
      <c r="J1" s="436"/>
      <c r="K1" s="36"/>
    </row>
    <row r="2" spans="1:25" ht="15.6" x14ac:dyDescent="0.25">
      <c r="A2" s="3"/>
      <c r="B2" s="4"/>
      <c r="C2" s="437" t="s">
        <v>244</v>
      </c>
      <c r="D2" s="437"/>
      <c r="E2" s="107">
        <v>44197</v>
      </c>
      <c r="F2" s="5" t="s">
        <v>0</v>
      </c>
      <c r="G2" s="108">
        <v>44561</v>
      </c>
      <c r="H2" s="38"/>
      <c r="I2" s="38"/>
      <c r="J2" s="38"/>
      <c r="K2" s="39"/>
      <c r="X2" s="40" t="s">
        <v>279</v>
      </c>
    </row>
    <row r="3" spans="1:25" ht="13.5" customHeight="1" thickBot="1" x14ac:dyDescent="0.3">
      <c r="A3" s="438" t="s">
        <v>245</v>
      </c>
      <c r="B3" s="439"/>
      <c r="C3" s="439"/>
      <c r="D3" s="439"/>
      <c r="E3" s="439"/>
      <c r="F3" s="439"/>
      <c r="G3" s="442" t="s">
        <v>3</v>
      </c>
      <c r="H3" s="426" t="s">
        <v>246</v>
      </c>
      <c r="I3" s="426"/>
      <c r="J3" s="426"/>
      <c r="K3" s="426"/>
      <c r="L3" s="426"/>
      <c r="M3" s="426"/>
      <c r="N3" s="426"/>
      <c r="O3" s="426"/>
      <c r="P3" s="426"/>
      <c r="Q3" s="426"/>
      <c r="R3" s="426"/>
      <c r="S3" s="426"/>
      <c r="T3" s="426"/>
      <c r="U3" s="426"/>
      <c r="V3" s="426"/>
      <c r="W3" s="426"/>
      <c r="X3" s="426" t="s">
        <v>407</v>
      </c>
      <c r="Y3" s="428" t="s">
        <v>247</v>
      </c>
    </row>
    <row r="4" spans="1:25" ht="72" thickBot="1" x14ac:dyDescent="0.3">
      <c r="A4" s="440"/>
      <c r="B4" s="441"/>
      <c r="C4" s="441"/>
      <c r="D4" s="441"/>
      <c r="E4" s="441"/>
      <c r="F4" s="441"/>
      <c r="G4" s="443"/>
      <c r="H4" s="41" t="s">
        <v>248</v>
      </c>
      <c r="I4" s="41" t="s">
        <v>249</v>
      </c>
      <c r="J4" s="41" t="s">
        <v>250</v>
      </c>
      <c r="K4" s="41" t="s">
        <v>251</v>
      </c>
      <c r="L4" s="41" t="s">
        <v>252</v>
      </c>
      <c r="M4" s="41" t="s">
        <v>253</v>
      </c>
      <c r="N4" s="41" t="s">
        <v>254</v>
      </c>
      <c r="O4" s="41" t="s">
        <v>255</v>
      </c>
      <c r="P4" s="103" t="s">
        <v>404</v>
      </c>
      <c r="Q4" s="41" t="s">
        <v>256</v>
      </c>
      <c r="R4" s="41" t="s">
        <v>257</v>
      </c>
      <c r="S4" s="103" t="s">
        <v>405</v>
      </c>
      <c r="T4" s="103" t="s">
        <v>406</v>
      </c>
      <c r="U4" s="41" t="s">
        <v>258</v>
      </c>
      <c r="V4" s="41" t="s">
        <v>259</v>
      </c>
      <c r="W4" s="41" t="s">
        <v>260</v>
      </c>
      <c r="X4" s="427"/>
      <c r="Y4" s="429"/>
    </row>
    <row r="5" spans="1:25" ht="20.399999999999999" x14ac:dyDescent="0.25">
      <c r="A5" s="430">
        <v>1</v>
      </c>
      <c r="B5" s="431"/>
      <c r="C5" s="431"/>
      <c r="D5" s="431"/>
      <c r="E5" s="431"/>
      <c r="F5" s="431"/>
      <c r="G5" s="6">
        <v>2</v>
      </c>
      <c r="H5" s="42" t="s">
        <v>167</v>
      </c>
      <c r="I5" s="43" t="s">
        <v>168</v>
      </c>
      <c r="J5" s="42" t="s">
        <v>280</v>
      </c>
      <c r="K5" s="43" t="s">
        <v>281</v>
      </c>
      <c r="L5" s="42" t="s">
        <v>282</v>
      </c>
      <c r="M5" s="43" t="s">
        <v>283</v>
      </c>
      <c r="N5" s="42" t="s">
        <v>284</v>
      </c>
      <c r="O5" s="43" t="s">
        <v>285</v>
      </c>
      <c r="P5" s="42" t="s">
        <v>286</v>
      </c>
      <c r="Q5" s="43" t="s">
        <v>287</v>
      </c>
      <c r="R5" s="42" t="s">
        <v>288</v>
      </c>
      <c r="S5" s="42" t="s">
        <v>289</v>
      </c>
      <c r="T5" s="42" t="s">
        <v>290</v>
      </c>
      <c r="U5" s="42" t="s">
        <v>408</v>
      </c>
      <c r="V5" s="42" t="s">
        <v>291</v>
      </c>
      <c r="W5" s="42" t="s">
        <v>409</v>
      </c>
      <c r="X5" s="42">
        <v>19</v>
      </c>
      <c r="Y5" s="44" t="s">
        <v>410</v>
      </c>
    </row>
    <row r="6" spans="1:25" x14ac:dyDescent="0.25">
      <c r="A6" s="432" t="s">
        <v>261</v>
      </c>
      <c r="B6" s="432"/>
      <c r="C6" s="432"/>
      <c r="D6" s="432"/>
      <c r="E6" s="432"/>
      <c r="F6" s="432"/>
      <c r="G6" s="432"/>
      <c r="H6" s="432"/>
      <c r="I6" s="432"/>
      <c r="J6" s="432"/>
      <c r="K6" s="432"/>
      <c r="L6" s="432"/>
      <c r="M6" s="432"/>
      <c r="N6" s="433"/>
      <c r="O6" s="433"/>
      <c r="P6" s="433"/>
      <c r="Q6" s="433"/>
      <c r="R6" s="433"/>
      <c r="S6" s="433"/>
      <c r="T6" s="433"/>
      <c r="U6" s="433"/>
      <c r="V6" s="433"/>
      <c r="W6" s="433"/>
      <c r="X6" s="433"/>
      <c r="Y6" s="434"/>
    </row>
    <row r="7" spans="1:25" x14ac:dyDescent="0.25">
      <c r="A7" s="424" t="s">
        <v>294</v>
      </c>
      <c r="B7" s="424"/>
      <c r="C7" s="424"/>
      <c r="D7" s="424"/>
      <c r="E7" s="424"/>
      <c r="F7" s="424"/>
      <c r="G7" s="7">
        <v>1</v>
      </c>
      <c r="H7" s="109">
        <v>1672021210</v>
      </c>
      <c r="I7" s="109">
        <v>5223432</v>
      </c>
      <c r="J7" s="109">
        <v>83601061</v>
      </c>
      <c r="K7" s="109">
        <v>136815284</v>
      </c>
      <c r="L7" s="109">
        <v>124418267</v>
      </c>
      <c r="M7" s="109">
        <v>0</v>
      </c>
      <c r="N7" s="109">
        <v>0</v>
      </c>
      <c r="O7" s="109">
        <v>0</v>
      </c>
      <c r="P7" s="109">
        <v>61474</v>
      </c>
      <c r="Q7" s="109">
        <v>0</v>
      </c>
      <c r="R7" s="109">
        <v>0</v>
      </c>
      <c r="S7" s="109">
        <v>0</v>
      </c>
      <c r="T7" s="109">
        <v>0</v>
      </c>
      <c r="U7" s="109">
        <v>430206412</v>
      </c>
      <c r="V7" s="109">
        <v>284535940</v>
      </c>
      <c r="W7" s="46">
        <f>H7+I7+J7+K7-L7+M7+N7+O7+P7+Q7+R7+U7+V7+S7+T7</f>
        <v>2488046546</v>
      </c>
      <c r="X7" s="109">
        <v>731023213</v>
      </c>
      <c r="Y7" s="46">
        <f>W7+X7</f>
        <v>3219069759</v>
      </c>
    </row>
    <row r="8" spans="1:25" x14ac:dyDescent="0.25">
      <c r="A8" s="419" t="s">
        <v>262</v>
      </c>
      <c r="B8" s="419"/>
      <c r="C8" s="419"/>
      <c r="D8" s="419"/>
      <c r="E8" s="419"/>
      <c r="F8" s="419"/>
      <c r="G8" s="7">
        <v>2</v>
      </c>
      <c r="H8" s="109">
        <v>0</v>
      </c>
      <c r="I8" s="109">
        <v>0</v>
      </c>
      <c r="J8" s="109">
        <v>0</v>
      </c>
      <c r="K8" s="109">
        <v>0</v>
      </c>
      <c r="L8" s="109">
        <v>0</v>
      </c>
      <c r="M8" s="109">
        <v>0</v>
      </c>
      <c r="N8" s="109">
        <v>0</v>
      </c>
      <c r="O8" s="109">
        <v>0</v>
      </c>
      <c r="P8" s="109">
        <v>0</v>
      </c>
      <c r="Q8" s="109">
        <v>0</v>
      </c>
      <c r="R8" s="109">
        <v>0</v>
      </c>
      <c r="S8" s="109">
        <v>0</v>
      </c>
      <c r="T8" s="109">
        <v>0</v>
      </c>
      <c r="U8" s="109">
        <v>0</v>
      </c>
      <c r="V8" s="109">
        <v>0</v>
      </c>
      <c r="W8" s="46">
        <f t="shared" ref="W8:W29" si="0">H8+I8+J8+K8-L8+M8+N8+O8+P8+Q8+R8+U8+V8+S8+T8</f>
        <v>0</v>
      </c>
      <c r="X8" s="109">
        <v>0</v>
      </c>
      <c r="Y8" s="46">
        <f t="shared" ref="Y8:Y9" si="1">W8+X8</f>
        <v>0</v>
      </c>
    </row>
    <row r="9" spans="1:25" x14ac:dyDescent="0.25">
      <c r="A9" s="419" t="s">
        <v>263</v>
      </c>
      <c r="B9" s="419"/>
      <c r="C9" s="419"/>
      <c r="D9" s="419"/>
      <c r="E9" s="419"/>
      <c r="F9" s="419"/>
      <c r="G9" s="7">
        <v>3</v>
      </c>
      <c r="H9" s="109">
        <v>0</v>
      </c>
      <c r="I9" s="109">
        <v>0</v>
      </c>
      <c r="J9" s="109">
        <v>0</v>
      </c>
      <c r="K9" s="109">
        <v>0</v>
      </c>
      <c r="L9" s="109">
        <v>0</v>
      </c>
      <c r="M9" s="109">
        <v>0</v>
      </c>
      <c r="N9" s="109">
        <v>0</v>
      </c>
      <c r="O9" s="109">
        <v>0</v>
      </c>
      <c r="P9" s="109">
        <v>0</v>
      </c>
      <c r="Q9" s="109">
        <v>0</v>
      </c>
      <c r="R9" s="109">
        <v>0</v>
      </c>
      <c r="S9" s="109">
        <v>0</v>
      </c>
      <c r="T9" s="109">
        <v>0</v>
      </c>
      <c r="U9" s="109">
        <v>0</v>
      </c>
      <c r="V9" s="109">
        <v>0</v>
      </c>
      <c r="W9" s="46">
        <f t="shared" si="0"/>
        <v>0</v>
      </c>
      <c r="X9" s="109">
        <v>0</v>
      </c>
      <c r="Y9" s="46">
        <f t="shared" si="1"/>
        <v>0</v>
      </c>
    </row>
    <row r="10" spans="1:25" ht="22.5" customHeight="1" x14ac:dyDescent="0.25">
      <c r="A10" s="425" t="s">
        <v>295</v>
      </c>
      <c r="B10" s="425"/>
      <c r="C10" s="425"/>
      <c r="D10" s="425"/>
      <c r="E10" s="425"/>
      <c r="F10" s="425"/>
      <c r="G10" s="8">
        <v>4</v>
      </c>
      <c r="H10" s="47">
        <f>H7+H8+H9</f>
        <v>1672021210</v>
      </c>
      <c r="I10" s="47">
        <f t="shared" ref="I10:Y10" si="2">I7+I8+I9</f>
        <v>5223432</v>
      </c>
      <c r="J10" s="47">
        <f t="shared" si="2"/>
        <v>83601061</v>
      </c>
      <c r="K10" s="47">
        <f t="shared" si="2"/>
        <v>136815284</v>
      </c>
      <c r="L10" s="47">
        <f t="shared" si="2"/>
        <v>124418267</v>
      </c>
      <c r="M10" s="47">
        <f t="shared" si="2"/>
        <v>0</v>
      </c>
      <c r="N10" s="47">
        <f t="shared" si="2"/>
        <v>0</v>
      </c>
      <c r="O10" s="47">
        <f t="shared" si="2"/>
        <v>0</v>
      </c>
      <c r="P10" s="47">
        <f t="shared" si="2"/>
        <v>61474</v>
      </c>
      <c r="Q10" s="47">
        <f t="shared" si="2"/>
        <v>0</v>
      </c>
      <c r="R10" s="47">
        <f t="shared" si="2"/>
        <v>0</v>
      </c>
      <c r="S10" s="47">
        <f t="shared" si="2"/>
        <v>0</v>
      </c>
      <c r="T10" s="47">
        <f t="shared" si="2"/>
        <v>0</v>
      </c>
      <c r="U10" s="47">
        <f t="shared" si="2"/>
        <v>430206412</v>
      </c>
      <c r="V10" s="47">
        <f t="shared" si="2"/>
        <v>284535940</v>
      </c>
      <c r="W10" s="47">
        <f t="shared" si="0"/>
        <v>2488046546</v>
      </c>
      <c r="X10" s="47">
        <f t="shared" si="2"/>
        <v>731023213</v>
      </c>
      <c r="Y10" s="47">
        <f t="shared" si="2"/>
        <v>3219069759</v>
      </c>
    </row>
    <row r="11" spans="1:25" x14ac:dyDescent="0.25">
      <c r="A11" s="419" t="s">
        <v>264</v>
      </c>
      <c r="B11" s="419"/>
      <c r="C11" s="419"/>
      <c r="D11" s="419"/>
      <c r="E11" s="419"/>
      <c r="F11" s="419"/>
      <c r="G11" s="7">
        <v>5</v>
      </c>
      <c r="H11" s="49">
        <v>0</v>
      </c>
      <c r="I11" s="49">
        <v>0</v>
      </c>
      <c r="J11" s="49">
        <v>0</v>
      </c>
      <c r="K11" s="49">
        <v>0</v>
      </c>
      <c r="L11" s="49">
        <v>0</v>
      </c>
      <c r="M11" s="49">
        <v>0</v>
      </c>
      <c r="N11" s="49">
        <v>0</v>
      </c>
      <c r="O11" s="49">
        <v>0</v>
      </c>
      <c r="P11" s="49">
        <v>0</v>
      </c>
      <c r="Q11" s="49">
        <v>0</v>
      </c>
      <c r="R11" s="49">
        <v>0</v>
      </c>
      <c r="S11" s="118">
        <v>0</v>
      </c>
      <c r="T11" s="118">
        <v>0</v>
      </c>
      <c r="U11" s="49">
        <v>0</v>
      </c>
      <c r="V11" s="120">
        <v>-329593506</v>
      </c>
      <c r="W11" s="46">
        <f t="shared" si="0"/>
        <v>-329593506</v>
      </c>
      <c r="X11" s="111">
        <v>-29212285</v>
      </c>
      <c r="Y11" s="46">
        <f t="shared" ref="Y11:Y29" si="3">W11+X11</f>
        <v>-358805791</v>
      </c>
    </row>
    <row r="12" spans="1:25" x14ac:dyDescent="0.25">
      <c r="A12" s="419" t="s">
        <v>265</v>
      </c>
      <c r="B12" s="419"/>
      <c r="C12" s="419"/>
      <c r="D12" s="419"/>
      <c r="E12" s="419"/>
      <c r="F12" s="419"/>
      <c r="G12" s="7">
        <v>6</v>
      </c>
      <c r="H12" s="49">
        <v>0</v>
      </c>
      <c r="I12" s="49">
        <v>0</v>
      </c>
      <c r="J12" s="49">
        <v>0</v>
      </c>
      <c r="K12" s="49">
        <v>0</v>
      </c>
      <c r="L12" s="49">
        <v>0</v>
      </c>
      <c r="M12" s="49">
        <v>0</v>
      </c>
      <c r="N12" s="112">
        <v>263962</v>
      </c>
      <c r="O12" s="49">
        <v>0</v>
      </c>
      <c r="P12" s="49">
        <v>0</v>
      </c>
      <c r="Q12" s="49">
        <v>0</v>
      </c>
      <c r="R12" s="49">
        <v>0</v>
      </c>
      <c r="S12" s="118">
        <v>0</v>
      </c>
      <c r="T12" s="118">
        <v>0</v>
      </c>
      <c r="U12" s="49">
        <v>0</v>
      </c>
      <c r="V12" s="49">
        <v>0</v>
      </c>
      <c r="W12" s="46">
        <f t="shared" si="0"/>
        <v>263962</v>
      </c>
      <c r="X12" s="111">
        <v>0</v>
      </c>
      <c r="Y12" s="46">
        <f t="shared" si="3"/>
        <v>263962</v>
      </c>
    </row>
    <row r="13" spans="1:25" ht="26.25" customHeight="1" x14ac:dyDescent="0.25">
      <c r="A13" s="419" t="s">
        <v>266</v>
      </c>
      <c r="B13" s="419"/>
      <c r="C13" s="419"/>
      <c r="D13" s="419"/>
      <c r="E13" s="419"/>
      <c r="F13" s="419"/>
      <c r="G13" s="7">
        <v>7</v>
      </c>
      <c r="H13" s="49">
        <v>0</v>
      </c>
      <c r="I13" s="49">
        <v>0</v>
      </c>
      <c r="J13" s="49">
        <v>0</v>
      </c>
      <c r="K13" s="49">
        <v>0</v>
      </c>
      <c r="L13" s="49">
        <v>0</v>
      </c>
      <c r="M13" s="49">
        <v>0</v>
      </c>
      <c r="N13" s="49">
        <v>0</v>
      </c>
      <c r="O13" s="45">
        <v>0</v>
      </c>
      <c r="P13" s="49">
        <v>0</v>
      </c>
      <c r="Q13" s="49">
        <v>0</v>
      </c>
      <c r="R13" s="49">
        <v>0</v>
      </c>
      <c r="S13" s="118">
        <v>0</v>
      </c>
      <c r="T13" s="118">
        <v>0</v>
      </c>
      <c r="U13" s="119">
        <v>0</v>
      </c>
      <c r="V13" s="119">
        <v>0</v>
      </c>
      <c r="W13" s="46">
        <f t="shared" si="0"/>
        <v>0</v>
      </c>
      <c r="X13" s="111">
        <v>0</v>
      </c>
      <c r="Y13" s="46">
        <f t="shared" si="3"/>
        <v>0</v>
      </c>
    </row>
    <row r="14" spans="1:25" ht="40.5" customHeight="1" x14ac:dyDescent="0.25">
      <c r="A14" s="419" t="s">
        <v>411</v>
      </c>
      <c r="B14" s="419"/>
      <c r="C14" s="419"/>
      <c r="D14" s="419"/>
      <c r="E14" s="419"/>
      <c r="F14" s="419"/>
      <c r="G14" s="7">
        <v>8</v>
      </c>
      <c r="H14" s="49">
        <v>0</v>
      </c>
      <c r="I14" s="49">
        <v>0</v>
      </c>
      <c r="J14" s="49">
        <v>0</v>
      </c>
      <c r="K14" s="49">
        <v>0</v>
      </c>
      <c r="L14" s="49">
        <v>0</v>
      </c>
      <c r="M14" s="49">
        <v>0</v>
      </c>
      <c r="N14" s="49">
        <v>0</v>
      </c>
      <c r="O14" s="49">
        <v>0</v>
      </c>
      <c r="P14" s="113">
        <v>-73904</v>
      </c>
      <c r="Q14" s="49">
        <v>0</v>
      </c>
      <c r="R14" s="49">
        <v>0</v>
      </c>
      <c r="S14" s="118">
        <v>0</v>
      </c>
      <c r="T14" s="118">
        <v>0</v>
      </c>
      <c r="U14" s="119">
        <v>0</v>
      </c>
      <c r="V14" s="119">
        <v>0</v>
      </c>
      <c r="W14" s="46">
        <f t="shared" si="0"/>
        <v>-73904</v>
      </c>
      <c r="X14" s="111">
        <v>0</v>
      </c>
      <c r="Y14" s="46">
        <f t="shared" si="3"/>
        <v>-73904</v>
      </c>
    </row>
    <row r="15" spans="1:25" x14ac:dyDescent="0.25">
      <c r="A15" s="419" t="s">
        <v>267</v>
      </c>
      <c r="B15" s="419"/>
      <c r="C15" s="419"/>
      <c r="D15" s="419"/>
      <c r="E15" s="419"/>
      <c r="F15" s="419"/>
      <c r="G15" s="7">
        <v>9</v>
      </c>
      <c r="H15" s="49">
        <v>0</v>
      </c>
      <c r="I15" s="49">
        <v>0</v>
      </c>
      <c r="J15" s="49">
        <v>0</v>
      </c>
      <c r="K15" s="49">
        <v>0</v>
      </c>
      <c r="L15" s="49">
        <v>0</v>
      </c>
      <c r="M15" s="49">
        <v>0</v>
      </c>
      <c r="N15" s="49">
        <v>0</v>
      </c>
      <c r="O15" s="49">
        <v>0</v>
      </c>
      <c r="P15" s="49">
        <v>0</v>
      </c>
      <c r="Q15" s="116">
        <v>0</v>
      </c>
      <c r="R15" s="49">
        <v>0</v>
      </c>
      <c r="S15" s="118">
        <v>0</v>
      </c>
      <c r="T15" s="118">
        <v>0</v>
      </c>
      <c r="U15" s="119">
        <v>0</v>
      </c>
      <c r="V15" s="119">
        <v>0</v>
      </c>
      <c r="W15" s="46">
        <f t="shared" si="0"/>
        <v>0</v>
      </c>
      <c r="X15" s="111">
        <v>0</v>
      </c>
      <c r="Y15" s="46">
        <f t="shared" si="3"/>
        <v>0</v>
      </c>
    </row>
    <row r="16" spans="1:25" ht="28.5" customHeight="1" x14ac:dyDescent="0.25">
      <c r="A16" s="419" t="s">
        <v>268</v>
      </c>
      <c r="B16" s="419"/>
      <c r="C16" s="419"/>
      <c r="D16" s="419"/>
      <c r="E16" s="419"/>
      <c r="F16" s="419"/>
      <c r="G16" s="7">
        <v>10</v>
      </c>
      <c r="H16" s="49">
        <v>0</v>
      </c>
      <c r="I16" s="49">
        <v>0</v>
      </c>
      <c r="J16" s="49">
        <v>0</v>
      </c>
      <c r="K16" s="49">
        <v>0</v>
      </c>
      <c r="L16" s="49">
        <v>0</v>
      </c>
      <c r="M16" s="49">
        <v>0</v>
      </c>
      <c r="N16" s="49">
        <v>0</v>
      </c>
      <c r="O16" s="49">
        <v>0</v>
      </c>
      <c r="P16" s="49">
        <v>0</v>
      </c>
      <c r="Q16" s="49">
        <v>0</v>
      </c>
      <c r="R16" s="117">
        <v>0</v>
      </c>
      <c r="S16" s="118">
        <v>0</v>
      </c>
      <c r="T16" s="118">
        <v>0</v>
      </c>
      <c r="U16" s="119">
        <v>0</v>
      </c>
      <c r="V16" s="119">
        <v>0</v>
      </c>
      <c r="W16" s="46">
        <f t="shared" si="0"/>
        <v>0</v>
      </c>
      <c r="X16" s="111">
        <v>0</v>
      </c>
      <c r="Y16" s="46">
        <f t="shared" si="3"/>
        <v>0</v>
      </c>
    </row>
    <row r="17" spans="1:25" ht="23.25" customHeight="1" x14ac:dyDescent="0.25">
      <c r="A17" s="419" t="s">
        <v>269</v>
      </c>
      <c r="B17" s="419"/>
      <c r="C17" s="419"/>
      <c r="D17" s="419"/>
      <c r="E17" s="419"/>
      <c r="F17" s="419"/>
      <c r="G17" s="7">
        <v>11</v>
      </c>
      <c r="H17" s="49">
        <v>0</v>
      </c>
      <c r="I17" s="49">
        <v>0</v>
      </c>
      <c r="J17" s="49">
        <v>0</v>
      </c>
      <c r="K17" s="49">
        <v>0</v>
      </c>
      <c r="L17" s="49">
        <v>0</v>
      </c>
      <c r="M17" s="49">
        <v>0</v>
      </c>
      <c r="N17" s="115">
        <v>0</v>
      </c>
      <c r="O17" s="115">
        <v>0</v>
      </c>
      <c r="P17" s="115">
        <v>0</v>
      </c>
      <c r="Q17" s="115">
        <v>0</v>
      </c>
      <c r="R17" s="117">
        <v>0</v>
      </c>
      <c r="S17" s="118">
        <v>0</v>
      </c>
      <c r="T17" s="118">
        <v>0</v>
      </c>
      <c r="U17" s="119">
        <v>0</v>
      </c>
      <c r="V17" s="119">
        <v>0</v>
      </c>
      <c r="W17" s="46">
        <f t="shared" si="0"/>
        <v>0</v>
      </c>
      <c r="X17" s="111">
        <v>0</v>
      </c>
      <c r="Y17" s="46">
        <f t="shared" si="3"/>
        <v>0</v>
      </c>
    </row>
    <row r="18" spans="1:25" x14ac:dyDescent="0.25">
      <c r="A18" s="419" t="s">
        <v>270</v>
      </c>
      <c r="B18" s="419"/>
      <c r="C18" s="419"/>
      <c r="D18" s="419"/>
      <c r="E18" s="419"/>
      <c r="F18" s="419"/>
      <c r="G18" s="7">
        <v>12</v>
      </c>
      <c r="H18" s="49">
        <v>0</v>
      </c>
      <c r="I18" s="49">
        <v>0</v>
      </c>
      <c r="J18" s="49">
        <v>0</v>
      </c>
      <c r="K18" s="49">
        <v>0</v>
      </c>
      <c r="L18" s="49">
        <v>0</v>
      </c>
      <c r="M18" s="49">
        <v>0</v>
      </c>
      <c r="N18" s="115">
        <v>0</v>
      </c>
      <c r="O18" s="115">
        <v>0</v>
      </c>
      <c r="P18" s="115">
        <v>0</v>
      </c>
      <c r="Q18" s="115">
        <v>0</v>
      </c>
      <c r="R18" s="117">
        <v>0</v>
      </c>
      <c r="S18" s="118">
        <v>0</v>
      </c>
      <c r="T18" s="118">
        <v>0</v>
      </c>
      <c r="U18" s="119">
        <v>0</v>
      </c>
      <c r="V18" s="119">
        <v>0</v>
      </c>
      <c r="W18" s="46">
        <f t="shared" si="0"/>
        <v>0</v>
      </c>
      <c r="X18" s="111">
        <v>0</v>
      </c>
      <c r="Y18" s="46">
        <f t="shared" si="3"/>
        <v>0</v>
      </c>
    </row>
    <row r="19" spans="1:25" x14ac:dyDescent="0.25">
      <c r="A19" s="419" t="s">
        <v>271</v>
      </c>
      <c r="B19" s="419"/>
      <c r="C19" s="419"/>
      <c r="D19" s="419"/>
      <c r="E19" s="419"/>
      <c r="F19" s="419"/>
      <c r="G19" s="7">
        <v>13</v>
      </c>
      <c r="H19" s="114">
        <v>0</v>
      </c>
      <c r="I19" s="114">
        <v>0</v>
      </c>
      <c r="J19" s="114">
        <v>0</v>
      </c>
      <c r="K19" s="114">
        <v>0</v>
      </c>
      <c r="L19" s="114">
        <v>0</v>
      </c>
      <c r="M19" s="114">
        <v>0</v>
      </c>
      <c r="N19" s="115">
        <v>0</v>
      </c>
      <c r="O19" s="115">
        <v>0</v>
      </c>
      <c r="P19" s="115">
        <v>0</v>
      </c>
      <c r="Q19" s="115">
        <v>0</v>
      </c>
      <c r="R19" s="117">
        <v>0</v>
      </c>
      <c r="S19" s="118">
        <v>0</v>
      </c>
      <c r="T19" s="118">
        <v>0</v>
      </c>
      <c r="U19" s="119">
        <v>0</v>
      </c>
      <c r="V19" s="119">
        <v>0</v>
      </c>
      <c r="W19" s="46">
        <f t="shared" si="0"/>
        <v>0</v>
      </c>
      <c r="X19" s="111">
        <v>0</v>
      </c>
      <c r="Y19" s="46">
        <f t="shared" si="3"/>
        <v>0</v>
      </c>
    </row>
    <row r="20" spans="1:25" x14ac:dyDescent="0.25">
      <c r="A20" s="419" t="s">
        <v>272</v>
      </c>
      <c r="B20" s="419"/>
      <c r="C20" s="419"/>
      <c r="D20" s="419"/>
      <c r="E20" s="419"/>
      <c r="F20" s="419"/>
      <c r="G20" s="7">
        <v>14</v>
      </c>
      <c r="H20" s="49">
        <v>0</v>
      </c>
      <c r="I20" s="49">
        <v>0</v>
      </c>
      <c r="J20" s="49">
        <v>0</v>
      </c>
      <c r="K20" s="49">
        <v>0</v>
      </c>
      <c r="L20" s="49">
        <v>0</v>
      </c>
      <c r="M20" s="49">
        <v>0</v>
      </c>
      <c r="N20" s="115">
        <v>0</v>
      </c>
      <c r="O20" s="115">
        <v>0</v>
      </c>
      <c r="P20" s="115">
        <v>13302</v>
      </c>
      <c r="Q20" s="115">
        <v>0</v>
      </c>
      <c r="R20" s="117">
        <v>0</v>
      </c>
      <c r="S20" s="118">
        <v>0</v>
      </c>
      <c r="T20" s="118">
        <v>0</v>
      </c>
      <c r="U20" s="119">
        <v>0</v>
      </c>
      <c r="V20" s="119">
        <v>0</v>
      </c>
      <c r="W20" s="46">
        <f t="shared" si="0"/>
        <v>13302</v>
      </c>
      <c r="X20" s="111">
        <v>0</v>
      </c>
      <c r="Y20" s="46">
        <f t="shared" si="3"/>
        <v>13302</v>
      </c>
    </row>
    <row r="21" spans="1:25" ht="30.75" customHeight="1" x14ac:dyDescent="0.25">
      <c r="A21" s="419" t="s">
        <v>412</v>
      </c>
      <c r="B21" s="419"/>
      <c r="C21" s="419"/>
      <c r="D21" s="419"/>
      <c r="E21" s="419"/>
      <c r="F21" s="419"/>
      <c r="G21" s="7">
        <v>15</v>
      </c>
      <c r="H21" s="110">
        <v>0</v>
      </c>
      <c r="I21" s="110">
        <v>0</v>
      </c>
      <c r="J21" s="110">
        <v>0</v>
      </c>
      <c r="K21" s="110">
        <v>0</v>
      </c>
      <c r="L21" s="110">
        <v>0</v>
      </c>
      <c r="M21" s="110">
        <v>0</v>
      </c>
      <c r="N21" s="115">
        <v>0</v>
      </c>
      <c r="O21" s="115">
        <v>0</v>
      </c>
      <c r="P21" s="115">
        <v>0</v>
      </c>
      <c r="Q21" s="115">
        <v>0</v>
      </c>
      <c r="R21" s="117">
        <v>0</v>
      </c>
      <c r="S21" s="118">
        <v>0</v>
      </c>
      <c r="T21" s="118">
        <v>0</v>
      </c>
      <c r="U21" s="119">
        <v>0</v>
      </c>
      <c r="V21" s="119">
        <v>0</v>
      </c>
      <c r="W21" s="46">
        <f t="shared" si="0"/>
        <v>0</v>
      </c>
      <c r="X21" s="111">
        <v>0</v>
      </c>
      <c r="Y21" s="46">
        <f t="shared" si="3"/>
        <v>0</v>
      </c>
    </row>
    <row r="22" spans="1:25" ht="28.5" customHeight="1" x14ac:dyDescent="0.25">
      <c r="A22" s="419" t="s">
        <v>413</v>
      </c>
      <c r="B22" s="419"/>
      <c r="C22" s="419"/>
      <c r="D22" s="419"/>
      <c r="E22" s="419"/>
      <c r="F22" s="419"/>
      <c r="G22" s="7">
        <v>16</v>
      </c>
      <c r="H22" s="110">
        <v>0</v>
      </c>
      <c r="I22" s="110">
        <v>0</v>
      </c>
      <c r="J22" s="110">
        <v>0</v>
      </c>
      <c r="K22" s="110">
        <v>0</v>
      </c>
      <c r="L22" s="110">
        <v>0</v>
      </c>
      <c r="M22" s="110">
        <v>0</v>
      </c>
      <c r="N22" s="115">
        <v>0</v>
      </c>
      <c r="O22" s="115">
        <v>0</v>
      </c>
      <c r="P22" s="115">
        <v>0</v>
      </c>
      <c r="Q22" s="115">
        <v>0</v>
      </c>
      <c r="R22" s="117">
        <v>0</v>
      </c>
      <c r="S22" s="118">
        <v>0</v>
      </c>
      <c r="T22" s="118">
        <v>0</v>
      </c>
      <c r="U22" s="119">
        <v>0</v>
      </c>
      <c r="V22" s="119">
        <v>0</v>
      </c>
      <c r="W22" s="46">
        <f t="shared" si="0"/>
        <v>0</v>
      </c>
      <c r="X22" s="111">
        <v>0</v>
      </c>
      <c r="Y22" s="46">
        <f t="shared" si="3"/>
        <v>0</v>
      </c>
    </row>
    <row r="23" spans="1:25" ht="26.25" customHeight="1" x14ac:dyDescent="0.25">
      <c r="A23" s="419" t="s">
        <v>414</v>
      </c>
      <c r="B23" s="419"/>
      <c r="C23" s="419"/>
      <c r="D23" s="419"/>
      <c r="E23" s="419"/>
      <c r="F23" s="419"/>
      <c r="G23" s="7">
        <v>17</v>
      </c>
      <c r="H23" s="110">
        <v>0</v>
      </c>
      <c r="I23" s="110">
        <v>0</v>
      </c>
      <c r="J23" s="110">
        <v>0</v>
      </c>
      <c r="K23" s="110">
        <v>0</v>
      </c>
      <c r="L23" s="110">
        <v>0</v>
      </c>
      <c r="M23" s="110">
        <v>0</v>
      </c>
      <c r="N23" s="115">
        <v>0</v>
      </c>
      <c r="O23" s="115">
        <v>0</v>
      </c>
      <c r="P23" s="115">
        <v>0</v>
      </c>
      <c r="Q23" s="115">
        <v>0</v>
      </c>
      <c r="R23" s="117">
        <v>0</v>
      </c>
      <c r="S23" s="118">
        <v>0</v>
      </c>
      <c r="T23" s="118">
        <v>0</v>
      </c>
      <c r="U23" s="119">
        <v>0</v>
      </c>
      <c r="V23" s="119">
        <v>0</v>
      </c>
      <c r="W23" s="46">
        <f t="shared" si="0"/>
        <v>0</v>
      </c>
      <c r="X23" s="111">
        <v>0</v>
      </c>
      <c r="Y23" s="46">
        <f t="shared" si="3"/>
        <v>0</v>
      </c>
    </row>
    <row r="24" spans="1:25" x14ac:dyDescent="0.25">
      <c r="A24" s="419" t="s">
        <v>273</v>
      </c>
      <c r="B24" s="419"/>
      <c r="C24" s="419"/>
      <c r="D24" s="419"/>
      <c r="E24" s="419"/>
      <c r="F24" s="419"/>
      <c r="G24" s="7">
        <v>18</v>
      </c>
      <c r="H24" s="110">
        <v>0</v>
      </c>
      <c r="I24" s="110">
        <v>0</v>
      </c>
      <c r="J24" s="110">
        <v>0</v>
      </c>
      <c r="K24" s="110">
        <v>0</v>
      </c>
      <c r="L24" s="110">
        <v>0</v>
      </c>
      <c r="M24" s="110">
        <v>0</v>
      </c>
      <c r="N24" s="115">
        <v>0</v>
      </c>
      <c r="O24" s="115">
        <v>0</v>
      </c>
      <c r="P24" s="115">
        <v>0</v>
      </c>
      <c r="Q24" s="115">
        <v>0</v>
      </c>
      <c r="R24" s="117">
        <v>0</v>
      </c>
      <c r="S24" s="118">
        <v>0</v>
      </c>
      <c r="T24" s="118">
        <v>0</v>
      </c>
      <c r="U24" s="119">
        <v>0</v>
      </c>
      <c r="V24" s="119">
        <v>0</v>
      </c>
      <c r="W24" s="46">
        <f t="shared" si="0"/>
        <v>0</v>
      </c>
      <c r="X24" s="111">
        <v>0</v>
      </c>
      <c r="Y24" s="46">
        <f t="shared" si="3"/>
        <v>0</v>
      </c>
    </row>
    <row r="25" spans="1:25" x14ac:dyDescent="0.25">
      <c r="A25" s="419" t="s">
        <v>415</v>
      </c>
      <c r="B25" s="419"/>
      <c r="C25" s="419"/>
      <c r="D25" s="419"/>
      <c r="E25" s="419"/>
      <c r="F25" s="419"/>
      <c r="G25" s="7">
        <v>19</v>
      </c>
      <c r="H25" s="110">
        <v>0</v>
      </c>
      <c r="I25" s="110">
        <v>0</v>
      </c>
      <c r="J25" s="110">
        <v>0</v>
      </c>
      <c r="K25" s="110">
        <v>0</v>
      </c>
      <c r="L25" s="110">
        <v>0</v>
      </c>
      <c r="M25" s="110">
        <v>0</v>
      </c>
      <c r="N25" s="115">
        <v>0</v>
      </c>
      <c r="O25" s="115">
        <v>0</v>
      </c>
      <c r="P25" s="115">
        <v>0</v>
      </c>
      <c r="Q25" s="115">
        <v>0</v>
      </c>
      <c r="R25" s="117">
        <v>0</v>
      </c>
      <c r="S25" s="118">
        <v>0</v>
      </c>
      <c r="T25" s="118">
        <v>0</v>
      </c>
      <c r="U25" s="119">
        <v>0</v>
      </c>
      <c r="V25" s="119">
        <v>0</v>
      </c>
      <c r="W25" s="46">
        <f t="shared" si="0"/>
        <v>0</v>
      </c>
      <c r="X25" s="111">
        <v>0</v>
      </c>
      <c r="Y25" s="46">
        <f t="shared" ref="Y25" si="4">W25+X25</f>
        <v>0</v>
      </c>
    </row>
    <row r="26" spans="1:25" x14ac:dyDescent="0.25">
      <c r="A26" s="419" t="s">
        <v>417</v>
      </c>
      <c r="B26" s="419"/>
      <c r="C26" s="419"/>
      <c r="D26" s="419"/>
      <c r="E26" s="419"/>
      <c r="F26" s="419"/>
      <c r="G26" s="7">
        <v>20</v>
      </c>
      <c r="H26" s="110">
        <v>0</v>
      </c>
      <c r="I26" s="110">
        <v>0</v>
      </c>
      <c r="J26" s="110">
        <v>0</v>
      </c>
      <c r="K26" s="110">
        <v>0</v>
      </c>
      <c r="L26" s="110">
        <v>0</v>
      </c>
      <c r="M26" s="110">
        <v>0</v>
      </c>
      <c r="N26" s="115">
        <v>0</v>
      </c>
      <c r="O26" s="115">
        <v>0</v>
      </c>
      <c r="P26" s="115">
        <v>0</v>
      </c>
      <c r="Q26" s="115">
        <v>0</v>
      </c>
      <c r="R26" s="117">
        <v>0</v>
      </c>
      <c r="S26" s="118">
        <v>0</v>
      </c>
      <c r="T26" s="118">
        <v>0</v>
      </c>
      <c r="U26" s="119">
        <v>0</v>
      </c>
      <c r="V26" s="119">
        <v>0</v>
      </c>
      <c r="W26" s="46">
        <f t="shared" si="0"/>
        <v>0</v>
      </c>
      <c r="X26" s="111">
        <v>0</v>
      </c>
      <c r="Y26" s="46">
        <f t="shared" si="3"/>
        <v>0</v>
      </c>
    </row>
    <row r="27" spans="1:25" x14ac:dyDescent="0.25">
      <c r="A27" s="419" t="s">
        <v>416</v>
      </c>
      <c r="B27" s="419"/>
      <c r="C27" s="419"/>
      <c r="D27" s="419"/>
      <c r="E27" s="419"/>
      <c r="F27" s="419"/>
      <c r="G27" s="7">
        <v>21</v>
      </c>
      <c r="H27" s="110">
        <v>0</v>
      </c>
      <c r="I27" s="110">
        <v>0</v>
      </c>
      <c r="J27" s="110">
        <v>0</v>
      </c>
      <c r="K27" s="110">
        <v>0</v>
      </c>
      <c r="L27" s="110">
        <v>0</v>
      </c>
      <c r="M27" s="110">
        <v>0</v>
      </c>
      <c r="N27" s="115">
        <v>2249472</v>
      </c>
      <c r="O27" s="115">
        <v>0</v>
      </c>
      <c r="P27" s="115">
        <v>0</v>
      </c>
      <c r="Q27" s="115">
        <v>0</v>
      </c>
      <c r="R27" s="117">
        <v>0</v>
      </c>
      <c r="S27" s="118">
        <v>0</v>
      </c>
      <c r="T27" s="118">
        <v>0</v>
      </c>
      <c r="U27" s="119">
        <v>1140526</v>
      </c>
      <c r="V27" s="119">
        <v>0</v>
      </c>
      <c r="W27" s="46">
        <f t="shared" si="0"/>
        <v>3389998</v>
      </c>
      <c r="X27" s="111">
        <v>0</v>
      </c>
      <c r="Y27" s="46">
        <f t="shared" si="3"/>
        <v>3389998</v>
      </c>
    </row>
    <row r="28" spans="1:25" x14ac:dyDescent="0.25">
      <c r="A28" s="419" t="s">
        <v>418</v>
      </c>
      <c r="B28" s="419"/>
      <c r="C28" s="419"/>
      <c r="D28" s="419"/>
      <c r="E28" s="419"/>
      <c r="F28" s="419"/>
      <c r="G28" s="7">
        <v>22</v>
      </c>
      <c r="H28" s="110">
        <v>0</v>
      </c>
      <c r="I28" s="110">
        <v>0</v>
      </c>
      <c r="J28" s="110">
        <v>0</v>
      </c>
      <c r="K28" s="110">
        <v>0</v>
      </c>
      <c r="L28" s="110">
        <v>0</v>
      </c>
      <c r="M28" s="110">
        <v>0</v>
      </c>
      <c r="N28" s="115">
        <v>0</v>
      </c>
      <c r="O28" s="115">
        <v>0</v>
      </c>
      <c r="P28" s="115">
        <v>0</v>
      </c>
      <c r="Q28" s="115">
        <v>0</v>
      </c>
      <c r="R28" s="117">
        <v>0</v>
      </c>
      <c r="S28" s="118">
        <v>0</v>
      </c>
      <c r="T28" s="118">
        <v>0</v>
      </c>
      <c r="U28" s="119">
        <v>284535940</v>
      </c>
      <c r="V28" s="119">
        <v>-284535940</v>
      </c>
      <c r="W28" s="46">
        <f t="shared" si="0"/>
        <v>0</v>
      </c>
      <c r="X28" s="111">
        <v>0</v>
      </c>
      <c r="Y28" s="46">
        <f t="shared" si="3"/>
        <v>0</v>
      </c>
    </row>
    <row r="29" spans="1:25" x14ac:dyDescent="0.25">
      <c r="A29" s="419" t="s">
        <v>419</v>
      </c>
      <c r="B29" s="419"/>
      <c r="C29" s="419"/>
      <c r="D29" s="419"/>
      <c r="E29" s="419"/>
      <c r="F29" s="419"/>
      <c r="G29" s="7">
        <v>23</v>
      </c>
      <c r="H29" s="110">
        <v>0</v>
      </c>
      <c r="I29" s="110">
        <v>0</v>
      </c>
      <c r="J29" s="110">
        <v>0</v>
      </c>
      <c r="K29" s="110">
        <v>0</v>
      </c>
      <c r="L29" s="110">
        <v>0</v>
      </c>
      <c r="M29" s="110">
        <v>0</v>
      </c>
      <c r="N29" s="115">
        <v>0</v>
      </c>
      <c r="O29" s="115">
        <v>0</v>
      </c>
      <c r="P29" s="115">
        <v>0</v>
      </c>
      <c r="Q29" s="115">
        <v>0</v>
      </c>
      <c r="R29" s="117">
        <v>0</v>
      </c>
      <c r="S29" s="118">
        <v>0</v>
      </c>
      <c r="T29" s="118">
        <v>0</v>
      </c>
      <c r="U29" s="119">
        <v>0</v>
      </c>
      <c r="V29" s="119">
        <v>0</v>
      </c>
      <c r="W29" s="46">
        <f t="shared" si="0"/>
        <v>0</v>
      </c>
      <c r="X29" s="111">
        <v>0</v>
      </c>
      <c r="Y29" s="46">
        <f t="shared" si="3"/>
        <v>0</v>
      </c>
    </row>
    <row r="30" spans="1:25" ht="27.75" customHeight="1" x14ac:dyDescent="0.25">
      <c r="A30" s="420" t="s">
        <v>420</v>
      </c>
      <c r="B30" s="420"/>
      <c r="C30" s="420"/>
      <c r="D30" s="420"/>
      <c r="E30" s="420"/>
      <c r="F30" s="420"/>
      <c r="G30" s="9">
        <v>24</v>
      </c>
      <c r="H30" s="48">
        <f>SUM(H10:H29)</f>
        <v>1672021210</v>
      </c>
      <c r="I30" s="48">
        <f t="shared" ref="I30:Y30" si="5">SUM(I10:I29)</f>
        <v>5223432</v>
      </c>
      <c r="J30" s="48">
        <f t="shared" si="5"/>
        <v>83601061</v>
      </c>
      <c r="K30" s="48">
        <f t="shared" si="5"/>
        <v>136815284</v>
      </c>
      <c r="L30" s="48">
        <f t="shared" si="5"/>
        <v>124418267</v>
      </c>
      <c r="M30" s="48">
        <f t="shared" si="5"/>
        <v>0</v>
      </c>
      <c r="N30" s="48">
        <f t="shared" si="5"/>
        <v>2513434</v>
      </c>
      <c r="O30" s="48">
        <f t="shared" si="5"/>
        <v>0</v>
      </c>
      <c r="P30" s="48">
        <f t="shared" si="5"/>
        <v>872</v>
      </c>
      <c r="Q30" s="48">
        <f t="shared" si="5"/>
        <v>0</v>
      </c>
      <c r="R30" s="48">
        <f t="shared" si="5"/>
        <v>0</v>
      </c>
      <c r="S30" s="48">
        <f t="shared" si="5"/>
        <v>0</v>
      </c>
      <c r="T30" s="48">
        <f t="shared" si="5"/>
        <v>0</v>
      </c>
      <c r="U30" s="48">
        <f t="shared" si="5"/>
        <v>715882878</v>
      </c>
      <c r="V30" s="48">
        <f t="shared" si="5"/>
        <v>-329593506</v>
      </c>
      <c r="W30" s="48">
        <f t="shared" si="5"/>
        <v>2162046398</v>
      </c>
      <c r="X30" s="48">
        <f t="shared" si="5"/>
        <v>701810928</v>
      </c>
      <c r="Y30" s="48">
        <f t="shared" si="5"/>
        <v>2863857326</v>
      </c>
    </row>
    <row r="31" spans="1:25" x14ac:dyDescent="0.25">
      <c r="A31" s="421" t="s">
        <v>274</v>
      </c>
      <c r="B31" s="422"/>
      <c r="C31" s="422"/>
      <c r="D31" s="422"/>
      <c r="E31" s="422"/>
      <c r="F31" s="422"/>
      <c r="G31" s="422"/>
      <c r="H31" s="422"/>
      <c r="I31" s="422"/>
      <c r="J31" s="422"/>
      <c r="K31" s="422"/>
      <c r="L31" s="422"/>
      <c r="M31" s="422"/>
      <c r="N31" s="422"/>
      <c r="O31" s="422"/>
      <c r="P31" s="422"/>
      <c r="Q31" s="422"/>
      <c r="R31" s="422"/>
      <c r="S31" s="422"/>
      <c r="T31" s="422"/>
      <c r="U31" s="422"/>
      <c r="V31" s="422"/>
      <c r="W31" s="422"/>
      <c r="X31" s="422"/>
      <c r="Y31" s="422"/>
    </row>
    <row r="32" spans="1:25" ht="36.75" customHeight="1" x14ac:dyDescent="0.25">
      <c r="A32" s="417" t="s">
        <v>275</v>
      </c>
      <c r="B32" s="417"/>
      <c r="C32" s="417"/>
      <c r="D32" s="417"/>
      <c r="E32" s="417"/>
      <c r="F32" s="417"/>
      <c r="G32" s="8">
        <v>25</v>
      </c>
      <c r="H32" s="47">
        <f>SUM(H12:H20)</f>
        <v>0</v>
      </c>
      <c r="I32" s="47">
        <f t="shared" ref="I32:Y32" si="6">SUM(I12:I20)</f>
        <v>0</v>
      </c>
      <c r="J32" s="47">
        <f t="shared" si="6"/>
        <v>0</v>
      </c>
      <c r="K32" s="47">
        <f t="shared" si="6"/>
        <v>0</v>
      </c>
      <c r="L32" s="47">
        <f t="shared" si="6"/>
        <v>0</v>
      </c>
      <c r="M32" s="47">
        <f t="shared" si="6"/>
        <v>0</v>
      </c>
      <c r="N32" s="47">
        <f t="shared" si="6"/>
        <v>263962</v>
      </c>
      <c r="O32" s="47">
        <f t="shared" si="6"/>
        <v>0</v>
      </c>
      <c r="P32" s="47">
        <f t="shared" si="6"/>
        <v>-60602</v>
      </c>
      <c r="Q32" s="47">
        <f t="shared" si="6"/>
        <v>0</v>
      </c>
      <c r="R32" s="47">
        <f t="shared" si="6"/>
        <v>0</v>
      </c>
      <c r="S32" s="47">
        <f t="shared" si="6"/>
        <v>0</v>
      </c>
      <c r="T32" s="47">
        <f t="shared" si="6"/>
        <v>0</v>
      </c>
      <c r="U32" s="47">
        <f t="shared" si="6"/>
        <v>0</v>
      </c>
      <c r="V32" s="47">
        <f t="shared" si="6"/>
        <v>0</v>
      </c>
      <c r="W32" s="47">
        <f t="shared" si="6"/>
        <v>203360</v>
      </c>
      <c r="X32" s="47">
        <f t="shared" si="6"/>
        <v>0</v>
      </c>
      <c r="Y32" s="47">
        <f t="shared" si="6"/>
        <v>203360</v>
      </c>
    </row>
    <row r="33" spans="1:25" ht="31.5" customHeight="1" x14ac:dyDescent="0.25">
      <c r="A33" s="417" t="s">
        <v>421</v>
      </c>
      <c r="B33" s="417"/>
      <c r="C33" s="417"/>
      <c r="D33" s="417"/>
      <c r="E33" s="417"/>
      <c r="F33" s="417"/>
      <c r="G33" s="8">
        <v>26</v>
      </c>
      <c r="H33" s="47">
        <f>H11+H32</f>
        <v>0</v>
      </c>
      <c r="I33" s="47">
        <f t="shared" ref="I33:Y33" si="7">I11+I32</f>
        <v>0</v>
      </c>
      <c r="J33" s="47">
        <f t="shared" si="7"/>
        <v>0</v>
      </c>
      <c r="K33" s="47">
        <f t="shared" si="7"/>
        <v>0</v>
      </c>
      <c r="L33" s="47">
        <f t="shared" si="7"/>
        <v>0</v>
      </c>
      <c r="M33" s="47">
        <f t="shared" si="7"/>
        <v>0</v>
      </c>
      <c r="N33" s="47">
        <f t="shared" si="7"/>
        <v>263962</v>
      </c>
      <c r="O33" s="47">
        <f t="shared" si="7"/>
        <v>0</v>
      </c>
      <c r="P33" s="47">
        <f t="shared" si="7"/>
        <v>-60602</v>
      </c>
      <c r="Q33" s="47">
        <f t="shared" si="7"/>
        <v>0</v>
      </c>
      <c r="R33" s="47">
        <f t="shared" si="7"/>
        <v>0</v>
      </c>
      <c r="S33" s="47">
        <f t="shared" si="7"/>
        <v>0</v>
      </c>
      <c r="T33" s="47">
        <f t="shared" si="7"/>
        <v>0</v>
      </c>
      <c r="U33" s="47">
        <f t="shared" si="7"/>
        <v>0</v>
      </c>
      <c r="V33" s="47">
        <f t="shared" si="7"/>
        <v>-329593506</v>
      </c>
      <c r="W33" s="47">
        <f t="shared" si="7"/>
        <v>-329390146</v>
      </c>
      <c r="X33" s="47">
        <f t="shared" si="7"/>
        <v>-29212285</v>
      </c>
      <c r="Y33" s="47">
        <f t="shared" si="7"/>
        <v>-358602431</v>
      </c>
    </row>
    <row r="34" spans="1:25" ht="30.75" customHeight="1" x14ac:dyDescent="0.25">
      <c r="A34" s="418" t="s">
        <v>422</v>
      </c>
      <c r="B34" s="418"/>
      <c r="C34" s="418"/>
      <c r="D34" s="418"/>
      <c r="E34" s="418"/>
      <c r="F34" s="418"/>
      <c r="G34" s="9">
        <v>27</v>
      </c>
      <c r="H34" s="48">
        <f>SUM(H21:H29)</f>
        <v>0</v>
      </c>
      <c r="I34" s="48">
        <f t="shared" ref="I34:Y34" si="8">SUM(I21:I29)</f>
        <v>0</v>
      </c>
      <c r="J34" s="48">
        <f t="shared" si="8"/>
        <v>0</v>
      </c>
      <c r="K34" s="48">
        <f t="shared" si="8"/>
        <v>0</v>
      </c>
      <c r="L34" s="48">
        <f t="shared" si="8"/>
        <v>0</v>
      </c>
      <c r="M34" s="48">
        <f t="shared" si="8"/>
        <v>0</v>
      </c>
      <c r="N34" s="48">
        <f t="shared" si="8"/>
        <v>2249472</v>
      </c>
      <c r="O34" s="48">
        <f t="shared" si="8"/>
        <v>0</v>
      </c>
      <c r="P34" s="48">
        <f t="shared" si="8"/>
        <v>0</v>
      </c>
      <c r="Q34" s="48">
        <f t="shared" si="8"/>
        <v>0</v>
      </c>
      <c r="R34" s="48">
        <f t="shared" si="8"/>
        <v>0</v>
      </c>
      <c r="S34" s="48">
        <f t="shared" si="8"/>
        <v>0</v>
      </c>
      <c r="T34" s="48">
        <f t="shared" si="8"/>
        <v>0</v>
      </c>
      <c r="U34" s="48">
        <f t="shared" si="8"/>
        <v>285676466</v>
      </c>
      <c r="V34" s="48">
        <f t="shared" si="8"/>
        <v>-284535940</v>
      </c>
      <c r="W34" s="48">
        <f t="shared" si="8"/>
        <v>3389998</v>
      </c>
      <c r="X34" s="48">
        <f t="shared" si="8"/>
        <v>0</v>
      </c>
      <c r="Y34" s="48">
        <f t="shared" si="8"/>
        <v>3389998</v>
      </c>
    </row>
    <row r="35" spans="1:25" x14ac:dyDescent="0.25">
      <c r="A35" s="421" t="s">
        <v>276</v>
      </c>
      <c r="B35" s="423"/>
      <c r="C35" s="423"/>
      <c r="D35" s="423"/>
      <c r="E35" s="423"/>
      <c r="F35" s="423"/>
      <c r="G35" s="423"/>
      <c r="H35" s="423"/>
      <c r="I35" s="423"/>
      <c r="J35" s="423"/>
      <c r="K35" s="423"/>
      <c r="L35" s="423"/>
      <c r="M35" s="423"/>
      <c r="N35" s="423"/>
      <c r="O35" s="423"/>
      <c r="P35" s="423"/>
      <c r="Q35" s="423"/>
      <c r="R35" s="423"/>
      <c r="S35" s="423"/>
      <c r="T35" s="423"/>
      <c r="U35" s="423"/>
      <c r="V35" s="423"/>
      <c r="W35" s="423"/>
      <c r="X35" s="423"/>
      <c r="Y35" s="423"/>
    </row>
    <row r="36" spans="1:25" x14ac:dyDescent="0.25">
      <c r="A36" s="424" t="s">
        <v>296</v>
      </c>
      <c r="B36" s="424"/>
      <c r="C36" s="424"/>
      <c r="D36" s="424"/>
      <c r="E36" s="424"/>
      <c r="F36" s="424"/>
      <c r="G36" s="7">
        <v>28</v>
      </c>
      <c r="H36" s="45">
        <f>+H30</f>
        <v>1672021210</v>
      </c>
      <c r="I36" s="120">
        <f t="shared" ref="I36:V36" si="9">+I30</f>
        <v>5223432</v>
      </c>
      <c r="J36" s="120">
        <f t="shared" si="9"/>
        <v>83601061</v>
      </c>
      <c r="K36" s="120">
        <f t="shared" si="9"/>
        <v>136815284</v>
      </c>
      <c r="L36" s="120">
        <f t="shared" si="9"/>
        <v>124418267</v>
      </c>
      <c r="M36" s="120">
        <f t="shared" si="9"/>
        <v>0</v>
      </c>
      <c r="N36" s="120">
        <f t="shared" si="9"/>
        <v>2513434</v>
      </c>
      <c r="O36" s="120">
        <f t="shared" si="9"/>
        <v>0</v>
      </c>
      <c r="P36" s="120">
        <f t="shared" si="9"/>
        <v>872</v>
      </c>
      <c r="Q36" s="120">
        <f t="shared" si="9"/>
        <v>0</v>
      </c>
      <c r="R36" s="120">
        <f t="shared" si="9"/>
        <v>0</v>
      </c>
      <c r="S36" s="120">
        <f t="shared" si="9"/>
        <v>0</v>
      </c>
      <c r="T36" s="120">
        <f t="shared" si="9"/>
        <v>0</v>
      </c>
      <c r="U36" s="120">
        <f t="shared" si="9"/>
        <v>715882878</v>
      </c>
      <c r="V36" s="120">
        <f t="shared" si="9"/>
        <v>-329593506</v>
      </c>
      <c r="W36" s="46">
        <f>H36+I36+J36+K36-L36+M36+N36+O36+P36+Q36+R36+U36+V36+S36+T36</f>
        <v>2162046398</v>
      </c>
      <c r="X36" s="45">
        <f>+X30</f>
        <v>701810928</v>
      </c>
      <c r="Y36" s="46">
        <f t="shared" ref="Y36:Y38" si="10">W36+X36</f>
        <v>2863857326</v>
      </c>
    </row>
    <row r="37" spans="1:25" x14ac:dyDescent="0.25">
      <c r="A37" s="419" t="s">
        <v>262</v>
      </c>
      <c r="B37" s="419"/>
      <c r="C37" s="419"/>
      <c r="D37" s="419"/>
      <c r="E37" s="419"/>
      <c r="F37" s="419"/>
      <c r="G37" s="7">
        <v>29</v>
      </c>
      <c r="H37" s="121">
        <v>0</v>
      </c>
      <c r="I37" s="121">
        <v>0</v>
      </c>
      <c r="J37" s="121">
        <v>0</v>
      </c>
      <c r="K37" s="121">
        <v>0</v>
      </c>
      <c r="L37" s="121">
        <v>0</v>
      </c>
      <c r="M37" s="121">
        <v>0</v>
      </c>
      <c r="N37" s="121">
        <v>0</v>
      </c>
      <c r="O37" s="121">
        <v>0</v>
      </c>
      <c r="P37" s="121">
        <v>0</v>
      </c>
      <c r="Q37" s="121">
        <v>0</v>
      </c>
      <c r="R37" s="121">
        <v>0</v>
      </c>
      <c r="S37" s="121">
        <v>0</v>
      </c>
      <c r="T37" s="121">
        <v>0</v>
      </c>
      <c r="U37" s="121">
        <v>0</v>
      </c>
      <c r="V37" s="121">
        <v>0</v>
      </c>
      <c r="W37" s="46">
        <f t="shared" ref="W37:W58" si="11">H37+I37+J37+K37-L37+M37+N37+O37+P37+Q37+R37+U37+V37+S37+T37</f>
        <v>0</v>
      </c>
      <c r="X37" s="121">
        <v>0</v>
      </c>
      <c r="Y37" s="46">
        <f t="shared" si="10"/>
        <v>0</v>
      </c>
    </row>
    <row r="38" spans="1:25" x14ac:dyDescent="0.25">
      <c r="A38" s="419" t="s">
        <v>263</v>
      </c>
      <c r="B38" s="419"/>
      <c r="C38" s="419"/>
      <c r="D38" s="419"/>
      <c r="E38" s="419"/>
      <c r="F38" s="419"/>
      <c r="G38" s="7">
        <v>30</v>
      </c>
      <c r="H38" s="121">
        <v>0</v>
      </c>
      <c r="I38" s="121">
        <v>0</v>
      </c>
      <c r="J38" s="121">
        <v>0</v>
      </c>
      <c r="K38" s="121">
        <v>0</v>
      </c>
      <c r="L38" s="121">
        <v>0</v>
      </c>
      <c r="M38" s="121">
        <v>0</v>
      </c>
      <c r="N38" s="121">
        <v>0</v>
      </c>
      <c r="O38" s="121">
        <v>0</v>
      </c>
      <c r="P38" s="121">
        <v>0</v>
      </c>
      <c r="Q38" s="121">
        <v>0</v>
      </c>
      <c r="R38" s="121">
        <v>0</v>
      </c>
      <c r="S38" s="121">
        <v>0</v>
      </c>
      <c r="T38" s="121">
        <v>0</v>
      </c>
      <c r="U38" s="121">
        <v>0</v>
      </c>
      <c r="V38" s="121">
        <v>0</v>
      </c>
      <c r="W38" s="46">
        <f t="shared" si="11"/>
        <v>0</v>
      </c>
      <c r="X38" s="121">
        <v>0</v>
      </c>
      <c r="Y38" s="46">
        <f t="shared" si="10"/>
        <v>0</v>
      </c>
    </row>
    <row r="39" spans="1:25" ht="25.5" customHeight="1" x14ac:dyDescent="0.25">
      <c r="A39" s="425" t="s">
        <v>423</v>
      </c>
      <c r="B39" s="425"/>
      <c r="C39" s="425"/>
      <c r="D39" s="425"/>
      <c r="E39" s="425"/>
      <c r="F39" s="425"/>
      <c r="G39" s="8">
        <v>31</v>
      </c>
      <c r="H39" s="47">
        <f>H36+H37+H38</f>
        <v>1672021210</v>
      </c>
      <c r="I39" s="47">
        <f t="shared" ref="I39:Y39" si="12">I36+I37+I38</f>
        <v>5223432</v>
      </c>
      <c r="J39" s="47">
        <f t="shared" si="12"/>
        <v>83601061</v>
      </c>
      <c r="K39" s="47">
        <f t="shared" si="12"/>
        <v>136815284</v>
      </c>
      <c r="L39" s="47">
        <f t="shared" si="12"/>
        <v>124418267</v>
      </c>
      <c r="M39" s="47">
        <f t="shared" si="12"/>
        <v>0</v>
      </c>
      <c r="N39" s="47">
        <f t="shared" si="12"/>
        <v>2513434</v>
      </c>
      <c r="O39" s="47">
        <f t="shared" si="12"/>
        <v>0</v>
      </c>
      <c r="P39" s="47">
        <f t="shared" si="12"/>
        <v>872</v>
      </c>
      <c r="Q39" s="47">
        <f t="shared" si="12"/>
        <v>0</v>
      </c>
      <c r="R39" s="47">
        <f t="shared" si="12"/>
        <v>0</v>
      </c>
      <c r="S39" s="47">
        <f t="shared" si="12"/>
        <v>0</v>
      </c>
      <c r="T39" s="47">
        <f t="shared" si="12"/>
        <v>0</v>
      </c>
      <c r="U39" s="47">
        <f t="shared" si="12"/>
        <v>715882878</v>
      </c>
      <c r="V39" s="47">
        <f t="shared" si="12"/>
        <v>-329593506</v>
      </c>
      <c r="W39" s="47">
        <f t="shared" si="12"/>
        <v>2162046398</v>
      </c>
      <c r="X39" s="47">
        <f t="shared" si="12"/>
        <v>701810928</v>
      </c>
      <c r="Y39" s="47">
        <f t="shared" si="12"/>
        <v>2863857326</v>
      </c>
    </row>
    <row r="40" spans="1:25" x14ac:dyDescent="0.25">
      <c r="A40" s="419" t="s">
        <v>264</v>
      </c>
      <c r="B40" s="419"/>
      <c r="C40" s="419"/>
      <c r="D40" s="419"/>
      <c r="E40" s="419"/>
      <c r="F40" s="419"/>
      <c r="G40" s="7">
        <v>32</v>
      </c>
      <c r="H40" s="49">
        <v>0</v>
      </c>
      <c r="I40" s="49">
        <v>0</v>
      </c>
      <c r="J40" s="49">
        <v>0</v>
      </c>
      <c r="K40" s="49">
        <v>0</v>
      </c>
      <c r="L40" s="49">
        <v>0</v>
      </c>
      <c r="M40" s="49">
        <v>0</v>
      </c>
      <c r="N40" s="49">
        <v>0</v>
      </c>
      <c r="O40" s="49">
        <v>0</v>
      </c>
      <c r="P40" s="49">
        <v>0</v>
      </c>
      <c r="Q40" s="49">
        <v>0</v>
      </c>
      <c r="R40" s="49">
        <v>0</v>
      </c>
      <c r="S40" s="121">
        <v>0</v>
      </c>
      <c r="T40" s="121">
        <v>0</v>
      </c>
      <c r="U40" s="49">
        <v>0</v>
      </c>
      <c r="V40" s="122">
        <v>104374607</v>
      </c>
      <c r="W40" s="46">
        <f t="shared" si="11"/>
        <v>104374607</v>
      </c>
      <c r="X40" s="125">
        <v>4332639</v>
      </c>
      <c r="Y40" s="46">
        <f t="shared" ref="Y40:Y58" si="13">W40+X40</f>
        <v>108707246</v>
      </c>
    </row>
    <row r="41" spans="1:25" x14ac:dyDescent="0.25">
      <c r="A41" s="419" t="s">
        <v>265</v>
      </c>
      <c r="B41" s="419"/>
      <c r="C41" s="419"/>
      <c r="D41" s="419"/>
      <c r="E41" s="419"/>
      <c r="F41" s="419"/>
      <c r="G41" s="7">
        <v>33</v>
      </c>
      <c r="H41" s="49">
        <v>0</v>
      </c>
      <c r="I41" s="49">
        <v>0</v>
      </c>
      <c r="J41" s="49">
        <v>0</v>
      </c>
      <c r="K41" s="49">
        <v>0</v>
      </c>
      <c r="L41" s="49">
        <v>0</v>
      </c>
      <c r="M41" s="49">
        <v>0</v>
      </c>
      <c r="N41" s="121">
        <v>-263962</v>
      </c>
      <c r="O41" s="49">
        <v>0</v>
      </c>
      <c r="P41" s="49">
        <v>0</v>
      </c>
      <c r="Q41" s="49">
        <v>0</v>
      </c>
      <c r="R41" s="49">
        <v>0</v>
      </c>
      <c r="S41" s="121">
        <v>0</v>
      </c>
      <c r="T41" s="121">
        <v>0</v>
      </c>
      <c r="U41" s="49">
        <v>0</v>
      </c>
      <c r="V41" s="49">
        <v>0</v>
      </c>
      <c r="W41" s="46">
        <f t="shared" si="11"/>
        <v>-263962</v>
      </c>
      <c r="X41" s="125">
        <v>0</v>
      </c>
      <c r="Y41" s="46">
        <f t="shared" si="13"/>
        <v>-263962</v>
      </c>
    </row>
    <row r="42" spans="1:25" ht="27" customHeight="1" x14ac:dyDescent="0.25">
      <c r="A42" s="419" t="s">
        <v>277</v>
      </c>
      <c r="B42" s="419"/>
      <c r="C42" s="419"/>
      <c r="D42" s="419"/>
      <c r="E42" s="419"/>
      <c r="F42" s="419"/>
      <c r="G42" s="7">
        <v>34</v>
      </c>
      <c r="H42" s="49">
        <v>0</v>
      </c>
      <c r="I42" s="49">
        <v>0</v>
      </c>
      <c r="J42" s="49">
        <v>0</v>
      </c>
      <c r="K42" s="49">
        <v>0</v>
      </c>
      <c r="L42" s="49">
        <v>0</v>
      </c>
      <c r="M42" s="49">
        <v>0</v>
      </c>
      <c r="N42" s="49">
        <v>0</v>
      </c>
      <c r="O42" s="121">
        <v>0</v>
      </c>
      <c r="P42" s="49">
        <v>0</v>
      </c>
      <c r="Q42" s="49">
        <v>0</v>
      </c>
      <c r="R42" s="49">
        <v>0</v>
      </c>
      <c r="S42" s="121">
        <v>0</v>
      </c>
      <c r="T42" s="121">
        <v>0</v>
      </c>
      <c r="U42" s="123">
        <v>0</v>
      </c>
      <c r="V42" s="123">
        <v>0</v>
      </c>
      <c r="W42" s="46">
        <f t="shared" si="11"/>
        <v>0</v>
      </c>
      <c r="X42" s="125">
        <v>0</v>
      </c>
      <c r="Y42" s="46">
        <f t="shared" si="13"/>
        <v>0</v>
      </c>
    </row>
    <row r="43" spans="1:25" ht="37.5" customHeight="1" x14ac:dyDescent="0.25">
      <c r="A43" s="419" t="s">
        <v>411</v>
      </c>
      <c r="B43" s="419"/>
      <c r="C43" s="419"/>
      <c r="D43" s="419"/>
      <c r="E43" s="419"/>
      <c r="F43" s="419"/>
      <c r="G43" s="7">
        <v>35</v>
      </c>
      <c r="H43" s="49">
        <v>0</v>
      </c>
      <c r="I43" s="49">
        <v>0</v>
      </c>
      <c r="J43" s="49">
        <v>0</v>
      </c>
      <c r="K43" s="49">
        <v>0</v>
      </c>
      <c r="L43" s="49">
        <v>0</v>
      </c>
      <c r="M43" s="49">
        <v>0</v>
      </c>
      <c r="N43" s="49">
        <v>0</v>
      </c>
      <c r="O43" s="49">
        <v>0</v>
      </c>
      <c r="P43" s="121">
        <v>97850</v>
      </c>
      <c r="Q43" s="49">
        <v>0</v>
      </c>
      <c r="R43" s="49">
        <v>0</v>
      </c>
      <c r="S43" s="121">
        <v>0</v>
      </c>
      <c r="T43" s="121">
        <v>0</v>
      </c>
      <c r="U43" s="123">
        <v>0</v>
      </c>
      <c r="V43" s="123">
        <v>0</v>
      </c>
      <c r="W43" s="46">
        <f t="shared" si="11"/>
        <v>97850</v>
      </c>
      <c r="X43" s="125">
        <v>0</v>
      </c>
      <c r="Y43" s="46">
        <f t="shared" si="13"/>
        <v>97850</v>
      </c>
    </row>
    <row r="44" spans="1:25" ht="21" customHeight="1" x14ac:dyDescent="0.25">
      <c r="A44" s="419" t="s">
        <v>267</v>
      </c>
      <c r="B44" s="419"/>
      <c r="C44" s="419"/>
      <c r="D44" s="419"/>
      <c r="E44" s="419"/>
      <c r="F44" s="419"/>
      <c r="G44" s="7">
        <v>36</v>
      </c>
      <c r="H44" s="49">
        <v>0</v>
      </c>
      <c r="I44" s="49">
        <v>0</v>
      </c>
      <c r="J44" s="49">
        <v>0</v>
      </c>
      <c r="K44" s="49">
        <v>0</v>
      </c>
      <c r="L44" s="49">
        <v>0</v>
      </c>
      <c r="M44" s="49">
        <v>0</v>
      </c>
      <c r="N44" s="49">
        <v>0</v>
      </c>
      <c r="O44" s="49">
        <v>0</v>
      </c>
      <c r="P44" s="49">
        <v>0</v>
      </c>
      <c r="Q44" s="121">
        <v>0</v>
      </c>
      <c r="R44" s="49">
        <v>0</v>
      </c>
      <c r="S44" s="121">
        <v>0</v>
      </c>
      <c r="T44" s="121">
        <v>0</v>
      </c>
      <c r="U44" s="123">
        <v>0</v>
      </c>
      <c r="V44" s="123">
        <v>0</v>
      </c>
      <c r="W44" s="46">
        <f t="shared" si="11"/>
        <v>0</v>
      </c>
      <c r="X44" s="125">
        <v>0</v>
      </c>
      <c r="Y44" s="46">
        <f t="shared" si="13"/>
        <v>0</v>
      </c>
    </row>
    <row r="45" spans="1:25" ht="29.25" customHeight="1" x14ac:dyDescent="0.25">
      <c r="A45" s="419" t="s">
        <v>268</v>
      </c>
      <c r="B45" s="419"/>
      <c r="C45" s="419"/>
      <c r="D45" s="419"/>
      <c r="E45" s="419"/>
      <c r="F45" s="419"/>
      <c r="G45" s="7">
        <v>37</v>
      </c>
      <c r="H45" s="49">
        <v>0</v>
      </c>
      <c r="I45" s="49">
        <v>0</v>
      </c>
      <c r="J45" s="49">
        <v>0</v>
      </c>
      <c r="K45" s="49">
        <v>0</v>
      </c>
      <c r="L45" s="49">
        <v>0</v>
      </c>
      <c r="M45" s="49">
        <v>0</v>
      </c>
      <c r="N45" s="49">
        <v>0</v>
      </c>
      <c r="O45" s="49">
        <v>0</v>
      </c>
      <c r="P45" s="49">
        <v>0</v>
      </c>
      <c r="Q45" s="49">
        <v>0</v>
      </c>
      <c r="R45" s="121">
        <v>0</v>
      </c>
      <c r="S45" s="121">
        <v>0</v>
      </c>
      <c r="T45" s="121">
        <v>0</v>
      </c>
      <c r="U45" s="123">
        <v>0</v>
      </c>
      <c r="V45" s="123">
        <v>0</v>
      </c>
      <c r="W45" s="46">
        <f t="shared" si="11"/>
        <v>0</v>
      </c>
      <c r="X45" s="125">
        <v>0</v>
      </c>
      <c r="Y45" s="46">
        <f t="shared" si="13"/>
        <v>0</v>
      </c>
    </row>
    <row r="46" spans="1:25" ht="21" customHeight="1" x14ac:dyDescent="0.25">
      <c r="A46" s="419" t="s">
        <v>278</v>
      </c>
      <c r="B46" s="419"/>
      <c r="C46" s="419"/>
      <c r="D46" s="419"/>
      <c r="E46" s="419"/>
      <c r="F46" s="419"/>
      <c r="G46" s="7">
        <v>38</v>
      </c>
      <c r="H46" s="49">
        <v>0</v>
      </c>
      <c r="I46" s="49">
        <v>0</v>
      </c>
      <c r="J46" s="49">
        <v>0</v>
      </c>
      <c r="K46" s="49">
        <v>0</v>
      </c>
      <c r="L46" s="49">
        <v>0</v>
      </c>
      <c r="M46" s="49">
        <v>0</v>
      </c>
      <c r="N46" s="121">
        <v>0</v>
      </c>
      <c r="O46" s="121">
        <v>0</v>
      </c>
      <c r="P46" s="121">
        <v>0</v>
      </c>
      <c r="Q46" s="121">
        <v>0</v>
      </c>
      <c r="R46" s="121">
        <v>0</v>
      </c>
      <c r="S46" s="121">
        <v>0</v>
      </c>
      <c r="T46" s="121">
        <v>0</v>
      </c>
      <c r="U46" s="123">
        <v>0</v>
      </c>
      <c r="V46" s="123">
        <v>0</v>
      </c>
      <c r="W46" s="46">
        <f t="shared" si="11"/>
        <v>0</v>
      </c>
      <c r="X46" s="125">
        <v>0</v>
      </c>
      <c r="Y46" s="46">
        <f t="shared" si="13"/>
        <v>0</v>
      </c>
    </row>
    <row r="47" spans="1:25" x14ac:dyDescent="0.25">
      <c r="A47" s="419" t="s">
        <v>270</v>
      </c>
      <c r="B47" s="419"/>
      <c r="C47" s="419"/>
      <c r="D47" s="419"/>
      <c r="E47" s="419"/>
      <c r="F47" s="419"/>
      <c r="G47" s="7">
        <v>39</v>
      </c>
      <c r="H47" s="49">
        <v>0</v>
      </c>
      <c r="I47" s="49">
        <v>0</v>
      </c>
      <c r="J47" s="49">
        <v>0</v>
      </c>
      <c r="K47" s="49">
        <v>0</v>
      </c>
      <c r="L47" s="49">
        <v>0</v>
      </c>
      <c r="M47" s="49">
        <v>0</v>
      </c>
      <c r="N47" s="121">
        <v>0</v>
      </c>
      <c r="O47" s="121">
        <v>0</v>
      </c>
      <c r="P47" s="121">
        <v>0</v>
      </c>
      <c r="Q47" s="121">
        <v>0</v>
      </c>
      <c r="R47" s="121">
        <v>0</v>
      </c>
      <c r="S47" s="121">
        <v>0</v>
      </c>
      <c r="T47" s="121">
        <v>0</v>
      </c>
      <c r="U47" s="123">
        <v>0</v>
      </c>
      <c r="V47" s="123">
        <v>0</v>
      </c>
      <c r="W47" s="46">
        <f t="shared" si="11"/>
        <v>0</v>
      </c>
      <c r="X47" s="125">
        <v>0</v>
      </c>
      <c r="Y47" s="46">
        <f t="shared" si="13"/>
        <v>0</v>
      </c>
    </row>
    <row r="48" spans="1:25" x14ac:dyDescent="0.25">
      <c r="A48" s="419" t="s">
        <v>271</v>
      </c>
      <c r="B48" s="419"/>
      <c r="C48" s="419"/>
      <c r="D48" s="419"/>
      <c r="E48" s="419"/>
      <c r="F48" s="419"/>
      <c r="G48" s="7">
        <v>40</v>
      </c>
      <c r="H48" s="121">
        <v>0</v>
      </c>
      <c r="I48" s="121">
        <v>0</v>
      </c>
      <c r="J48" s="121">
        <v>0</v>
      </c>
      <c r="K48" s="121">
        <v>0</v>
      </c>
      <c r="L48" s="121">
        <v>0</v>
      </c>
      <c r="M48" s="121">
        <v>0</v>
      </c>
      <c r="N48" s="121">
        <v>0</v>
      </c>
      <c r="O48" s="121">
        <v>0</v>
      </c>
      <c r="P48" s="121">
        <v>0</v>
      </c>
      <c r="Q48" s="121">
        <v>0</v>
      </c>
      <c r="R48" s="121">
        <v>0</v>
      </c>
      <c r="S48" s="121">
        <v>0</v>
      </c>
      <c r="T48" s="121">
        <v>0</v>
      </c>
      <c r="U48" s="123">
        <v>0</v>
      </c>
      <c r="V48" s="123">
        <v>0</v>
      </c>
      <c r="W48" s="46">
        <f t="shared" si="11"/>
        <v>0</v>
      </c>
      <c r="X48" s="125">
        <v>0</v>
      </c>
      <c r="Y48" s="46">
        <f t="shared" si="13"/>
        <v>0</v>
      </c>
    </row>
    <row r="49" spans="1:25" x14ac:dyDescent="0.25">
      <c r="A49" s="419" t="s">
        <v>272</v>
      </c>
      <c r="B49" s="419"/>
      <c r="C49" s="419"/>
      <c r="D49" s="419"/>
      <c r="E49" s="419"/>
      <c r="F49" s="419"/>
      <c r="G49" s="7">
        <v>41</v>
      </c>
      <c r="H49" s="49">
        <v>0</v>
      </c>
      <c r="I49" s="49">
        <v>0</v>
      </c>
      <c r="J49" s="49">
        <v>0</v>
      </c>
      <c r="K49" s="49">
        <v>0</v>
      </c>
      <c r="L49" s="49">
        <v>0</v>
      </c>
      <c r="M49" s="49">
        <v>0</v>
      </c>
      <c r="N49" s="121">
        <v>0</v>
      </c>
      <c r="O49" s="121">
        <v>0</v>
      </c>
      <c r="P49" s="121">
        <v>-17613</v>
      </c>
      <c r="Q49" s="121">
        <v>0</v>
      </c>
      <c r="R49" s="121">
        <v>0</v>
      </c>
      <c r="S49" s="121">
        <v>0</v>
      </c>
      <c r="T49" s="121">
        <v>0</v>
      </c>
      <c r="U49" s="123">
        <v>0</v>
      </c>
      <c r="V49" s="123">
        <v>0</v>
      </c>
      <c r="W49" s="46">
        <f t="shared" si="11"/>
        <v>-17613</v>
      </c>
      <c r="X49" s="125">
        <v>0</v>
      </c>
      <c r="Y49" s="46">
        <f t="shared" si="13"/>
        <v>-17613</v>
      </c>
    </row>
    <row r="50" spans="1:25" ht="24" customHeight="1" x14ac:dyDescent="0.25">
      <c r="A50" s="419" t="s">
        <v>412</v>
      </c>
      <c r="B50" s="419"/>
      <c r="C50" s="419"/>
      <c r="D50" s="419"/>
      <c r="E50" s="419"/>
      <c r="F50" s="419"/>
      <c r="G50" s="7">
        <v>42</v>
      </c>
      <c r="H50" s="121">
        <v>0</v>
      </c>
      <c r="I50" s="121">
        <v>0</v>
      </c>
      <c r="J50" s="121">
        <v>0</v>
      </c>
      <c r="K50" s="121">
        <v>0</v>
      </c>
      <c r="L50" s="121">
        <v>0</v>
      </c>
      <c r="M50" s="121">
        <v>0</v>
      </c>
      <c r="N50" s="121">
        <v>0</v>
      </c>
      <c r="O50" s="121">
        <v>0</v>
      </c>
      <c r="P50" s="121">
        <v>0</v>
      </c>
      <c r="Q50" s="121">
        <v>0</v>
      </c>
      <c r="R50" s="121">
        <v>0</v>
      </c>
      <c r="S50" s="121">
        <v>0</v>
      </c>
      <c r="T50" s="121">
        <v>0</v>
      </c>
      <c r="U50" s="123">
        <v>0</v>
      </c>
      <c r="V50" s="123">
        <v>0</v>
      </c>
      <c r="W50" s="46">
        <f t="shared" si="11"/>
        <v>0</v>
      </c>
      <c r="X50" s="125">
        <v>0</v>
      </c>
      <c r="Y50" s="46">
        <f t="shared" si="13"/>
        <v>0</v>
      </c>
    </row>
    <row r="51" spans="1:25" ht="26.25" customHeight="1" x14ac:dyDescent="0.25">
      <c r="A51" s="419" t="s">
        <v>413</v>
      </c>
      <c r="B51" s="419"/>
      <c r="C51" s="419"/>
      <c r="D51" s="419"/>
      <c r="E51" s="419"/>
      <c r="F51" s="419"/>
      <c r="G51" s="7">
        <v>43</v>
      </c>
      <c r="H51" s="121">
        <v>0</v>
      </c>
      <c r="I51" s="121">
        <v>0</v>
      </c>
      <c r="J51" s="121">
        <v>0</v>
      </c>
      <c r="K51" s="121">
        <v>0</v>
      </c>
      <c r="L51" s="121">
        <v>0</v>
      </c>
      <c r="M51" s="121">
        <v>0</v>
      </c>
      <c r="N51" s="121">
        <v>0</v>
      </c>
      <c r="O51" s="121">
        <v>0</v>
      </c>
      <c r="P51" s="121">
        <v>0</v>
      </c>
      <c r="Q51" s="121">
        <v>0</v>
      </c>
      <c r="R51" s="121">
        <v>0</v>
      </c>
      <c r="S51" s="121">
        <v>0</v>
      </c>
      <c r="T51" s="121">
        <v>0</v>
      </c>
      <c r="U51" s="123">
        <v>0</v>
      </c>
      <c r="V51" s="123">
        <v>0</v>
      </c>
      <c r="W51" s="46">
        <f t="shared" si="11"/>
        <v>0</v>
      </c>
      <c r="X51" s="125">
        <v>0</v>
      </c>
      <c r="Y51" s="46">
        <f t="shared" si="13"/>
        <v>0</v>
      </c>
    </row>
    <row r="52" spans="1:25" ht="22.5" customHeight="1" x14ac:dyDescent="0.25">
      <c r="A52" s="419" t="s">
        <v>414</v>
      </c>
      <c r="B52" s="419"/>
      <c r="C52" s="419"/>
      <c r="D52" s="419"/>
      <c r="E52" s="419"/>
      <c r="F52" s="419"/>
      <c r="G52" s="7">
        <v>44</v>
      </c>
      <c r="H52" s="121">
        <v>0</v>
      </c>
      <c r="I52" s="121">
        <v>0</v>
      </c>
      <c r="J52" s="121">
        <v>0</v>
      </c>
      <c r="K52" s="121">
        <v>0</v>
      </c>
      <c r="L52" s="121">
        <v>0</v>
      </c>
      <c r="M52" s="121">
        <v>0</v>
      </c>
      <c r="N52" s="121">
        <v>0</v>
      </c>
      <c r="O52" s="121">
        <v>0</v>
      </c>
      <c r="P52" s="121">
        <v>0</v>
      </c>
      <c r="Q52" s="121">
        <v>0</v>
      </c>
      <c r="R52" s="121">
        <v>0</v>
      </c>
      <c r="S52" s="121">
        <v>0</v>
      </c>
      <c r="T52" s="121">
        <v>0</v>
      </c>
      <c r="U52" s="123">
        <v>0</v>
      </c>
      <c r="V52" s="123">
        <v>0</v>
      </c>
      <c r="W52" s="46">
        <f t="shared" si="11"/>
        <v>0</v>
      </c>
      <c r="X52" s="125">
        <v>0</v>
      </c>
      <c r="Y52" s="46">
        <f t="shared" si="13"/>
        <v>0</v>
      </c>
    </row>
    <row r="53" spans="1:25" x14ac:dyDescent="0.25">
      <c r="A53" s="419" t="s">
        <v>273</v>
      </c>
      <c r="B53" s="419"/>
      <c r="C53" s="419"/>
      <c r="D53" s="419"/>
      <c r="E53" s="419"/>
      <c r="F53" s="419"/>
      <c r="G53" s="7">
        <v>45</v>
      </c>
      <c r="H53" s="121">
        <v>0</v>
      </c>
      <c r="I53" s="121">
        <v>0</v>
      </c>
      <c r="J53" s="121">
        <v>0</v>
      </c>
      <c r="K53" s="121">
        <v>0</v>
      </c>
      <c r="L53" s="121">
        <v>0</v>
      </c>
      <c r="M53" s="121">
        <v>0</v>
      </c>
      <c r="N53" s="121">
        <v>0</v>
      </c>
      <c r="O53" s="121">
        <v>0</v>
      </c>
      <c r="P53" s="121">
        <v>0</v>
      </c>
      <c r="Q53" s="121">
        <v>0</v>
      </c>
      <c r="R53" s="121">
        <v>0</v>
      </c>
      <c r="S53" s="121">
        <v>0</v>
      </c>
      <c r="T53" s="121">
        <v>0</v>
      </c>
      <c r="U53" s="123">
        <v>0</v>
      </c>
      <c r="V53" s="123">
        <v>0</v>
      </c>
      <c r="W53" s="46">
        <f t="shared" si="11"/>
        <v>0</v>
      </c>
      <c r="X53" s="125">
        <v>0</v>
      </c>
      <c r="Y53" s="46">
        <f t="shared" si="13"/>
        <v>0</v>
      </c>
    </row>
    <row r="54" spans="1:25" x14ac:dyDescent="0.25">
      <c r="A54" s="419" t="s">
        <v>415</v>
      </c>
      <c r="B54" s="419"/>
      <c r="C54" s="419"/>
      <c r="D54" s="419"/>
      <c r="E54" s="419"/>
      <c r="F54" s="419"/>
      <c r="G54" s="7">
        <v>46</v>
      </c>
      <c r="H54" s="121">
        <v>0</v>
      </c>
      <c r="I54" s="121">
        <v>0</v>
      </c>
      <c r="J54" s="121">
        <v>0</v>
      </c>
      <c r="K54" s="121">
        <v>0</v>
      </c>
      <c r="L54" s="121">
        <v>0</v>
      </c>
      <c r="M54" s="121">
        <v>0</v>
      </c>
      <c r="N54" s="121">
        <v>0</v>
      </c>
      <c r="O54" s="121">
        <v>0</v>
      </c>
      <c r="P54" s="121">
        <v>0</v>
      </c>
      <c r="Q54" s="121">
        <v>0</v>
      </c>
      <c r="R54" s="121">
        <v>0</v>
      </c>
      <c r="S54" s="121">
        <v>0</v>
      </c>
      <c r="T54" s="121">
        <v>0</v>
      </c>
      <c r="U54" s="123">
        <v>0</v>
      </c>
      <c r="V54" s="123">
        <v>0</v>
      </c>
      <c r="W54" s="46">
        <f t="shared" si="11"/>
        <v>0</v>
      </c>
      <c r="X54" s="125">
        <v>336920926</v>
      </c>
      <c r="Y54" s="46">
        <f t="shared" si="13"/>
        <v>336920926</v>
      </c>
    </row>
    <row r="55" spans="1:25" x14ac:dyDescent="0.25">
      <c r="A55" s="419" t="s">
        <v>424</v>
      </c>
      <c r="B55" s="419"/>
      <c r="C55" s="419"/>
      <c r="D55" s="419"/>
      <c r="E55" s="419"/>
      <c r="F55" s="419"/>
      <c r="G55" s="7">
        <v>47</v>
      </c>
      <c r="H55" s="121">
        <v>0</v>
      </c>
      <c r="I55" s="121">
        <v>0</v>
      </c>
      <c r="J55" s="121">
        <v>0</v>
      </c>
      <c r="K55" s="121">
        <v>0</v>
      </c>
      <c r="L55" s="121">
        <v>0</v>
      </c>
      <c r="M55" s="121">
        <v>0</v>
      </c>
      <c r="N55" s="121">
        <v>0</v>
      </c>
      <c r="O55" s="121">
        <v>0</v>
      </c>
      <c r="P55" s="121">
        <v>0</v>
      </c>
      <c r="Q55" s="121">
        <v>0</v>
      </c>
      <c r="R55" s="121">
        <v>0</v>
      </c>
      <c r="S55" s="121">
        <v>0</v>
      </c>
      <c r="T55" s="121">
        <v>0</v>
      </c>
      <c r="U55" s="123">
        <v>0</v>
      </c>
      <c r="V55" s="123">
        <v>0</v>
      </c>
      <c r="W55" s="46">
        <f t="shared" si="11"/>
        <v>0</v>
      </c>
      <c r="X55" s="125">
        <v>0</v>
      </c>
      <c r="Y55" s="46">
        <f t="shared" si="13"/>
        <v>0</v>
      </c>
    </row>
    <row r="56" spans="1:25" x14ac:dyDescent="0.25">
      <c r="A56" s="419" t="s">
        <v>416</v>
      </c>
      <c r="B56" s="419"/>
      <c r="C56" s="419"/>
      <c r="D56" s="419"/>
      <c r="E56" s="419"/>
      <c r="F56" s="419"/>
      <c r="G56" s="7">
        <v>48</v>
      </c>
      <c r="H56" s="121">
        <v>0</v>
      </c>
      <c r="I56" s="121">
        <v>0</v>
      </c>
      <c r="J56" s="121">
        <v>0</v>
      </c>
      <c r="K56" s="121">
        <v>0</v>
      </c>
      <c r="L56" s="121">
        <v>0</v>
      </c>
      <c r="M56" s="121">
        <v>0</v>
      </c>
      <c r="N56" s="121">
        <v>0</v>
      </c>
      <c r="O56" s="121">
        <v>0</v>
      </c>
      <c r="P56" s="121">
        <v>0</v>
      </c>
      <c r="Q56" s="121">
        <v>0</v>
      </c>
      <c r="R56" s="121">
        <v>0</v>
      </c>
      <c r="S56" s="121">
        <v>0</v>
      </c>
      <c r="T56" s="121">
        <v>0</v>
      </c>
      <c r="U56" s="123">
        <v>1756034</v>
      </c>
      <c r="V56" s="123">
        <v>0</v>
      </c>
      <c r="W56" s="46">
        <f t="shared" si="11"/>
        <v>1756034</v>
      </c>
      <c r="X56" s="125">
        <v>0</v>
      </c>
      <c r="Y56" s="46">
        <f t="shared" si="13"/>
        <v>1756034</v>
      </c>
    </row>
    <row r="57" spans="1:25" x14ac:dyDescent="0.25">
      <c r="A57" s="419" t="s">
        <v>425</v>
      </c>
      <c r="B57" s="419"/>
      <c r="C57" s="419"/>
      <c r="D57" s="419"/>
      <c r="E57" s="419"/>
      <c r="F57" s="419"/>
      <c r="G57" s="7">
        <v>49</v>
      </c>
      <c r="H57" s="121">
        <v>0</v>
      </c>
      <c r="I57" s="121">
        <v>0</v>
      </c>
      <c r="J57" s="121">
        <v>0</v>
      </c>
      <c r="K57" s="121">
        <v>0</v>
      </c>
      <c r="L57" s="121">
        <v>0</v>
      </c>
      <c r="M57" s="121">
        <v>0</v>
      </c>
      <c r="N57" s="121">
        <v>0</v>
      </c>
      <c r="O57" s="121">
        <v>0</v>
      </c>
      <c r="P57" s="121">
        <v>0</v>
      </c>
      <c r="Q57" s="121">
        <v>0</v>
      </c>
      <c r="R57" s="121">
        <v>0</v>
      </c>
      <c r="S57" s="121">
        <v>0</v>
      </c>
      <c r="T57" s="121">
        <v>0</v>
      </c>
      <c r="U57" s="123">
        <v>-329593506</v>
      </c>
      <c r="V57" s="123">
        <v>329593506</v>
      </c>
      <c r="W57" s="46">
        <f t="shared" si="11"/>
        <v>0</v>
      </c>
      <c r="X57" s="125">
        <v>0</v>
      </c>
      <c r="Y57" s="46">
        <f t="shared" si="13"/>
        <v>0</v>
      </c>
    </row>
    <row r="58" spans="1:25" x14ac:dyDescent="0.25">
      <c r="A58" s="419" t="s">
        <v>419</v>
      </c>
      <c r="B58" s="419"/>
      <c r="C58" s="419"/>
      <c r="D58" s="419"/>
      <c r="E58" s="419"/>
      <c r="F58" s="419"/>
      <c r="G58" s="7">
        <v>50</v>
      </c>
      <c r="H58" s="121">
        <v>0</v>
      </c>
      <c r="I58" s="121">
        <v>0</v>
      </c>
      <c r="J58" s="121">
        <v>0</v>
      </c>
      <c r="K58" s="121">
        <v>0</v>
      </c>
      <c r="L58" s="121">
        <v>0</v>
      </c>
      <c r="M58" s="121">
        <v>0</v>
      </c>
      <c r="N58" s="121">
        <v>0</v>
      </c>
      <c r="O58" s="121">
        <v>0</v>
      </c>
      <c r="P58" s="121">
        <v>0</v>
      </c>
      <c r="Q58" s="121">
        <v>0</v>
      </c>
      <c r="R58" s="121">
        <v>0</v>
      </c>
      <c r="S58" s="121">
        <v>0</v>
      </c>
      <c r="T58" s="121">
        <v>0</v>
      </c>
      <c r="U58" s="123">
        <v>0</v>
      </c>
      <c r="V58" s="123">
        <v>0</v>
      </c>
      <c r="W58" s="46">
        <f t="shared" si="11"/>
        <v>0</v>
      </c>
      <c r="X58" s="125">
        <v>0</v>
      </c>
      <c r="Y58" s="46">
        <f t="shared" si="13"/>
        <v>0</v>
      </c>
    </row>
    <row r="59" spans="1:25" ht="24" customHeight="1" x14ac:dyDescent="0.25">
      <c r="A59" s="420" t="s">
        <v>426</v>
      </c>
      <c r="B59" s="420"/>
      <c r="C59" s="420"/>
      <c r="D59" s="420"/>
      <c r="E59" s="420"/>
      <c r="F59" s="420"/>
      <c r="G59" s="9">
        <v>51</v>
      </c>
      <c r="H59" s="48">
        <f>SUM(H39:H58)</f>
        <v>1672021210</v>
      </c>
      <c r="I59" s="48">
        <f t="shared" ref="I59:Y59" si="14">SUM(I39:I58)</f>
        <v>5223432</v>
      </c>
      <c r="J59" s="48">
        <f t="shared" si="14"/>
        <v>83601061</v>
      </c>
      <c r="K59" s="48">
        <f t="shared" si="14"/>
        <v>136815284</v>
      </c>
      <c r="L59" s="48">
        <f t="shared" si="14"/>
        <v>124418267</v>
      </c>
      <c r="M59" s="48">
        <f t="shared" si="14"/>
        <v>0</v>
      </c>
      <c r="N59" s="48">
        <f t="shared" si="14"/>
        <v>2249472</v>
      </c>
      <c r="O59" s="48">
        <f t="shared" si="14"/>
        <v>0</v>
      </c>
      <c r="P59" s="48">
        <f t="shared" si="14"/>
        <v>81109</v>
      </c>
      <c r="Q59" s="48">
        <f t="shared" si="14"/>
        <v>0</v>
      </c>
      <c r="R59" s="48">
        <f t="shared" si="14"/>
        <v>0</v>
      </c>
      <c r="S59" s="48">
        <f t="shared" si="14"/>
        <v>0</v>
      </c>
      <c r="T59" s="48">
        <f t="shared" si="14"/>
        <v>0</v>
      </c>
      <c r="U59" s="48">
        <f t="shared" si="14"/>
        <v>388045406</v>
      </c>
      <c r="V59" s="48">
        <f t="shared" si="14"/>
        <v>104374607</v>
      </c>
      <c r="W59" s="48">
        <f t="shared" si="14"/>
        <v>2267993314</v>
      </c>
      <c r="X59" s="48">
        <f t="shared" si="14"/>
        <v>1043064493</v>
      </c>
      <c r="Y59" s="48">
        <f t="shared" si="14"/>
        <v>3311057807</v>
      </c>
    </row>
    <row r="60" spans="1:25" x14ac:dyDescent="0.25">
      <c r="A60" s="421" t="s">
        <v>274</v>
      </c>
      <c r="B60" s="422"/>
      <c r="C60" s="422"/>
      <c r="D60" s="422"/>
      <c r="E60" s="422"/>
      <c r="F60" s="422"/>
      <c r="G60" s="422"/>
      <c r="H60" s="422"/>
      <c r="I60" s="422"/>
      <c r="J60" s="422"/>
      <c r="K60" s="422"/>
      <c r="L60" s="422"/>
      <c r="M60" s="422"/>
      <c r="N60" s="422"/>
      <c r="O60" s="422"/>
      <c r="P60" s="422"/>
      <c r="Q60" s="422"/>
      <c r="R60" s="422"/>
      <c r="S60" s="422"/>
      <c r="T60" s="422"/>
      <c r="U60" s="422"/>
      <c r="V60" s="422"/>
      <c r="W60" s="422"/>
      <c r="X60" s="422"/>
      <c r="Y60" s="422"/>
    </row>
    <row r="61" spans="1:25" ht="31.5" customHeight="1" x14ac:dyDescent="0.25">
      <c r="A61" s="417" t="s">
        <v>427</v>
      </c>
      <c r="B61" s="417"/>
      <c r="C61" s="417"/>
      <c r="D61" s="417"/>
      <c r="E61" s="417"/>
      <c r="F61" s="417"/>
      <c r="G61" s="8">
        <v>52</v>
      </c>
      <c r="H61" s="47">
        <f>SUM(H41:H49)</f>
        <v>0</v>
      </c>
      <c r="I61" s="47">
        <f t="shared" ref="I61:Y61" si="15">SUM(I41:I49)</f>
        <v>0</v>
      </c>
      <c r="J61" s="47">
        <f t="shared" si="15"/>
        <v>0</v>
      </c>
      <c r="K61" s="47">
        <f t="shared" si="15"/>
        <v>0</v>
      </c>
      <c r="L61" s="47">
        <f t="shared" si="15"/>
        <v>0</v>
      </c>
      <c r="M61" s="47">
        <f t="shared" si="15"/>
        <v>0</v>
      </c>
      <c r="N61" s="47">
        <f t="shared" si="15"/>
        <v>-263962</v>
      </c>
      <c r="O61" s="47">
        <f t="shared" si="15"/>
        <v>0</v>
      </c>
      <c r="P61" s="47">
        <f t="shared" si="15"/>
        <v>80237</v>
      </c>
      <c r="Q61" s="47">
        <f t="shared" si="15"/>
        <v>0</v>
      </c>
      <c r="R61" s="47">
        <f t="shared" si="15"/>
        <v>0</v>
      </c>
      <c r="S61" s="47">
        <f t="shared" si="15"/>
        <v>0</v>
      </c>
      <c r="T61" s="47">
        <f t="shared" si="15"/>
        <v>0</v>
      </c>
      <c r="U61" s="47">
        <f t="shared" si="15"/>
        <v>0</v>
      </c>
      <c r="V61" s="47">
        <f t="shared" si="15"/>
        <v>0</v>
      </c>
      <c r="W61" s="47">
        <f t="shared" si="15"/>
        <v>-183725</v>
      </c>
      <c r="X61" s="47">
        <f t="shared" si="15"/>
        <v>0</v>
      </c>
      <c r="Y61" s="47">
        <f t="shared" si="15"/>
        <v>-183725</v>
      </c>
    </row>
    <row r="62" spans="1:25" ht="27.75" customHeight="1" x14ac:dyDescent="0.25">
      <c r="A62" s="417" t="s">
        <v>428</v>
      </c>
      <c r="B62" s="417"/>
      <c r="C62" s="417"/>
      <c r="D62" s="417"/>
      <c r="E62" s="417"/>
      <c r="F62" s="417"/>
      <c r="G62" s="8">
        <v>53</v>
      </c>
      <c r="H62" s="47">
        <f>H40+H61</f>
        <v>0</v>
      </c>
      <c r="I62" s="47">
        <f t="shared" ref="I62:Y62" si="16">I40+I61</f>
        <v>0</v>
      </c>
      <c r="J62" s="47">
        <f t="shared" si="16"/>
        <v>0</v>
      </c>
      <c r="K62" s="47">
        <f t="shared" si="16"/>
        <v>0</v>
      </c>
      <c r="L62" s="47">
        <f t="shared" si="16"/>
        <v>0</v>
      </c>
      <c r="M62" s="47">
        <f t="shared" si="16"/>
        <v>0</v>
      </c>
      <c r="N62" s="47">
        <f t="shared" si="16"/>
        <v>-263962</v>
      </c>
      <c r="O62" s="47">
        <f t="shared" si="16"/>
        <v>0</v>
      </c>
      <c r="P62" s="47">
        <f t="shared" si="16"/>
        <v>80237</v>
      </c>
      <c r="Q62" s="47">
        <f t="shared" si="16"/>
        <v>0</v>
      </c>
      <c r="R62" s="47">
        <f t="shared" si="16"/>
        <v>0</v>
      </c>
      <c r="S62" s="47">
        <f t="shared" si="16"/>
        <v>0</v>
      </c>
      <c r="T62" s="47">
        <f t="shared" si="16"/>
        <v>0</v>
      </c>
      <c r="U62" s="47">
        <f t="shared" si="16"/>
        <v>0</v>
      </c>
      <c r="V62" s="47">
        <f t="shared" si="16"/>
        <v>104374607</v>
      </c>
      <c r="W62" s="47">
        <f t="shared" si="16"/>
        <v>104190882</v>
      </c>
      <c r="X62" s="47">
        <f t="shared" si="16"/>
        <v>4332639</v>
      </c>
      <c r="Y62" s="47">
        <f t="shared" si="16"/>
        <v>108523521</v>
      </c>
    </row>
    <row r="63" spans="1:25" ht="29.25" customHeight="1" x14ac:dyDescent="0.25">
      <c r="A63" s="418" t="s">
        <v>429</v>
      </c>
      <c r="B63" s="418"/>
      <c r="C63" s="418"/>
      <c r="D63" s="418"/>
      <c r="E63" s="418"/>
      <c r="F63" s="418"/>
      <c r="G63" s="9">
        <v>54</v>
      </c>
      <c r="H63" s="48">
        <f>SUM(H50:H58)</f>
        <v>0</v>
      </c>
      <c r="I63" s="48">
        <f t="shared" ref="I63:Y63" si="17">SUM(I50:I58)</f>
        <v>0</v>
      </c>
      <c r="J63" s="48">
        <f t="shared" si="17"/>
        <v>0</v>
      </c>
      <c r="K63" s="48">
        <f t="shared" si="17"/>
        <v>0</v>
      </c>
      <c r="L63" s="48">
        <f t="shared" si="17"/>
        <v>0</v>
      </c>
      <c r="M63" s="48">
        <f t="shared" si="17"/>
        <v>0</v>
      </c>
      <c r="N63" s="48">
        <f t="shared" si="17"/>
        <v>0</v>
      </c>
      <c r="O63" s="48">
        <f t="shared" si="17"/>
        <v>0</v>
      </c>
      <c r="P63" s="48">
        <f t="shared" si="17"/>
        <v>0</v>
      </c>
      <c r="Q63" s="48">
        <f t="shared" si="17"/>
        <v>0</v>
      </c>
      <c r="R63" s="48">
        <f t="shared" si="17"/>
        <v>0</v>
      </c>
      <c r="S63" s="48">
        <f t="shared" si="17"/>
        <v>0</v>
      </c>
      <c r="T63" s="48">
        <f t="shared" si="17"/>
        <v>0</v>
      </c>
      <c r="U63" s="48">
        <f t="shared" si="17"/>
        <v>-327837472</v>
      </c>
      <c r="V63" s="48">
        <f t="shared" si="17"/>
        <v>329593506</v>
      </c>
      <c r="W63" s="48">
        <f t="shared" si="17"/>
        <v>1756034</v>
      </c>
      <c r="X63" s="48">
        <f t="shared" si="17"/>
        <v>336920926</v>
      </c>
      <c r="Y63" s="48">
        <f t="shared" si="17"/>
        <v>338676960</v>
      </c>
    </row>
  </sheetData>
  <sheetProtection algorithmName="SHA-512" hashValue="rDM0zGnSHmpz8bwcLQSH5XXjfJxg3vYebVva3pZcJZb1KSO7UkeoV/0hSDLllipeGnWYVNAWOQZ3PvWqRLeuwQ==" saltValue="4/8K6drU7BvS1N/OPwKMy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8" scale="5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249"/>
  <sheetViews>
    <sheetView workbookViewId="0">
      <selection sqref="A1:J30"/>
    </sheetView>
  </sheetViews>
  <sheetFormatPr defaultRowHeight="13.2" x14ac:dyDescent="0.25"/>
  <cols>
    <col min="1" max="1" width="44.5546875" customWidth="1"/>
    <col min="2" max="2" width="11.33203125" bestFit="1" customWidth="1"/>
    <col min="3" max="3" width="16" customWidth="1"/>
    <col min="4" max="4" width="9.88671875" bestFit="1" customWidth="1"/>
    <col min="5" max="5" width="9.5546875" bestFit="1" customWidth="1"/>
    <col min="6" max="6" width="8.88671875" bestFit="1" customWidth="1"/>
    <col min="7" max="7" width="104.44140625" customWidth="1"/>
    <col min="8" max="8" width="1.6640625" customWidth="1"/>
    <col min="9" max="9" width="9.88671875" hidden="1" customWidth="1"/>
    <col min="10" max="10" width="1.5546875" customWidth="1"/>
  </cols>
  <sheetData>
    <row r="1" spans="1:10" x14ac:dyDescent="0.25">
      <c r="A1" s="446" t="s">
        <v>641</v>
      </c>
      <c r="B1" s="447"/>
      <c r="C1" s="447"/>
      <c r="D1" s="447"/>
      <c r="E1" s="447"/>
      <c r="F1" s="447"/>
      <c r="G1" s="447"/>
      <c r="H1" s="447"/>
      <c r="I1" s="447"/>
      <c r="J1" s="447"/>
    </row>
    <row r="2" spans="1:10" x14ac:dyDescent="0.25">
      <c r="A2" s="447"/>
      <c r="B2" s="447"/>
      <c r="C2" s="447"/>
      <c r="D2" s="447"/>
      <c r="E2" s="447"/>
      <c r="F2" s="447"/>
      <c r="G2" s="447"/>
      <c r="H2" s="447"/>
      <c r="I2" s="447"/>
      <c r="J2" s="447"/>
    </row>
    <row r="3" spans="1:10" x14ac:dyDescent="0.25">
      <c r="A3" s="447"/>
      <c r="B3" s="447"/>
      <c r="C3" s="447"/>
      <c r="D3" s="447"/>
      <c r="E3" s="447"/>
      <c r="F3" s="447"/>
      <c r="G3" s="447"/>
      <c r="H3" s="447"/>
      <c r="I3" s="447"/>
      <c r="J3" s="447"/>
    </row>
    <row r="4" spans="1:10" x14ac:dyDescent="0.25">
      <c r="A4" s="447"/>
      <c r="B4" s="447"/>
      <c r="C4" s="447"/>
      <c r="D4" s="447"/>
      <c r="E4" s="447"/>
      <c r="F4" s="447"/>
      <c r="G4" s="447"/>
      <c r="H4" s="447"/>
      <c r="I4" s="447"/>
      <c r="J4" s="447"/>
    </row>
    <row r="5" spans="1:10" x14ac:dyDescent="0.25">
      <c r="A5" s="447"/>
      <c r="B5" s="447"/>
      <c r="C5" s="447"/>
      <c r="D5" s="447"/>
      <c r="E5" s="447"/>
      <c r="F5" s="447"/>
      <c r="G5" s="447"/>
      <c r="H5" s="447"/>
      <c r="I5" s="447"/>
      <c r="J5" s="447"/>
    </row>
    <row r="6" spans="1:10" x14ac:dyDescent="0.25">
      <c r="A6" s="447"/>
      <c r="B6" s="447"/>
      <c r="C6" s="447"/>
      <c r="D6" s="447"/>
      <c r="E6" s="447"/>
      <c r="F6" s="447"/>
      <c r="G6" s="447"/>
      <c r="H6" s="447"/>
      <c r="I6" s="447"/>
      <c r="J6" s="447"/>
    </row>
    <row r="7" spans="1:10" x14ac:dyDescent="0.25">
      <c r="A7" s="447"/>
      <c r="B7" s="447"/>
      <c r="C7" s="447"/>
      <c r="D7" s="447"/>
      <c r="E7" s="447"/>
      <c r="F7" s="447"/>
      <c r="G7" s="447"/>
      <c r="H7" s="447"/>
      <c r="I7" s="447"/>
      <c r="J7" s="447"/>
    </row>
    <row r="8" spans="1:10" x14ac:dyDescent="0.25">
      <c r="A8" s="447"/>
      <c r="B8" s="447"/>
      <c r="C8" s="447"/>
      <c r="D8" s="447"/>
      <c r="E8" s="447"/>
      <c r="F8" s="447"/>
      <c r="G8" s="447"/>
      <c r="H8" s="447"/>
      <c r="I8" s="447"/>
      <c r="J8" s="447"/>
    </row>
    <row r="9" spans="1:10" x14ac:dyDescent="0.25">
      <c r="A9" s="447"/>
      <c r="B9" s="447"/>
      <c r="C9" s="447"/>
      <c r="D9" s="447"/>
      <c r="E9" s="447"/>
      <c r="F9" s="447"/>
      <c r="G9" s="447"/>
      <c r="H9" s="447"/>
      <c r="I9" s="447"/>
      <c r="J9" s="447"/>
    </row>
    <row r="10" spans="1:10" x14ac:dyDescent="0.25">
      <c r="A10" s="447"/>
      <c r="B10" s="447"/>
      <c r="C10" s="447"/>
      <c r="D10" s="447"/>
      <c r="E10" s="447"/>
      <c r="F10" s="447"/>
      <c r="G10" s="447"/>
      <c r="H10" s="447"/>
      <c r="I10" s="447"/>
      <c r="J10" s="447"/>
    </row>
    <row r="11" spans="1:10" x14ac:dyDescent="0.25">
      <c r="A11" s="447"/>
      <c r="B11" s="447"/>
      <c r="C11" s="447"/>
      <c r="D11" s="447"/>
      <c r="E11" s="447"/>
      <c r="F11" s="447"/>
      <c r="G11" s="447"/>
      <c r="H11" s="447"/>
      <c r="I11" s="447"/>
      <c r="J11" s="447"/>
    </row>
    <row r="12" spans="1:10" x14ac:dyDescent="0.25">
      <c r="A12" s="447"/>
      <c r="B12" s="447"/>
      <c r="C12" s="447"/>
      <c r="D12" s="447"/>
      <c r="E12" s="447"/>
      <c r="F12" s="447"/>
      <c r="G12" s="447"/>
      <c r="H12" s="447"/>
      <c r="I12" s="447"/>
      <c r="J12" s="447"/>
    </row>
    <row r="13" spans="1:10" x14ac:dyDescent="0.25">
      <c r="A13" s="447"/>
      <c r="B13" s="447"/>
      <c r="C13" s="447"/>
      <c r="D13" s="447"/>
      <c r="E13" s="447"/>
      <c r="F13" s="447"/>
      <c r="G13" s="447"/>
      <c r="H13" s="447"/>
      <c r="I13" s="447"/>
      <c r="J13" s="447"/>
    </row>
    <row r="14" spans="1:10" x14ac:dyDescent="0.25">
      <c r="A14" s="447"/>
      <c r="B14" s="447"/>
      <c r="C14" s="447"/>
      <c r="D14" s="447"/>
      <c r="E14" s="447"/>
      <c r="F14" s="447"/>
      <c r="G14" s="447"/>
      <c r="H14" s="447"/>
      <c r="I14" s="447"/>
      <c r="J14" s="447"/>
    </row>
    <row r="15" spans="1:10" x14ac:dyDescent="0.25">
      <c r="A15" s="447"/>
      <c r="B15" s="447"/>
      <c r="C15" s="447"/>
      <c r="D15" s="447"/>
      <c r="E15" s="447"/>
      <c r="F15" s="447"/>
      <c r="G15" s="447"/>
      <c r="H15" s="447"/>
      <c r="I15" s="447"/>
      <c r="J15" s="447"/>
    </row>
    <row r="16" spans="1:10" x14ac:dyDescent="0.25">
      <c r="A16" s="447"/>
      <c r="B16" s="447"/>
      <c r="C16" s="447"/>
      <c r="D16" s="447"/>
      <c r="E16" s="447"/>
      <c r="F16" s="447"/>
      <c r="G16" s="447"/>
      <c r="H16" s="447"/>
      <c r="I16" s="447"/>
      <c r="J16" s="447"/>
    </row>
    <row r="17" spans="1:10" x14ac:dyDescent="0.25">
      <c r="A17" s="447"/>
      <c r="B17" s="447"/>
      <c r="C17" s="447"/>
      <c r="D17" s="447"/>
      <c r="E17" s="447"/>
      <c r="F17" s="447"/>
      <c r="G17" s="447"/>
      <c r="H17" s="447"/>
      <c r="I17" s="447"/>
      <c r="J17" s="447"/>
    </row>
    <row r="18" spans="1:10" x14ac:dyDescent="0.25">
      <c r="A18" s="447"/>
      <c r="B18" s="447"/>
      <c r="C18" s="447"/>
      <c r="D18" s="447"/>
      <c r="E18" s="447"/>
      <c r="F18" s="447"/>
      <c r="G18" s="447"/>
      <c r="H18" s="447"/>
      <c r="I18" s="447"/>
      <c r="J18" s="447"/>
    </row>
    <row r="19" spans="1:10" x14ac:dyDescent="0.25">
      <c r="A19" s="447"/>
      <c r="B19" s="447"/>
      <c r="C19" s="447"/>
      <c r="D19" s="447"/>
      <c r="E19" s="447"/>
      <c r="F19" s="447"/>
      <c r="G19" s="447"/>
      <c r="H19" s="447"/>
      <c r="I19" s="447"/>
      <c r="J19" s="447"/>
    </row>
    <row r="20" spans="1:10" x14ac:dyDescent="0.25">
      <c r="A20" s="447"/>
      <c r="B20" s="447"/>
      <c r="C20" s="447"/>
      <c r="D20" s="447"/>
      <c r="E20" s="447"/>
      <c r="F20" s="447"/>
      <c r="G20" s="447"/>
      <c r="H20" s="447"/>
      <c r="I20" s="447"/>
      <c r="J20" s="447"/>
    </row>
    <row r="21" spans="1:10" ht="171.75" customHeight="1" x14ac:dyDescent="0.25">
      <c r="A21" s="447"/>
      <c r="B21" s="447"/>
      <c r="C21" s="447"/>
      <c r="D21" s="447"/>
      <c r="E21" s="447"/>
      <c r="F21" s="447"/>
      <c r="G21" s="447"/>
      <c r="H21" s="447"/>
      <c r="I21" s="447"/>
      <c r="J21" s="447"/>
    </row>
    <row r="22" spans="1:10" x14ac:dyDescent="0.25">
      <c r="A22" s="447"/>
      <c r="B22" s="447"/>
      <c r="C22" s="447"/>
      <c r="D22" s="447"/>
      <c r="E22" s="447"/>
      <c r="F22" s="447"/>
      <c r="G22" s="447"/>
      <c r="H22" s="447"/>
      <c r="I22" s="447"/>
      <c r="J22" s="447"/>
    </row>
    <row r="23" spans="1:10" ht="131.25" customHeight="1" x14ac:dyDescent="0.25">
      <c r="A23" s="447"/>
      <c r="B23" s="447"/>
      <c r="C23" s="447"/>
      <c r="D23" s="447"/>
      <c r="E23" s="447"/>
      <c r="F23" s="447"/>
      <c r="G23" s="447"/>
      <c r="H23" s="447"/>
      <c r="I23" s="447"/>
      <c r="J23" s="447"/>
    </row>
    <row r="24" spans="1:10" x14ac:dyDescent="0.25">
      <c r="A24" s="447"/>
      <c r="B24" s="447"/>
      <c r="C24" s="447"/>
      <c r="D24" s="447"/>
      <c r="E24" s="447"/>
      <c r="F24" s="447"/>
      <c r="G24" s="447"/>
      <c r="H24" s="447"/>
      <c r="I24" s="447"/>
      <c r="J24" s="447"/>
    </row>
    <row r="25" spans="1:10" x14ac:dyDescent="0.25">
      <c r="A25" s="447"/>
      <c r="B25" s="447"/>
      <c r="C25" s="447"/>
      <c r="D25" s="447"/>
      <c r="E25" s="447"/>
      <c r="F25" s="447"/>
      <c r="G25" s="447"/>
      <c r="H25" s="447"/>
      <c r="I25" s="447"/>
      <c r="J25" s="447"/>
    </row>
    <row r="26" spans="1:10" ht="99.75" customHeight="1" x14ac:dyDescent="0.25">
      <c r="A26" s="447"/>
      <c r="B26" s="447"/>
      <c r="C26" s="447"/>
      <c r="D26" s="447"/>
      <c r="E26" s="447"/>
      <c r="F26" s="447"/>
      <c r="G26" s="447"/>
      <c r="H26" s="447"/>
      <c r="I26" s="447"/>
      <c r="J26" s="447"/>
    </row>
    <row r="27" spans="1:10" x14ac:dyDescent="0.25">
      <c r="A27" s="447"/>
      <c r="B27" s="447"/>
      <c r="C27" s="447"/>
      <c r="D27" s="447"/>
      <c r="E27" s="447"/>
      <c r="F27" s="447"/>
      <c r="G27" s="447"/>
      <c r="H27" s="447"/>
      <c r="I27" s="447"/>
      <c r="J27" s="447"/>
    </row>
    <row r="28" spans="1:10" ht="112.5" customHeight="1" x14ac:dyDescent="0.25">
      <c r="A28" s="447"/>
      <c r="B28" s="447"/>
      <c r="C28" s="447"/>
      <c r="D28" s="447"/>
      <c r="E28" s="447"/>
      <c r="F28" s="447"/>
      <c r="G28" s="447"/>
      <c r="H28" s="447"/>
      <c r="I28" s="447"/>
      <c r="J28" s="447"/>
    </row>
    <row r="29" spans="1:10" x14ac:dyDescent="0.25">
      <c r="A29" s="447"/>
      <c r="B29" s="447"/>
      <c r="C29" s="447"/>
      <c r="D29" s="447"/>
      <c r="E29" s="447"/>
      <c r="F29" s="447"/>
      <c r="G29" s="447"/>
      <c r="H29" s="447"/>
      <c r="I29" s="447"/>
      <c r="J29" s="447"/>
    </row>
    <row r="30" spans="1:10" ht="129" customHeight="1" x14ac:dyDescent="0.25">
      <c r="A30" s="447"/>
      <c r="B30" s="447"/>
      <c r="C30" s="447"/>
      <c r="D30" s="447"/>
      <c r="E30" s="447"/>
      <c r="F30" s="447"/>
      <c r="G30" s="447"/>
      <c r="H30" s="447"/>
      <c r="I30" s="447"/>
      <c r="J30" s="447"/>
    </row>
    <row r="32" spans="1:10" x14ac:dyDescent="0.25">
      <c r="A32" s="449" t="s">
        <v>472</v>
      </c>
      <c r="B32" s="449"/>
      <c r="C32" s="449"/>
      <c r="D32" s="449"/>
      <c r="E32" s="449"/>
      <c r="F32" s="449"/>
      <c r="G32" s="449"/>
    </row>
    <row r="33" spans="1:7" x14ac:dyDescent="0.25">
      <c r="A33" s="246"/>
      <c r="B33" s="246"/>
      <c r="C33" s="246"/>
      <c r="D33" s="246"/>
      <c r="E33" s="246"/>
      <c r="F33" s="246"/>
      <c r="G33" s="246"/>
    </row>
    <row r="34" spans="1:7" ht="28.5" customHeight="1" x14ac:dyDescent="0.25">
      <c r="A34" s="450" t="s">
        <v>691</v>
      </c>
      <c r="B34" s="450"/>
      <c r="C34" s="450"/>
      <c r="D34" s="450"/>
      <c r="E34" s="450"/>
      <c r="F34" s="450"/>
      <c r="G34" s="450"/>
    </row>
    <row r="35" spans="1:7" x14ac:dyDescent="0.25">
      <c r="A35" s="246"/>
      <c r="B35" s="246"/>
      <c r="C35" s="246"/>
      <c r="D35" s="246"/>
      <c r="E35" s="246"/>
      <c r="F35" s="246"/>
      <c r="G35" s="246"/>
    </row>
    <row r="36" spans="1:7" x14ac:dyDescent="0.25">
      <c r="A36" s="127" t="s">
        <v>473</v>
      </c>
      <c r="B36" s="128"/>
      <c r="C36" s="128"/>
      <c r="D36" s="128"/>
      <c r="E36" s="128"/>
      <c r="F36" s="128"/>
      <c r="G36" s="128"/>
    </row>
    <row r="37" spans="1:7" x14ac:dyDescent="0.25">
      <c r="A37" s="127"/>
      <c r="B37" s="128"/>
      <c r="C37" s="128"/>
      <c r="D37" s="128"/>
      <c r="E37" s="128"/>
      <c r="F37" s="128"/>
      <c r="G37" s="128"/>
    </row>
    <row r="38" spans="1:7" x14ac:dyDescent="0.25">
      <c r="A38" s="129"/>
      <c r="B38" s="129"/>
      <c r="C38" s="129"/>
      <c r="D38" s="129"/>
      <c r="E38" s="129"/>
      <c r="F38" s="129"/>
      <c r="G38" s="129"/>
    </row>
    <row r="39" spans="1:7" ht="15.6" x14ac:dyDescent="0.3">
      <c r="A39" s="130" t="s">
        <v>474</v>
      </c>
      <c r="B39" s="131"/>
      <c r="C39" s="131"/>
      <c r="D39" s="131"/>
      <c r="E39" s="132"/>
      <c r="F39" s="133"/>
      <c r="G39" s="133"/>
    </row>
    <row r="40" spans="1:7" x14ac:dyDescent="0.25">
      <c r="A40" s="134"/>
      <c r="B40" s="131"/>
      <c r="C40" s="131"/>
      <c r="D40" s="131"/>
      <c r="E40" s="132"/>
      <c r="F40" s="133"/>
      <c r="G40" s="133"/>
    </row>
    <row r="41" spans="1:7" x14ac:dyDescent="0.25">
      <c r="A41" s="448" t="s">
        <v>475</v>
      </c>
      <c r="B41" s="448"/>
      <c r="C41" s="448"/>
      <c r="D41" s="448"/>
      <c r="E41" s="448"/>
      <c r="F41" s="448"/>
      <c r="G41" s="448"/>
    </row>
    <row r="42" spans="1:7" ht="13.8" thickBot="1" x14ac:dyDescent="0.3">
      <c r="A42" s="135"/>
      <c r="B42" s="135"/>
      <c r="C42" s="135"/>
      <c r="D42" s="135"/>
      <c r="E42" s="135"/>
      <c r="F42" s="135"/>
      <c r="G42" s="135"/>
    </row>
    <row r="43" spans="1:7" ht="48" x14ac:dyDescent="0.25">
      <c r="A43" s="247" t="s">
        <v>580</v>
      </c>
      <c r="B43" s="136" t="s">
        <v>476</v>
      </c>
      <c r="C43" s="136" t="s">
        <v>477</v>
      </c>
      <c r="D43" s="204" t="s">
        <v>478</v>
      </c>
      <c r="E43" s="204" t="s">
        <v>479</v>
      </c>
      <c r="F43" s="204" t="s">
        <v>480</v>
      </c>
      <c r="G43" s="205" t="s">
        <v>481</v>
      </c>
    </row>
    <row r="44" spans="1:7" ht="48" x14ac:dyDescent="0.25">
      <c r="A44" s="138" t="s">
        <v>582</v>
      </c>
      <c r="B44" s="139" t="s">
        <v>553</v>
      </c>
      <c r="C44" s="140" t="s">
        <v>723</v>
      </c>
      <c r="D44" s="141">
        <f>SUM(D45:D49)</f>
        <v>5671820</v>
      </c>
      <c r="E44" s="141">
        <f>SUM(E45:E49)</f>
        <v>5671820</v>
      </c>
      <c r="F44" s="141">
        <f>+D44-E44</f>
        <v>0</v>
      </c>
      <c r="G44" s="207"/>
    </row>
    <row r="45" spans="1:7" x14ac:dyDescent="0.25">
      <c r="A45" s="143" t="s">
        <v>483</v>
      </c>
      <c r="B45" s="144" t="s">
        <v>554</v>
      </c>
      <c r="C45" s="144" t="s">
        <v>408</v>
      </c>
      <c r="D45" s="145">
        <f>39086+1</f>
        <v>39087</v>
      </c>
      <c r="E45" s="145">
        <f>+D45</f>
        <v>39087</v>
      </c>
      <c r="F45" s="145">
        <f>+D45-E45</f>
        <v>0</v>
      </c>
      <c r="G45" s="210"/>
    </row>
    <row r="46" spans="1:7" ht="57.75" customHeight="1" x14ac:dyDescent="0.25">
      <c r="A46" s="146" t="s">
        <v>484</v>
      </c>
      <c r="B46" s="147" t="s">
        <v>555</v>
      </c>
      <c r="C46" s="147" t="s">
        <v>583</v>
      </c>
      <c r="D46" s="159">
        <v>5221568</v>
      </c>
      <c r="E46" s="145">
        <f>5201748+3180+16640</f>
        <v>5221568</v>
      </c>
      <c r="F46" s="145">
        <f t="shared" ref="F46:F49" si="0">+D46-E46</f>
        <v>0</v>
      </c>
      <c r="G46" s="243" t="s">
        <v>628</v>
      </c>
    </row>
    <row r="47" spans="1:7" ht="46.5" customHeight="1" x14ac:dyDescent="0.25">
      <c r="A47" s="146" t="s">
        <v>486</v>
      </c>
      <c r="B47" s="147" t="s">
        <v>556</v>
      </c>
      <c r="C47" s="147" t="s">
        <v>724</v>
      </c>
      <c r="D47" s="145">
        <v>82072</v>
      </c>
      <c r="E47" s="145">
        <f>391+76503+5178</f>
        <v>82072</v>
      </c>
      <c r="F47" s="145">
        <f t="shared" si="0"/>
        <v>0</v>
      </c>
      <c r="G47" s="213" t="s">
        <v>722</v>
      </c>
    </row>
    <row r="48" spans="1:7" x14ac:dyDescent="0.25">
      <c r="A48" s="283" t="s">
        <v>487</v>
      </c>
      <c r="B48" s="284" t="s">
        <v>557</v>
      </c>
      <c r="C48" s="285" t="s">
        <v>488</v>
      </c>
      <c r="D48" s="159">
        <v>0</v>
      </c>
      <c r="E48" s="159">
        <v>0</v>
      </c>
      <c r="F48" s="159">
        <f t="shared" si="0"/>
        <v>0</v>
      </c>
      <c r="G48" s="213"/>
    </row>
    <row r="49" spans="1:7" x14ac:dyDescent="0.25">
      <c r="A49" s="143" t="s">
        <v>489</v>
      </c>
      <c r="B49" s="144" t="s">
        <v>558</v>
      </c>
      <c r="C49" s="144" t="s">
        <v>559</v>
      </c>
      <c r="D49" s="145">
        <v>329093</v>
      </c>
      <c r="E49" s="145">
        <f>+D49</f>
        <v>329093</v>
      </c>
      <c r="F49" s="145">
        <f t="shared" si="0"/>
        <v>0</v>
      </c>
      <c r="G49" s="213"/>
    </row>
    <row r="50" spans="1:7" x14ac:dyDescent="0.25">
      <c r="A50" s="208"/>
      <c r="B50" s="149"/>
      <c r="C50" s="149"/>
      <c r="D50" s="150"/>
      <c r="E50" s="150"/>
      <c r="F50" s="151"/>
      <c r="G50" s="214"/>
    </row>
    <row r="51" spans="1:7" ht="51.75" customHeight="1" x14ac:dyDescent="0.25">
      <c r="A51" s="138" t="s">
        <v>490</v>
      </c>
      <c r="B51" s="139" t="s">
        <v>560</v>
      </c>
      <c r="C51" s="140" t="s">
        <v>584</v>
      </c>
      <c r="D51" s="141">
        <f>SUM(D52:D55)</f>
        <v>1217958</v>
      </c>
      <c r="E51" s="141">
        <f>SUM(E52:E55)</f>
        <v>1217958</v>
      </c>
      <c r="F51" s="216">
        <f>+D51-E51</f>
        <v>0</v>
      </c>
      <c r="G51" s="217" t="s">
        <v>695</v>
      </c>
    </row>
    <row r="52" spans="1:7" x14ac:dyDescent="0.25">
      <c r="A52" s="143" t="s">
        <v>492</v>
      </c>
      <c r="B52" s="144" t="s">
        <v>561</v>
      </c>
      <c r="C52" s="144" t="s">
        <v>562</v>
      </c>
      <c r="D52" s="159">
        <v>26310</v>
      </c>
      <c r="E52" s="159">
        <f>+D52</f>
        <v>26310</v>
      </c>
      <c r="F52" s="159">
        <f>+D52-E52</f>
        <v>0</v>
      </c>
      <c r="G52" s="245"/>
    </row>
    <row r="53" spans="1:7" ht="80.400000000000006" x14ac:dyDescent="0.25">
      <c r="A53" s="286" t="s">
        <v>493</v>
      </c>
      <c r="B53" s="285" t="s">
        <v>563</v>
      </c>
      <c r="C53" s="285" t="s">
        <v>488</v>
      </c>
      <c r="D53" s="159">
        <v>38388</v>
      </c>
      <c r="E53" s="159">
        <f>25289+8002+668+1113+739+2575+2</f>
        <v>38388</v>
      </c>
      <c r="F53" s="159">
        <f t="shared" ref="F53:F55" si="1">+D53-E53</f>
        <v>0</v>
      </c>
      <c r="G53" s="243" t="s">
        <v>696</v>
      </c>
    </row>
    <row r="54" spans="1:7" ht="22.8" x14ac:dyDescent="0.25">
      <c r="A54" s="143" t="s">
        <v>494</v>
      </c>
      <c r="B54" s="144" t="s">
        <v>564</v>
      </c>
      <c r="C54" s="144" t="s">
        <v>495</v>
      </c>
      <c r="D54" s="145">
        <v>38002</v>
      </c>
      <c r="E54" s="145">
        <f>+D54</f>
        <v>38002</v>
      </c>
      <c r="F54" s="159">
        <f t="shared" si="1"/>
        <v>0</v>
      </c>
      <c r="G54" s="213" t="s">
        <v>629</v>
      </c>
    </row>
    <row r="55" spans="1:7" ht="22.8" x14ac:dyDescent="0.25">
      <c r="A55" s="143" t="s">
        <v>496</v>
      </c>
      <c r="B55" s="144" t="s">
        <v>565</v>
      </c>
      <c r="C55" s="144" t="s">
        <v>585</v>
      </c>
      <c r="D55" s="145">
        <v>1115258</v>
      </c>
      <c r="E55" s="145">
        <f>+D55</f>
        <v>1115258</v>
      </c>
      <c r="F55" s="159">
        <f t="shared" si="1"/>
        <v>0</v>
      </c>
      <c r="G55" s="213" t="s">
        <v>630</v>
      </c>
    </row>
    <row r="56" spans="1:7" x14ac:dyDescent="0.25">
      <c r="A56" s="208"/>
      <c r="B56" s="149"/>
      <c r="C56" s="149"/>
      <c r="D56" s="150"/>
      <c r="E56" s="150"/>
      <c r="F56" s="151"/>
      <c r="G56" s="218"/>
    </row>
    <row r="57" spans="1:7" ht="90.75" customHeight="1" x14ac:dyDescent="0.25">
      <c r="A57" s="215" t="s">
        <v>497</v>
      </c>
      <c r="B57" s="219" t="s">
        <v>567</v>
      </c>
      <c r="C57" s="140" t="s">
        <v>498</v>
      </c>
      <c r="D57" s="141">
        <f>23768+1</f>
        <v>23769</v>
      </c>
      <c r="E57" s="141">
        <f>3889+27+19837+16</f>
        <v>23769</v>
      </c>
      <c r="F57" s="141">
        <f>+D57-E57</f>
        <v>0</v>
      </c>
      <c r="G57" s="217" t="s">
        <v>726</v>
      </c>
    </row>
    <row r="58" spans="1:7" ht="13.8" thickBot="1" x14ac:dyDescent="0.3">
      <c r="A58" s="220" t="s">
        <v>499</v>
      </c>
      <c r="B58" s="221" t="s">
        <v>600</v>
      </c>
      <c r="C58" s="152"/>
      <c r="D58" s="153">
        <f>+D44+D51+D57</f>
        <v>6913547</v>
      </c>
      <c r="E58" s="153">
        <f>+E44+E51+E57</f>
        <v>6913547</v>
      </c>
      <c r="F58" s="153">
        <f>+D58-E58</f>
        <v>0</v>
      </c>
      <c r="G58" s="222"/>
    </row>
    <row r="59" spans="1:7" ht="13.8" thickBot="1" x14ac:dyDescent="0.3">
      <c r="A59" s="223"/>
      <c r="B59" s="224"/>
      <c r="C59" s="154"/>
      <c r="D59" s="224"/>
      <c r="E59" s="154"/>
      <c r="F59" s="155"/>
      <c r="G59" s="225"/>
    </row>
    <row r="60" spans="1:7" ht="24" x14ac:dyDescent="0.25">
      <c r="A60" s="248" t="s">
        <v>500</v>
      </c>
      <c r="B60" s="249" t="s">
        <v>568</v>
      </c>
      <c r="C60" s="249" t="s">
        <v>501</v>
      </c>
      <c r="D60" s="228">
        <f>3311058+1</f>
        <v>3311059</v>
      </c>
      <c r="E60" s="157">
        <v>3311059</v>
      </c>
      <c r="F60" s="157">
        <f>+D60-E60</f>
        <v>0</v>
      </c>
      <c r="G60" s="229" t="s">
        <v>697</v>
      </c>
    </row>
    <row r="61" spans="1:7" x14ac:dyDescent="0.25">
      <c r="A61" s="250"/>
      <c r="B61" s="251"/>
      <c r="C61" s="149"/>
      <c r="D61" s="150"/>
      <c r="E61" s="150"/>
      <c r="F61" s="151"/>
      <c r="G61" s="218"/>
    </row>
    <row r="62" spans="1:7" ht="48" x14ac:dyDescent="0.25">
      <c r="A62" s="252" t="s">
        <v>502</v>
      </c>
      <c r="B62" s="140" t="s">
        <v>586</v>
      </c>
      <c r="C62" s="140" t="s">
        <v>540</v>
      </c>
      <c r="D62" s="141">
        <f>166155+1</f>
        <v>166156</v>
      </c>
      <c r="E62" s="141">
        <f>29829+50117+28164+58046</f>
        <v>166156</v>
      </c>
      <c r="F62" s="141">
        <f>+D62-E62</f>
        <v>0</v>
      </c>
      <c r="G62" s="242" t="s">
        <v>698</v>
      </c>
    </row>
    <row r="63" spans="1:7" x14ac:dyDescent="0.25">
      <c r="A63" s="253"/>
      <c r="B63" s="149"/>
      <c r="C63" s="149"/>
      <c r="D63" s="150"/>
      <c r="E63" s="150"/>
      <c r="F63" s="151"/>
      <c r="G63" s="218"/>
    </row>
    <row r="64" spans="1:7" ht="36" x14ac:dyDescent="0.25">
      <c r="A64" s="252" t="s">
        <v>587</v>
      </c>
      <c r="B64" s="140" t="s">
        <v>588</v>
      </c>
      <c r="C64" s="140" t="s">
        <v>599</v>
      </c>
      <c r="D64" s="141">
        <f>SUM(D65:D67)</f>
        <v>2614508</v>
      </c>
      <c r="E64" s="141">
        <f>SUM(E65:E67)</f>
        <v>2614508</v>
      </c>
      <c r="F64" s="141">
        <f>+D64-E64</f>
        <v>0</v>
      </c>
      <c r="G64" s="230" t="s">
        <v>699</v>
      </c>
    </row>
    <row r="65" spans="1:12" ht="22.8" x14ac:dyDescent="0.25">
      <c r="A65" s="250" t="s">
        <v>503</v>
      </c>
      <c r="B65" s="144" t="s">
        <v>570</v>
      </c>
      <c r="C65" s="147" t="s">
        <v>504</v>
      </c>
      <c r="D65" s="145">
        <v>2547107</v>
      </c>
      <c r="E65" s="145">
        <f>+D65</f>
        <v>2547107</v>
      </c>
      <c r="F65" s="145">
        <f>+D65-E65</f>
        <v>0</v>
      </c>
      <c r="G65" s="213" t="s">
        <v>631</v>
      </c>
    </row>
    <row r="66" spans="1:12" ht="68.400000000000006" x14ac:dyDescent="0.25">
      <c r="A66" s="250" t="s">
        <v>712</v>
      </c>
      <c r="B66" s="144" t="s">
        <v>571</v>
      </c>
      <c r="C66" s="147" t="s">
        <v>505</v>
      </c>
      <c r="D66" s="159">
        <v>15636</v>
      </c>
      <c r="E66" s="159">
        <f>4362+11273+1</f>
        <v>15636</v>
      </c>
      <c r="F66" s="145">
        <f t="shared" ref="F66:F75" si="2">+D66-E66</f>
        <v>0</v>
      </c>
      <c r="G66" s="148" t="s">
        <v>633</v>
      </c>
    </row>
    <row r="67" spans="1:12" x14ac:dyDescent="0.25">
      <c r="A67" s="250" t="s">
        <v>713</v>
      </c>
      <c r="B67" s="144" t="s">
        <v>589</v>
      </c>
      <c r="C67" s="144" t="s">
        <v>559</v>
      </c>
      <c r="D67" s="159">
        <v>51765</v>
      </c>
      <c r="E67" s="159">
        <f>+D67</f>
        <v>51765</v>
      </c>
      <c r="F67" s="145">
        <f t="shared" si="2"/>
        <v>0</v>
      </c>
      <c r="G67" s="231"/>
    </row>
    <row r="68" spans="1:12" x14ac:dyDescent="0.25">
      <c r="A68" s="208"/>
      <c r="B68" s="149"/>
      <c r="C68" s="149"/>
      <c r="D68" s="150"/>
      <c r="E68" s="150"/>
      <c r="F68" s="151"/>
      <c r="G68" s="218"/>
    </row>
    <row r="69" spans="1:12" ht="36" x14ac:dyDescent="0.25">
      <c r="A69" s="252" t="s">
        <v>590</v>
      </c>
      <c r="B69" s="140" t="s">
        <v>591</v>
      </c>
      <c r="C69" s="140" t="s">
        <v>592</v>
      </c>
      <c r="D69" s="141">
        <f>SUM(D70:D75)-1</f>
        <v>733966</v>
      </c>
      <c r="E69" s="141">
        <f>SUM(E70:E75)-1</f>
        <v>733966</v>
      </c>
      <c r="F69" s="141">
        <f>+D69-E69</f>
        <v>0</v>
      </c>
      <c r="G69" s="230" t="s">
        <v>634</v>
      </c>
    </row>
    <row r="70" spans="1:12" ht="22.8" x14ac:dyDescent="0.25">
      <c r="A70" s="250" t="s">
        <v>503</v>
      </c>
      <c r="B70" s="144" t="s">
        <v>593</v>
      </c>
      <c r="C70" s="144" t="s">
        <v>504</v>
      </c>
      <c r="D70" s="145">
        <v>565524</v>
      </c>
      <c r="E70" s="145">
        <f>+D70</f>
        <v>565524</v>
      </c>
      <c r="F70" s="145">
        <f t="shared" si="2"/>
        <v>0</v>
      </c>
      <c r="G70" s="213" t="s">
        <v>632</v>
      </c>
    </row>
    <row r="71" spans="1:12" ht="79.8" x14ac:dyDescent="0.25">
      <c r="A71" s="241" t="s">
        <v>508</v>
      </c>
      <c r="B71" s="147" t="s">
        <v>572</v>
      </c>
      <c r="C71" s="147" t="s">
        <v>506</v>
      </c>
      <c r="D71" s="145">
        <f>40345-1</f>
        <v>40344</v>
      </c>
      <c r="E71" s="145">
        <f>+D71</f>
        <v>40344</v>
      </c>
      <c r="F71" s="145">
        <f t="shared" si="2"/>
        <v>0</v>
      </c>
      <c r="G71" s="213" t="s">
        <v>704</v>
      </c>
    </row>
    <row r="72" spans="1:12" ht="91.2" x14ac:dyDescent="0.25">
      <c r="A72" s="241" t="s">
        <v>594</v>
      </c>
      <c r="B72" s="147" t="s">
        <v>595</v>
      </c>
      <c r="C72" s="147" t="s">
        <v>506</v>
      </c>
      <c r="D72" s="145">
        <f>39+67471</f>
        <v>67510</v>
      </c>
      <c r="E72" s="145">
        <f>67447+63</f>
        <v>67510</v>
      </c>
      <c r="F72" s="145">
        <f t="shared" si="2"/>
        <v>0</v>
      </c>
      <c r="G72" s="213" t="s">
        <v>700</v>
      </c>
    </row>
    <row r="73" spans="1:12" ht="79.8" x14ac:dyDescent="0.25">
      <c r="A73" s="241" t="s">
        <v>714</v>
      </c>
      <c r="B73" s="147" t="s">
        <v>596</v>
      </c>
      <c r="C73" s="147" t="s">
        <v>506</v>
      </c>
      <c r="D73" s="145">
        <v>28794</v>
      </c>
      <c r="E73" s="145">
        <f>+D73</f>
        <v>28794</v>
      </c>
      <c r="F73" s="145">
        <f t="shared" si="2"/>
        <v>0</v>
      </c>
      <c r="G73" s="213" t="s">
        <v>701</v>
      </c>
    </row>
    <row r="74" spans="1:12" ht="91.2" x14ac:dyDescent="0.25">
      <c r="A74" s="241" t="s">
        <v>715</v>
      </c>
      <c r="B74" s="147" t="s">
        <v>597</v>
      </c>
      <c r="C74" s="147" t="s">
        <v>506</v>
      </c>
      <c r="D74" s="159">
        <f>16508+1</f>
        <v>16509</v>
      </c>
      <c r="E74" s="159">
        <f>+D74</f>
        <v>16509</v>
      </c>
      <c r="F74" s="145">
        <f t="shared" si="2"/>
        <v>0</v>
      </c>
      <c r="G74" s="244" t="s">
        <v>702</v>
      </c>
    </row>
    <row r="75" spans="1:12" ht="173.25" customHeight="1" x14ac:dyDescent="0.25">
      <c r="A75" s="211" t="s">
        <v>716</v>
      </c>
      <c r="B75" s="147" t="s">
        <v>627</v>
      </c>
      <c r="C75" s="147" t="s">
        <v>514</v>
      </c>
      <c r="D75" s="145">
        <f>380+14906</f>
        <v>15286</v>
      </c>
      <c r="E75" s="145">
        <f>380+8839+2680+3387</f>
        <v>15286</v>
      </c>
      <c r="F75" s="145">
        <f t="shared" si="2"/>
        <v>0</v>
      </c>
      <c r="G75" s="213" t="s">
        <v>703</v>
      </c>
    </row>
    <row r="76" spans="1:12" x14ac:dyDescent="0.25">
      <c r="A76" s="208"/>
      <c r="B76" s="149"/>
      <c r="C76" s="149"/>
      <c r="D76" s="150"/>
      <c r="E76" s="150"/>
      <c r="F76" s="151"/>
      <c r="G76" s="218"/>
    </row>
    <row r="77" spans="1:12" ht="194.25" customHeight="1" x14ac:dyDescent="0.25">
      <c r="A77" s="252" t="s">
        <v>515</v>
      </c>
      <c r="B77" s="140" t="s">
        <v>598</v>
      </c>
      <c r="C77" s="140" t="s">
        <v>516</v>
      </c>
      <c r="D77" s="141">
        <f>87858</f>
        <v>87858</v>
      </c>
      <c r="E77" s="141">
        <f>29168+1920+10908+483+22605+1859+1164+19751</f>
        <v>87858</v>
      </c>
      <c r="F77" s="141">
        <f>+D77-E77</f>
        <v>0</v>
      </c>
      <c r="G77" s="230" t="s">
        <v>725</v>
      </c>
      <c r="K77" s="291"/>
      <c r="L77" s="292"/>
    </row>
    <row r="78" spans="1:12" ht="13.8" thickBot="1" x14ac:dyDescent="0.3">
      <c r="A78" s="254" t="s">
        <v>517</v>
      </c>
      <c r="B78" s="236" t="s">
        <v>575</v>
      </c>
      <c r="C78" s="236"/>
      <c r="D78" s="237">
        <f>+D60+D62+D64+D69+D77</f>
        <v>6913547</v>
      </c>
      <c r="E78" s="237">
        <f>+E60+E62+E64+E69+E77</f>
        <v>6913547</v>
      </c>
      <c r="F78" s="237">
        <f>+D78-E78</f>
        <v>0</v>
      </c>
      <c r="G78" s="238"/>
    </row>
    <row r="79" spans="1:12" x14ac:dyDescent="0.25">
      <c r="A79" s="189"/>
      <c r="B79" s="189"/>
      <c r="C79" s="189"/>
      <c r="D79" s="240"/>
      <c r="E79" s="240"/>
      <c r="F79" s="189"/>
      <c r="G79" s="189"/>
    </row>
    <row r="80" spans="1:12" ht="15.6" x14ac:dyDescent="0.3">
      <c r="A80" s="130" t="s">
        <v>518</v>
      </c>
      <c r="B80" s="160"/>
      <c r="C80" s="161"/>
      <c r="D80" s="162"/>
      <c r="E80" s="162"/>
      <c r="F80" s="132"/>
      <c r="G80" s="132"/>
    </row>
    <row r="81" spans="1:12" x14ac:dyDescent="0.25">
      <c r="A81" s="134"/>
      <c r="B81" s="160"/>
      <c r="C81" s="161"/>
      <c r="D81" s="162"/>
      <c r="E81" s="132"/>
      <c r="F81" s="132"/>
      <c r="G81" s="132"/>
    </row>
    <row r="82" spans="1:12" x14ac:dyDescent="0.25">
      <c r="A82" s="445" t="s">
        <v>475</v>
      </c>
      <c r="B82" s="445"/>
      <c r="C82" s="445"/>
      <c r="D82" s="445"/>
      <c r="E82" s="445"/>
      <c r="F82" s="445"/>
      <c r="G82" s="445"/>
    </row>
    <row r="83" spans="1:12" ht="13.8" thickBot="1" x14ac:dyDescent="0.3">
      <c r="A83" s="259"/>
      <c r="B83" s="260"/>
      <c r="C83" s="261"/>
      <c r="D83" s="262"/>
      <c r="E83" s="262"/>
      <c r="F83" s="263"/>
      <c r="G83" s="264"/>
    </row>
    <row r="84" spans="1:12" ht="36.6" thickBot="1" x14ac:dyDescent="0.3">
      <c r="A84" s="265" t="s">
        <v>581</v>
      </c>
      <c r="B84" s="266" t="s">
        <v>520</v>
      </c>
      <c r="C84" s="204" t="s">
        <v>521</v>
      </c>
      <c r="D84" s="204" t="s">
        <v>478</v>
      </c>
      <c r="E84" s="204" t="s">
        <v>479</v>
      </c>
      <c r="F84" s="267" t="s">
        <v>480</v>
      </c>
      <c r="G84" s="268" t="s">
        <v>481</v>
      </c>
    </row>
    <row r="85" spans="1:12" ht="42" customHeight="1" x14ac:dyDescent="0.25">
      <c r="A85" s="269" t="s">
        <v>623</v>
      </c>
      <c r="B85" s="174" t="s">
        <v>601</v>
      </c>
      <c r="C85" s="175"/>
      <c r="D85" s="176">
        <f>SUM(D86:D87)</f>
        <v>1644008</v>
      </c>
      <c r="E85" s="176">
        <f>SUM(E86:E87)</f>
        <v>1644008</v>
      </c>
      <c r="F85" s="176">
        <f>+D85-E85</f>
        <v>0</v>
      </c>
      <c r="G85" s="270"/>
    </row>
    <row r="86" spans="1:12" ht="22.8" x14ac:dyDescent="0.25">
      <c r="A86" s="241" t="s">
        <v>522</v>
      </c>
      <c r="B86" s="147" t="s">
        <v>602</v>
      </c>
      <c r="C86" s="147" t="s">
        <v>280</v>
      </c>
      <c r="D86" s="145">
        <f>0+1605128</f>
        <v>1605128</v>
      </c>
      <c r="E86" s="145">
        <f>+D86</f>
        <v>1605128</v>
      </c>
      <c r="F86" s="145">
        <f>+D86-E86</f>
        <v>0</v>
      </c>
      <c r="G86" s="231"/>
    </row>
    <row r="87" spans="1:12" ht="114" x14ac:dyDescent="0.25">
      <c r="A87" s="241" t="s">
        <v>523</v>
      </c>
      <c r="B87" s="147" t="s">
        <v>603</v>
      </c>
      <c r="C87" s="147" t="s">
        <v>524</v>
      </c>
      <c r="D87" s="159">
        <f>326+38554</f>
        <v>38880</v>
      </c>
      <c r="E87" s="159">
        <f>7713+14028+1492+8118+326+5330+53+1820</f>
        <v>38880</v>
      </c>
      <c r="F87" s="159">
        <f>+D87-E87</f>
        <v>0</v>
      </c>
      <c r="G87" s="243" t="s">
        <v>727</v>
      </c>
    </row>
    <row r="88" spans="1:12" x14ac:dyDescent="0.25">
      <c r="A88" s="253"/>
      <c r="B88" s="149"/>
      <c r="C88" s="178"/>
      <c r="D88" s="150"/>
      <c r="E88" s="150"/>
      <c r="F88" s="151"/>
      <c r="G88" s="271"/>
    </row>
    <row r="89" spans="1:12" ht="73.5" customHeight="1" x14ac:dyDescent="0.25">
      <c r="A89" s="272" t="s">
        <v>624</v>
      </c>
      <c r="B89" s="139" t="s">
        <v>604</v>
      </c>
      <c r="C89" s="140"/>
      <c r="D89" s="141">
        <f>SUM(D90:D96)-1</f>
        <v>1507033</v>
      </c>
      <c r="E89" s="141">
        <f>SUM(E90:E96)-1</f>
        <v>1507033</v>
      </c>
      <c r="F89" s="141">
        <f>+D89-E89</f>
        <v>0</v>
      </c>
      <c r="G89" s="217" t="s">
        <v>719</v>
      </c>
    </row>
    <row r="90" spans="1:12" ht="22.8" x14ac:dyDescent="0.25">
      <c r="A90" s="250" t="s">
        <v>525</v>
      </c>
      <c r="B90" s="147" t="s">
        <v>605</v>
      </c>
      <c r="C90" s="147" t="s">
        <v>282</v>
      </c>
      <c r="D90" s="159">
        <v>458262</v>
      </c>
      <c r="E90" s="159">
        <f>+D90</f>
        <v>458262</v>
      </c>
      <c r="F90" s="159">
        <f>+D90-E90</f>
        <v>0</v>
      </c>
      <c r="G90" s="243" t="s">
        <v>705</v>
      </c>
    </row>
    <row r="91" spans="1:12" ht="57" x14ac:dyDescent="0.25">
      <c r="A91" s="241" t="s">
        <v>526</v>
      </c>
      <c r="B91" s="144" t="s">
        <v>606</v>
      </c>
      <c r="C91" s="147" t="s">
        <v>527</v>
      </c>
      <c r="D91" s="145">
        <v>353176</v>
      </c>
      <c r="E91" s="145">
        <f>218087+66349+46430+22310</f>
        <v>353176</v>
      </c>
      <c r="F91" s="159">
        <f t="shared" ref="F91:F96" si="3">+D91-E91</f>
        <v>0</v>
      </c>
      <c r="G91" s="234" t="s">
        <v>720</v>
      </c>
    </row>
    <row r="92" spans="1:12" x14ac:dyDescent="0.25">
      <c r="A92" s="241" t="s">
        <v>528</v>
      </c>
      <c r="B92" s="144" t="s">
        <v>607</v>
      </c>
      <c r="C92" s="147" t="s">
        <v>529</v>
      </c>
      <c r="D92" s="145">
        <v>507336</v>
      </c>
      <c r="E92" s="145">
        <f>+D92</f>
        <v>507336</v>
      </c>
      <c r="F92" s="159">
        <f t="shared" si="3"/>
        <v>0</v>
      </c>
      <c r="G92" s="243"/>
    </row>
    <row r="93" spans="1:12" ht="136.5" customHeight="1" x14ac:dyDescent="0.25">
      <c r="A93" s="241" t="s">
        <v>530</v>
      </c>
      <c r="B93" s="144" t="s">
        <v>608</v>
      </c>
      <c r="C93" s="147" t="s">
        <v>531</v>
      </c>
      <c r="D93" s="145">
        <v>134451</v>
      </c>
      <c r="E93" s="159">
        <f>471+76479+25624+19261+3706+6805+1093+1012</f>
        <v>134451</v>
      </c>
      <c r="F93" s="159">
        <f t="shared" si="3"/>
        <v>0</v>
      </c>
      <c r="G93" s="234" t="s">
        <v>728</v>
      </c>
    </row>
    <row r="94" spans="1:12" ht="66" customHeight="1" x14ac:dyDescent="0.25">
      <c r="A94" s="250" t="s">
        <v>532</v>
      </c>
      <c r="B94" s="144" t="s">
        <v>609</v>
      </c>
      <c r="C94" s="147" t="s">
        <v>533</v>
      </c>
      <c r="D94" s="145">
        <v>1670</v>
      </c>
      <c r="E94" s="145">
        <f>+D94</f>
        <v>1670</v>
      </c>
      <c r="F94" s="159">
        <f t="shared" si="3"/>
        <v>0</v>
      </c>
      <c r="G94" s="234" t="s">
        <v>721</v>
      </c>
    </row>
    <row r="95" spans="1:12" ht="123.75" customHeight="1" x14ac:dyDescent="0.25">
      <c r="A95" s="241" t="s">
        <v>534</v>
      </c>
      <c r="B95" s="144" t="s">
        <v>610</v>
      </c>
      <c r="C95" s="147" t="s">
        <v>531</v>
      </c>
      <c r="D95" s="145">
        <v>40313</v>
      </c>
      <c r="E95" s="145">
        <f>4955+2744+28164+4450</f>
        <v>40313</v>
      </c>
      <c r="F95" s="159">
        <f t="shared" si="3"/>
        <v>0</v>
      </c>
      <c r="G95" s="234" t="s">
        <v>729</v>
      </c>
      <c r="L95" s="293"/>
    </row>
    <row r="96" spans="1:12" ht="78.75" customHeight="1" x14ac:dyDescent="0.25">
      <c r="A96" s="250" t="s">
        <v>611</v>
      </c>
      <c r="B96" s="144" t="s">
        <v>612</v>
      </c>
      <c r="C96" s="147" t="s">
        <v>533</v>
      </c>
      <c r="D96" s="145">
        <v>11826</v>
      </c>
      <c r="E96" s="145">
        <f>3892+7934</f>
        <v>11826</v>
      </c>
      <c r="F96" s="159">
        <f t="shared" si="3"/>
        <v>0</v>
      </c>
      <c r="G96" s="234" t="s">
        <v>730</v>
      </c>
    </row>
    <row r="97" spans="1:7" x14ac:dyDescent="0.25">
      <c r="A97" s="253"/>
      <c r="B97" s="149"/>
      <c r="C97" s="178"/>
      <c r="D97" s="150"/>
      <c r="E97" s="150"/>
      <c r="F97" s="151"/>
      <c r="G97" s="271"/>
    </row>
    <row r="98" spans="1:7" ht="84" x14ac:dyDescent="0.25">
      <c r="A98" s="272" t="s">
        <v>535</v>
      </c>
      <c r="B98" s="139" t="s">
        <v>613</v>
      </c>
      <c r="C98" s="140" t="s">
        <v>286</v>
      </c>
      <c r="D98" s="141">
        <v>35354</v>
      </c>
      <c r="E98" s="141">
        <f>83+11676+9233+13316+817+229</f>
        <v>35354</v>
      </c>
      <c r="F98" s="141">
        <f>+D98-E98</f>
        <v>0</v>
      </c>
      <c r="G98" s="217" t="s">
        <v>706</v>
      </c>
    </row>
    <row r="99" spans="1:7" x14ac:dyDescent="0.25">
      <c r="A99" s="253"/>
      <c r="B99" s="149"/>
      <c r="C99" s="178"/>
      <c r="D99" s="150"/>
      <c r="E99" s="150"/>
      <c r="F99" s="150"/>
      <c r="G99" s="271"/>
    </row>
    <row r="100" spans="1:7" ht="57.75" customHeight="1" x14ac:dyDescent="0.25">
      <c r="A100" s="272" t="s">
        <v>537</v>
      </c>
      <c r="B100" s="139" t="s">
        <v>614</v>
      </c>
      <c r="C100" s="140" t="s">
        <v>286</v>
      </c>
      <c r="D100" s="141">
        <v>71257</v>
      </c>
      <c r="E100" s="141">
        <f>+D100</f>
        <v>71257</v>
      </c>
      <c r="F100" s="141">
        <f>+D100-E100</f>
        <v>0</v>
      </c>
      <c r="G100" s="217" t="s">
        <v>707</v>
      </c>
    </row>
    <row r="101" spans="1:7" s="258" customFormat="1" x14ac:dyDescent="0.25">
      <c r="A101" s="273"/>
      <c r="B101" s="255"/>
      <c r="C101" s="256"/>
      <c r="D101" s="257"/>
      <c r="E101" s="257"/>
      <c r="F101" s="257"/>
      <c r="G101" s="274"/>
    </row>
    <row r="102" spans="1:7" s="126" customFormat="1" ht="24" x14ac:dyDescent="0.25">
      <c r="A102" s="252" t="s">
        <v>693</v>
      </c>
      <c r="B102" s="139" t="s">
        <v>578</v>
      </c>
      <c r="C102" s="140" t="s">
        <v>635</v>
      </c>
      <c r="D102" s="141">
        <v>548</v>
      </c>
      <c r="E102" s="141">
        <v>548</v>
      </c>
      <c r="F102" s="141">
        <f>+E102-D102</f>
        <v>0</v>
      </c>
      <c r="G102" s="217" t="s">
        <v>694</v>
      </c>
    </row>
    <row r="103" spans="1:7" s="258" customFormat="1" x14ac:dyDescent="0.25">
      <c r="A103" s="287"/>
      <c r="B103" s="255"/>
      <c r="C103" s="256"/>
      <c r="D103" s="257"/>
      <c r="E103" s="257"/>
      <c r="F103" s="257"/>
      <c r="G103" s="274"/>
    </row>
    <row r="104" spans="1:7" s="126" customFormat="1" ht="24" x14ac:dyDescent="0.25">
      <c r="A104" s="252" t="s">
        <v>692</v>
      </c>
      <c r="B104" s="139" t="s">
        <v>636</v>
      </c>
      <c r="C104" s="140" t="s">
        <v>635</v>
      </c>
      <c r="D104" s="141">
        <v>144</v>
      </c>
      <c r="E104" s="141">
        <v>144</v>
      </c>
      <c r="F104" s="141">
        <f>+E104-D104</f>
        <v>0</v>
      </c>
      <c r="G104" s="217" t="s">
        <v>708</v>
      </c>
    </row>
    <row r="105" spans="1:7" x14ac:dyDescent="0.25">
      <c r="A105" s="253"/>
      <c r="B105" s="149"/>
      <c r="C105" s="178"/>
      <c r="D105" s="150"/>
      <c r="E105" s="150"/>
      <c r="F105" s="151"/>
      <c r="G105" s="271"/>
    </row>
    <row r="106" spans="1:7" x14ac:dyDescent="0.25">
      <c r="A106" s="272" t="s">
        <v>615</v>
      </c>
      <c r="B106" s="139" t="s">
        <v>564</v>
      </c>
      <c r="C106" s="140"/>
      <c r="D106" s="141">
        <f>+D85+D98+D102</f>
        <v>1679910</v>
      </c>
      <c r="E106" s="141">
        <f>+E85+E98+E102</f>
        <v>1679910</v>
      </c>
      <c r="F106" s="141">
        <f>+D106-E106</f>
        <v>0</v>
      </c>
      <c r="G106" s="217"/>
    </row>
    <row r="107" spans="1:7" x14ac:dyDescent="0.25">
      <c r="A107" s="275"/>
      <c r="B107" s="149"/>
      <c r="C107" s="178"/>
      <c r="D107" s="288"/>
      <c r="E107" s="288"/>
      <c r="F107" s="184"/>
      <c r="G107" s="276"/>
    </row>
    <row r="108" spans="1:7" x14ac:dyDescent="0.25">
      <c r="A108" s="272" t="s">
        <v>616</v>
      </c>
      <c r="B108" s="139" t="s">
        <v>617</v>
      </c>
      <c r="C108" s="140"/>
      <c r="D108" s="141">
        <f>+D89+D104+D100</f>
        <v>1578434</v>
      </c>
      <c r="E108" s="141">
        <f>+E89+E104+E100</f>
        <v>1578434</v>
      </c>
      <c r="F108" s="141">
        <f>+D108-E108</f>
        <v>0</v>
      </c>
      <c r="G108" s="277"/>
    </row>
    <row r="109" spans="1:7" x14ac:dyDescent="0.25">
      <c r="A109" s="253"/>
      <c r="B109" s="149"/>
      <c r="C109" s="178"/>
      <c r="D109" s="288"/>
      <c r="E109" s="288"/>
      <c r="F109" s="184"/>
      <c r="G109" s="276"/>
    </row>
    <row r="110" spans="1:7" x14ac:dyDescent="0.25">
      <c r="A110" s="272" t="s">
        <v>618</v>
      </c>
      <c r="B110" s="139" t="s">
        <v>619</v>
      </c>
      <c r="C110" s="140"/>
      <c r="D110" s="141">
        <f>+D106-D108</f>
        <v>101476</v>
      </c>
      <c r="E110" s="141">
        <f>+D110</f>
        <v>101476</v>
      </c>
      <c r="F110" s="141">
        <f>+D110-E110</f>
        <v>0</v>
      </c>
      <c r="G110" s="277"/>
    </row>
    <row r="111" spans="1:7" x14ac:dyDescent="0.25">
      <c r="A111" s="253"/>
      <c r="B111" s="149"/>
      <c r="C111" s="178"/>
      <c r="D111" s="289"/>
      <c r="E111" s="289"/>
      <c r="F111" s="151"/>
      <c r="G111" s="271"/>
    </row>
    <row r="112" spans="1:7" x14ac:dyDescent="0.25">
      <c r="A112" s="272" t="s">
        <v>538</v>
      </c>
      <c r="B112" s="139" t="s">
        <v>620</v>
      </c>
      <c r="C112" s="140"/>
      <c r="D112" s="141">
        <v>-7232</v>
      </c>
      <c r="E112" s="141">
        <f>+D112</f>
        <v>-7232</v>
      </c>
      <c r="F112" s="141">
        <f>+D112-E112</f>
        <v>0</v>
      </c>
      <c r="G112" s="207"/>
    </row>
    <row r="113" spans="1:7" x14ac:dyDescent="0.25">
      <c r="A113" s="253"/>
      <c r="B113" s="149"/>
      <c r="C113" s="178"/>
      <c r="D113" s="289"/>
      <c r="E113" s="289"/>
      <c r="F113" s="151"/>
      <c r="G113" s="271"/>
    </row>
    <row r="114" spans="1:7" ht="13.8" thickBot="1" x14ac:dyDescent="0.3">
      <c r="A114" s="278" t="s">
        <v>621</v>
      </c>
      <c r="B114" s="193" t="s">
        <v>622</v>
      </c>
      <c r="C114" s="279"/>
      <c r="D114" s="194">
        <f>+D110-D112</f>
        <v>108708</v>
      </c>
      <c r="E114" s="194">
        <f>+E110-E112</f>
        <v>108708</v>
      </c>
      <c r="F114" s="194">
        <f>+D114-E114</f>
        <v>0</v>
      </c>
      <c r="G114" s="280"/>
    </row>
    <row r="115" spans="1:7" x14ac:dyDescent="0.25">
      <c r="A115" s="189"/>
      <c r="B115" s="189"/>
      <c r="C115" s="189"/>
      <c r="D115" s="189"/>
      <c r="E115" s="189"/>
      <c r="F115" s="189"/>
      <c r="G115" s="189"/>
    </row>
    <row r="116" spans="1:7" x14ac:dyDescent="0.25">
      <c r="A116" s="189"/>
      <c r="B116" s="189"/>
      <c r="C116" s="189"/>
      <c r="D116" s="189"/>
      <c r="E116" s="189"/>
      <c r="F116" s="189"/>
      <c r="G116" s="189"/>
    </row>
    <row r="117" spans="1:7" ht="15.6" x14ac:dyDescent="0.3">
      <c r="A117" s="130" t="s">
        <v>539</v>
      </c>
      <c r="B117" s="131"/>
      <c r="C117" s="131"/>
      <c r="D117" s="131"/>
      <c r="E117" s="132"/>
      <c r="F117" s="133"/>
      <c r="G117" s="133"/>
    </row>
    <row r="118" spans="1:7" x14ac:dyDescent="0.25">
      <c r="A118" s="134"/>
      <c r="B118" s="131"/>
      <c r="C118" s="131"/>
      <c r="D118" s="131"/>
      <c r="E118" s="132"/>
      <c r="F118" s="133"/>
      <c r="G118" s="133"/>
    </row>
    <row r="119" spans="1:7" x14ac:dyDescent="0.25">
      <c r="A119" s="448" t="s">
        <v>475</v>
      </c>
      <c r="B119" s="448"/>
      <c r="C119" s="448"/>
      <c r="D119" s="448"/>
      <c r="E119" s="448"/>
      <c r="F119" s="448"/>
      <c r="G119" s="448"/>
    </row>
    <row r="120" spans="1:7" ht="13.8" thickBot="1" x14ac:dyDescent="0.3">
      <c r="A120" s="135"/>
      <c r="B120" s="135"/>
      <c r="C120" s="135"/>
      <c r="D120" s="135"/>
      <c r="E120" s="135"/>
      <c r="F120" s="135"/>
      <c r="G120" s="135"/>
    </row>
    <row r="121" spans="1:7" s="126" customFormat="1" ht="48" x14ac:dyDescent="0.25">
      <c r="A121" s="202" t="s">
        <v>642</v>
      </c>
      <c r="B121" s="203" t="s">
        <v>476</v>
      </c>
      <c r="C121" s="204" t="s">
        <v>477</v>
      </c>
      <c r="D121" s="204" t="s">
        <v>478</v>
      </c>
      <c r="E121" s="204" t="s">
        <v>479</v>
      </c>
      <c r="F121" s="204" t="s">
        <v>480</v>
      </c>
      <c r="G121" s="205" t="s">
        <v>481</v>
      </c>
    </row>
    <row r="122" spans="1:7" s="126" customFormat="1" ht="48" x14ac:dyDescent="0.25">
      <c r="A122" s="206" t="s">
        <v>482</v>
      </c>
      <c r="B122" s="191" t="s">
        <v>553</v>
      </c>
      <c r="C122" s="140" t="s">
        <v>657</v>
      </c>
      <c r="D122" s="141">
        <f>+D123+D124+D125+D126+D127</f>
        <v>6087157</v>
      </c>
      <c r="E122" s="141">
        <f>+E123+E124+E125+E126+E127</f>
        <v>6087157</v>
      </c>
      <c r="F122" s="141">
        <f>+D122-E122</f>
        <v>0</v>
      </c>
      <c r="G122" s="207"/>
    </row>
    <row r="123" spans="1:7" s="126" customFormat="1" x14ac:dyDescent="0.25">
      <c r="A123" s="208" t="s">
        <v>483</v>
      </c>
      <c r="B123" s="209" t="s">
        <v>554</v>
      </c>
      <c r="C123" s="144" t="s">
        <v>408</v>
      </c>
      <c r="D123" s="145">
        <v>46400</v>
      </c>
      <c r="E123" s="145">
        <f>+D123</f>
        <v>46400</v>
      </c>
      <c r="F123" s="145">
        <f t="shared" ref="F123:F127" si="4">+D123-E123</f>
        <v>0</v>
      </c>
      <c r="G123" s="210"/>
    </row>
    <row r="124" spans="1:7" s="126" customFormat="1" ht="34.200000000000003" x14ac:dyDescent="0.25">
      <c r="A124" s="211" t="s">
        <v>484</v>
      </c>
      <c r="B124" s="212" t="s">
        <v>555</v>
      </c>
      <c r="C124" s="147" t="s">
        <v>485</v>
      </c>
      <c r="D124" s="159">
        <v>5662917</v>
      </c>
      <c r="E124" s="145">
        <v>5662917</v>
      </c>
      <c r="F124" s="145">
        <f t="shared" si="4"/>
        <v>0</v>
      </c>
      <c r="G124" s="243" t="s">
        <v>643</v>
      </c>
    </row>
    <row r="125" spans="1:7" s="126" customFormat="1" ht="34.200000000000003" x14ac:dyDescent="0.25">
      <c r="A125" s="211" t="s">
        <v>486</v>
      </c>
      <c r="B125" s="212" t="s">
        <v>556</v>
      </c>
      <c r="C125" s="147" t="s">
        <v>644</v>
      </c>
      <c r="D125" s="145">
        <v>46430</v>
      </c>
      <c r="E125" s="145">
        <f t="shared" ref="E125" si="5">+D125</f>
        <v>46430</v>
      </c>
      <c r="F125" s="145">
        <f t="shared" si="4"/>
        <v>0</v>
      </c>
      <c r="G125" s="213" t="s">
        <v>645</v>
      </c>
    </row>
    <row r="126" spans="1:7" s="126" customFormat="1" x14ac:dyDescent="0.25">
      <c r="A126" s="208" t="s">
        <v>487</v>
      </c>
      <c r="B126" s="209" t="s">
        <v>557</v>
      </c>
      <c r="C126" s="147" t="s">
        <v>488</v>
      </c>
      <c r="D126" s="145">
        <v>0</v>
      </c>
      <c r="E126" s="145">
        <v>0</v>
      </c>
      <c r="F126" s="145">
        <f t="shared" si="4"/>
        <v>0</v>
      </c>
      <c r="G126" s="213"/>
    </row>
    <row r="127" spans="1:7" s="126" customFormat="1" x14ac:dyDescent="0.25">
      <c r="A127" s="208" t="s">
        <v>489</v>
      </c>
      <c r="B127" s="209" t="s">
        <v>558</v>
      </c>
      <c r="C127" s="144" t="s">
        <v>559</v>
      </c>
      <c r="D127" s="145">
        <v>331410</v>
      </c>
      <c r="E127" s="145">
        <f>+D127</f>
        <v>331410</v>
      </c>
      <c r="F127" s="145">
        <f t="shared" si="4"/>
        <v>0</v>
      </c>
      <c r="G127" s="213"/>
    </row>
    <row r="128" spans="1:7" s="126" customFormat="1" x14ac:dyDescent="0.25">
      <c r="A128" s="208"/>
      <c r="B128" s="149"/>
      <c r="C128" s="149"/>
      <c r="D128" s="150"/>
      <c r="E128" s="150"/>
      <c r="F128" s="151"/>
      <c r="G128" s="214"/>
    </row>
    <row r="129" spans="1:7" s="126" customFormat="1" ht="36" x14ac:dyDescent="0.25">
      <c r="A129" s="215" t="s">
        <v>490</v>
      </c>
      <c r="B129" s="191" t="s">
        <v>560</v>
      </c>
      <c r="C129" s="140" t="s">
        <v>491</v>
      </c>
      <c r="D129" s="141">
        <f>SUM(D130:D133)</f>
        <v>737067</v>
      </c>
      <c r="E129" s="141">
        <f>SUM(E130:E133)</f>
        <v>737067</v>
      </c>
      <c r="F129" s="216">
        <f>+E129-D129</f>
        <v>0</v>
      </c>
      <c r="G129" s="217" t="s">
        <v>646</v>
      </c>
    </row>
    <row r="130" spans="1:7" s="126" customFormat="1" x14ac:dyDescent="0.25">
      <c r="A130" s="208" t="s">
        <v>492</v>
      </c>
      <c r="B130" s="209" t="s">
        <v>561</v>
      </c>
      <c r="C130" s="144" t="s">
        <v>562</v>
      </c>
      <c r="D130" s="159">
        <v>30336</v>
      </c>
      <c r="E130" s="159">
        <v>30336</v>
      </c>
      <c r="F130" s="159">
        <f>+E130-D130</f>
        <v>0</v>
      </c>
      <c r="G130" s="245"/>
    </row>
    <row r="131" spans="1:7" s="126" customFormat="1" ht="79.8" x14ac:dyDescent="0.25">
      <c r="A131" s="211" t="s">
        <v>493</v>
      </c>
      <c r="B131" s="212" t="s">
        <v>563</v>
      </c>
      <c r="C131" s="147" t="s">
        <v>488</v>
      </c>
      <c r="D131" s="145">
        <v>40185</v>
      </c>
      <c r="E131" s="145">
        <v>40185</v>
      </c>
      <c r="F131" s="159">
        <f>+E131-D131</f>
        <v>0</v>
      </c>
      <c r="G131" s="243" t="s">
        <v>652</v>
      </c>
    </row>
    <row r="132" spans="1:7" s="126" customFormat="1" ht="22.8" x14ac:dyDescent="0.25">
      <c r="A132" s="208" t="s">
        <v>494</v>
      </c>
      <c r="B132" s="209" t="s">
        <v>564</v>
      </c>
      <c r="C132" s="144" t="s">
        <v>495</v>
      </c>
      <c r="D132" s="145">
        <v>613</v>
      </c>
      <c r="E132" s="145">
        <f>+D132</f>
        <v>613</v>
      </c>
      <c r="F132" s="145">
        <f>+E132-D132</f>
        <v>0</v>
      </c>
      <c r="G132" s="213" t="s">
        <v>647</v>
      </c>
    </row>
    <row r="133" spans="1:7" s="126" customFormat="1" ht="22.8" x14ac:dyDescent="0.25">
      <c r="A133" s="208" t="s">
        <v>496</v>
      </c>
      <c r="B133" s="209" t="s">
        <v>565</v>
      </c>
      <c r="C133" s="144" t="s">
        <v>566</v>
      </c>
      <c r="D133" s="145">
        <v>665933</v>
      </c>
      <c r="E133" s="145">
        <f>+D133</f>
        <v>665933</v>
      </c>
      <c r="F133" s="145">
        <f>+E133-D133</f>
        <v>0</v>
      </c>
      <c r="G133" s="213" t="s">
        <v>648</v>
      </c>
    </row>
    <row r="134" spans="1:7" s="126" customFormat="1" x14ac:dyDescent="0.25">
      <c r="A134" s="208"/>
      <c r="B134" s="149"/>
      <c r="C134" s="149"/>
      <c r="D134" s="150"/>
      <c r="E134" s="150"/>
      <c r="F134" s="151"/>
      <c r="G134" s="218"/>
    </row>
    <row r="135" spans="1:7" s="126" customFormat="1" ht="72" x14ac:dyDescent="0.25">
      <c r="A135" s="215" t="s">
        <v>497</v>
      </c>
      <c r="B135" s="219" t="s">
        <v>567</v>
      </c>
      <c r="C135" s="140" t="s">
        <v>498</v>
      </c>
      <c r="D135" s="141">
        <v>55359</v>
      </c>
      <c r="E135" s="141">
        <v>55359</v>
      </c>
      <c r="F135" s="141">
        <f>+E135-D135</f>
        <v>0</v>
      </c>
      <c r="G135" s="217" t="s">
        <v>649</v>
      </c>
    </row>
    <row r="136" spans="1:7" s="126" customFormat="1" ht="13.8" thickBot="1" x14ac:dyDescent="0.3">
      <c r="A136" s="220" t="s">
        <v>499</v>
      </c>
      <c r="B136" s="221"/>
      <c r="C136" s="152"/>
      <c r="D136" s="153">
        <f>+D122+D129+D135</f>
        <v>6879583</v>
      </c>
      <c r="E136" s="153">
        <f>+E122+E129+E135</f>
        <v>6879583</v>
      </c>
      <c r="F136" s="153">
        <f>+E136-D136</f>
        <v>0</v>
      </c>
      <c r="G136" s="222"/>
    </row>
    <row r="137" spans="1:7" s="126" customFormat="1" ht="13.8" thickBot="1" x14ac:dyDescent="0.3">
      <c r="A137" s="223"/>
      <c r="B137" s="224"/>
      <c r="C137" s="154"/>
      <c r="D137" s="224"/>
      <c r="E137" s="154"/>
      <c r="F137" s="155"/>
      <c r="G137" s="225"/>
    </row>
    <row r="138" spans="1:7" s="126" customFormat="1" ht="24" x14ac:dyDescent="0.25">
      <c r="A138" s="226" t="s">
        <v>500</v>
      </c>
      <c r="B138" s="227" t="s">
        <v>568</v>
      </c>
      <c r="C138" s="156" t="s">
        <v>501</v>
      </c>
      <c r="D138" s="228">
        <v>2863857</v>
      </c>
      <c r="E138" s="157">
        <f>+D138</f>
        <v>2863857</v>
      </c>
      <c r="F138" s="157">
        <f>+E138-D138</f>
        <v>0</v>
      </c>
      <c r="G138" s="229" t="s">
        <v>650</v>
      </c>
    </row>
    <row r="139" spans="1:7" s="126" customFormat="1" x14ac:dyDescent="0.25">
      <c r="A139" s="208"/>
      <c r="B139" s="149"/>
      <c r="C139" s="149"/>
      <c r="D139" s="150"/>
      <c r="E139" s="150"/>
      <c r="F139" s="151"/>
      <c r="G139" s="218"/>
    </row>
    <row r="140" spans="1:7" s="126" customFormat="1" ht="48" x14ac:dyDescent="0.25">
      <c r="A140" s="215" t="s">
        <v>502</v>
      </c>
      <c r="B140" s="219" t="s">
        <v>586</v>
      </c>
      <c r="C140" s="140" t="s">
        <v>651</v>
      </c>
      <c r="D140" s="141">
        <v>141118</v>
      </c>
      <c r="E140" s="141">
        <v>141118</v>
      </c>
      <c r="F140" s="141">
        <f>+E140-D140</f>
        <v>0</v>
      </c>
      <c r="G140" s="242" t="s">
        <v>658</v>
      </c>
    </row>
    <row r="141" spans="1:7" s="126" customFormat="1" x14ac:dyDescent="0.25">
      <c r="A141" s="208"/>
      <c r="B141" s="149"/>
      <c r="C141" s="149"/>
      <c r="D141" s="150"/>
      <c r="E141" s="150"/>
      <c r="F141" s="151"/>
      <c r="G141" s="218"/>
    </row>
    <row r="142" spans="1:7" s="126" customFormat="1" ht="36" x14ac:dyDescent="0.25">
      <c r="A142" s="215" t="s">
        <v>667</v>
      </c>
      <c r="B142" s="219" t="s">
        <v>588</v>
      </c>
      <c r="C142" s="140" t="s">
        <v>682</v>
      </c>
      <c r="D142" s="141">
        <f>SUM(D143:D146)</f>
        <v>2867349</v>
      </c>
      <c r="E142" s="141">
        <f>+D142</f>
        <v>2867349</v>
      </c>
      <c r="F142" s="141">
        <f>+E142-D142</f>
        <v>0</v>
      </c>
      <c r="G142" s="230" t="s">
        <v>659</v>
      </c>
    </row>
    <row r="143" spans="1:7" s="126" customFormat="1" ht="22.8" x14ac:dyDescent="0.25">
      <c r="A143" s="208" t="s">
        <v>503</v>
      </c>
      <c r="B143" s="209" t="s">
        <v>660</v>
      </c>
      <c r="C143" s="147" t="s">
        <v>504</v>
      </c>
      <c r="D143" s="145">
        <v>2770276</v>
      </c>
      <c r="E143" s="145">
        <f>+D143</f>
        <v>2770276</v>
      </c>
      <c r="F143" s="145">
        <f>+E143-D143</f>
        <v>0</v>
      </c>
      <c r="G143" s="213" t="s">
        <v>661</v>
      </c>
    </row>
    <row r="144" spans="1:7" s="126" customFormat="1" x14ac:dyDescent="0.25">
      <c r="A144" s="208" t="s">
        <v>625</v>
      </c>
      <c r="B144" s="209" t="s">
        <v>569</v>
      </c>
      <c r="C144" s="144" t="s">
        <v>506</v>
      </c>
      <c r="D144" s="145">
        <v>0</v>
      </c>
      <c r="E144" s="145">
        <v>0</v>
      </c>
      <c r="F144" s="145">
        <f>+E144-D144</f>
        <v>0</v>
      </c>
      <c r="G144" s="232"/>
    </row>
    <row r="145" spans="1:7" s="126" customFormat="1" ht="68.400000000000006" x14ac:dyDescent="0.25">
      <c r="A145" s="211" t="s">
        <v>663</v>
      </c>
      <c r="B145" s="209" t="s">
        <v>571</v>
      </c>
      <c r="C145" s="147" t="s">
        <v>505</v>
      </c>
      <c r="D145" s="159">
        <v>38781</v>
      </c>
      <c r="E145" s="159">
        <v>38781</v>
      </c>
      <c r="F145" s="145">
        <f>+E145-D145</f>
        <v>0</v>
      </c>
      <c r="G145" s="148" t="s">
        <v>662</v>
      </c>
    </row>
    <row r="146" spans="1:7" s="126" customFormat="1" x14ac:dyDescent="0.25">
      <c r="A146" s="208" t="s">
        <v>626</v>
      </c>
      <c r="B146" s="209" t="s">
        <v>589</v>
      </c>
      <c r="C146" s="144" t="s">
        <v>559</v>
      </c>
      <c r="D146" s="159">
        <v>58292</v>
      </c>
      <c r="E146" s="159">
        <f>+D146</f>
        <v>58292</v>
      </c>
      <c r="F146" s="159">
        <f>+E146-D146</f>
        <v>0</v>
      </c>
      <c r="G146" s="231"/>
    </row>
    <row r="147" spans="1:7" s="126" customFormat="1" x14ac:dyDescent="0.25">
      <c r="A147" s="208"/>
      <c r="B147" s="149"/>
      <c r="C147" s="149"/>
      <c r="D147" s="150"/>
      <c r="E147" s="150"/>
      <c r="F147" s="151"/>
      <c r="G147" s="218"/>
    </row>
    <row r="148" spans="1:7" s="126" customFormat="1" ht="36" x14ac:dyDescent="0.25">
      <c r="A148" s="215" t="s">
        <v>668</v>
      </c>
      <c r="B148" s="219" t="s">
        <v>591</v>
      </c>
      <c r="C148" s="140" t="s">
        <v>507</v>
      </c>
      <c r="D148" s="141">
        <f>SUM(D149:D155)</f>
        <v>934438</v>
      </c>
      <c r="E148" s="141">
        <f>SUM(E149:E155)</f>
        <v>934438</v>
      </c>
      <c r="F148" s="141">
        <f t="shared" ref="F148:F154" si="6">+E148-D148</f>
        <v>0</v>
      </c>
      <c r="G148" s="230" t="s">
        <v>664</v>
      </c>
    </row>
    <row r="149" spans="1:7" s="126" customFormat="1" ht="34.200000000000003" x14ac:dyDescent="0.25">
      <c r="A149" s="211" t="s">
        <v>503</v>
      </c>
      <c r="B149" s="209" t="s">
        <v>666</v>
      </c>
      <c r="C149" s="144" t="s">
        <v>504</v>
      </c>
      <c r="D149" s="145">
        <v>738366</v>
      </c>
      <c r="E149" s="145">
        <f>+D149</f>
        <v>738366</v>
      </c>
      <c r="F149" s="145">
        <f>+E149-D149</f>
        <v>0</v>
      </c>
      <c r="G149" s="213" t="s">
        <v>665</v>
      </c>
    </row>
    <row r="150" spans="1:7" s="126" customFormat="1" ht="91.2" x14ac:dyDescent="0.25">
      <c r="A150" s="211" t="s">
        <v>508</v>
      </c>
      <c r="B150" s="212" t="s">
        <v>572</v>
      </c>
      <c r="C150" s="147" t="s">
        <v>506</v>
      </c>
      <c r="D150" s="145">
        <v>69609</v>
      </c>
      <c r="E150" s="145">
        <f>+D150</f>
        <v>69609</v>
      </c>
      <c r="F150" s="145">
        <f>+D150-E150</f>
        <v>0</v>
      </c>
      <c r="G150" s="213" t="s">
        <v>687</v>
      </c>
    </row>
    <row r="151" spans="1:7" s="126" customFormat="1" ht="102.6" x14ac:dyDescent="0.25">
      <c r="A151" s="211" t="s">
        <v>509</v>
      </c>
      <c r="B151" s="212" t="s">
        <v>573</v>
      </c>
      <c r="C151" s="147" t="s">
        <v>506</v>
      </c>
      <c r="D151" s="145">
        <v>61809</v>
      </c>
      <c r="E151" s="145">
        <v>61809</v>
      </c>
      <c r="F151" s="145">
        <f t="shared" si="6"/>
        <v>0</v>
      </c>
      <c r="G151" s="213" t="s">
        <v>688</v>
      </c>
    </row>
    <row r="152" spans="1:7" s="126" customFormat="1" ht="22.8" x14ac:dyDescent="0.25">
      <c r="A152" s="241" t="s">
        <v>510</v>
      </c>
      <c r="B152" s="147" t="s">
        <v>574</v>
      </c>
      <c r="C152" s="147" t="s">
        <v>506</v>
      </c>
      <c r="D152" s="145">
        <v>6625</v>
      </c>
      <c r="E152" s="145">
        <f>+D152</f>
        <v>6625</v>
      </c>
      <c r="F152" s="159">
        <f>+D152-E152</f>
        <v>0</v>
      </c>
      <c r="G152" s="213" t="s">
        <v>669</v>
      </c>
    </row>
    <row r="153" spans="1:7" s="126" customFormat="1" ht="91.2" x14ac:dyDescent="0.25">
      <c r="A153" s="233" t="s">
        <v>511</v>
      </c>
      <c r="B153" s="212" t="s">
        <v>596</v>
      </c>
      <c r="C153" s="147" t="s">
        <v>506</v>
      </c>
      <c r="D153" s="145">
        <v>19187</v>
      </c>
      <c r="E153" s="145">
        <f>+D153</f>
        <v>19187</v>
      </c>
      <c r="F153" s="145">
        <f t="shared" si="6"/>
        <v>0</v>
      </c>
      <c r="G153" s="213" t="s">
        <v>686</v>
      </c>
    </row>
    <row r="154" spans="1:7" s="126" customFormat="1" ht="102.6" x14ac:dyDescent="0.25">
      <c r="A154" s="211" t="s">
        <v>512</v>
      </c>
      <c r="B154" s="212" t="s">
        <v>597</v>
      </c>
      <c r="C154" s="147" t="s">
        <v>506</v>
      </c>
      <c r="D154" s="159">
        <v>6130</v>
      </c>
      <c r="E154" s="159">
        <f>+D154</f>
        <v>6130</v>
      </c>
      <c r="F154" s="159">
        <f t="shared" si="6"/>
        <v>0</v>
      </c>
      <c r="G154" s="244" t="s">
        <v>689</v>
      </c>
    </row>
    <row r="155" spans="1:7" s="126" customFormat="1" ht="148.19999999999999" x14ac:dyDescent="0.25">
      <c r="A155" s="211" t="s">
        <v>513</v>
      </c>
      <c r="B155" s="212" t="s">
        <v>670</v>
      </c>
      <c r="C155" s="147" t="s">
        <v>514</v>
      </c>
      <c r="D155" s="145">
        <f>389+32323</f>
        <v>32712</v>
      </c>
      <c r="E155" s="145">
        <v>32712</v>
      </c>
      <c r="F155" s="159">
        <f>+E155-D155</f>
        <v>0</v>
      </c>
      <c r="G155" s="234" t="s">
        <v>690</v>
      </c>
    </row>
    <row r="156" spans="1:7" s="126" customFormat="1" x14ac:dyDescent="0.25">
      <c r="A156" s="208"/>
      <c r="B156" s="149"/>
      <c r="C156" s="149"/>
      <c r="D156" s="150"/>
      <c r="E156" s="150"/>
      <c r="F156" s="151"/>
      <c r="G156" s="218"/>
    </row>
    <row r="157" spans="1:7" s="126" customFormat="1" ht="168" x14ac:dyDescent="0.25">
      <c r="A157" s="215" t="s">
        <v>515</v>
      </c>
      <c r="B157" s="219" t="s">
        <v>598</v>
      </c>
      <c r="C157" s="140" t="s">
        <v>516</v>
      </c>
      <c r="D157" s="141">
        <v>72821</v>
      </c>
      <c r="E157" s="141">
        <v>72821</v>
      </c>
      <c r="F157" s="141">
        <f>+E157-D157</f>
        <v>0</v>
      </c>
      <c r="G157" s="230" t="s">
        <v>671</v>
      </c>
    </row>
    <row r="158" spans="1:7" s="126" customFormat="1" ht="13.8" thickBot="1" x14ac:dyDescent="0.3">
      <c r="A158" s="201" t="s">
        <v>517</v>
      </c>
      <c r="B158" s="235"/>
      <c r="C158" s="236"/>
      <c r="D158" s="237">
        <f>+D138+D140+D142+D148+D157</f>
        <v>6879583</v>
      </c>
      <c r="E158" s="237">
        <f>+E138+E140+E142+E148+E157</f>
        <v>6879583</v>
      </c>
      <c r="F158" s="237">
        <f>+E158-D158</f>
        <v>0</v>
      </c>
      <c r="G158" s="238"/>
    </row>
    <row r="159" spans="1:7" x14ac:dyDescent="0.25">
      <c r="A159" s="189"/>
      <c r="B159" s="189"/>
      <c r="C159" s="189"/>
      <c r="D159" s="189"/>
      <c r="E159" s="189"/>
      <c r="F159" s="189"/>
      <c r="G159" s="189"/>
    </row>
    <row r="160" spans="1:7" x14ac:dyDescent="0.25">
      <c r="A160" s="189"/>
      <c r="B160" s="189"/>
      <c r="C160" s="189"/>
      <c r="D160" s="189"/>
      <c r="E160" s="189"/>
      <c r="F160" s="189"/>
      <c r="G160" s="189"/>
    </row>
    <row r="161" spans="1:7" s="126" customFormat="1" ht="15.6" x14ac:dyDescent="0.3">
      <c r="A161" s="130" t="s">
        <v>653</v>
      </c>
      <c r="B161" s="160"/>
      <c r="C161" s="161"/>
      <c r="D161" s="162"/>
      <c r="E161" s="162"/>
      <c r="F161" s="132"/>
      <c r="G161" s="132"/>
    </row>
    <row r="162" spans="1:7" x14ac:dyDescent="0.25">
      <c r="A162" s="134"/>
      <c r="B162" s="160"/>
      <c r="C162" s="161"/>
      <c r="D162" s="162"/>
      <c r="E162" s="132"/>
      <c r="F162" s="132"/>
      <c r="G162" s="132"/>
    </row>
    <row r="163" spans="1:7" x14ac:dyDescent="0.25">
      <c r="A163" s="445" t="s">
        <v>475</v>
      </c>
      <c r="B163" s="445"/>
      <c r="C163" s="445"/>
      <c r="D163" s="445"/>
      <c r="E163" s="445"/>
      <c r="F163" s="445"/>
      <c r="G163" s="445"/>
    </row>
    <row r="164" spans="1:7" ht="13.8" thickBot="1" x14ac:dyDescent="0.3">
      <c r="A164" s="163"/>
      <c r="B164" s="164"/>
      <c r="C164" s="165"/>
      <c r="D164" s="166"/>
      <c r="E164" s="166"/>
      <c r="F164" s="167"/>
      <c r="G164" s="168"/>
    </row>
    <row r="165" spans="1:7" s="126" customFormat="1" ht="36.6" thickBot="1" x14ac:dyDescent="0.3">
      <c r="A165" s="169" t="s">
        <v>519</v>
      </c>
      <c r="B165" s="170" t="s">
        <v>520</v>
      </c>
      <c r="C165" s="136" t="s">
        <v>521</v>
      </c>
      <c r="D165" s="136" t="s">
        <v>478</v>
      </c>
      <c r="E165" s="136" t="s">
        <v>479</v>
      </c>
      <c r="F165" s="171" t="s">
        <v>480</v>
      </c>
      <c r="G165" s="172" t="s">
        <v>481</v>
      </c>
    </row>
    <row r="166" spans="1:7" s="126" customFormat="1" x14ac:dyDescent="0.25">
      <c r="A166" s="173" t="s">
        <v>623</v>
      </c>
      <c r="B166" s="174" t="s">
        <v>601</v>
      </c>
      <c r="C166" s="175"/>
      <c r="D166" s="176">
        <f>+D167+D168</f>
        <v>675611</v>
      </c>
      <c r="E166" s="176">
        <f>+E167+E168</f>
        <v>675611</v>
      </c>
      <c r="F166" s="176">
        <f>+E166-D166</f>
        <v>0</v>
      </c>
      <c r="G166" s="177"/>
    </row>
    <row r="167" spans="1:7" s="126" customFormat="1" ht="22.8" x14ac:dyDescent="0.25">
      <c r="A167" s="146" t="s">
        <v>522</v>
      </c>
      <c r="B167" s="147" t="s">
        <v>602</v>
      </c>
      <c r="C167" s="147" t="s">
        <v>280</v>
      </c>
      <c r="D167" s="145">
        <v>642479</v>
      </c>
      <c r="E167" s="145">
        <f>+D167</f>
        <v>642479</v>
      </c>
      <c r="F167" s="145">
        <f>+E167-D167</f>
        <v>0</v>
      </c>
      <c r="G167" s="158"/>
    </row>
    <row r="168" spans="1:7" s="126" customFormat="1" ht="136.80000000000001" x14ac:dyDescent="0.25">
      <c r="A168" s="146" t="s">
        <v>523</v>
      </c>
      <c r="B168" s="147" t="s">
        <v>603</v>
      </c>
      <c r="C168" s="147" t="s">
        <v>524</v>
      </c>
      <c r="D168" s="159">
        <v>33132</v>
      </c>
      <c r="E168" s="159">
        <v>33132</v>
      </c>
      <c r="F168" s="159">
        <f>+E168-D168</f>
        <v>0</v>
      </c>
      <c r="G168" s="181" t="s">
        <v>672</v>
      </c>
    </row>
    <row r="169" spans="1:7" s="126" customFormat="1" x14ac:dyDescent="0.25">
      <c r="A169" s="200"/>
      <c r="B169" s="149"/>
      <c r="C169" s="178"/>
      <c r="D169" s="150"/>
      <c r="E169" s="150"/>
      <c r="F169" s="151"/>
      <c r="G169" s="179"/>
    </row>
    <row r="170" spans="1:7" s="126" customFormat="1" ht="48" x14ac:dyDescent="0.25">
      <c r="A170" s="272" t="s">
        <v>624</v>
      </c>
      <c r="B170" s="139" t="s">
        <v>604</v>
      </c>
      <c r="C170" s="140"/>
      <c r="D170" s="141">
        <f>SUM(D171:D177)</f>
        <v>1070376</v>
      </c>
      <c r="E170" s="141">
        <f>SUM(E171:E177)</f>
        <v>1070376</v>
      </c>
      <c r="F170" s="141">
        <f t="shared" ref="F170:F176" si="7">+E170-D170</f>
        <v>0</v>
      </c>
      <c r="G170" s="180" t="s">
        <v>683</v>
      </c>
    </row>
    <row r="171" spans="1:7" s="126" customFormat="1" ht="22.8" x14ac:dyDescent="0.25">
      <c r="A171" s="250" t="s">
        <v>525</v>
      </c>
      <c r="B171" s="147" t="s">
        <v>605</v>
      </c>
      <c r="C171" s="147" t="s">
        <v>282</v>
      </c>
      <c r="D171" s="159">
        <v>254644</v>
      </c>
      <c r="E171" s="159">
        <v>254644</v>
      </c>
      <c r="F171" s="159">
        <f>+D171-E171</f>
        <v>0</v>
      </c>
      <c r="G171" s="181" t="s">
        <v>673</v>
      </c>
    </row>
    <row r="172" spans="1:7" s="126" customFormat="1" ht="57" x14ac:dyDescent="0.25">
      <c r="A172" s="241" t="s">
        <v>526</v>
      </c>
      <c r="B172" s="144" t="s">
        <v>606</v>
      </c>
      <c r="C172" s="147" t="s">
        <v>527</v>
      </c>
      <c r="D172" s="145">
        <v>189951</v>
      </c>
      <c r="E172" s="145">
        <v>189951</v>
      </c>
      <c r="F172" s="145">
        <f>+D172-E172</f>
        <v>0</v>
      </c>
      <c r="G172" s="148" t="s">
        <v>674</v>
      </c>
    </row>
    <row r="173" spans="1:7" s="126" customFormat="1" x14ac:dyDescent="0.25">
      <c r="A173" s="241" t="s">
        <v>528</v>
      </c>
      <c r="B173" s="144" t="s">
        <v>607</v>
      </c>
      <c r="C173" s="147" t="s">
        <v>529</v>
      </c>
      <c r="D173" s="145">
        <v>496444</v>
      </c>
      <c r="E173" s="145">
        <f>+D173</f>
        <v>496444</v>
      </c>
      <c r="F173" s="145">
        <f t="shared" si="7"/>
        <v>0</v>
      </c>
      <c r="G173" s="181"/>
    </row>
    <row r="174" spans="1:7" s="126" customFormat="1" ht="114" x14ac:dyDescent="0.25">
      <c r="A174" s="241" t="s">
        <v>530</v>
      </c>
      <c r="B174" s="144" t="s">
        <v>608</v>
      </c>
      <c r="C174" s="147" t="s">
        <v>531</v>
      </c>
      <c r="D174" s="145">
        <v>89098</v>
      </c>
      <c r="E174" s="159">
        <f>+D174</f>
        <v>89098</v>
      </c>
      <c r="F174" s="145">
        <f>+E174-D174</f>
        <v>0</v>
      </c>
      <c r="G174" s="148" t="s">
        <v>675</v>
      </c>
    </row>
    <row r="175" spans="1:7" s="126" customFormat="1" ht="57" x14ac:dyDescent="0.25">
      <c r="A175" s="250" t="s">
        <v>532</v>
      </c>
      <c r="B175" s="144" t="s">
        <v>609</v>
      </c>
      <c r="C175" s="147" t="s">
        <v>533</v>
      </c>
      <c r="D175" s="145">
        <v>1510</v>
      </c>
      <c r="E175" s="145">
        <f>+D175</f>
        <v>1510</v>
      </c>
      <c r="F175" s="145">
        <f t="shared" si="7"/>
        <v>0</v>
      </c>
      <c r="G175" s="148" t="s">
        <v>676</v>
      </c>
    </row>
    <row r="176" spans="1:7" s="126" customFormat="1" ht="91.2" x14ac:dyDescent="0.25">
      <c r="A176" s="241" t="s">
        <v>534</v>
      </c>
      <c r="B176" s="144" t="s">
        <v>610</v>
      </c>
      <c r="C176" s="147" t="s">
        <v>531</v>
      </c>
      <c r="D176" s="145">
        <v>28714</v>
      </c>
      <c r="E176" s="145">
        <v>28714</v>
      </c>
      <c r="F176" s="145">
        <f t="shared" si="7"/>
        <v>0</v>
      </c>
      <c r="G176" s="148" t="s">
        <v>677</v>
      </c>
    </row>
    <row r="177" spans="1:7" s="126" customFormat="1" ht="57" x14ac:dyDescent="0.25">
      <c r="A177" s="250" t="s">
        <v>611</v>
      </c>
      <c r="B177" s="144" t="s">
        <v>612</v>
      </c>
      <c r="C177" s="147" t="s">
        <v>533</v>
      </c>
      <c r="D177" s="145">
        <v>10015</v>
      </c>
      <c r="E177" s="145">
        <f>+D177</f>
        <v>10015</v>
      </c>
      <c r="F177" s="145">
        <f>+E177-D177</f>
        <v>0</v>
      </c>
      <c r="G177" s="148" t="s">
        <v>718</v>
      </c>
    </row>
    <row r="178" spans="1:7" s="126" customFormat="1" x14ac:dyDescent="0.25">
      <c r="A178" s="200"/>
      <c r="B178" s="149"/>
      <c r="C178" s="178"/>
      <c r="D178" s="150"/>
      <c r="E178" s="150"/>
      <c r="F178" s="151"/>
      <c r="G178" s="179"/>
    </row>
    <row r="179" spans="1:7" s="126" customFormat="1" ht="72" x14ac:dyDescent="0.25">
      <c r="A179" s="272" t="s">
        <v>535</v>
      </c>
      <c r="B179" s="139" t="s">
        <v>613</v>
      </c>
      <c r="C179" s="140" t="s">
        <v>536</v>
      </c>
      <c r="D179" s="141">
        <v>21291</v>
      </c>
      <c r="E179" s="141">
        <f>+D179</f>
        <v>21291</v>
      </c>
      <c r="F179" s="141">
        <f>+E179-D179</f>
        <v>0</v>
      </c>
      <c r="G179" s="180" t="s">
        <v>678</v>
      </c>
    </row>
    <row r="180" spans="1:7" s="126" customFormat="1" x14ac:dyDescent="0.25">
      <c r="A180" s="253"/>
      <c r="B180" s="149"/>
      <c r="C180" s="178"/>
      <c r="D180" s="150"/>
      <c r="E180" s="150"/>
      <c r="F180" s="150"/>
      <c r="G180" s="179"/>
    </row>
    <row r="181" spans="1:7" s="126" customFormat="1" ht="72" x14ac:dyDescent="0.25">
      <c r="A181" s="272" t="s">
        <v>537</v>
      </c>
      <c r="B181" s="139" t="s">
        <v>614</v>
      </c>
      <c r="C181" s="140" t="s">
        <v>536</v>
      </c>
      <c r="D181" s="141">
        <v>125932</v>
      </c>
      <c r="E181" s="141">
        <f>+D181</f>
        <v>125932</v>
      </c>
      <c r="F181" s="141">
        <f t="shared" ref="F181" si="8">+E181-D181</f>
        <v>0</v>
      </c>
      <c r="G181" s="180" t="s">
        <v>679</v>
      </c>
    </row>
    <row r="182" spans="1:7" s="126" customFormat="1" x14ac:dyDescent="0.25">
      <c r="A182" s="200"/>
      <c r="B182" s="149"/>
      <c r="C182" s="178"/>
      <c r="D182" s="150"/>
      <c r="E182" s="150"/>
      <c r="F182" s="151"/>
      <c r="G182" s="179"/>
    </row>
    <row r="183" spans="1:7" s="126" customFormat="1" ht="24" x14ac:dyDescent="0.25">
      <c r="A183" s="252" t="s">
        <v>692</v>
      </c>
      <c r="B183" s="139" t="s">
        <v>636</v>
      </c>
      <c r="C183" s="140" t="s">
        <v>635</v>
      </c>
      <c r="D183" s="141">
        <v>1644</v>
      </c>
      <c r="E183" s="141">
        <f>+D183</f>
        <v>1644</v>
      </c>
      <c r="F183" s="141">
        <f>+E183-D183</f>
        <v>0</v>
      </c>
      <c r="G183" s="180" t="s">
        <v>680</v>
      </c>
    </row>
    <row r="184" spans="1:7" s="126" customFormat="1" x14ac:dyDescent="0.25">
      <c r="A184" s="253"/>
      <c r="B184" s="149"/>
      <c r="C184" s="178"/>
      <c r="D184" s="183"/>
      <c r="E184" s="183"/>
      <c r="F184" s="184"/>
      <c r="G184" s="185"/>
    </row>
    <row r="185" spans="1:7" s="126" customFormat="1" x14ac:dyDescent="0.25">
      <c r="A185" s="272" t="s">
        <v>615</v>
      </c>
      <c r="B185" s="139" t="s">
        <v>564</v>
      </c>
      <c r="C185" s="140"/>
      <c r="D185" s="141">
        <f>+D179+D166</f>
        <v>696902</v>
      </c>
      <c r="E185" s="141">
        <f>+E179+E166</f>
        <v>696902</v>
      </c>
      <c r="F185" s="141">
        <f>+D185-E185</f>
        <v>0</v>
      </c>
      <c r="G185" s="182"/>
    </row>
    <row r="186" spans="1:7" s="126" customFormat="1" x14ac:dyDescent="0.25">
      <c r="A186" s="275"/>
      <c r="B186" s="149"/>
      <c r="C186" s="178"/>
      <c r="D186" s="183"/>
      <c r="E186" s="183"/>
      <c r="F186" s="184"/>
      <c r="G186" s="185"/>
    </row>
    <row r="187" spans="1:7" s="126" customFormat="1" x14ac:dyDescent="0.25">
      <c r="A187" s="272" t="s">
        <v>616</v>
      </c>
      <c r="B187" s="139" t="s">
        <v>617</v>
      </c>
      <c r="C187" s="140"/>
      <c r="D187" s="141">
        <f>+D181+D170+D183</f>
        <v>1197952</v>
      </c>
      <c r="E187" s="141">
        <f>+E181+E170+E183</f>
        <v>1197952</v>
      </c>
      <c r="F187" s="141">
        <f>+E187-D187</f>
        <v>0</v>
      </c>
      <c r="G187" s="182"/>
    </row>
    <row r="188" spans="1:7" s="126" customFormat="1" x14ac:dyDescent="0.25">
      <c r="A188" s="253"/>
      <c r="B188" s="149"/>
      <c r="C188" s="178"/>
      <c r="D188" s="150"/>
      <c r="E188" s="150"/>
      <c r="F188" s="151"/>
      <c r="G188" s="179"/>
    </row>
    <row r="189" spans="1:7" s="126" customFormat="1" x14ac:dyDescent="0.25">
      <c r="A189" s="272" t="s">
        <v>618</v>
      </c>
      <c r="B189" s="139" t="s">
        <v>619</v>
      </c>
      <c r="C189" s="140"/>
      <c r="D189" s="141">
        <f>+D185-D187</f>
        <v>-501050</v>
      </c>
      <c r="E189" s="141">
        <f>+E185-E187</f>
        <v>-501050</v>
      </c>
      <c r="F189" s="141">
        <f>+E189-D189</f>
        <v>0</v>
      </c>
      <c r="G189" s="142"/>
    </row>
    <row r="190" spans="1:7" s="126" customFormat="1" x14ac:dyDescent="0.25">
      <c r="A190" s="253"/>
      <c r="B190" s="149"/>
      <c r="C190" s="178"/>
      <c r="D190" s="150"/>
      <c r="E190" s="150"/>
      <c r="F190" s="151"/>
      <c r="G190" s="179"/>
    </row>
    <row r="191" spans="1:7" s="126" customFormat="1" x14ac:dyDescent="0.25">
      <c r="A191" s="272" t="s">
        <v>538</v>
      </c>
      <c r="B191" s="139" t="s">
        <v>620</v>
      </c>
      <c r="C191" s="140"/>
      <c r="D191" s="141">
        <v>-142243</v>
      </c>
      <c r="E191" s="141">
        <f>+D191</f>
        <v>-142243</v>
      </c>
      <c r="F191" s="141">
        <f>+E191-D191</f>
        <v>0</v>
      </c>
      <c r="G191" s="142"/>
    </row>
    <row r="192" spans="1:7" s="126" customFormat="1" x14ac:dyDescent="0.25">
      <c r="A192" s="253"/>
      <c r="B192" s="149"/>
      <c r="C192" s="178"/>
      <c r="D192" s="150"/>
      <c r="E192" s="150"/>
      <c r="F192" s="151"/>
      <c r="G192" s="179"/>
    </row>
    <row r="193" spans="1:7" s="126" customFormat="1" ht="13.8" thickBot="1" x14ac:dyDescent="0.3">
      <c r="A193" s="278" t="s">
        <v>621</v>
      </c>
      <c r="B193" s="193" t="s">
        <v>622</v>
      </c>
      <c r="C193" s="186"/>
      <c r="D193" s="187">
        <f>+D189-D191+1</f>
        <v>-358806</v>
      </c>
      <c r="E193" s="187">
        <f>+E189-E191+1</f>
        <v>-358806</v>
      </c>
      <c r="F193" s="187">
        <f>+E193-D193</f>
        <v>0</v>
      </c>
      <c r="G193" s="188"/>
    </row>
    <row r="194" spans="1:7" x14ac:dyDescent="0.25">
      <c r="A194" s="189"/>
      <c r="B194" s="189"/>
      <c r="C194" s="189"/>
      <c r="D194" s="189"/>
      <c r="E194" s="189"/>
      <c r="F194" s="189"/>
      <c r="G194" s="189"/>
    </row>
    <row r="195" spans="1:7" x14ac:dyDescent="0.25">
      <c r="A195" s="189"/>
      <c r="B195" s="189"/>
      <c r="C195" s="189"/>
      <c r="D195" s="189"/>
      <c r="E195" s="189"/>
      <c r="F195" s="189"/>
      <c r="G195" s="189"/>
    </row>
    <row r="196" spans="1:7" x14ac:dyDescent="0.25">
      <c r="A196" s="189"/>
      <c r="B196" s="189"/>
      <c r="C196" s="189"/>
      <c r="D196" s="189"/>
      <c r="E196" s="189"/>
      <c r="F196" s="189"/>
      <c r="G196" s="189"/>
    </row>
    <row r="197" spans="1:7" ht="15.6" x14ac:dyDescent="0.3">
      <c r="A197" s="444" t="s">
        <v>541</v>
      </c>
      <c r="B197" s="444"/>
      <c r="C197" s="444"/>
      <c r="D197" s="444"/>
      <c r="E197" s="444"/>
      <c r="F197" s="444"/>
      <c r="G197" s="444"/>
    </row>
    <row r="198" spans="1:7" x14ac:dyDescent="0.25">
      <c r="A198" s="189"/>
      <c r="B198" s="189"/>
      <c r="C198" s="189"/>
      <c r="D198" s="189"/>
      <c r="E198" s="189"/>
      <c r="F198" s="189"/>
      <c r="G198" s="189"/>
    </row>
    <row r="199" spans="1:7" x14ac:dyDescent="0.25">
      <c r="A199" s="445" t="s">
        <v>475</v>
      </c>
      <c r="B199" s="445"/>
      <c r="C199" s="445"/>
      <c r="D199" s="445"/>
      <c r="E199" s="445"/>
      <c r="F199" s="445"/>
      <c r="G199" s="445"/>
    </row>
    <row r="200" spans="1:7" ht="13.8" thickBot="1" x14ac:dyDescent="0.3">
      <c r="A200" s="189"/>
      <c r="B200" s="189"/>
      <c r="C200" s="189"/>
      <c r="D200" s="189"/>
      <c r="E200" s="189"/>
      <c r="F200" s="189"/>
      <c r="G200" s="189"/>
    </row>
    <row r="201" spans="1:7" ht="48.6" thickBot="1" x14ac:dyDescent="0.3">
      <c r="A201" s="199" t="s">
        <v>637</v>
      </c>
      <c r="B201" s="136" t="s">
        <v>476</v>
      </c>
      <c r="C201" s="136" t="s">
        <v>477</v>
      </c>
      <c r="D201" s="136" t="s">
        <v>478</v>
      </c>
      <c r="E201" s="136" t="s">
        <v>479</v>
      </c>
      <c r="F201" s="136" t="s">
        <v>480</v>
      </c>
      <c r="G201" s="137" t="s">
        <v>481</v>
      </c>
    </row>
    <row r="202" spans="1:7" ht="36" x14ac:dyDescent="0.25">
      <c r="A202" s="190" t="s">
        <v>543</v>
      </c>
      <c r="B202" s="191" t="s">
        <v>556</v>
      </c>
      <c r="C202" s="139"/>
      <c r="D202" s="141">
        <v>610039</v>
      </c>
      <c r="E202" s="141">
        <f>680682-70643</f>
        <v>610039</v>
      </c>
      <c r="F202" s="141">
        <f>+D202-E202</f>
        <v>0</v>
      </c>
      <c r="G202" s="192" t="s">
        <v>710</v>
      </c>
    </row>
    <row r="203" spans="1:7" x14ac:dyDescent="0.25">
      <c r="A203" s="126"/>
      <c r="B203" s="126"/>
      <c r="C203" s="126"/>
      <c r="D203" s="126"/>
      <c r="E203" s="126"/>
      <c r="F203" s="126"/>
      <c r="G203" s="126"/>
    </row>
    <row r="204" spans="1:7" ht="24" x14ac:dyDescent="0.25">
      <c r="A204" s="190" t="s">
        <v>544</v>
      </c>
      <c r="B204" s="191" t="s">
        <v>576</v>
      </c>
      <c r="C204" s="139"/>
      <c r="D204" s="141">
        <f>-157172-1</f>
        <v>-157173</v>
      </c>
      <c r="E204" s="141">
        <f>+D204</f>
        <v>-157173</v>
      </c>
      <c r="F204" s="141">
        <f>+D204-E204</f>
        <v>0</v>
      </c>
      <c r="G204" s="180" t="s">
        <v>709</v>
      </c>
    </row>
    <row r="205" spans="1:7" x14ac:dyDescent="0.25">
      <c r="A205" s="126"/>
      <c r="B205" s="124"/>
      <c r="C205" s="124"/>
      <c r="D205" s="124"/>
      <c r="E205" s="124"/>
      <c r="F205" s="124"/>
      <c r="G205" s="124"/>
    </row>
    <row r="206" spans="1:7" ht="36" x14ac:dyDescent="0.25">
      <c r="A206" s="190" t="s">
        <v>545</v>
      </c>
      <c r="B206" s="191" t="s">
        <v>563</v>
      </c>
      <c r="C206" s="139"/>
      <c r="D206" s="141">
        <v>-3541</v>
      </c>
      <c r="E206" s="141">
        <f>-74184+70643</f>
        <v>-3541</v>
      </c>
      <c r="F206" s="141">
        <f>+D206-E206</f>
        <v>0</v>
      </c>
      <c r="G206" s="180" t="s">
        <v>711</v>
      </c>
    </row>
    <row r="207" spans="1:7" x14ac:dyDescent="0.25">
      <c r="A207" s="126"/>
      <c r="B207" s="126"/>
      <c r="C207" s="126"/>
      <c r="D207" s="126"/>
      <c r="E207" s="126"/>
      <c r="F207" s="126"/>
      <c r="G207" s="126"/>
    </row>
    <row r="208" spans="1:7" ht="24" x14ac:dyDescent="0.25">
      <c r="A208" s="190" t="s">
        <v>546</v>
      </c>
      <c r="B208" s="191" t="s">
        <v>577</v>
      </c>
      <c r="C208" s="139"/>
      <c r="D208" s="141">
        <f>+D202+D204+D206</f>
        <v>449325</v>
      </c>
      <c r="E208" s="141">
        <f>+E202+E204+E206</f>
        <v>449325</v>
      </c>
      <c r="F208" s="141">
        <f>+D208-E208</f>
        <v>0</v>
      </c>
      <c r="G208" s="142"/>
    </row>
    <row r="209" spans="1:7" x14ac:dyDescent="0.25">
      <c r="A209" s="124"/>
      <c r="B209" s="124"/>
      <c r="C209" s="124"/>
      <c r="D209" s="124"/>
      <c r="E209" s="124"/>
      <c r="F209" s="124"/>
      <c r="G209" s="124"/>
    </row>
    <row r="210" spans="1:7" ht="24" x14ac:dyDescent="0.25">
      <c r="A210" s="190" t="s">
        <v>216</v>
      </c>
      <c r="B210" s="191" t="s">
        <v>578</v>
      </c>
      <c r="C210" s="139"/>
      <c r="D210" s="141">
        <v>665933</v>
      </c>
      <c r="E210" s="141">
        <f>+D210</f>
        <v>665933</v>
      </c>
      <c r="F210" s="141">
        <f>+D210-E210</f>
        <v>0</v>
      </c>
      <c r="G210" s="142"/>
    </row>
    <row r="211" spans="1:7" x14ac:dyDescent="0.25">
      <c r="A211" s="124"/>
      <c r="B211" s="124"/>
      <c r="C211" s="124"/>
      <c r="D211" s="124"/>
      <c r="E211" s="124"/>
      <c r="F211" s="124"/>
      <c r="G211" s="124"/>
    </row>
    <row r="212" spans="1:7" ht="37.5" customHeight="1" thickBot="1" x14ac:dyDescent="0.3">
      <c r="A212" s="239" t="s">
        <v>547</v>
      </c>
      <c r="B212" s="193" t="s">
        <v>579</v>
      </c>
      <c r="C212" s="193"/>
      <c r="D212" s="194">
        <f>+D208+D210</f>
        <v>1115258</v>
      </c>
      <c r="E212" s="194">
        <f>+E208+E210</f>
        <v>1115258</v>
      </c>
      <c r="F212" s="194">
        <f>+D212-E212</f>
        <v>0</v>
      </c>
      <c r="G212" s="188"/>
    </row>
    <row r="213" spans="1:7" x14ac:dyDescent="0.25">
      <c r="A213" s="189"/>
      <c r="B213" s="189"/>
      <c r="C213" s="189"/>
      <c r="D213" s="189"/>
      <c r="E213" s="189"/>
      <c r="F213" s="189"/>
      <c r="G213" s="189"/>
    </row>
    <row r="214" spans="1:7" x14ac:dyDescent="0.25">
      <c r="A214" s="189"/>
      <c r="B214" s="189"/>
      <c r="C214" s="189"/>
      <c r="D214" s="189"/>
      <c r="E214" s="189"/>
      <c r="F214" s="240"/>
      <c r="G214" s="189"/>
    </row>
    <row r="215" spans="1:7" x14ac:dyDescent="0.25">
      <c r="A215" s="189"/>
      <c r="B215" s="189"/>
      <c r="C215" s="189"/>
      <c r="D215" s="189"/>
      <c r="E215" s="189"/>
      <c r="F215" s="189"/>
      <c r="G215" s="189"/>
    </row>
    <row r="216" spans="1:7" ht="15.6" x14ac:dyDescent="0.3">
      <c r="A216" s="444" t="s">
        <v>548</v>
      </c>
      <c r="B216" s="444"/>
      <c r="C216" s="444"/>
      <c r="D216" s="444"/>
      <c r="E216" s="444"/>
      <c r="F216" s="444"/>
      <c r="G216" s="444"/>
    </row>
    <row r="217" spans="1:7" x14ac:dyDescent="0.25">
      <c r="A217" s="189"/>
      <c r="B217" s="189"/>
      <c r="C217" s="189"/>
      <c r="D217" s="189"/>
      <c r="E217" s="189"/>
      <c r="F217" s="189"/>
      <c r="G217" s="189"/>
    </row>
    <row r="218" spans="1:7" x14ac:dyDescent="0.25">
      <c r="A218" s="445" t="s">
        <v>475</v>
      </c>
      <c r="B218" s="445"/>
      <c r="C218" s="445"/>
      <c r="D218" s="445"/>
      <c r="E218" s="445"/>
      <c r="F218" s="445"/>
      <c r="G218" s="445"/>
    </row>
    <row r="219" spans="1:7" ht="13.8" thickBot="1" x14ac:dyDescent="0.3">
      <c r="A219" s="189"/>
      <c r="B219" s="189"/>
      <c r="C219" s="189"/>
      <c r="D219" s="189"/>
      <c r="E219" s="189"/>
      <c r="F219" s="189"/>
      <c r="G219" s="189"/>
    </row>
    <row r="220" spans="1:7" s="126" customFormat="1" ht="48.6" thickBot="1" x14ac:dyDescent="0.3">
      <c r="A220" s="199" t="s">
        <v>542</v>
      </c>
      <c r="B220" s="136" t="s">
        <v>476</v>
      </c>
      <c r="C220" s="136" t="s">
        <v>477</v>
      </c>
      <c r="D220" s="136" t="s">
        <v>478</v>
      </c>
      <c r="E220" s="136" t="s">
        <v>479</v>
      </c>
      <c r="F220" s="136" t="s">
        <v>480</v>
      </c>
      <c r="G220" s="137" t="s">
        <v>481</v>
      </c>
    </row>
    <row r="221" spans="1:7" s="126" customFormat="1" ht="36" x14ac:dyDescent="0.25">
      <c r="A221" s="190" t="s">
        <v>543</v>
      </c>
      <c r="B221" s="191" t="s">
        <v>556</v>
      </c>
      <c r="C221" s="139"/>
      <c r="D221" s="141">
        <v>-37477</v>
      </c>
      <c r="E221" s="141">
        <f>+D221</f>
        <v>-37477</v>
      </c>
      <c r="F221" s="141">
        <f>+E221-D221</f>
        <v>0</v>
      </c>
      <c r="G221" s="192" t="s">
        <v>654</v>
      </c>
    </row>
    <row r="222" spans="1:7" s="126" customFormat="1" ht="18.75" customHeight="1" x14ac:dyDescent="0.25"/>
    <row r="223" spans="1:7" s="126" customFormat="1" ht="24" x14ac:dyDescent="0.25">
      <c r="A223" s="190" t="s">
        <v>544</v>
      </c>
      <c r="B223" s="191" t="s">
        <v>576</v>
      </c>
      <c r="C223" s="139"/>
      <c r="D223" s="141">
        <v>-585950</v>
      </c>
      <c r="E223" s="141">
        <f>+D223</f>
        <v>-585950</v>
      </c>
      <c r="F223" s="141">
        <f>+E223-D223</f>
        <v>0</v>
      </c>
      <c r="G223" s="180" t="s">
        <v>655</v>
      </c>
    </row>
    <row r="224" spans="1:7" s="126" customFormat="1" x14ac:dyDescent="0.25"/>
    <row r="225" spans="1:7" s="126" customFormat="1" ht="36" x14ac:dyDescent="0.25">
      <c r="A225" s="190" t="s">
        <v>545</v>
      </c>
      <c r="B225" s="191" t="s">
        <v>563</v>
      </c>
      <c r="C225" s="139"/>
      <c r="D225" s="141">
        <v>739217</v>
      </c>
      <c r="E225" s="141">
        <f>+D225</f>
        <v>739217</v>
      </c>
      <c r="F225" s="141">
        <f>+E225-D225</f>
        <v>0</v>
      </c>
      <c r="G225" s="180" t="s">
        <v>656</v>
      </c>
    </row>
    <row r="226" spans="1:7" s="126" customFormat="1" ht="15.75" customHeight="1" x14ac:dyDescent="0.25"/>
    <row r="227" spans="1:7" s="126" customFormat="1" ht="24" x14ac:dyDescent="0.25">
      <c r="A227" s="190" t="s">
        <v>546</v>
      </c>
      <c r="B227" s="191" t="s">
        <v>577</v>
      </c>
      <c r="C227" s="139"/>
      <c r="D227" s="141">
        <f>+D221+D223+D225</f>
        <v>115790</v>
      </c>
      <c r="E227" s="141">
        <f>+E221+E223+E225</f>
        <v>115790</v>
      </c>
      <c r="F227" s="141">
        <f>+E227-D227</f>
        <v>0</v>
      </c>
      <c r="G227" s="142"/>
    </row>
    <row r="228" spans="1:7" s="126" customFormat="1" x14ac:dyDescent="0.25"/>
    <row r="229" spans="1:7" s="126" customFormat="1" ht="24" x14ac:dyDescent="0.25">
      <c r="A229" s="190" t="s">
        <v>216</v>
      </c>
      <c r="B229" s="191" t="s">
        <v>578</v>
      </c>
      <c r="C229" s="139"/>
      <c r="D229" s="141">
        <v>550143</v>
      </c>
      <c r="E229" s="141">
        <f>+D229</f>
        <v>550143</v>
      </c>
      <c r="F229" s="141">
        <f>+E229-D229</f>
        <v>0</v>
      </c>
      <c r="G229" s="142"/>
    </row>
    <row r="230" spans="1:7" s="126" customFormat="1" x14ac:dyDescent="0.25"/>
    <row r="231" spans="1:7" s="126" customFormat="1" ht="32.25" customHeight="1" thickBot="1" x14ac:dyDescent="0.3">
      <c r="A231" s="239" t="s">
        <v>547</v>
      </c>
      <c r="B231" s="193" t="s">
        <v>579</v>
      </c>
      <c r="C231" s="193"/>
      <c r="D231" s="194">
        <f>+D227+D229</f>
        <v>665933</v>
      </c>
      <c r="E231" s="194">
        <f>+E227+E229</f>
        <v>665933</v>
      </c>
      <c r="F231" s="194">
        <f>+E231-D231</f>
        <v>0</v>
      </c>
      <c r="G231" s="188"/>
    </row>
    <row r="232" spans="1:7" x14ac:dyDescent="0.25">
      <c r="A232" s="189"/>
      <c r="B232" s="189"/>
      <c r="C232" s="189"/>
      <c r="D232" s="189"/>
      <c r="E232" s="189"/>
      <c r="F232" s="189"/>
      <c r="G232" s="189"/>
    </row>
    <row r="233" spans="1:7" x14ac:dyDescent="0.25">
      <c r="A233" s="189"/>
      <c r="B233" s="189"/>
      <c r="C233" s="189"/>
      <c r="D233" s="189"/>
      <c r="E233" s="189"/>
      <c r="F233" s="189"/>
      <c r="G233" s="189"/>
    </row>
    <row r="234" spans="1:7" x14ac:dyDescent="0.25">
      <c r="A234" s="189"/>
      <c r="B234" s="189"/>
      <c r="C234" s="189"/>
      <c r="D234" s="189"/>
      <c r="E234" s="240"/>
      <c r="F234" s="189"/>
      <c r="G234" s="189"/>
    </row>
    <row r="235" spans="1:7" ht="15.6" x14ac:dyDescent="0.3">
      <c r="A235" s="444" t="s">
        <v>549</v>
      </c>
      <c r="B235" s="444"/>
      <c r="C235" s="444"/>
      <c r="D235" s="444"/>
      <c r="E235" s="444"/>
      <c r="F235" s="444"/>
      <c r="G235" s="444"/>
    </row>
    <row r="236" spans="1:7" x14ac:dyDescent="0.25">
      <c r="A236" s="189"/>
      <c r="B236" s="189"/>
      <c r="C236" s="189"/>
      <c r="D236" s="189"/>
      <c r="E236" s="189"/>
      <c r="F236" s="189"/>
      <c r="G236" s="189"/>
    </row>
    <row r="237" spans="1:7" x14ac:dyDescent="0.25">
      <c r="A237" s="445" t="s">
        <v>475</v>
      </c>
      <c r="B237" s="445"/>
      <c r="C237" s="445"/>
      <c r="D237" s="445"/>
      <c r="E237" s="445"/>
      <c r="F237" s="445"/>
      <c r="G237" s="445"/>
    </row>
    <row r="238" spans="1:7" ht="13.8" thickBot="1" x14ac:dyDescent="0.3">
      <c r="A238" s="189"/>
      <c r="B238" s="189"/>
      <c r="C238" s="189"/>
      <c r="D238" s="189"/>
      <c r="E238" s="189"/>
      <c r="F238" s="189"/>
      <c r="G238" s="189"/>
    </row>
    <row r="239" spans="1:7" ht="48" x14ac:dyDescent="0.25">
      <c r="A239" s="199" t="s">
        <v>638</v>
      </c>
      <c r="B239" s="136" t="s">
        <v>476</v>
      </c>
      <c r="C239" s="136" t="s">
        <v>477</v>
      </c>
      <c r="D239" s="136" t="s">
        <v>478</v>
      </c>
      <c r="E239" s="136" t="s">
        <v>479</v>
      </c>
      <c r="F239" s="136" t="s">
        <v>480</v>
      </c>
      <c r="G239" s="137" t="s">
        <v>481</v>
      </c>
    </row>
    <row r="240" spans="1:7" ht="147.75" customHeight="1" thickBot="1" x14ac:dyDescent="0.3">
      <c r="A240" s="281" t="s">
        <v>639</v>
      </c>
      <c r="B240" s="196" t="s">
        <v>640</v>
      </c>
      <c r="C240" s="197" t="s">
        <v>551</v>
      </c>
      <c r="D240" s="290">
        <v>3311059</v>
      </c>
      <c r="E240" s="290">
        <f>1672021-124418+5224+81+83601+163749+467737+1043064</f>
        <v>3311059</v>
      </c>
      <c r="F240" s="198">
        <f>+D240-E240</f>
        <v>0</v>
      </c>
      <c r="G240" s="282" t="s">
        <v>717</v>
      </c>
    </row>
    <row r="241" spans="1:7" x14ac:dyDescent="0.25">
      <c r="A241" s="189"/>
      <c r="B241" s="189"/>
      <c r="C241" s="189"/>
      <c r="D241" s="189"/>
      <c r="E241" s="189"/>
      <c r="F241" s="189"/>
      <c r="G241" s="189"/>
    </row>
    <row r="242" spans="1:7" x14ac:dyDescent="0.25">
      <c r="A242" s="189"/>
      <c r="B242" s="189"/>
      <c r="C242" s="189"/>
      <c r="D242" s="189"/>
      <c r="E242" s="189"/>
      <c r="F242" s="189"/>
      <c r="G242" s="189"/>
    </row>
    <row r="243" spans="1:7" x14ac:dyDescent="0.25">
      <c r="A243" s="189"/>
      <c r="B243" s="189"/>
      <c r="C243" s="189"/>
      <c r="D243" s="189"/>
      <c r="E243" s="189"/>
      <c r="F243" s="189"/>
      <c r="G243" s="189"/>
    </row>
    <row r="244" spans="1:7" ht="15.6" x14ac:dyDescent="0.3">
      <c r="A244" s="444" t="s">
        <v>552</v>
      </c>
      <c r="B244" s="444"/>
      <c r="C244" s="444"/>
      <c r="D244" s="444"/>
      <c r="E244" s="444"/>
      <c r="F244" s="444"/>
      <c r="G244" s="444"/>
    </row>
    <row r="245" spans="1:7" x14ac:dyDescent="0.25">
      <c r="A245" s="189"/>
      <c r="B245" s="189"/>
      <c r="C245" s="189"/>
      <c r="D245" s="189"/>
      <c r="E245" s="189"/>
      <c r="F245" s="189"/>
      <c r="G245" s="189"/>
    </row>
    <row r="246" spans="1:7" x14ac:dyDescent="0.25">
      <c r="A246" s="445" t="s">
        <v>475</v>
      </c>
      <c r="B246" s="445"/>
      <c r="C246" s="445"/>
      <c r="D246" s="445"/>
      <c r="E246" s="445"/>
      <c r="F246" s="445"/>
      <c r="G246" s="445"/>
    </row>
    <row r="247" spans="1:7" ht="13.8" thickBot="1" x14ac:dyDescent="0.3">
      <c r="A247" s="189"/>
      <c r="B247" s="189"/>
      <c r="C247" s="189"/>
      <c r="D247" s="189"/>
      <c r="E247" s="189"/>
      <c r="F247" s="189"/>
      <c r="G247" s="189"/>
    </row>
    <row r="248" spans="1:7" ht="48" x14ac:dyDescent="0.25">
      <c r="A248" s="199" t="s">
        <v>550</v>
      </c>
      <c r="B248" s="136" t="s">
        <v>476</v>
      </c>
      <c r="C248" s="136" t="s">
        <v>477</v>
      </c>
      <c r="D248" s="136" t="s">
        <v>478</v>
      </c>
      <c r="E248" s="136" t="s">
        <v>479</v>
      </c>
      <c r="F248" s="136" t="s">
        <v>480</v>
      </c>
      <c r="G248" s="137" t="s">
        <v>481</v>
      </c>
    </row>
    <row r="249" spans="1:7" s="126" customFormat="1" ht="147" customHeight="1" thickBot="1" x14ac:dyDescent="0.3">
      <c r="A249" s="281" t="s">
        <v>639</v>
      </c>
      <c r="B249" s="196" t="s">
        <v>640</v>
      </c>
      <c r="C249" s="197" t="s">
        <v>551</v>
      </c>
      <c r="D249" s="198">
        <v>2863857</v>
      </c>
      <c r="E249" s="198">
        <f>+D249</f>
        <v>2863857</v>
      </c>
      <c r="F249" s="198">
        <f>E249-D249</f>
        <v>0</v>
      </c>
      <c r="G249" s="195" t="s">
        <v>681</v>
      </c>
    </row>
  </sheetData>
  <mergeCells count="15">
    <mergeCell ref="A1:J30"/>
    <mergeCell ref="A197:G197"/>
    <mergeCell ref="A199:G199"/>
    <mergeCell ref="A163:G163"/>
    <mergeCell ref="A41:G41"/>
    <mergeCell ref="A82:G82"/>
    <mergeCell ref="A119:G119"/>
    <mergeCell ref="A32:G32"/>
    <mergeCell ref="A34:G34"/>
    <mergeCell ref="A244:G244"/>
    <mergeCell ref="A246:G246"/>
    <mergeCell ref="A235:G235"/>
    <mergeCell ref="A237:G237"/>
    <mergeCell ref="A216:G216"/>
    <mergeCell ref="A218:G218"/>
  </mergeCells>
  <pageMargins left="0.7" right="0.7" top="0.75" bottom="0.75" header="0.3" footer="0.3"/>
  <pageSetup paperSize="9" scale="41"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http://schemas.microsoft.com/office/2006/metadata/properties"/>
    <ds:schemaRef ds:uri="ebeef9ca-c00b-443c-ae4d-d16a6508f86d"/>
    <ds:schemaRef ds:uri="http://purl.org/dc/terms/"/>
    <ds:schemaRef ds:uri="http://schemas.openxmlformats.org/package/2006/metadata/core-properties"/>
    <ds:schemaRef ds:uri="http://purl.org/dc/dcmitype/"/>
    <ds:schemaRef ds:uri="f00c05a3-a522-4b3b-aeec-75a37a6bc44f"/>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Emanuela Šišović</cp:lastModifiedBy>
  <cp:lastPrinted>2022-02-07T08:33:20Z</cp:lastPrinted>
  <dcterms:created xsi:type="dcterms:W3CDTF">2008-10-17T11:51:54Z</dcterms:created>
  <dcterms:modified xsi:type="dcterms:W3CDTF">2022-02-23T14:44:23Z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