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3 BURZA/GODIŠNJI IZVJEŠTAJI/"/>
    </mc:Choice>
  </mc:AlternateContent>
  <xr:revisionPtr revIDLastSave="1325" documentId="11_DB1F423F05BA469B0E22DF3BD62B043DAB9A8F5B" xr6:coauthVersionLast="47" xr6:coauthVersionMax="47" xr10:uidLastSave="{405C0138-8326-4561-8F62-27CEC624D9A4}"/>
  <bookViews>
    <workbookView xWindow="2250" yWindow="2250" windowWidth="21600" windowHeight="1116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I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<sst xmlns="http://schemas.openxmlformats.org/spreadsheetml/2006/main" count="536" uniqueCount="473">
  <si>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</si>
  <si>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</si>
  <si>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</si>
  <si>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</si>
  <si>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</si>
  <si>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</si>
  <si>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</si>
  <si>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</si>
  <si>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</si>
  <si>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</si>
  <si>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</si>
  <si>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</si>
  <si>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</si>
  <si>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</si>
  <si>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</si>
  <si>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</si>
  <si>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</si>
  <si>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</si>
  <si>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</si>
  <si>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</si>
  <si>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</si>
  <si>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</si>
  <si>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</si>
  <si>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</si>
  <si>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</si>
  <si>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</si>
  <si>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</si>
  <si>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</si>
  <si>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</si>
  <si>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</si>
  <si>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</si>
  <si>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</si>
  <si>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</si>
  <si>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</si>
  <si>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</si>
  <si>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</si>
  <si>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</si>
  <si>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</si>
  <si>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</si>
  <si>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</si>
  <si>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</si>
  <si>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</si>
  <si>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</si>
  <si>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</si>
  <si>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</si>
  <si>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</si>
  <si>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</si>
  <si>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</si>
  <si>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</si>
  <si>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</si>
  <si>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</si>
  <si>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</si>
  <si>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</si>
  <si>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</si>
  <si>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</si>
  <si>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</si>
  <si>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</si>
  <si>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</si>
  <si>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</si>
  <si>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</si>
  <si>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</si>
  <si>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</si>
  <si>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</si>
  <si>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</si>
  <si>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</si>
  <si>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</si>
  <si>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</si>
  <si>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</si>
  <si>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</si>
  <si>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</si>
  <si>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</si>
  <si>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</si>
  <si>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</si>
  <si>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</si>
  <si>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</si>
  <si>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</si>
  <si>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</si>
  <si>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</si>
  <si>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</si>
  <si>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</si>
  <si>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</si>
  <si>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</si>
  <si>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</si>
  <si>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</si>
  <si>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</si>
  <si>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</si>
  <si>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</si>
  <si>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</si>
  <si>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</si>
  <si>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</si>
  <si>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</si>
  <si>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</si>
  <si>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</si>
  <si>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</si>
  <si>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</si>
  <si>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</si>
  <si>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</si>
  <si>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</si>
  <si>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</si>
  <si>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</si>
  <si>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</si>
  <si>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</si>
  <si>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</si>
  <si>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</si>
  <si>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</si>
  <si>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</si>
  <si>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</si>
  <si>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</si>
  <si>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</si>
  <si>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</si>
  <si>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</si>
  <si>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</si>
  <si>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</si>
  <si>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</si>
  <si>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</si>
  <si>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</si>
  <si>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</si>
  <si>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</si>
  <si>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</si>
  <si>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</si>
  <si>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</si>
  <si>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</si>
  <si>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</si>
  <si>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</si>
  <si>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</si>
  <si>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</si>
  <si>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</si>
  <si>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</si>
  <si>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</si>
  <si>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</si>
  <si>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</si>
  <si>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</si>
  <si>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</si>
  <si>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</si>
  <si>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</si>
  <si>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</si>
  <si>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</si>
  <si>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</si>
  <si>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</si>
  <si>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</si>
  <si>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</si>
  <si>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</si>
  <si>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</si>
  <si>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</si>
  <si>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</si>
  <si>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</si>
  <si>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</si>
  <si>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</si>
  <si>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</si>
  <si>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</si>
  <si>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</si>
  <si>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</si>
  <si>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</si>
  <si>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</si>
  <si>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</si>
  <si>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</si>
  <si>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</si>
  <si>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</si>
  <si>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</si>
  <si>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</si>
  <si>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</si>
  <si>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</si>
  <si>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</si>
  <si>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</si>
  <si>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</si>
  <si>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</si>
  <si>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</si>
  <si>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</si>
  <si>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</si>
  <si>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</si>
  <si>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</si>
  <si>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</si>
  <si>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</si>
  <si>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</si>
  <si>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</si>
  <si>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</si>
  <si>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</si>
  <si>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</si>
  <si>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</si>
  <si>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</si>
  <si>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</si>
  <si>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</si>
  <si>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</si>
  <si>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</si>
  <si>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</si>
  <si>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</si>
  <si>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</si>
  <si>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</si>
  <si>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</si>
  <si>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</si>
  <si>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</si>
  <si>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</si>
  <si>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</si>
  <si>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</si>
  <si>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</si>
  <si>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</si>
  <si>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</si>
  <si>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</si>
  <si>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</si>
  <si>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</si>
  <si>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</si>
  <si>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</si>
  <si>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</si>
  <si>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</si>
  <si>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</si>
  <si>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</si>
  <si>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</si>
  <si>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</si>
  <si>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</si>
  <si>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</si>
  <si>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</si>
  <si>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</si>
  <si>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</si>
  <si>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</si>
  <si>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</si>
  <si>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</si>
  <si>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</si>
  <si>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</si>
  <si>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</si>
  <si>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</si>
  <si>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</si>
  <si>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</si>
  <si>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</si>
  <si>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</si>
  <si>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</si>
  <si>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</si>
  <si>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</si>
  <si>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</si>
  <si>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</si>
  <si>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</si>
  <si>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</si>
  <si>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</si>
  <si>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</si>
  <si>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</si>
  <si>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</si>
  <si>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</si>
  <si>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</si>
  <si>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</si>
  <si>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</si>
  <si>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</si>
  <si>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</si>
  <si>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</si>
  <si>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</si>
  <si>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</si>
  <si>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</si>
  <si>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</si>
  <si>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</si>
  <si>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</si>
  <si>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</si>
  <si>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</si>
  <si>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</si>
  <si>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</si>
  <si>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</si>
  <si>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</si>
  <si>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</si>
  <si>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</si>
  <si>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</si>
  <si>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</si>
  <si>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</si>
  <si>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</si>
  <si>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</si>
  <si>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</si>
  <si>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</si>
  <si>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</si>
  <si>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</si>
  <si>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</si>
  <si>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</si>
  <si>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</si>
  <si>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</si>
  <si>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</si>
  <si>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</si>
  <si>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</si>
  <si>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</si>
  <si>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</si>
  <si>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</si>
  <si>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</si>
  <si>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</si>
  <si>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</si>
  <si>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</si>
  <si>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</si>
  <si>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</si>
  <si>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</si>
  <si>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</si>
  <si>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</si>
  <si>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</si>
  <si>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</si>
  <si>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</si>
  <si>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</si>
  <si>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</si>
  <si>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</si>
  <si>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</si>
  <si>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</si>
  <si>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</si>
  <si>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</si>
  <si>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</si>
  <si>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</si>
  <si>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</si>
  <si>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</si>
  <si>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</si>
  <si>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</si>
  <si>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</si>
  <si>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</si>
  <si>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</si>
  <si>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</si>
  <si>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</si>
  <si>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</si>
  <si>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</si>
  <si>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</si>
  <si>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</si>
  <si>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</si>
  <si>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</si>
  <si>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</si>
  <si>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</si>
  <si>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</si>
  <si>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</si>
  <si>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</si>
  <si>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</si>
  <si>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</si>
  <si>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</si>
  <si>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</si>
  <si>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</si>
  <si>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</si>
  <si>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</si>
  <si>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</si>
  <si>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</si>
  <si>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</si>
  <si>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</si>
  <si>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</si>
  <si>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</si>
  <si>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</si>
  <si>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</si>
  <si>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</si>
  <si>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</si>
  <si>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</si>
  <si>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</si>
  <si>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</si>
  <si>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</si>
  <si>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</si>
  <si>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</si>
  <si>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</si>
  <si>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</si>
  <si>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</si>
  <si>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</si>
  <si>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</si>
  <si>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</si>
  <si>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</si>
  <si>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</si>
  <si>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</si>
  <si>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</si>
  <si>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</si>
  <si>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</si>
  <si>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</si>
  <si>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</si>
  <si>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</si>
  <si>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</si>
  <si>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</si>
  <si>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</si>
  <si>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</si>
  <si>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</si>
  <si>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</si>
  <si>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</si>
  <si>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</si>
  <si>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</si>
  <si>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</si>
  <si>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</si>
  <si>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</si>
  <si>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</si>
  <si>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</si>
  <si>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</si>
  <si>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</si>
  <si>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</si>
  <si>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</si>
  <si>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</si>
  <si>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</si>
  <si>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</si>
  <si>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</si>
  <si>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</si>
  <si>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</si>
  <si>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</si>
  <si>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</si>
  <si>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</si>
  <si>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</si>
  <si>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</si>
  <si>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</si>
  <si>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</si>
  <si>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</si>
  <si>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</si>
  <si>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</si>
  <si>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</si>
  <si>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</si>
  <si>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</si>
  <si>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</si>
  <si>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</si>
  <si>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</si>
  <si>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</si>
  <si>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</si>
  <si>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</si>
  <si>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</si>
  <si>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</si>
  <si>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</si>
  <si>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</si>
  <si>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</si>
  <si>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</si>
  <si>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</si>
  <si>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</si>
  <si>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</si>
  <si>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</si>
  <si>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</si>
  <si>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</si>
  <si>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</si>
  <si>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</si>
  <si>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</si>
  <si>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</si>
  <si>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</si>
  <si>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</si>
  <si>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</si>
  <si>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</si>
  <si>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</si>
  <si>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</si>
  <si>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</si>
  <si>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</si>
  <si>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</si>
  <si>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</si>
  <si>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</si>
  <si>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</si>
  <si>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</si>
  <si>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</si>
  <si>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</si>
  <si>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</si>
  <si>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</si>
  <si>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</si>
  <si>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</si>
  <si>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</si>
  <si>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</si>
  <si>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</si>
  <si>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</si>
  <si>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</si>
  <si>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</si>
  <si>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</si>
  <si>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</si>
  <si>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</si>
  <si>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</si>
  <si>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</si>
  <si>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</si>
  <si>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</si>
  <si>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</si>
  <si>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</si>
  <si>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0122272</t>
  </si>
  <si>
    <t>Hrvatska</t>
  </si>
  <si>
    <t>08011595</t>
  </si>
  <si>
    <t>59064993527</t>
  </si>
  <si>
    <t>213800O3Z6ZSDBAKG321</t>
  </si>
  <si>
    <t>15989</t>
  </si>
  <si>
    <t>Granolio d.d.</t>
  </si>
  <si>
    <t>Zagreb</t>
  </si>
  <si>
    <t>Budmanijeva 5</t>
  </si>
  <si>
    <t>granolio@granolio.hr</t>
  </si>
  <si>
    <t>www.granolio.hr</t>
  </si>
  <si>
    <t>Mirjana Kelava</t>
  </si>
  <si>
    <t>mkelava@granolio.hr</t>
  </si>
  <si>
    <t>BDO CROATIA</t>
  </si>
  <si>
    <t>VEDRANA STIPIĆ</t>
  </si>
  <si>
    <t xml:space="preserve">stanje na dan 31.12.2023 </t>
  </si>
  <si>
    <t>u razdoblju 01.01.2023 do 31.12.2023</t>
  </si>
  <si>
    <t>Obveznik:GRANOLIO d.d.</t>
  </si>
  <si>
    <t>Obveznik: GRANOLIO d.d.</t>
  </si>
  <si>
    <t>u razdoblju 01.01.2023. do31.12.2023.</t>
  </si>
  <si>
    <t>01/6320-233</t>
  </si>
  <si>
    <t>GRANOLIO d.d.</t>
  </si>
  <si>
    <t>ZAGREB</t>
  </si>
  <si>
    <t>ZDENAČKA FARMA d.o.o.</t>
  </si>
  <si>
    <t>VELIKI ZDENCI</t>
  </si>
  <si>
    <t>ZDENKA-MLIJEČNI PROIZVODI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</si>
</sst>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 workbookViewId="0">
      <selection activeCell="J41" sqref="J41"/>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324</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447</v>
      </c>
      <c r="D10" s="131"/>
      <c r="E10" s="49"/>
      <c r="F10" s="132" t="s">
        <v>325</v>
      </c>
      <c r="G10" s="133"/>
      <c r="H10" s="134" t="s">
        <v>448</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449</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450</v>
      </c>
      <c r="D14" s="131"/>
      <c r="E14" s="136"/>
      <c r="F14" s="137"/>
      <c r="G14" s="63" t="s">
        <v>326</v>
      </c>
      <c r="H14" s="134" t="s">
        <v>451</v>
      </c>
      <c r="I14" s="135"/>
      <c r="J14" s="60"/>
    </row>
    <row r="15" spans="1:10" ht="14.45" customHeight="1" x14ac:dyDescent="0.2">
      <c r="A15" s="49"/>
      <c r="B15" s="50"/>
      <c r="C15" s="47"/>
      <c r="D15" s="47"/>
      <c r="E15" s="98"/>
      <c r="F15" s="98"/>
      <c r="G15" s="98"/>
      <c r="H15" s="98"/>
      <c r="I15" s="47"/>
      <c r="J15" s="21"/>
    </row>
    <row r="16" spans="1:10" ht="13.15" customHeight="1" x14ac:dyDescent="0.2">
      <c r="A16" s="99" t="s">
        <v>327</v>
      </c>
      <c r="B16" s="139"/>
      <c r="C16" s="130" t="s">
        <v>452</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453</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10000</v>
      </c>
      <c r="D20" s="135"/>
      <c r="E20" s="98"/>
      <c r="F20" s="98"/>
      <c r="G20" s="143" t="s">
        <v>454</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455</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456</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457</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463</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330</v>
      </c>
      <c r="D30" s="151" t="s">
        <v>328</v>
      </c>
      <c r="E30" s="110"/>
      <c r="F30" s="110"/>
      <c r="G30" s="110"/>
      <c r="H30" s="69" t="s">
        <v>329</v>
      </c>
      <c r="I30" s="70" t="s">
        <v>330</v>
      </c>
      <c r="J30" s="71"/>
    </row>
    <row r="31" spans="1:10" x14ac:dyDescent="0.2">
      <c r="A31" s="128"/>
      <c r="B31" s="129"/>
      <c r="C31" s="23"/>
      <c r="D31" s="59"/>
      <c r="E31" s="137"/>
      <c r="F31" s="137"/>
      <c r="G31" s="137"/>
      <c r="H31" s="137"/>
      <c r="I31" s="152"/>
      <c r="J31" s="153"/>
    </row>
    <row r="32" spans="1:10" x14ac:dyDescent="0.2">
      <c r="A32" s="128" t="s">
        <v>319</v>
      </c>
      <c r="B32" s="129"/>
      <c r="C32" s="34" t="s">
        <v>333</v>
      </c>
      <c r="D32" s="151" t="s">
        <v>331</v>
      </c>
      <c r="E32" s="110"/>
      <c r="F32" s="110"/>
      <c r="G32" s="110"/>
      <c r="H32" s="72" t="s">
        <v>332</v>
      </c>
      <c r="I32" s="73" t="s">
        <v>333</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t="s">
        <v>468</v>
      </c>
      <c r="B36" s="155"/>
      <c r="C36" s="155"/>
      <c r="D36" s="155"/>
      <c r="E36" s="154" t="s">
        <v>469</v>
      </c>
      <c r="F36" s="155"/>
      <c r="G36" s="155"/>
      <c r="H36" s="155"/>
      <c r="I36" s="157"/>
      <c r="J36" s="48">
        <v>1244272</v>
      </c>
    </row>
    <row r="37" spans="1:10" ht="14.25" x14ac:dyDescent="0.2">
      <c r="A37" s="19"/>
      <c r="B37" s="47"/>
      <c r="C37" s="62"/>
      <c r="D37" s="159"/>
      <c r="E37" s="159"/>
      <c r="F37" s="159"/>
      <c r="G37" s="159"/>
      <c r="H37" s="159"/>
      <c r="I37" s="159"/>
      <c r="J37" s="21"/>
    </row>
    <row r="38" spans="1:10" x14ac:dyDescent="0.2">
      <c r="A38" s="154" t="s">
        <v>470</v>
      </c>
      <c r="B38" s="155"/>
      <c r="C38" s="155"/>
      <c r="D38" s="157"/>
      <c r="E38" s="154" t="s">
        <v>471</v>
      </c>
      <c r="F38" s="155"/>
      <c r="G38" s="155"/>
      <c r="H38" s="155"/>
      <c r="I38" s="157"/>
      <c r="J38" s="34">
        <v>2095777</v>
      </c>
    </row>
    <row r="39" spans="1:10" ht="14.25" x14ac:dyDescent="0.2">
      <c r="A39" s="19"/>
      <c r="B39" s="47"/>
      <c r="C39" s="62"/>
      <c r="D39" s="61"/>
      <c r="E39" s="159"/>
      <c r="F39" s="159"/>
      <c r="G39" s="159"/>
      <c r="H39" s="159"/>
      <c r="I39" s="50"/>
      <c r="J39" s="21"/>
    </row>
    <row r="40" spans="1:10" x14ac:dyDescent="0.2">
      <c r="A40" s="154" t="s">
        <v>472</v>
      </c>
      <c r="B40" s="155"/>
      <c r="C40" s="155"/>
      <c r="D40" s="157"/>
      <c r="E40" s="154" t="s">
        <v>471</v>
      </c>
      <c r="F40" s="155"/>
      <c r="G40" s="155"/>
      <c r="H40" s="155"/>
      <c r="I40" s="157"/>
      <c r="J40" s="34">
        <v>1623982</v>
      </c>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334</v>
      </c>
    </row>
    <row r="48" spans="1:10" ht="14.25" x14ac:dyDescent="0.2">
      <c r="A48" s="25"/>
      <c r="B48" s="62"/>
      <c r="C48" s="62"/>
      <c r="D48" s="47"/>
      <c r="E48" s="98"/>
      <c r="F48" s="98"/>
      <c r="G48" s="158"/>
      <c r="H48" s="158"/>
      <c r="I48" s="47"/>
      <c r="J48" s="75" t="s">
        <v>335</v>
      </c>
    </row>
    <row r="49" spans="1:10" ht="14.45" customHeight="1" x14ac:dyDescent="0.2">
      <c r="A49" s="99" t="s">
        <v>312</v>
      </c>
      <c r="B49" s="100"/>
      <c r="C49" s="134" t="s">
        <v>335</v>
      </c>
      <c r="D49" s="135"/>
      <c r="E49" s="160" t="s">
        <v>336</v>
      </c>
      <c r="F49" s="161"/>
      <c r="G49" s="143"/>
      <c r="H49" s="144"/>
      <c r="I49" s="144"/>
      <c r="J49" s="145"/>
    </row>
    <row r="50" spans="1:10" ht="14.25" x14ac:dyDescent="0.2">
      <c r="A50" s="25"/>
      <c r="B50" s="62"/>
      <c r="C50" s="158"/>
      <c r="D50" s="158"/>
      <c r="E50" s="98"/>
      <c r="F50" s="98"/>
      <c r="G50" s="104" t="s">
        <v>337</v>
      </c>
      <c r="H50" s="104"/>
      <c r="I50" s="104"/>
      <c r="J50" s="26"/>
    </row>
    <row r="51" spans="1:10" ht="13.9" customHeight="1" x14ac:dyDescent="0.2">
      <c r="A51" s="99" t="s">
        <v>313</v>
      </c>
      <c r="B51" s="100"/>
      <c r="C51" s="143" t="s">
        <v>458</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467</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459</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338</v>
      </c>
      <c r="B57" s="100"/>
      <c r="C57" s="101" t="s">
        <v>460</v>
      </c>
      <c r="D57" s="102"/>
      <c r="E57" s="102"/>
      <c r="F57" s="102"/>
      <c r="G57" s="102"/>
      <c r="H57" s="102"/>
      <c r="I57" s="102"/>
      <c r="J57" s="103"/>
    </row>
    <row r="58" spans="1:10" ht="14.45" customHeight="1" x14ac:dyDescent="0.2">
      <c r="A58" s="19"/>
      <c r="B58" s="47"/>
      <c r="C58" s="104" t="s">
        <v>339</v>
      </c>
      <c r="D58" s="104"/>
      <c r="E58" s="104"/>
      <c r="F58" s="104"/>
      <c r="G58" s="47"/>
      <c r="H58" s="47"/>
      <c r="I58" s="47"/>
      <c r="J58" s="21"/>
    </row>
    <row r="59" spans="1:10" ht="14.25" x14ac:dyDescent="0.2">
      <c r="A59" s="99" t="s">
        <v>340</v>
      </c>
      <c r="B59" s="100"/>
      <c r="C59" s="101" t="s">
        <v>461</v>
      </c>
      <c r="D59" s="102"/>
      <c r="E59" s="102"/>
      <c r="F59" s="102"/>
      <c r="G59" s="102"/>
      <c r="H59" s="102"/>
      <c r="I59" s="102"/>
      <c r="J59" s="103"/>
    </row>
    <row r="60" spans="1:10" ht="14.45" customHeight="1" x14ac:dyDescent="0.2">
      <c r="A60" s="27"/>
      <c r="B60" s="28"/>
      <c r="C60" s="105" t="s">
        <v>341</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109" zoomScale="110" zoomScaleNormal="100" workbookViewId="0">
      <selection activeCell="H135" sqref="H135"/>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462</v>
      </c>
      <c r="B2" s="173"/>
      <c r="C2" s="173"/>
      <c r="D2" s="173"/>
      <c r="E2" s="173"/>
      <c r="F2" s="173"/>
      <c r="G2" s="173"/>
      <c r="H2" s="173"/>
      <c r="I2" s="173"/>
    </row>
    <row r="3" spans="1:9" x14ac:dyDescent="0.2">
      <c r="A3" s="174" t="s">
        <v>446</v>
      </c>
      <c r="B3" s="174"/>
      <c r="C3" s="174"/>
      <c r="D3" s="174"/>
      <c r="E3" s="174"/>
      <c r="F3" s="174"/>
      <c r="G3" s="174"/>
      <c r="H3" s="174"/>
      <c r="I3" s="174"/>
    </row>
    <row r="4" spans="1:9" x14ac:dyDescent="0.2">
      <c r="A4" s="175" t="s">
        <v>464</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32114664</v>
      </c>
      <c r="I9" s="81">
        <f>I10+I17+I27+I38+I43</f>
        <v>35628447</v>
      </c>
    </row>
    <row r="10" spans="1:9" ht="12.75" customHeight="1" x14ac:dyDescent="0.2">
      <c r="A10" s="167" t="s">
        <v>6</v>
      </c>
      <c r="B10" s="167"/>
      <c r="C10" s="167"/>
      <c r="D10" s="167"/>
      <c r="E10" s="167"/>
      <c r="F10" s="167"/>
      <c r="G10" s="80">
        <v>3</v>
      </c>
      <c r="H10" s="81">
        <f>H11+H12+H13+H14+H15+H16</f>
        <v>703871</v>
      </c>
      <c r="I10" s="81">
        <f>I11+I12+I13+I14+I15+I16</f>
        <v>500821</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703871</v>
      </c>
      <c r="I12" s="79">
        <v>500821</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7" t="s">
        <v>13</v>
      </c>
      <c r="B17" s="167"/>
      <c r="C17" s="167"/>
      <c r="D17" s="167"/>
      <c r="E17" s="167"/>
      <c r="F17" s="167"/>
      <c r="G17" s="80">
        <v>10</v>
      </c>
      <c r="H17" s="81">
        <f>H18+H19+H20+H21+H22+H23+H24+H25+H26</f>
        <v>31385315</v>
      </c>
      <c r="I17" s="81">
        <f>I18+I19+I20+I21+I22+I23+I24+I25+I26</f>
        <v>34879049</v>
      </c>
    </row>
    <row r="18" spans="1:9" ht="12.75" customHeight="1" x14ac:dyDescent="0.2">
      <c r="A18" s="162" t="s">
        <v>14</v>
      </c>
      <c r="B18" s="162"/>
      <c r="C18" s="162"/>
      <c r="D18" s="162"/>
      <c r="E18" s="162"/>
      <c r="F18" s="162"/>
      <c r="G18" s="78">
        <v>11</v>
      </c>
      <c r="H18" s="79">
        <v>1901151</v>
      </c>
      <c r="I18" s="79">
        <v>1908361</v>
      </c>
    </row>
    <row r="19" spans="1:9" ht="12.75" customHeight="1" x14ac:dyDescent="0.2">
      <c r="A19" s="162" t="s">
        <v>15</v>
      </c>
      <c r="B19" s="162"/>
      <c r="C19" s="162"/>
      <c r="D19" s="162"/>
      <c r="E19" s="162"/>
      <c r="F19" s="162"/>
      <c r="G19" s="78">
        <v>12</v>
      </c>
      <c r="H19" s="79">
        <v>18693720</v>
      </c>
      <c r="I19" s="79">
        <v>17696376</v>
      </c>
    </row>
    <row r="20" spans="1:9" ht="12.75" customHeight="1" x14ac:dyDescent="0.2">
      <c r="A20" s="162" t="s">
        <v>16</v>
      </c>
      <c r="B20" s="162"/>
      <c r="C20" s="162"/>
      <c r="D20" s="162"/>
      <c r="E20" s="162"/>
      <c r="F20" s="162"/>
      <c r="G20" s="78">
        <v>13</v>
      </c>
      <c r="H20" s="79">
        <v>7057232</v>
      </c>
      <c r="I20" s="79">
        <v>10818028</v>
      </c>
    </row>
    <row r="21" spans="1:9" ht="12.75" customHeight="1" x14ac:dyDescent="0.2">
      <c r="A21" s="162" t="s">
        <v>17</v>
      </c>
      <c r="B21" s="162"/>
      <c r="C21" s="162"/>
      <c r="D21" s="162"/>
      <c r="E21" s="162"/>
      <c r="F21" s="162"/>
      <c r="G21" s="78">
        <v>14</v>
      </c>
      <c r="H21" s="79">
        <v>214280</v>
      </c>
      <c r="I21" s="79">
        <v>213971</v>
      </c>
    </row>
    <row r="22" spans="1:9" ht="12.75" customHeight="1" x14ac:dyDescent="0.2">
      <c r="A22" s="162" t="s">
        <v>18</v>
      </c>
      <c r="B22" s="162"/>
      <c r="C22" s="162"/>
      <c r="D22" s="162"/>
      <c r="E22" s="162"/>
      <c r="F22" s="162"/>
      <c r="G22" s="78">
        <v>15</v>
      </c>
      <c r="H22" s="79">
        <v>945815</v>
      </c>
      <c r="I22" s="79">
        <v>998430</v>
      </c>
    </row>
    <row r="23" spans="1:9" ht="12.75" customHeight="1" x14ac:dyDescent="0.2">
      <c r="A23" s="162" t="s">
        <v>19</v>
      </c>
      <c r="B23" s="162"/>
      <c r="C23" s="162"/>
      <c r="D23" s="162"/>
      <c r="E23" s="162"/>
      <c r="F23" s="162"/>
      <c r="G23" s="78">
        <v>16</v>
      </c>
      <c r="H23" s="79">
        <v>0</v>
      </c>
      <c r="I23" s="79">
        <v>185800</v>
      </c>
    </row>
    <row r="24" spans="1:9" ht="12.75" customHeight="1" x14ac:dyDescent="0.2">
      <c r="A24" s="162" t="s">
        <v>20</v>
      </c>
      <c r="B24" s="162"/>
      <c r="C24" s="162"/>
      <c r="D24" s="162"/>
      <c r="E24" s="162"/>
      <c r="F24" s="162"/>
      <c r="G24" s="78">
        <v>17</v>
      </c>
      <c r="H24" s="79">
        <v>1893736</v>
      </c>
      <c r="I24" s="79">
        <v>2378733</v>
      </c>
    </row>
    <row r="25" spans="1:9" ht="12.75" customHeight="1" x14ac:dyDescent="0.2">
      <c r="A25" s="162" t="s">
        <v>21</v>
      </c>
      <c r="B25" s="162"/>
      <c r="C25" s="162"/>
      <c r="D25" s="162"/>
      <c r="E25" s="162"/>
      <c r="F25" s="162"/>
      <c r="G25" s="78">
        <v>18</v>
      </c>
      <c r="H25" s="79">
        <v>9529</v>
      </c>
      <c r="I25" s="79">
        <v>9498</v>
      </c>
    </row>
    <row r="26" spans="1:9" ht="12.75" customHeight="1" x14ac:dyDescent="0.2">
      <c r="A26" s="162" t="s">
        <v>22</v>
      </c>
      <c r="B26" s="162"/>
      <c r="C26" s="162"/>
      <c r="D26" s="162"/>
      <c r="E26" s="162"/>
      <c r="F26" s="162"/>
      <c r="G26" s="78">
        <v>19</v>
      </c>
      <c r="H26" s="79">
        <v>669852</v>
      </c>
      <c r="I26" s="79">
        <v>669852</v>
      </c>
    </row>
    <row r="27" spans="1:9" ht="12.75" customHeight="1" x14ac:dyDescent="0.2">
      <c r="A27" s="167" t="s">
        <v>23</v>
      </c>
      <c r="B27" s="167"/>
      <c r="C27" s="167"/>
      <c r="D27" s="167"/>
      <c r="E27" s="167"/>
      <c r="F27" s="167"/>
      <c r="G27" s="80">
        <v>20</v>
      </c>
      <c r="H27" s="81">
        <f>SUM(H28:H37)</f>
        <v>25478</v>
      </c>
      <c r="I27" s="81">
        <f>SUM(I28:I37)</f>
        <v>248577</v>
      </c>
    </row>
    <row r="28" spans="1:9" ht="12.75" customHeight="1" x14ac:dyDescent="0.2">
      <c r="A28" s="162" t="s">
        <v>24</v>
      </c>
      <c r="B28" s="162"/>
      <c r="C28" s="162"/>
      <c r="D28" s="162"/>
      <c r="E28" s="162"/>
      <c r="F28" s="162"/>
      <c r="G28" s="78">
        <v>21</v>
      </c>
      <c r="H28" s="79">
        <v>0</v>
      </c>
      <c r="I28" s="79">
        <v>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224800</v>
      </c>
    </row>
    <row r="35" spans="1:9" ht="12.75" customHeight="1" x14ac:dyDescent="0.2">
      <c r="A35" s="162" t="s">
        <v>31</v>
      </c>
      <c r="B35" s="162"/>
      <c r="C35" s="162"/>
      <c r="D35" s="162"/>
      <c r="E35" s="162"/>
      <c r="F35" s="162"/>
      <c r="G35" s="78">
        <v>28</v>
      </c>
      <c r="H35" s="79">
        <v>25372</v>
      </c>
      <c r="I35" s="79">
        <v>23671</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106</v>
      </c>
      <c r="I37" s="79">
        <v>106</v>
      </c>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31014184</v>
      </c>
      <c r="I44" s="81">
        <f>I45+I53+I60+I70</f>
        <v>30211673</v>
      </c>
    </row>
    <row r="45" spans="1:9" ht="12.75" customHeight="1" x14ac:dyDescent="0.2">
      <c r="A45" s="167" t="s">
        <v>41</v>
      </c>
      <c r="B45" s="167"/>
      <c r="C45" s="167"/>
      <c r="D45" s="167"/>
      <c r="E45" s="167"/>
      <c r="F45" s="167"/>
      <c r="G45" s="80">
        <v>38</v>
      </c>
      <c r="H45" s="81">
        <f>SUM(H46:H52)</f>
        <v>9090158</v>
      </c>
      <c r="I45" s="81">
        <f>SUM(I46:I52)</f>
        <v>7928620</v>
      </c>
    </row>
    <row r="46" spans="1:9" ht="12.75" customHeight="1" x14ac:dyDescent="0.2">
      <c r="A46" s="162" t="s">
        <v>42</v>
      </c>
      <c r="B46" s="162"/>
      <c r="C46" s="162"/>
      <c r="D46" s="162"/>
      <c r="E46" s="162"/>
      <c r="F46" s="162"/>
      <c r="G46" s="78">
        <v>39</v>
      </c>
      <c r="H46" s="79">
        <v>4217030</v>
      </c>
      <c r="I46" s="79">
        <v>3917446</v>
      </c>
    </row>
    <row r="47" spans="1:9" ht="12.75" customHeight="1" x14ac:dyDescent="0.2">
      <c r="A47" s="162" t="s">
        <v>43</v>
      </c>
      <c r="B47" s="162"/>
      <c r="C47" s="162"/>
      <c r="D47" s="162"/>
      <c r="E47" s="162"/>
      <c r="F47" s="162"/>
      <c r="G47" s="78">
        <v>40</v>
      </c>
      <c r="H47" s="79">
        <v>1006483</v>
      </c>
      <c r="I47" s="79">
        <v>639919</v>
      </c>
    </row>
    <row r="48" spans="1:9" ht="12.75" customHeight="1" x14ac:dyDescent="0.2">
      <c r="A48" s="162" t="s">
        <v>44</v>
      </c>
      <c r="B48" s="162"/>
      <c r="C48" s="162"/>
      <c r="D48" s="162"/>
      <c r="E48" s="162"/>
      <c r="F48" s="162"/>
      <c r="G48" s="78">
        <v>41</v>
      </c>
      <c r="H48" s="79">
        <v>2087865</v>
      </c>
      <c r="I48" s="79">
        <v>1969940</v>
      </c>
    </row>
    <row r="49" spans="1:9" ht="12.75" customHeight="1" x14ac:dyDescent="0.2">
      <c r="A49" s="162" t="s">
        <v>45</v>
      </c>
      <c r="B49" s="162"/>
      <c r="C49" s="162"/>
      <c r="D49" s="162"/>
      <c r="E49" s="162"/>
      <c r="F49" s="162"/>
      <c r="G49" s="78">
        <v>42</v>
      </c>
      <c r="H49" s="79">
        <v>1778780</v>
      </c>
      <c r="I49" s="79">
        <v>1401315</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15972174</v>
      </c>
      <c r="I53" s="81">
        <f>SUM(I54:I59)</f>
        <v>14466908</v>
      </c>
    </row>
    <row r="54" spans="1:9" ht="12.75" customHeight="1" x14ac:dyDescent="0.2">
      <c r="A54" s="162" t="s">
        <v>50</v>
      </c>
      <c r="B54" s="162"/>
      <c r="C54" s="162"/>
      <c r="D54" s="162"/>
      <c r="E54" s="162"/>
      <c r="F54" s="162"/>
      <c r="G54" s="78">
        <v>47</v>
      </c>
      <c r="H54" s="79">
        <v>620807</v>
      </c>
      <c r="I54" s="79">
        <v>633263</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14245770</v>
      </c>
      <c r="I56" s="79">
        <v>12967257</v>
      </c>
    </row>
    <row r="57" spans="1:9" ht="12.75" customHeight="1" x14ac:dyDescent="0.2">
      <c r="A57" s="162" t="s">
        <v>53</v>
      </c>
      <c r="B57" s="162"/>
      <c r="C57" s="162"/>
      <c r="D57" s="162"/>
      <c r="E57" s="162"/>
      <c r="F57" s="162"/>
      <c r="G57" s="78">
        <v>50</v>
      </c>
      <c r="H57" s="79">
        <v>93</v>
      </c>
      <c r="I57" s="79">
        <v>0</v>
      </c>
    </row>
    <row r="58" spans="1:9" ht="12.75" customHeight="1" x14ac:dyDescent="0.2">
      <c r="A58" s="162" t="s">
        <v>54</v>
      </c>
      <c r="B58" s="162"/>
      <c r="C58" s="162"/>
      <c r="D58" s="162"/>
      <c r="E58" s="162"/>
      <c r="F58" s="162"/>
      <c r="G58" s="78">
        <v>51</v>
      </c>
      <c r="H58" s="79">
        <v>482158</v>
      </c>
      <c r="I58" s="79">
        <v>416179</v>
      </c>
    </row>
    <row r="59" spans="1:9" ht="12.75" customHeight="1" x14ac:dyDescent="0.2">
      <c r="A59" s="162" t="s">
        <v>55</v>
      </c>
      <c r="B59" s="162"/>
      <c r="C59" s="162"/>
      <c r="D59" s="162"/>
      <c r="E59" s="162"/>
      <c r="F59" s="162"/>
      <c r="G59" s="78">
        <v>52</v>
      </c>
      <c r="H59" s="79">
        <v>623346</v>
      </c>
      <c r="I59" s="79">
        <v>450209</v>
      </c>
    </row>
    <row r="60" spans="1:9" ht="12.75" customHeight="1" x14ac:dyDescent="0.2">
      <c r="A60" s="167" t="s">
        <v>56</v>
      </c>
      <c r="B60" s="167"/>
      <c r="C60" s="167"/>
      <c r="D60" s="167"/>
      <c r="E60" s="167"/>
      <c r="F60" s="167"/>
      <c r="G60" s="80">
        <v>53</v>
      </c>
      <c r="H60" s="81">
        <f>SUM(H61:H69)</f>
        <v>2002544</v>
      </c>
      <c r="I60" s="81">
        <f>SUM(I61:I69)</f>
        <v>5274737</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861480</v>
      </c>
      <c r="I63" s="79">
        <v>1121479</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19859</v>
      </c>
      <c r="I67" s="79">
        <v>19859</v>
      </c>
    </row>
    <row r="68" spans="1:9" ht="12.75" customHeight="1" x14ac:dyDescent="0.2">
      <c r="A68" s="162" t="s">
        <v>31</v>
      </c>
      <c r="B68" s="162"/>
      <c r="C68" s="162"/>
      <c r="D68" s="162"/>
      <c r="E68" s="162"/>
      <c r="F68" s="162"/>
      <c r="G68" s="78">
        <v>61</v>
      </c>
      <c r="H68" s="79">
        <v>1121205</v>
      </c>
      <c r="I68" s="79">
        <v>4133399</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3949308</v>
      </c>
      <c r="I70" s="79">
        <v>2541408</v>
      </c>
    </row>
    <row r="71" spans="1:9" ht="12.75" customHeight="1" x14ac:dyDescent="0.2">
      <c r="A71" s="163" t="s">
        <v>60</v>
      </c>
      <c r="B71" s="163"/>
      <c r="C71" s="163"/>
      <c r="D71" s="163"/>
      <c r="E71" s="163"/>
      <c r="F71" s="163"/>
      <c r="G71" s="78">
        <v>64</v>
      </c>
      <c r="H71" s="79">
        <v>52636</v>
      </c>
      <c r="I71" s="79">
        <v>84642</v>
      </c>
    </row>
    <row r="72" spans="1:9" ht="12.75" customHeight="1" x14ac:dyDescent="0.2">
      <c r="A72" s="164" t="s">
        <v>61</v>
      </c>
      <c r="B72" s="164"/>
      <c r="C72" s="164"/>
      <c r="D72" s="164"/>
      <c r="E72" s="164"/>
      <c r="F72" s="164"/>
      <c r="G72" s="80">
        <v>65</v>
      </c>
      <c r="H72" s="81">
        <f>H8+H9+H44+H71</f>
        <v>63181484</v>
      </c>
      <c r="I72" s="81">
        <f>I8+I9+I44+I71</f>
        <v>65924762</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80">
        <v>67</v>
      </c>
      <c r="H75" s="81">
        <f>H76+H77+H78+H84+H85+H91+H94+H97</f>
        <v>21712165</v>
      </c>
      <c r="I75" s="81">
        <f>I76+I77+I78+I84+I85+I91+I94+I97</f>
        <v>23354058</v>
      </c>
    </row>
    <row r="76" spans="1:9" ht="12.75" customHeight="1" x14ac:dyDescent="0.2">
      <c r="A76" s="165" t="s">
        <v>64</v>
      </c>
      <c r="B76" s="165"/>
      <c r="C76" s="165"/>
      <c r="D76" s="165"/>
      <c r="E76" s="165"/>
      <c r="F76" s="165"/>
      <c r="G76" s="78">
        <v>68</v>
      </c>
      <c r="H76" s="82">
        <v>2523914</v>
      </c>
      <c r="I76" s="82">
        <v>2523910</v>
      </c>
    </row>
    <row r="77" spans="1:9" ht="12.75" customHeight="1" x14ac:dyDescent="0.2">
      <c r="A77" s="165" t="s">
        <v>65</v>
      </c>
      <c r="B77" s="165"/>
      <c r="C77" s="165"/>
      <c r="D77" s="165"/>
      <c r="E77" s="165"/>
      <c r="F77" s="165"/>
      <c r="G77" s="78">
        <v>69</v>
      </c>
      <c r="H77" s="82">
        <v>11174704</v>
      </c>
      <c r="I77" s="82">
        <v>11174708</v>
      </c>
    </row>
    <row r="78" spans="1:9" ht="12.75" customHeight="1" x14ac:dyDescent="0.2">
      <c r="A78" s="167" t="s">
        <v>66</v>
      </c>
      <c r="B78" s="167"/>
      <c r="C78" s="167"/>
      <c r="D78" s="167"/>
      <c r="E78" s="167"/>
      <c r="F78" s="167"/>
      <c r="G78" s="80">
        <v>70</v>
      </c>
      <c r="H78" s="81">
        <f>SUM(H79:H83)</f>
        <v>1070754</v>
      </c>
      <c r="I78" s="81">
        <f>SUM(I79:I83)</f>
        <v>1246857</v>
      </c>
    </row>
    <row r="79" spans="1:9" ht="12.75" customHeight="1" x14ac:dyDescent="0.2">
      <c r="A79" s="162" t="s">
        <v>67</v>
      </c>
      <c r="B79" s="162"/>
      <c r="C79" s="162"/>
      <c r="D79" s="162"/>
      <c r="E79" s="162"/>
      <c r="F79" s="162"/>
      <c r="G79" s="78">
        <v>71</v>
      </c>
      <c r="H79" s="82">
        <v>964576</v>
      </c>
      <c r="I79" s="82">
        <v>1140679</v>
      </c>
    </row>
    <row r="80" spans="1:9" ht="12.75" customHeight="1" x14ac:dyDescent="0.2">
      <c r="A80" s="162" t="s">
        <v>68</v>
      </c>
      <c r="B80" s="162"/>
      <c r="C80" s="162"/>
      <c r="D80" s="162"/>
      <c r="E80" s="162"/>
      <c r="F80" s="162"/>
      <c r="G80" s="78">
        <v>72</v>
      </c>
      <c r="H80" s="82">
        <v>106178</v>
      </c>
      <c r="I80" s="82">
        <v>106178</v>
      </c>
    </row>
    <row r="81" spans="1:9" ht="12.75" customHeight="1" x14ac:dyDescent="0.2">
      <c r="A81" s="162" t="s">
        <v>69</v>
      </c>
      <c r="B81" s="162"/>
      <c r="C81" s="162"/>
      <c r="D81" s="162"/>
      <c r="E81" s="162"/>
      <c r="F81" s="162"/>
      <c r="G81" s="78">
        <v>73</v>
      </c>
      <c r="H81" s="82">
        <v>0</v>
      </c>
      <c r="I81" s="82">
        <v>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6061338</v>
      </c>
      <c r="I84" s="82">
        <v>5662872</v>
      </c>
    </row>
    <row r="85" spans="1:9" ht="12.75" customHeight="1" x14ac:dyDescent="0.2">
      <c r="A85" s="166" t="s">
        <v>444</v>
      </c>
      <c r="B85" s="166"/>
      <c r="C85" s="166"/>
      <c r="D85" s="166"/>
      <c r="E85" s="166"/>
      <c r="F85" s="166"/>
      <c r="G85" s="80">
        <v>77</v>
      </c>
      <c r="H85" s="81">
        <f>H86+H87+H88+H89+H90</f>
        <v>0</v>
      </c>
      <c r="I85" s="81">
        <f>I86+I87+I88+I89+I90</f>
        <v>0</v>
      </c>
    </row>
    <row r="86" spans="1:9" ht="25.5" customHeight="1" x14ac:dyDescent="0.2">
      <c r="A86" s="162" t="s">
        <v>443</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342</v>
      </c>
      <c r="B89" s="162"/>
      <c r="C89" s="162"/>
      <c r="D89" s="162"/>
      <c r="E89" s="162"/>
      <c r="F89" s="162"/>
      <c r="G89" s="78">
        <v>81</v>
      </c>
      <c r="H89" s="79">
        <v>0</v>
      </c>
      <c r="I89" s="79">
        <v>0</v>
      </c>
    </row>
    <row r="90" spans="1:9" ht="24" customHeight="1" x14ac:dyDescent="0.2">
      <c r="A90" s="162" t="s">
        <v>343</v>
      </c>
      <c r="B90" s="162"/>
      <c r="C90" s="162"/>
      <c r="D90" s="162"/>
      <c r="E90" s="162"/>
      <c r="F90" s="162"/>
      <c r="G90" s="78">
        <v>82</v>
      </c>
      <c r="H90" s="79">
        <v>0</v>
      </c>
      <c r="I90" s="79">
        <v>0</v>
      </c>
    </row>
    <row r="91" spans="1:9" ht="12.75" customHeight="1" x14ac:dyDescent="0.2">
      <c r="A91" s="167" t="s">
        <v>344</v>
      </c>
      <c r="B91" s="167"/>
      <c r="C91" s="167"/>
      <c r="D91" s="167"/>
      <c r="E91" s="167"/>
      <c r="F91" s="167"/>
      <c r="G91" s="80">
        <v>83</v>
      </c>
      <c r="H91" s="81">
        <f>H92-H93</f>
        <v>-7781722</v>
      </c>
      <c r="I91" s="81">
        <f>I92-I93</f>
        <v>-3257131</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7781722</v>
      </c>
      <c r="I93" s="82">
        <v>3257131</v>
      </c>
    </row>
    <row r="94" spans="1:9" ht="12.75" customHeight="1" x14ac:dyDescent="0.2">
      <c r="A94" s="167" t="s">
        <v>345</v>
      </c>
      <c r="B94" s="167"/>
      <c r="C94" s="167"/>
      <c r="D94" s="167"/>
      <c r="E94" s="167"/>
      <c r="F94" s="167"/>
      <c r="G94" s="80">
        <v>86</v>
      </c>
      <c r="H94" s="81">
        <f>H95-H96</f>
        <v>4302228</v>
      </c>
      <c r="I94" s="81">
        <f>I95-I96</f>
        <v>1892460</v>
      </c>
    </row>
    <row r="95" spans="1:9" ht="12.75" customHeight="1" x14ac:dyDescent="0.2">
      <c r="A95" s="162" t="s">
        <v>77</v>
      </c>
      <c r="B95" s="162"/>
      <c r="C95" s="162"/>
      <c r="D95" s="162"/>
      <c r="E95" s="162"/>
      <c r="F95" s="162"/>
      <c r="G95" s="78">
        <v>87</v>
      </c>
      <c r="H95" s="82">
        <v>4302228</v>
      </c>
      <c r="I95" s="82">
        <v>1892460</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4360949</v>
      </c>
      <c r="I97" s="82">
        <v>4110382</v>
      </c>
    </row>
    <row r="98" spans="1:9" ht="12.75" customHeight="1" x14ac:dyDescent="0.2">
      <c r="A98" s="164" t="s">
        <v>346</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347</v>
      </c>
      <c r="B105" s="164"/>
      <c r="C105" s="164"/>
      <c r="D105" s="164"/>
      <c r="E105" s="164"/>
      <c r="F105" s="164"/>
      <c r="G105" s="80">
        <v>97</v>
      </c>
      <c r="H105" s="81">
        <f>SUM(H106:H116)</f>
        <v>17551213</v>
      </c>
      <c r="I105" s="81">
        <f>SUM(I106:I116)</f>
        <v>17148279</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1327228</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265446</v>
      </c>
      <c r="I110" s="82">
        <v>265446</v>
      </c>
    </row>
    <row r="111" spans="1:9" ht="12.75" customHeight="1" x14ac:dyDescent="0.2">
      <c r="A111" s="162" t="s">
        <v>91</v>
      </c>
      <c r="B111" s="162"/>
      <c r="C111" s="162"/>
      <c r="D111" s="162"/>
      <c r="E111" s="162"/>
      <c r="F111" s="162"/>
      <c r="G111" s="78">
        <v>103</v>
      </c>
      <c r="H111" s="82">
        <v>13501452</v>
      </c>
      <c r="I111" s="82">
        <v>13981273</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461256</v>
      </c>
      <c r="I113" s="83">
        <v>1159521</v>
      </c>
    </row>
    <row r="114" spans="1:9" ht="12.75" customHeight="1" x14ac:dyDescent="0.2">
      <c r="A114" s="162" t="s">
        <v>94</v>
      </c>
      <c r="B114" s="162"/>
      <c r="C114" s="162"/>
      <c r="D114" s="162"/>
      <c r="E114" s="162"/>
      <c r="F114" s="162"/>
      <c r="G114" s="78">
        <v>106</v>
      </c>
      <c r="H114" s="82">
        <v>665293</v>
      </c>
      <c r="I114" s="82">
        <v>498970</v>
      </c>
    </row>
    <row r="115" spans="1:9" ht="12.75" customHeight="1" x14ac:dyDescent="0.2">
      <c r="A115" s="162" t="s">
        <v>95</v>
      </c>
      <c r="B115" s="162"/>
      <c r="C115" s="162"/>
      <c r="D115" s="162"/>
      <c r="E115" s="162"/>
      <c r="F115" s="162"/>
      <c r="G115" s="78">
        <v>107</v>
      </c>
      <c r="H115" s="79">
        <v>0</v>
      </c>
      <c r="I115" s="79">
        <v>0</v>
      </c>
    </row>
    <row r="116" spans="1:9" ht="12.75" customHeight="1" x14ac:dyDescent="0.2">
      <c r="A116" s="162" t="s">
        <v>96</v>
      </c>
      <c r="B116" s="162"/>
      <c r="C116" s="162"/>
      <c r="D116" s="162"/>
      <c r="E116" s="162"/>
      <c r="F116" s="162"/>
      <c r="G116" s="78">
        <v>108</v>
      </c>
      <c r="H116" s="79">
        <v>1330538</v>
      </c>
      <c r="I116" s="79">
        <v>1243069</v>
      </c>
    </row>
    <row r="117" spans="1:9" ht="12.75" customHeight="1" x14ac:dyDescent="0.2">
      <c r="A117" s="164" t="s">
        <v>348</v>
      </c>
      <c r="B117" s="164"/>
      <c r="C117" s="164"/>
      <c r="D117" s="164"/>
      <c r="E117" s="164"/>
      <c r="F117" s="164"/>
      <c r="G117" s="80">
        <v>109</v>
      </c>
      <c r="H117" s="81">
        <f>SUM(H118:H131)</f>
        <v>21230915</v>
      </c>
      <c r="I117" s="81">
        <f>SUM(I118:I131)</f>
        <v>21800541</v>
      </c>
    </row>
    <row r="118" spans="1:9" ht="12.75" customHeight="1" x14ac:dyDescent="0.2">
      <c r="A118" s="162" t="s">
        <v>86</v>
      </c>
      <c r="B118" s="162"/>
      <c r="C118" s="162"/>
      <c r="D118" s="162"/>
      <c r="E118" s="162"/>
      <c r="F118" s="162"/>
      <c r="G118" s="78">
        <v>110</v>
      </c>
      <c r="H118" s="82">
        <v>1962717</v>
      </c>
      <c r="I118" s="82">
        <v>1140519</v>
      </c>
    </row>
    <row r="119" spans="1:9" ht="12.75" customHeight="1" x14ac:dyDescent="0.2">
      <c r="A119" s="162" t="s">
        <v>87</v>
      </c>
      <c r="B119" s="162"/>
      <c r="C119" s="162"/>
      <c r="D119" s="162"/>
      <c r="E119" s="162"/>
      <c r="F119" s="162"/>
      <c r="G119" s="78">
        <v>111</v>
      </c>
      <c r="H119" s="82">
        <v>0</v>
      </c>
      <c r="I119" s="82">
        <v>1344722</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1659035</v>
      </c>
      <c r="I122" s="82">
        <v>2409035</v>
      </c>
    </row>
    <row r="123" spans="1:9" ht="12.75" customHeight="1" x14ac:dyDescent="0.2">
      <c r="A123" s="162" t="s">
        <v>91</v>
      </c>
      <c r="B123" s="162"/>
      <c r="C123" s="162"/>
      <c r="D123" s="162"/>
      <c r="E123" s="162"/>
      <c r="F123" s="162"/>
      <c r="G123" s="78">
        <v>115</v>
      </c>
      <c r="H123" s="82">
        <v>3134644</v>
      </c>
      <c r="I123" s="82">
        <v>3391262</v>
      </c>
    </row>
    <row r="124" spans="1:9" ht="12.75" customHeight="1" x14ac:dyDescent="0.2">
      <c r="A124" s="162" t="s">
        <v>92</v>
      </c>
      <c r="B124" s="162"/>
      <c r="C124" s="162"/>
      <c r="D124" s="162"/>
      <c r="E124" s="162"/>
      <c r="F124" s="162"/>
      <c r="G124" s="78">
        <v>116</v>
      </c>
      <c r="H124" s="82">
        <v>359115</v>
      </c>
      <c r="I124" s="82">
        <v>1096266</v>
      </c>
    </row>
    <row r="125" spans="1:9" ht="12.75" customHeight="1" x14ac:dyDescent="0.2">
      <c r="A125" s="162" t="s">
        <v>93</v>
      </c>
      <c r="B125" s="162"/>
      <c r="C125" s="162"/>
      <c r="D125" s="162"/>
      <c r="E125" s="162"/>
      <c r="F125" s="162"/>
      <c r="G125" s="78">
        <v>117</v>
      </c>
      <c r="H125" s="82">
        <v>12279677</v>
      </c>
      <c r="I125" s="82">
        <v>10847902</v>
      </c>
    </row>
    <row r="126" spans="1:9" x14ac:dyDescent="0.2">
      <c r="A126" s="162" t="s">
        <v>94</v>
      </c>
      <c r="B126" s="162"/>
      <c r="C126" s="162"/>
      <c r="D126" s="162"/>
      <c r="E126" s="162"/>
      <c r="F126" s="162"/>
      <c r="G126" s="78">
        <v>118</v>
      </c>
      <c r="H126" s="82">
        <v>246394</v>
      </c>
      <c r="I126" s="82">
        <v>166323</v>
      </c>
    </row>
    <row r="127" spans="1:9" x14ac:dyDescent="0.2">
      <c r="A127" s="162" t="s">
        <v>97</v>
      </c>
      <c r="B127" s="162"/>
      <c r="C127" s="162"/>
      <c r="D127" s="162"/>
      <c r="E127" s="162"/>
      <c r="F127" s="162"/>
      <c r="G127" s="78">
        <v>119</v>
      </c>
      <c r="H127" s="82">
        <v>368404</v>
      </c>
      <c r="I127" s="82">
        <v>447470</v>
      </c>
    </row>
    <row r="128" spans="1:9" x14ac:dyDescent="0.2">
      <c r="A128" s="162" t="s">
        <v>98</v>
      </c>
      <c r="B128" s="162"/>
      <c r="C128" s="162"/>
      <c r="D128" s="162"/>
      <c r="E128" s="162"/>
      <c r="F128" s="162"/>
      <c r="G128" s="78">
        <v>120</v>
      </c>
      <c r="H128" s="82">
        <v>1193363</v>
      </c>
      <c r="I128" s="82">
        <v>905379</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27566</v>
      </c>
      <c r="I131" s="79">
        <v>51663</v>
      </c>
    </row>
    <row r="132" spans="1:9" ht="22.15" customHeight="1" x14ac:dyDescent="0.2">
      <c r="A132" s="163" t="s">
        <v>102</v>
      </c>
      <c r="B132" s="163"/>
      <c r="C132" s="163"/>
      <c r="D132" s="163"/>
      <c r="E132" s="163"/>
      <c r="F132" s="163"/>
      <c r="G132" s="78">
        <v>124</v>
      </c>
      <c r="H132" s="79">
        <v>2687191</v>
      </c>
      <c r="I132" s="79">
        <v>3621884</v>
      </c>
    </row>
    <row r="133" spans="1:9" x14ac:dyDescent="0.2">
      <c r="A133" s="164" t="s">
        <v>349</v>
      </c>
      <c r="B133" s="164"/>
      <c r="C133" s="164"/>
      <c r="D133" s="164"/>
      <c r="E133" s="164"/>
      <c r="F133" s="164"/>
      <c r="G133" s="80">
        <v>125</v>
      </c>
      <c r="H133" s="81">
        <f>H75+H98+H105+H117+H132</f>
        <v>63181484</v>
      </c>
      <c r="I133" s="81">
        <f>I75+I98+I105+I117+I132</f>
        <v>65924762</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9" zoomScale="110" zoomScaleNormal="100" zoomScaleSheetLayoutView="110" workbookViewId="0">
      <selection activeCell="L39" sqref="L39"/>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463</v>
      </c>
      <c r="B2" s="173"/>
      <c r="C2" s="173"/>
      <c r="D2" s="173"/>
      <c r="E2" s="173"/>
      <c r="F2" s="173"/>
      <c r="G2" s="173"/>
      <c r="H2" s="173"/>
      <c r="I2" s="173"/>
    </row>
    <row r="3" spans="1:9" x14ac:dyDescent="0.2">
      <c r="A3" s="186" t="s">
        <v>446</v>
      </c>
      <c r="B3" s="187"/>
      <c r="C3" s="187"/>
      <c r="D3" s="187"/>
      <c r="E3" s="187"/>
      <c r="F3" s="187"/>
      <c r="G3" s="187"/>
      <c r="H3" s="187"/>
      <c r="I3" s="187"/>
    </row>
    <row r="4" spans="1:9" x14ac:dyDescent="0.2">
      <c r="A4" s="205" t="s">
        <v>465</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365</v>
      </c>
      <c r="B7" s="164"/>
      <c r="C7" s="164"/>
      <c r="D7" s="164"/>
      <c r="E7" s="164"/>
      <c r="F7" s="164"/>
      <c r="G7" s="80">
        <v>1</v>
      </c>
      <c r="H7" s="81">
        <f>SUM(H8:H12)</f>
        <v>99360666</v>
      </c>
      <c r="I7" s="81">
        <f>SUM(I8:I12)</f>
        <v>90707468</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94958386</v>
      </c>
      <c r="I9" s="79">
        <v>86859767</v>
      </c>
    </row>
    <row r="10" spans="1:9" x14ac:dyDescent="0.2">
      <c r="A10" s="162" t="s">
        <v>120</v>
      </c>
      <c r="B10" s="162"/>
      <c r="C10" s="162"/>
      <c r="D10" s="162"/>
      <c r="E10" s="162"/>
      <c r="F10" s="162"/>
      <c r="G10" s="78">
        <v>4</v>
      </c>
      <c r="H10" s="79">
        <v>164124</v>
      </c>
      <c r="I10" s="79">
        <v>179534</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4238156</v>
      </c>
      <c r="I12" s="79">
        <v>3668167</v>
      </c>
    </row>
    <row r="13" spans="1:9" ht="16.5" customHeight="1" x14ac:dyDescent="0.2">
      <c r="A13" s="164" t="s">
        <v>366</v>
      </c>
      <c r="B13" s="164"/>
      <c r="C13" s="164"/>
      <c r="D13" s="164"/>
      <c r="E13" s="164"/>
      <c r="F13" s="164"/>
      <c r="G13" s="80">
        <v>7</v>
      </c>
      <c r="H13" s="81">
        <f>H14+H15+H19+H23+H24+H25+H28+H35</f>
        <v>92762748</v>
      </c>
      <c r="I13" s="81">
        <f>I14+I15+I19+I23+I24+I25+I28+I35</f>
        <v>86846397</v>
      </c>
    </row>
    <row r="14" spans="1:9" x14ac:dyDescent="0.2">
      <c r="A14" s="162" t="s">
        <v>107</v>
      </c>
      <c r="B14" s="162"/>
      <c r="C14" s="162"/>
      <c r="D14" s="162"/>
      <c r="E14" s="162"/>
      <c r="F14" s="162"/>
      <c r="G14" s="78">
        <v>8</v>
      </c>
      <c r="H14" s="79">
        <v>-1594691</v>
      </c>
      <c r="I14" s="79">
        <v>470248</v>
      </c>
    </row>
    <row r="15" spans="1:9" x14ac:dyDescent="0.2">
      <c r="A15" s="199" t="s">
        <v>437</v>
      </c>
      <c r="B15" s="199"/>
      <c r="C15" s="199"/>
      <c r="D15" s="199"/>
      <c r="E15" s="199"/>
      <c r="F15" s="199"/>
      <c r="G15" s="80">
        <v>9</v>
      </c>
      <c r="H15" s="81">
        <f>SUM(H16:H18)</f>
        <v>83007013</v>
      </c>
      <c r="I15" s="81">
        <f>SUM(I16:I18)</f>
        <v>73738947</v>
      </c>
    </row>
    <row r="16" spans="1:9" x14ac:dyDescent="0.2">
      <c r="A16" s="198" t="s">
        <v>123</v>
      </c>
      <c r="B16" s="198"/>
      <c r="C16" s="198"/>
      <c r="D16" s="198"/>
      <c r="E16" s="198"/>
      <c r="F16" s="198"/>
      <c r="G16" s="78">
        <v>10</v>
      </c>
      <c r="H16" s="79">
        <v>62448904</v>
      </c>
      <c r="I16" s="79">
        <v>56292525</v>
      </c>
    </row>
    <row r="17" spans="1:9" x14ac:dyDescent="0.2">
      <c r="A17" s="198" t="s">
        <v>124</v>
      </c>
      <c r="B17" s="198"/>
      <c r="C17" s="198"/>
      <c r="D17" s="198"/>
      <c r="E17" s="198"/>
      <c r="F17" s="198"/>
      <c r="G17" s="78">
        <v>11</v>
      </c>
      <c r="H17" s="79">
        <v>15233148</v>
      </c>
      <c r="I17" s="79">
        <v>11862470</v>
      </c>
    </row>
    <row r="18" spans="1:9" x14ac:dyDescent="0.2">
      <c r="A18" s="198" t="s">
        <v>125</v>
      </c>
      <c r="B18" s="198"/>
      <c r="C18" s="198"/>
      <c r="D18" s="198"/>
      <c r="E18" s="198"/>
      <c r="F18" s="198"/>
      <c r="G18" s="78">
        <v>12</v>
      </c>
      <c r="H18" s="79">
        <v>5324961</v>
      </c>
      <c r="I18" s="79">
        <v>5583952</v>
      </c>
    </row>
    <row r="19" spans="1:9" x14ac:dyDescent="0.2">
      <c r="A19" s="199" t="s">
        <v>438</v>
      </c>
      <c r="B19" s="199"/>
      <c r="C19" s="199"/>
      <c r="D19" s="199"/>
      <c r="E19" s="199"/>
      <c r="F19" s="199"/>
      <c r="G19" s="80">
        <v>13</v>
      </c>
      <c r="H19" s="81">
        <f>SUM(H20:H22)</f>
        <v>6079981</v>
      </c>
      <c r="I19" s="81">
        <f>SUM(I20:I22)</f>
        <v>6955006</v>
      </c>
    </row>
    <row r="20" spans="1:9" x14ac:dyDescent="0.2">
      <c r="A20" s="198" t="s">
        <v>108</v>
      </c>
      <c r="B20" s="198"/>
      <c r="C20" s="198"/>
      <c r="D20" s="198"/>
      <c r="E20" s="198"/>
      <c r="F20" s="198"/>
      <c r="G20" s="78">
        <v>14</v>
      </c>
      <c r="H20" s="79">
        <v>4012336</v>
      </c>
      <c r="I20" s="79">
        <v>4560700</v>
      </c>
    </row>
    <row r="21" spans="1:9" x14ac:dyDescent="0.2">
      <c r="A21" s="198" t="s">
        <v>109</v>
      </c>
      <c r="B21" s="198"/>
      <c r="C21" s="198"/>
      <c r="D21" s="198"/>
      <c r="E21" s="198"/>
      <c r="F21" s="198"/>
      <c r="G21" s="78">
        <v>15</v>
      </c>
      <c r="H21" s="79">
        <v>1326605</v>
      </c>
      <c r="I21" s="79">
        <v>1537809</v>
      </c>
    </row>
    <row r="22" spans="1:9" x14ac:dyDescent="0.2">
      <c r="A22" s="198" t="s">
        <v>110</v>
      </c>
      <c r="B22" s="198"/>
      <c r="C22" s="198"/>
      <c r="D22" s="198"/>
      <c r="E22" s="198"/>
      <c r="F22" s="198"/>
      <c r="G22" s="78">
        <v>16</v>
      </c>
      <c r="H22" s="79">
        <v>741040</v>
      </c>
      <c r="I22" s="79">
        <v>856497</v>
      </c>
    </row>
    <row r="23" spans="1:9" x14ac:dyDescent="0.2">
      <c r="A23" s="162" t="s">
        <v>111</v>
      </c>
      <c r="B23" s="162"/>
      <c r="C23" s="162"/>
      <c r="D23" s="162"/>
      <c r="E23" s="162"/>
      <c r="F23" s="162"/>
      <c r="G23" s="78">
        <v>17</v>
      </c>
      <c r="H23" s="79">
        <v>3053100</v>
      </c>
      <c r="I23" s="79">
        <v>3318327</v>
      </c>
    </row>
    <row r="24" spans="1:9" x14ac:dyDescent="0.2">
      <c r="A24" s="162" t="s">
        <v>112</v>
      </c>
      <c r="B24" s="162"/>
      <c r="C24" s="162"/>
      <c r="D24" s="162"/>
      <c r="E24" s="162"/>
      <c r="F24" s="162"/>
      <c r="G24" s="78">
        <v>18</v>
      </c>
      <c r="H24" s="79">
        <v>1102208</v>
      </c>
      <c r="I24" s="79">
        <v>1245578</v>
      </c>
    </row>
    <row r="25" spans="1:9" x14ac:dyDescent="0.2">
      <c r="A25" s="199" t="s">
        <v>439</v>
      </c>
      <c r="B25" s="199"/>
      <c r="C25" s="199"/>
      <c r="D25" s="199"/>
      <c r="E25" s="199"/>
      <c r="F25" s="199"/>
      <c r="G25" s="80">
        <v>19</v>
      </c>
      <c r="H25" s="81">
        <f>H26+H27</f>
        <v>0</v>
      </c>
      <c r="I25" s="81">
        <f>I26+I27</f>
        <v>2934</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0</v>
      </c>
      <c r="I27" s="79">
        <v>2934</v>
      </c>
    </row>
    <row r="28" spans="1:9" x14ac:dyDescent="0.2">
      <c r="A28" s="199" t="s">
        <v>440</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1115137</v>
      </c>
      <c r="I35" s="79">
        <v>1115357</v>
      </c>
    </row>
    <row r="36" spans="1:9" x14ac:dyDescent="0.2">
      <c r="A36" s="164" t="s">
        <v>367</v>
      </c>
      <c r="B36" s="164"/>
      <c r="C36" s="164"/>
      <c r="D36" s="164"/>
      <c r="E36" s="164"/>
      <c r="F36" s="164"/>
      <c r="G36" s="80">
        <v>30</v>
      </c>
      <c r="H36" s="81">
        <f>SUM(H37:H46)</f>
        <v>121953</v>
      </c>
      <c r="I36" s="81">
        <f>SUM(I37:I46)</f>
        <v>60801</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16525</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16878</v>
      </c>
      <c r="I42" s="79">
        <v>891</v>
      </c>
    </row>
    <row r="43" spans="1:9" x14ac:dyDescent="0.2">
      <c r="A43" s="162" t="s">
        <v>140</v>
      </c>
      <c r="B43" s="162"/>
      <c r="C43" s="162"/>
      <c r="D43" s="162"/>
      <c r="E43" s="162"/>
      <c r="F43" s="162"/>
      <c r="G43" s="78">
        <v>37</v>
      </c>
      <c r="H43" s="79">
        <v>5570</v>
      </c>
      <c r="I43" s="79">
        <v>43385</v>
      </c>
    </row>
    <row r="44" spans="1:9" x14ac:dyDescent="0.2">
      <c r="A44" s="162" t="s">
        <v>141</v>
      </c>
      <c r="B44" s="162"/>
      <c r="C44" s="162"/>
      <c r="D44" s="162"/>
      <c r="E44" s="162"/>
      <c r="F44" s="162"/>
      <c r="G44" s="78">
        <v>38</v>
      </c>
      <c r="H44" s="79">
        <v>99505</v>
      </c>
      <c r="I44" s="79">
        <v>0</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368</v>
      </c>
      <c r="B47" s="164"/>
      <c r="C47" s="164"/>
      <c r="D47" s="164"/>
      <c r="E47" s="164"/>
      <c r="F47" s="164"/>
      <c r="G47" s="80">
        <v>41</v>
      </c>
      <c r="H47" s="81">
        <f>SUM(H48:H54)</f>
        <v>976070</v>
      </c>
      <c r="I47" s="81">
        <f>SUM(I48:I54)</f>
        <v>847983</v>
      </c>
    </row>
    <row r="48" spans="1:9" ht="23.45" customHeight="1" x14ac:dyDescent="0.2">
      <c r="A48" s="162" t="s">
        <v>144</v>
      </c>
      <c r="B48" s="162"/>
      <c r="C48" s="162"/>
      <c r="D48" s="162"/>
      <c r="E48" s="162"/>
      <c r="F48" s="162"/>
      <c r="G48" s="78">
        <v>42</v>
      </c>
      <c r="H48" s="79">
        <v>90288</v>
      </c>
      <c r="I48" s="79">
        <v>92227</v>
      </c>
    </row>
    <row r="49" spans="1:9" x14ac:dyDescent="0.2">
      <c r="A49" s="195" t="s">
        <v>145</v>
      </c>
      <c r="B49" s="195"/>
      <c r="C49" s="195"/>
      <c r="D49" s="195"/>
      <c r="E49" s="195"/>
      <c r="F49" s="195"/>
      <c r="G49" s="78">
        <v>43</v>
      </c>
      <c r="H49" s="79">
        <v>0</v>
      </c>
      <c r="I49" s="79">
        <v>17495</v>
      </c>
    </row>
    <row r="50" spans="1:9" x14ac:dyDescent="0.2">
      <c r="A50" s="195" t="s">
        <v>146</v>
      </c>
      <c r="B50" s="195"/>
      <c r="C50" s="195"/>
      <c r="D50" s="195"/>
      <c r="E50" s="195"/>
      <c r="F50" s="195"/>
      <c r="G50" s="78">
        <v>44</v>
      </c>
      <c r="H50" s="79">
        <v>718325</v>
      </c>
      <c r="I50" s="79">
        <v>732113</v>
      </c>
    </row>
    <row r="51" spans="1:9" x14ac:dyDescent="0.2">
      <c r="A51" s="195" t="s">
        <v>147</v>
      </c>
      <c r="B51" s="195"/>
      <c r="C51" s="195"/>
      <c r="D51" s="195"/>
      <c r="E51" s="195"/>
      <c r="F51" s="195"/>
      <c r="G51" s="78">
        <v>45</v>
      </c>
      <c r="H51" s="79">
        <v>161054</v>
      </c>
      <c r="I51" s="79">
        <v>0</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6403</v>
      </c>
      <c r="I54" s="79">
        <v>6148</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369</v>
      </c>
      <c r="B59" s="164"/>
      <c r="C59" s="164"/>
      <c r="D59" s="164"/>
      <c r="E59" s="164"/>
      <c r="F59" s="164"/>
      <c r="G59" s="80">
        <v>53</v>
      </c>
      <c r="H59" s="81">
        <f>H7+H36+H55+H56</f>
        <v>99482619</v>
      </c>
      <c r="I59" s="81">
        <f>I7+I36+I55+I56</f>
        <v>90768269</v>
      </c>
    </row>
    <row r="60" spans="1:9" x14ac:dyDescent="0.2">
      <c r="A60" s="164" t="s">
        <v>370</v>
      </c>
      <c r="B60" s="164"/>
      <c r="C60" s="164"/>
      <c r="D60" s="164"/>
      <c r="E60" s="164"/>
      <c r="F60" s="164"/>
      <c r="G60" s="80">
        <v>54</v>
      </c>
      <c r="H60" s="81">
        <f>H13+H47+H57+H58</f>
        <v>93738818</v>
      </c>
      <c r="I60" s="81">
        <f>I13+I47+I57+I58</f>
        <v>87694380</v>
      </c>
    </row>
    <row r="61" spans="1:9" x14ac:dyDescent="0.2">
      <c r="A61" s="164" t="s">
        <v>372</v>
      </c>
      <c r="B61" s="164"/>
      <c r="C61" s="164"/>
      <c r="D61" s="164"/>
      <c r="E61" s="164"/>
      <c r="F61" s="164"/>
      <c r="G61" s="80">
        <v>55</v>
      </c>
      <c r="H61" s="81">
        <f>H59-H60</f>
        <v>5743801</v>
      </c>
      <c r="I61" s="81">
        <f>I59-I60</f>
        <v>3073889</v>
      </c>
    </row>
    <row r="62" spans="1:9" x14ac:dyDescent="0.2">
      <c r="A62" s="197" t="s">
        <v>373</v>
      </c>
      <c r="B62" s="197"/>
      <c r="C62" s="197"/>
      <c r="D62" s="197"/>
      <c r="E62" s="197"/>
      <c r="F62" s="197"/>
      <c r="G62" s="80">
        <v>56</v>
      </c>
      <c r="H62" s="81">
        <f>+IF((H59-H60)&gt;0,(H59-H60),0)</f>
        <v>5743801</v>
      </c>
      <c r="I62" s="81">
        <f>+IF((I59-I60)&gt;0,(I59-I60),0)</f>
        <v>3073889</v>
      </c>
    </row>
    <row r="63" spans="1:9" x14ac:dyDescent="0.2">
      <c r="A63" s="197" t="s">
        <v>374</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993243</v>
      </c>
      <c r="I64" s="79">
        <v>631997</v>
      </c>
    </row>
    <row r="65" spans="1:9" x14ac:dyDescent="0.2">
      <c r="A65" s="164" t="s">
        <v>375</v>
      </c>
      <c r="B65" s="164"/>
      <c r="C65" s="164"/>
      <c r="D65" s="164"/>
      <c r="E65" s="164"/>
      <c r="F65" s="164"/>
      <c r="G65" s="80">
        <v>59</v>
      </c>
      <c r="H65" s="81">
        <f>H61-H64</f>
        <v>4750558</v>
      </c>
      <c r="I65" s="81">
        <f>I61-I64</f>
        <v>2441892</v>
      </c>
    </row>
    <row r="66" spans="1:9" x14ac:dyDescent="0.2">
      <c r="A66" s="197" t="s">
        <v>376</v>
      </c>
      <c r="B66" s="197"/>
      <c r="C66" s="197"/>
      <c r="D66" s="197"/>
      <c r="E66" s="197"/>
      <c r="F66" s="197"/>
      <c r="G66" s="80">
        <v>60</v>
      </c>
      <c r="H66" s="81">
        <f>+IF((H61-H64)&gt;0,(H61-H64),0)</f>
        <v>4750558</v>
      </c>
      <c r="I66" s="81">
        <f>+IF((I61-I64)&gt;0,(I61-I64),0)</f>
        <v>2441892</v>
      </c>
    </row>
    <row r="67" spans="1:9" x14ac:dyDescent="0.2">
      <c r="A67" s="197" t="s">
        <v>377</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378</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379</v>
      </c>
      <c r="B73" s="197"/>
      <c r="C73" s="197"/>
      <c r="D73" s="197"/>
      <c r="E73" s="197"/>
      <c r="F73" s="197"/>
      <c r="G73" s="80">
        <v>66</v>
      </c>
      <c r="H73" s="87">
        <v>0</v>
      </c>
      <c r="I73" s="87">
        <v>0</v>
      </c>
    </row>
    <row r="74" spans="1:9" x14ac:dyDescent="0.2">
      <c r="A74" s="197" t="s">
        <v>380</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381</v>
      </c>
      <c r="B76" s="164"/>
      <c r="C76" s="164"/>
      <c r="D76" s="164"/>
      <c r="E76" s="164"/>
      <c r="F76" s="164"/>
      <c r="G76" s="80">
        <v>68</v>
      </c>
      <c r="H76" s="87">
        <v>0</v>
      </c>
      <c r="I76" s="87">
        <v>0</v>
      </c>
    </row>
    <row r="77" spans="1:9" x14ac:dyDescent="0.2">
      <c r="A77" s="196" t="s">
        <v>382</v>
      </c>
      <c r="B77" s="196"/>
      <c r="C77" s="196"/>
      <c r="D77" s="196"/>
      <c r="E77" s="196"/>
      <c r="F77" s="196"/>
      <c r="G77" s="88">
        <v>69</v>
      </c>
      <c r="H77" s="89">
        <v>0</v>
      </c>
      <c r="I77" s="89">
        <v>0</v>
      </c>
    </row>
    <row r="78" spans="1:9" x14ac:dyDescent="0.2">
      <c r="A78" s="196" t="s">
        <v>383</v>
      </c>
      <c r="B78" s="196"/>
      <c r="C78" s="196"/>
      <c r="D78" s="196"/>
      <c r="E78" s="196"/>
      <c r="F78" s="196"/>
      <c r="G78" s="88">
        <v>70</v>
      </c>
      <c r="H78" s="89">
        <v>0</v>
      </c>
      <c r="I78" s="89">
        <v>0</v>
      </c>
    </row>
    <row r="79" spans="1:9" x14ac:dyDescent="0.2">
      <c r="A79" s="164" t="s">
        <v>384</v>
      </c>
      <c r="B79" s="164"/>
      <c r="C79" s="164"/>
      <c r="D79" s="164"/>
      <c r="E79" s="164"/>
      <c r="F79" s="164"/>
      <c r="G79" s="80">
        <v>71</v>
      </c>
      <c r="H79" s="87">
        <v>0</v>
      </c>
      <c r="I79" s="87">
        <v>0</v>
      </c>
    </row>
    <row r="80" spans="1:9" x14ac:dyDescent="0.2">
      <c r="A80" s="164" t="s">
        <v>385</v>
      </c>
      <c r="B80" s="164"/>
      <c r="C80" s="164"/>
      <c r="D80" s="164"/>
      <c r="E80" s="164"/>
      <c r="F80" s="164"/>
      <c r="G80" s="80">
        <v>72</v>
      </c>
      <c r="H80" s="87">
        <v>0</v>
      </c>
      <c r="I80" s="87">
        <v>0</v>
      </c>
    </row>
    <row r="81" spans="1:9" x14ac:dyDescent="0.2">
      <c r="A81" s="197" t="s">
        <v>386</v>
      </c>
      <c r="B81" s="197"/>
      <c r="C81" s="197"/>
      <c r="D81" s="197"/>
      <c r="E81" s="197"/>
      <c r="F81" s="197"/>
      <c r="G81" s="80">
        <v>73</v>
      </c>
      <c r="H81" s="87">
        <v>0</v>
      </c>
      <c r="I81" s="87">
        <v>0</v>
      </c>
    </row>
    <row r="82" spans="1:9" x14ac:dyDescent="0.2">
      <c r="A82" s="197" t="s">
        <v>387</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388</v>
      </c>
      <c r="B84" s="190"/>
      <c r="C84" s="190"/>
      <c r="D84" s="190"/>
      <c r="E84" s="190"/>
      <c r="F84" s="190"/>
      <c r="G84" s="80">
        <v>75</v>
      </c>
      <c r="H84" s="90">
        <f>H85+H86</f>
        <v>4750558</v>
      </c>
      <c r="I84" s="90">
        <f>I85+I86</f>
        <v>2441892</v>
      </c>
    </row>
    <row r="85" spans="1:9" x14ac:dyDescent="0.2">
      <c r="A85" s="191" t="s">
        <v>160</v>
      </c>
      <c r="B85" s="191"/>
      <c r="C85" s="191"/>
      <c r="D85" s="191"/>
      <c r="E85" s="191"/>
      <c r="F85" s="191"/>
      <c r="G85" s="78">
        <v>76</v>
      </c>
      <c r="H85" s="91">
        <v>4302227</v>
      </c>
      <c r="I85" s="91">
        <v>1892460</v>
      </c>
    </row>
    <row r="86" spans="1:9" x14ac:dyDescent="0.2">
      <c r="A86" s="191" t="s">
        <v>161</v>
      </c>
      <c r="B86" s="191"/>
      <c r="C86" s="191"/>
      <c r="D86" s="191"/>
      <c r="E86" s="191"/>
      <c r="F86" s="191"/>
      <c r="G86" s="78">
        <v>77</v>
      </c>
      <c r="H86" s="91">
        <v>448331</v>
      </c>
      <c r="I86" s="91">
        <v>549432</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4750558</v>
      </c>
      <c r="I88" s="91">
        <v>2441892</v>
      </c>
    </row>
    <row r="89" spans="1:9" ht="29.25" customHeight="1" x14ac:dyDescent="0.2">
      <c r="A89" s="188" t="s">
        <v>433</v>
      </c>
      <c r="B89" s="188"/>
      <c r="C89" s="188"/>
      <c r="D89" s="188"/>
      <c r="E89" s="188"/>
      <c r="F89" s="188"/>
      <c r="G89" s="80">
        <v>79</v>
      </c>
      <c r="H89" s="90">
        <f>H90+H97</f>
        <v>0</v>
      </c>
      <c r="I89" s="90">
        <f>I90+I97</f>
        <v>0</v>
      </c>
    </row>
    <row r="90" spans="1:9" ht="24.6" customHeight="1" x14ac:dyDescent="0.2">
      <c r="A90" s="200" t="s">
        <v>441</v>
      </c>
      <c r="B90" s="200"/>
      <c r="C90" s="200"/>
      <c r="D90" s="200"/>
      <c r="E90" s="200"/>
      <c r="F90" s="200"/>
      <c r="G90" s="80">
        <v>80</v>
      </c>
      <c r="H90" s="90">
        <f>SUM(H91:H95)</f>
        <v>0</v>
      </c>
      <c r="I90" s="90">
        <f>SUM(I91:I95)</f>
        <v>0</v>
      </c>
    </row>
    <row r="91" spans="1:9" ht="24.6" customHeight="1" x14ac:dyDescent="0.2">
      <c r="A91" s="195" t="s">
        <v>351</v>
      </c>
      <c r="B91" s="195"/>
      <c r="C91" s="195"/>
      <c r="D91" s="195"/>
      <c r="E91" s="195"/>
      <c r="F91" s="195"/>
      <c r="G91" s="80">
        <v>81</v>
      </c>
      <c r="H91" s="91">
        <v>0</v>
      </c>
      <c r="I91" s="91">
        <v>0</v>
      </c>
    </row>
    <row r="92" spans="1:9" ht="39" customHeight="1" x14ac:dyDescent="0.2">
      <c r="A92" s="195" t="s">
        <v>352</v>
      </c>
      <c r="B92" s="195"/>
      <c r="C92" s="195"/>
      <c r="D92" s="195"/>
      <c r="E92" s="195"/>
      <c r="F92" s="195"/>
      <c r="G92" s="80">
        <v>82</v>
      </c>
      <c r="H92" s="91">
        <v>0</v>
      </c>
      <c r="I92" s="91">
        <v>0</v>
      </c>
    </row>
    <row r="93" spans="1:9" ht="44.25" customHeight="1" x14ac:dyDescent="0.2">
      <c r="A93" s="195" t="s">
        <v>353</v>
      </c>
      <c r="B93" s="195"/>
      <c r="C93" s="195"/>
      <c r="D93" s="195"/>
      <c r="E93" s="195"/>
      <c r="F93" s="195"/>
      <c r="G93" s="80">
        <v>83</v>
      </c>
      <c r="H93" s="91">
        <v>0</v>
      </c>
      <c r="I93" s="91">
        <v>0</v>
      </c>
    </row>
    <row r="94" spans="1:9" ht="16.5" customHeight="1" x14ac:dyDescent="0.2">
      <c r="A94" s="195" t="s">
        <v>354</v>
      </c>
      <c r="B94" s="195"/>
      <c r="C94" s="195"/>
      <c r="D94" s="195"/>
      <c r="E94" s="195"/>
      <c r="F94" s="195"/>
      <c r="G94" s="80">
        <v>84</v>
      </c>
      <c r="H94" s="91">
        <v>0</v>
      </c>
      <c r="I94" s="91">
        <v>0</v>
      </c>
    </row>
    <row r="95" spans="1:9" ht="13.5" customHeight="1" x14ac:dyDescent="0.2">
      <c r="A95" s="195" t="s">
        <v>355</v>
      </c>
      <c r="B95" s="195"/>
      <c r="C95" s="195"/>
      <c r="D95" s="195"/>
      <c r="E95" s="195"/>
      <c r="F95" s="195"/>
      <c r="G95" s="80">
        <v>85</v>
      </c>
      <c r="H95" s="91">
        <v>0</v>
      </c>
      <c r="I95" s="91">
        <v>0</v>
      </c>
    </row>
    <row r="96" spans="1:9" ht="24.6" customHeight="1" x14ac:dyDescent="0.2">
      <c r="A96" s="195" t="s">
        <v>356</v>
      </c>
      <c r="B96" s="195"/>
      <c r="C96" s="195"/>
      <c r="D96" s="195"/>
      <c r="E96" s="195"/>
      <c r="F96" s="195"/>
      <c r="G96" s="80">
        <v>86</v>
      </c>
      <c r="H96" s="91">
        <v>0</v>
      </c>
      <c r="I96" s="91">
        <v>0</v>
      </c>
    </row>
    <row r="97" spans="1:9" ht="24.6" customHeight="1" x14ac:dyDescent="0.2">
      <c r="A97" s="200" t="s">
        <v>434</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357</v>
      </c>
      <c r="B99" s="195"/>
      <c r="C99" s="195"/>
      <c r="D99" s="195"/>
      <c r="E99" s="195"/>
      <c r="F99" s="195"/>
      <c r="G99" s="78">
        <v>89</v>
      </c>
      <c r="H99" s="91">
        <v>0</v>
      </c>
      <c r="I99" s="91">
        <v>0</v>
      </c>
    </row>
    <row r="100" spans="1:9" x14ac:dyDescent="0.2">
      <c r="A100" s="195" t="s">
        <v>358</v>
      </c>
      <c r="B100" s="195"/>
      <c r="C100" s="195"/>
      <c r="D100" s="195"/>
      <c r="E100" s="195"/>
      <c r="F100" s="195"/>
      <c r="G100" s="78">
        <v>90</v>
      </c>
      <c r="H100" s="91">
        <v>0</v>
      </c>
      <c r="I100" s="91">
        <v>0</v>
      </c>
    </row>
    <row r="101" spans="1:9" ht="33.75" customHeight="1" x14ac:dyDescent="0.2">
      <c r="A101" s="195" t="s">
        <v>359</v>
      </c>
      <c r="B101" s="195"/>
      <c r="C101" s="195"/>
      <c r="D101" s="195"/>
      <c r="E101" s="195"/>
      <c r="F101" s="195"/>
      <c r="G101" s="78">
        <v>91</v>
      </c>
      <c r="H101" s="91">
        <v>0</v>
      </c>
      <c r="I101" s="91">
        <v>0</v>
      </c>
    </row>
    <row r="102" spans="1:9" ht="29.25" customHeight="1" x14ac:dyDescent="0.2">
      <c r="A102" s="195" t="s">
        <v>360</v>
      </c>
      <c r="B102" s="195"/>
      <c r="C102" s="195"/>
      <c r="D102" s="195"/>
      <c r="E102" s="195"/>
      <c r="F102" s="195"/>
      <c r="G102" s="78">
        <v>92</v>
      </c>
      <c r="H102" s="91">
        <v>0</v>
      </c>
      <c r="I102" s="91">
        <v>0</v>
      </c>
    </row>
    <row r="103" spans="1:9" x14ac:dyDescent="0.2">
      <c r="A103" s="195" t="s">
        <v>361</v>
      </c>
      <c r="B103" s="195"/>
      <c r="C103" s="195"/>
      <c r="D103" s="195"/>
      <c r="E103" s="195"/>
      <c r="F103" s="195"/>
      <c r="G103" s="78">
        <v>93</v>
      </c>
      <c r="H103" s="91">
        <v>0</v>
      </c>
      <c r="I103" s="91">
        <v>0</v>
      </c>
    </row>
    <row r="104" spans="1:9" ht="24.75" customHeight="1" x14ac:dyDescent="0.2">
      <c r="A104" s="195" t="s">
        <v>362</v>
      </c>
      <c r="B104" s="195"/>
      <c r="C104" s="195"/>
      <c r="D104" s="195"/>
      <c r="E104" s="195"/>
      <c r="F104" s="195"/>
      <c r="G104" s="78">
        <v>94</v>
      </c>
      <c r="H104" s="91">
        <v>0</v>
      </c>
      <c r="I104" s="91">
        <v>0</v>
      </c>
    </row>
    <row r="105" spans="1:9" ht="15.75" customHeight="1" x14ac:dyDescent="0.2">
      <c r="A105" s="195" t="s">
        <v>363</v>
      </c>
      <c r="B105" s="195"/>
      <c r="C105" s="195"/>
      <c r="D105" s="195"/>
      <c r="E105" s="195"/>
      <c r="F105" s="195"/>
      <c r="G105" s="78">
        <v>95</v>
      </c>
      <c r="H105" s="91">
        <v>0</v>
      </c>
      <c r="I105" s="91">
        <v>0</v>
      </c>
    </row>
    <row r="106" spans="1:9" ht="24.75" customHeight="1" x14ac:dyDescent="0.2">
      <c r="A106" s="195" t="s">
        <v>364</v>
      </c>
      <c r="B106" s="195"/>
      <c r="C106" s="195"/>
      <c r="D106" s="195"/>
      <c r="E106" s="195"/>
      <c r="F106" s="195"/>
      <c r="G106" s="78">
        <v>96</v>
      </c>
      <c r="H106" s="91">
        <v>0</v>
      </c>
      <c r="I106" s="91">
        <v>0</v>
      </c>
    </row>
    <row r="107" spans="1:9" ht="27.6" customHeight="1" x14ac:dyDescent="0.2">
      <c r="A107" s="188" t="s">
        <v>436</v>
      </c>
      <c r="B107" s="188"/>
      <c r="C107" s="188"/>
      <c r="D107" s="188"/>
      <c r="E107" s="188"/>
      <c r="F107" s="188"/>
      <c r="G107" s="80">
        <v>97</v>
      </c>
      <c r="H107" s="90">
        <f>H90+H97-H106-H96</f>
        <v>0</v>
      </c>
      <c r="I107" s="90">
        <f>I90+I97-I106-I96</f>
        <v>0</v>
      </c>
    </row>
    <row r="108" spans="1:9" x14ac:dyDescent="0.2">
      <c r="A108" s="188" t="s">
        <v>371</v>
      </c>
      <c r="B108" s="188"/>
      <c r="C108" s="188"/>
      <c r="D108" s="188"/>
      <c r="E108" s="188"/>
      <c r="F108" s="188"/>
      <c r="G108" s="80">
        <v>98</v>
      </c>
      <c r="H108" s="90">
        <f>H88+H107</f>
        <v>4750558</v>
      </c>
      <c r="I108" s="90">
        <f>I88+I107</f>
        <v>2441892</v>
      </c>
    </row>
    <row r="109" spans="1:9" x14ac:dyDescent="0.2">
      <c r="A109" s="168" t="s">
        <v>164</v>
      </c>
      <c r="B109" s="168"/>
      <c r="C109" s="168"/>
      <c r="D109" s="168"/>
      <c r="E109" s="168"/>
      <c r="F109" s="168"/>
      <c r="G109" s="189"/>
      <c r="H109" s="189"/>
      <c r="I109" s="189"/>
    </row>
    <row r="110" spans="1:9" ht="24.75" customHeight="1" x14ac:dyDescent="0.2">
      <c r="A110" s="190" t="s">
        <v>435</v>
      </c>
      <c r="B110" s="190"/>
      <c r="C110" s="190"/>
      <c r="D110" s="190"/>
      <c r="E110" s="190"/>
      <c r="F110" s="190"/>
      <c r="G110" s="80">
        <v>99</v>
      </c>
      <c r="H110" s="90">
        <f>H111+H112</f>
        <v>4750558</v>
      </c>
      <c r="I110" s="90">
        <f>I111+I112</f>
        <v>2441892</v>
      </c>
    </row>
    <row r="111" spans="1:9" x14ac:dyDescent="0.2">
      <c r="A111" s="191" t="s">
        <v>116</v>
      </c>
      <c r="B111" s="191"/>
      <c r="C111" s="191"/>
      <c r="D111" s="191"/>
      <c r="E111" s="191"/>
      <c r="F111" s="191"/>
      <c r="G111" s="78">
        <v>100</v>
      </c>
      <c r="H111" s="91">
        <v>4302227</v>
      </c>
      <c r="I111" s="91">
        <v>1892460</v>
      </c>
    </row>
    <row r="112" spans="1:9" x14ac:dyDescent="0.2">
      <c r="A112" s="191" t="s">
        <v>165</v>
      </c>
      <c r="B112" s="191"/>
      <c r="C112" s="191"/>
      <c r="D112" s="191"/>
      <c r="E112" s="191"/>
      <c r="F112" s="191"/>
      <c r="G112" s="78">
        <v>101</v>
      </c>
      <c r="H112" s="91">
        <v>448331</v>
      </c>
      <c r="I112" s="91">
        <v>549432</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H57" sqref="H5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466</v>
      </c>
      <c r="B2" s="173"/>
      <c r="C2" s="173"/>
      <c r="D2" s="173"/>
      <c r="E2" s="173"/>
      <c r="F2" s="173"/>
      <c r="G2" s="173"/>
      <c r="H2" s="173"/>
      <c r="I2" s="173"/>
    </row>
    <row r="3" spans="1:9" x14ac:dyDescent="0.2">
      <c r="A3" s="186" t="s">
        <v>446</v>
      </c>
      <c r="B3" s="213"/>
      <c r="C3" s="213"/>
      <c r="D3" s="213"/>
      <c r="E3" s="213"/>
      <c r="F3" s="213"/>
      <c r="G3" s="213"/>
      <c r="H3" s="213"/>
      <c r="I3" s="213"/>
    </row>
    <row r="4" spans="1:9" x14ac:dyDescent="0.2">
      <c r="A4" s="212" t="s">
        <v>465</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5743803</v>
      </c>
      <c r="I8" s="93">
        <v>3073888</v>
      </c>
    </row>
    <row r="9" spans="1:9" ht="12.75" customHeight="1" x14ac:dyDescent="0.2">
      <c r="A9" s="197" t="s">
        <v>171</v>
      </c>
      <c r="B9" s="197"/>
      <c r="C9" s="197"/>
      <c r="D9" s="197"/>
      <c r="E9" s="197"/>
      <c r="F9" s="197"/>
      <c r="G9" s="80">
        <v>2</v>
      </c>
      <c r="H9" s="94">
        <f>H10+H11+H12+H13+H14+H15+H16+H17</f>
        <v>1872861</v>
      </c>
      <c r="I9" s="94">
        <f>I10+I11+I12+I13+I14+I15+I16+I17</f>
        <v>3331646</v>
      </c>
    </row>
    <row r="10" spans="1:9" ht="12.75" customHeight="1" x14ac:dyDescent="0.2">
      <c r="A10" s="210" t="s">
        <v>172</v>
      </c>
      <c r="B10" s="210"/>
      <c r="C10" s="210"/>
      <c r="D10" s="210"/>
      <c r="E10" s="210"/>
      <c r="F10" s="210"/>
      <c r="G10" s="88">
        <v>3</v>
      </c>
      <c r="H10" s="93">
        <v>3053100</v>
      </c>
      <c r="I10" s="93">
        <v>3318326</v>
      </c>
    </row>
    <row r="11" spans="1:9" ht="31.15" customHeight="1" x14ac:dyDescent="0.2">
      <c r="A11" s="210" t="s">
        <v>297</v>
      </c>
      <c r="B11" s="210"/>
      <c r="C11" s="210"/>
      <c r="D11" s="210"/>
      <c r="E11" s="210"/>
      <c r="F11" s="210"/>
      <c r="G11" s="88">
        <v>4</v>
      </c>
      <c r="H11" s="93">
        <v>259088</v>
      </c>
      <c r="I11" s="93">
        <v>296359</v>
      </c>
    </row>
    <row r="12" spans="1:9" ht="28.15" customHeight="1" x14ac:dyDescent="0.2">
      <c r="A12" s="210" t="s">
        <v>298</v>
      </c>
      <c r="B12" s="210"/>
      <c r="C12" s="210"/>
      <c r="D12" s="210"/>
      <c r="E12" s="210"/>
      <c r="F12" s="210"/>
      <c r="G12" s="88">
        <v>5</v>
      </c>
      <c r="H12" s="93">
        <v>-502020</v>
      </c>
      <c r="I12" s="93">
        <v>-224800</v>
      </c>
    </row>
    <row r="13" spans="1:9" ht="12.75" customHeight="1" x14ac:dyDescent="0.2">
      <c r="A13" s="210" t="s">
        <v>173</v>
      </c>
      <c r="B13" s="210"/>
      <c r="C13" s="210"/>
      <c r="D13" s="210"/>
      <c r="E13" s="210"/>
      <c r="F13" s="210"/>
      <c r="G13" s="88">
        <v>6</v>
      </c>
      <c r="H13" s="93">
        <v>-28740</v>
      </c>
      <c r="I13" s="93">
        <v>-60802</v>
      </c>
    </row>
    <row r="14" spans="1:9" ht="12.75" customHeight="1" x14ac:dyDescent="0.2">
      <c r="A14" s="210" t="s">
        <v>174</v>
      </c>
      <c r="B14" s="210"/>
      <c r="C14" s="210"/>
      <c r="D14" s="210"/>
      <c r="E14" s="210"/>
      <c r="F14" s="210"/>
      <c r="G14" s="88">
        <v>7</v>
      </c>
      <c r="H14" s="93">
        <v>830296</v>
      </c>
      <c r="I14" s="93">
        <v>824565</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0</v>
      </c>
      <c r="I16" s="93">
        <v>46</v>
      </c>
    </row>
    <row r="17" spans="1:9" ht="27.6" customHeight="1" x14ac:dyDescent="0.2">
      <c r="A17" s="210" t="s">
        <v>177</v>
      </c>
      <c r="B17" s="210"/>
      <c r="C17" s="210"/>
      <c r="D17" s="210"/>
      <c r="E17" s="210"/>
      <c r="F17" s="210"/>
      <c r="G17" s="88">
        <v>10</v>
      </c>
      <c r="H17" s="93">
        <v>-1738863</v>
      </c>
      <c r="I17" s="93">
        <v>-822048</v>
      </c>
    </row>
    <row r="18" spans="1:9" ht="29.45" customHeight="1" x14ac:dyDescent="0.2">
      <c r="A18" s="188" t="s">
        <v>300</v>
      </c>
      <c r="B18" s="188"/>
      <c r="C18" s="188"/>
      <c r="D18" s="188"/>
      <c r="E18" s="188"/>
      <c r="F18" s="188"/>
      <c r="G18" s="80">
        <v>11</v>
      </c>
      <c r="H18" s="94">
        <f>H8+H9</f>
        <v>7616664</v>
      </c>
      <c r="I18" s="94">
        <f>I8+I9</f>
        <v>6405534</v>
      </c>
    </row>
    <row r="19" spans="1:9" ht="12.75" customHeight="1" x14ac:dyDescent="0.2">
      <c r="A19" s="197" t="s">
        <v>178</v>
      </c>
      <c r="B19" s="197"/>
      <c r="C19" s="197"/>
      <c r="D19" s="197"/>
      <c r="E19" s="197"/>
      <c r="F19" s="197"/>
      <c r="G19" s="80">
        <v>12</v>
      </c>
      <c r="H19" s="94">
        <f>H20+H21+H22+H23</f>
        <v>-6865630</v>
      </c>
      <c r="I19" s="94">
        <f>I20+I21+I22+I23</f>
        <v>2903128</v>
      </c>
    </row>
    <row r="20" spans="1:9" ht="12.75" customHeight="1" x14ac:dyDescent="0.2">
      <c r="A20" s="210" t="s">
        <v>179</v>
      </c>
      <c r="B20" s="210"/>
      <c r="C20" s="210"/>
      <c r="D20" s="210"/>
      <c r="E20" s="210"/>
      <c r="F20" s="210"/>
      <c r="G20" s="88">
        <v>13</v>
      </c>
      <c r="H20" s="93">
        <v>-3148896</v>
      </c>
      <c r="I20" s="93">
        <v>-542232</v>
      </c>
    </row>
    <row r="21" spans="1:9" ht="12.75" customHeight="1" x14ac:dyDescent="0.2">
      <c r="A21" s="210" t="s">
        <v>180</v>
      </c>
      <c r="B21" s="210"/>
      <c r="C21" s="210"/>
      <c r="D21" s="210"/>
      <c r="E21" s="210"/>
      <c r="F21" s="210"/>
      <c r="G21" s="88">
        <v>14</v>
      </c>
      <c r="H21" s="93">
        <v>-1996797</v>
      </c>
      <c r="I21" s="93">
        <v>1950403</v>
      </c>
    </row>
    <row r="22" spans="1:9" ht="12.75" customHeight="1" x14ac:dyDescent="0.2">
      <c r="A22" s="210" t="s">
        <v>181</v>
      </c>
      <c r="B22" s="210"/>
      <c r="C22" s="210"/>
      <c r="D22" s="210"/>
      <c r="E22" s="210"/>
      <c r="F22" s="210"/>
      <c r="G22" s="88">
        <v>15</v>
      </c>
      <c r="H22" s="93">
        <v>-1719937</v>
      </c>
      <c r="I22" s="93">
        <v>1494957</v>
      </c>
    </row>
    <row r="23" spans="1:9" ht="12.75" customHeight="1" x14ac:dyDescent="0.2">
      <c r="A23" s="210" t="s">
        <v>182</v>
      </c>
      <c r="B23" s="210"/>
      <c r="C23" s="210"/>
      <c r="D23" s="210"/>
      <c r="E23" s="210"/>
      <c r="F23" s="210"/>
      <c r="G23" s="88">
        <v>16</v>
      </c>
      <c r="H23" s="93">
        <v>0</v>
      </c>
      <c r="I23" s="93">
        <v>0</v>
      </c>
    </row>
    <row r="24" spans="1:9" ht="12.75" customHeight="1" x14ac:dyDescent="0.2">
      <c r="A24" s="188" t="s">
        <v>183</v>
      </c>
      <c r="B24" s="188"/>
      <c r="C24" s="188"/>
      <c r="D24" s="188"/>
      <c r="E24" s="188"/>
      <c r="F24" s="188"/>
      <c r="G24" s="80">
        <v>17</v>
      </c>
      <c r="H24" s="94">
        <f>H18+H19</f>
        <v>751034</v>
      </c>
      <c r="I24" s="94">
        <f>I18+I19</f>
        <v>9308662</v>
      </c>
    </row>
    <row r="25" spans="1:9" ht="12.75" customHeight="1" x14ac:dyDescent="0.2">
      <c r="A25" s="195" t="s">
        <v>184</v>
      </c>
      <c r="B25" s="195"/>
      <c r="C25" s="195"/>
      <c r="D25" s="195"/>
      <c r="E25" s="195"/>
      <c r="F25" s="195"/>
      <c r="G25" s="88">
        <v>18</v>
      </c>
      <c r="H25" s="93">
        <v>-834117</v>
      </c>
      <c r="I25" s="93">
        <v>-799604</v>
      </c>
    </row>
    <row r="26" spans="1:9" ht="12.75" customHeight="1" x14ac:dyDescent="0.2">
      <c r="A26" s="195" t="s">
        <v>185</v>
      </c>
      <c r="B26" s="195"/>
      <c r="C26" s="195"/>
      <c r="D26" s="195"/>
      <c r="E26" s="195"/>
      <c r="F26" s="195"/>
      <c r="G26" s="88">
        <v>19</v>
      </c>
      <c r="H26" s="93">
        <v>0</v>
      </c>
      <c r="I26" s="93">
        <v>-714329</v>
      </c>
    </row>
    <row r="27" spans="1:9" ht="28.9" customHeight="1" x14ac:dyDescent="0.2">
      <c r="A27" s="190" t="s">
        <v>186</v>
      </c>
      <c r="B27" s="190"/>
      <c r="C27" s="190"/>
      <c r="D27" s="190"/>
      <c r="E27" s="190"/>
      <c r="F27" s="190"/>
      <c r="G27" s="80">
        <v>20</v>
      </c>
      <c r="H27" s="94">
        <f>H24+H25+H26</f>
        <v>-83083</v>
      </c>
      <c r="I27" s="94">
        <f>I24+I25+I26</f>
        <v>7794729</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0</v>
      </c>
      <c r="I29" s="91">
        <v>0</v>
      </c>
    </row>
    <row r="30" spans="1:9" ht="12.75" customHeight="1" x14ac:dyDescent="0.2">
      <c r="A30" s="195" t="s">
        <v>189</v>
      </c>
      <c r="B30" s="195"/>
      <c r="C30" s="195"/>
      <c r="D30" s="195"/>
      <c r="E30" s="195"/>
      <c r="F30" s="195"/>
      <c r="G30" s="88">
        <v>22</v>
      </c>
      <c r="H30" s="91">
        <v>639457</v>
      </c>
      <c r="I30" s="91">
        <v>0</v>
      </c>
    </row>
    <row r="31" spans="1:9" ht="12.75" customHeight="1" x14ac:dyDescent="0.2">
      <c r="A31" s="195" t="s">
        <v>190</v>
      </c>
      <c r="B31" s="195"/>
      <c r="C31" s="195"/>
      <c r="D31" s="195"/>
      <c r="E31" s="195"/>
      <c r="F31" s="195"/>
      <c r="G31" s="88">
        <v>23</v>
      </c>
      <c r="H31" s="91">
        <v>9464</v>
      </c>
      <c r="I31" s="91">
        <v>44609</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496764</v>
      </c>
      <c r="I33" s="91">
        <v>384506</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1145685</v>
      </c>
      <c r="I35" s="90">
        <f>I29+I30+I31+I32+I33+I34</f>
        <v>429115</v>
      </c>
    </row>
    <row r="36" spans="1:9" ht="26.45" customHeight="1" x14ac:dyDescent="0.2">
      <c r="A36" s="195" t="s">
        <v>195</v>
      </c>
      <c r="B36" s="195"/>
      <c r="C36" s="195"/>
      <c r="D36" s="195"/>
      <c r="E36" s="195"/>
      <c r="F36" s="195"/>
      <c r="G36" s="88">
        <v>28</v>
      </c>
      <c r="H36" s="91">
        <v>-1687734</v>
      </c>
      <c r="I36" s="91">
        <v>-6416743</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-3655000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0</v>
      </c>
      <c r="I40" s="91">
        <v>0</v>
      </c>
    </row>
    <row r="41" spans="1:9" ht="22.9" customHeight="1" x14ac:dyDescent="0.2">
      <c r="A41" s="188" t="s">
        <v>200</v>
      </c>
      <c r="B41" s="188"/>
      <c r="C41" s="188"/>
      <c r="D41" s="188"/>
      <c r="E41" s="188"/>
      <c r="F41" s="188"/>
      <c r="G41" s="80">
        <v>33</v>
      </c>
      <c r="H41" s="90">
        <f>H36+H37+H38+H39+H40</f>
        <v>-1687734</v>
      </c>
      <c r="I41" s="90">
        <f>I36+I37+I38+I39+I40</f>
        <v>-10071743</v>
      </c>
    </row>
    <row r="42" spans="1:9" ht="30.6" customHeight="1" x14ac:dyDescent="0.2">
      <c r="A42" s="190" t="s">
        <v>201</v>
      </c>
      <c r="B42" s="190"/>
      <c r="C42" s="190"/>
      <c r="D42" s="190"/>
      <c r="E42" s="190"/>
      <c r="F42" s="190"/>
      <c r="G42" s="80">
        <v>34</v>
      </c>
      <c r="H42" s="90">
        <f>H35+H41</f>
        <v>-542049</v>
      </c>
      <c r="I42" s="90">
        <f>I35+I41</f>
        <v>-9642628</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11823731</v>
      </c>
      <c r="I46" s="91">
        <v>7366326</v>
      </c>
    </row>
    <row r="47" spans="1:9" ht="12.75" customHeight="1" x14ac:dyDescent="0.2">
      <c r="A47" s="195" t="s">
        <v>206</v>
      </c>
      <c r="B47" s="195"/>
      <c r="C47" s="195"/>
      <c r="D47" s="195"/>
      <c r="E47" s="195"/>
      <c r="F47" s="195"/>
      <c r="G47" s="88">
        <v>38</v>
      </c>
      <c r="H47" s="91">
        <v>1129990</v>
      </c>
      <c r="I47" s="91">
        <v>0</v>
      </c>
    </row>
    <row r="48" spans="1:9" ht="25.9" customHeight="1" x14ac:dyDescent="0.2">
      <c r="A48" s="188" t="s">
        <v>207</v>
      </c>
      <c r="B48" s="188"/>
      <c r="C48" s="188"/>
      <c r="D48" s="188"/>
      <c r="E48" s="188"/>
      <c r="F48" s="188"/>
      <c r="G48" s="80">
        <v>39</v>
      </c>
      <c r="H48" s="90">
        <f>H44+H45+H46+H47</f>
        <v>12953721</v>
      </c>
      <c r="I48" s="90">
        <f>I44+I45+I46+I47</f>
        <v>7366326</v>
      </c>
    </row>
    <row r="49" spans="1:9" ht="24.6" customHeight="1" x14ac:dyDescent="0.2">
      <c r="A49" s="195" t="s">
        <v>299</v>
      </c>
      <c r="B49" s="195"/>
      <c r="C49" s="195"/>
      <c r="D49" s="195"/>
      <c r="E49" s="195"/>
      <c r="F49" s="195"/>
      <c r="G49" s="88">
        <v>40</v>
      </c>
      <c r="H49" s="91">
        <v>-8900635</v>
      </c>
      <c r="I49" s="91">
        <v>-5879888</v>
      </c>
    </row>
    <row r="50" spans="1:9" ht="12.75" customHeight="1" x14ac:dyDescent="0.2">
      <c r="A50" s="195" t="s">
        <v>208</v>
      </c>
      <c r="B50" s="195"/>
      <c r="C50" s="195"/>
      <c r="D50" s="195"/>
      <c r="E50" s="195"/>
      <c r="F50" s="195"/>
      <c r="G50" s="88">
        <v>41</v>
      </c>
      <c r="H50" s="91">
        <v>0</v>
      </c>
      <c r="I50" s="91">
        <v>-800000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-430593</v>
      </c>
      <c r="I53" s="91">
        <v>-246439</v>
      </c>
    </row>
    <row r="54" spans="1:9" ht="27.6" customHeight="1" x14ac:dyDescent="0.2">
      <c r="A54" s="188" t="s">
        <v>212</v>
      </c>
      <c r="B54" s="188"/>
      <c r="C54" s="188"/>
      <c r="D54" s="188"/>
      <c r="E54" s="188"/>
      <c r="F54" s="188"/>
      <c r="G54" s="80">
        <v>45</v>
      </c>
      <c r="H54" s="90">
        <f>H49+H50+H51+H52+H53</f>
        <v>-9331228</v>
      </c>
      <c r="I54" s="90">
        <f>I49+I50+I51+I52+I53</f>
        <v>-6926327</v>
      </c>
    </row>
    <row r="55" spans="1:9" ht="27.6" customHeight="1" x14ac:dyDescent="0.2">
      <c r="A55" s="190" t="s">
        <v>213</v>
      </c>
      <c r="B55" s="190"/>
      <c r="C55" s="190"/>
      <c r="D55" s="190"/>
      <c r="E55" s="190"/>
      <c r="F55" s="190"/>
      <c r="G55" s="80">
        <v>46</v>
      </c>
      <c r="H55" s="90">
        <f>H48+H54</f>
        <v>3622493</v>
      </c>
      <c r="I55" s="90">
        <f>I48+I54</f>
        <v>439999</v>
      </c>
    </row>
    <row r="56" spans="1:9" x14ac:dyDescent="0.2">
      <c r="A56" s="162" t="s">
        <v>214</v>
      </c>
      <c r="B56" s="162"/>
      <c r="C56" s="162"/>
      <c r="D56" s="162"/>
      <c r="E56" s="162"/>
      <c r="F56" s="162"/>
      <c r="G56" s="88">
        <v>47</v>
      </c>
      <c r="H56" s="91">
        <v>40389</v>
      </c>
      <c r="I56" s="91">
        <v>0</v>
      </c>
    </row>
    <row r="57" spans="1:9" ht="27" customHeight="1" x14ac:dyDescent="0.2">
      <c r="A57" s="190" t="s">
        <v>215</v>
      </c>
      <c r="B57" s="190"/>
      <c r="C57" s="190"/>
      <c r="D57" s="190"/>
      <c r="E57" s="190"/>
      <c r="F57" s="190"/>
      <c r="G57" s="80">
        <v>48</v>
      </c>
      <c r="H57" s="90">
        <f>H27+H42+H55+H56</f>
        <v>3037750</v>
      </c>
      <c r="I57" s="90">
        <f>I27+I42+I55+I56</f>
        <v>-1407900</v>
      </c>
    </row>
    <row r="58" spans="1:9" ht="15.6" customHeight="1" x14ac:dyDescent="0.2">
      <c r="A58" s="209" t="s">
        <v>216</v>
      </c>
      <c r="B58" s="209"/>
      <c r="C58" s="209"/>
      <c r="D58" s="209"/>
      <c r="E58" s="209"/>
      <c r="F58" s="209"/>
      <c r="G58" s="88">
        <v>49</v>
      </c>
      <c r="H58" s="91">
        <v>911558</v>
      </c>
      <c r="I58" s="91">
        <v>3949308</v>
      </c>
    </row>
    <row r="59" spans="1:9" ht="28.9" customHeight="1" x14ac:dyDescent="0.2">
      <c r="A59" s="190" t="s">
        <v>217</v>
      </c>
      <c r="B59" s="190"/>
      <c r="C59" s="190"/>
      <c r="D59" s="190"/>
      <c r="E59" s="190"/>
      <c r="F59" s="190"/>
      <c r="G59" s="80">
        <v>50</v>
      </c>
      <c r="H59" s="90">
        <f>H57+H58</f>
        <v>3949308</v>
      </c>
      <c r="I59" s="90">
        <f>I57+I58</f>
        <v>2541408</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 zoomScale="110" zoomScaleNormal="100" workbookViewId="0">
      <selection activeCell="I54" sqref="I54"/>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321</v>
      </c>
      <c r="B2" s="173"/>
      <c r="C2" s="173"/>
      <c r="D2" s="173"/>
      <c r="E2" s="173"/>
      <c r="F2" s="173"/>
      <c r="G2" s="173"/>
      <c r="H2" s="173"/>
      <c r="I2" s="173"/>
    </row>
    <row r="3" spans="1:9" x14ac:dyDescent="0.2">
      <c r="A3" s="186" t="s">
        <v>446</v>
      </c>
      <c r="B3" s="216"/>
      <c r="C3" s="216"/>
      <c r="D3" s="216"/>
      <c r="E3" s="216"/>
      <c r="F3" s="216"/>
      <c r="G3" s="216"/>
      <c r="H3" s="216"/>
      <c r="I3" s="216"/>
    </row>
    <row r="4" spans="1:9" x14ac:dyDescent="0.2">
      <c r="A4" s="212" t="s">
        <v>322</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389</v>
      </c>
      <c r="B12" s="195"/>
      <c r="C12" s="195"/>
      <c r="D12" s="195"/>
      <c r="E12" s="195"/>
      <c r="F12" s="195"/>
      <c r="G12" s="78">
        <v>5</v>
      </c>
      <c r="H12" s="91">
        <v>0</v>
      </c>
      <c r="I12" s="91">
        <v>0</v>
      </c>
    </row>
    <row r="13" spans="1:9" ht="24" customHeight="1" x14ac:dyDescent="0.2">
      <c r="A13" s="200" t="s">
        <v>397</v>
      </c>
      <c r="B13" s="200"/>
      <c r="C13" s="200"/>
      <c r="D13" s="200"/>
      <c r="E13" s="200"/>
      <c r="F13" s="200"/>
      <c r="G13" s="80">
        <v>6</v>
      </c>
      <c r="H13" s="95">
        <v>0</v>
      </c>
      <c r="I13" s="95">
        <f>SUM(I8:I12)</f>
        <v>0</v>
      </c>
    </row>
    <row r="14" spans="1:9" x14ac:dyDescent="0.2">
      <c r="A14" s="195" t="s">
        <v>390</v>
      </c>
      <c r="B14" s="195"/>
      <c r="C14" s="195"/>
      <c r="D14" s="195"/>
      <c r="E14" s="195"/>
      <c r="F14" s="195"/>
      <c r="G14" s="78">
        <v>7</v>
      </c>
      <c r="H14" s="91">
        <v>0</v>
      </c>
      <c r="I14" s="91">
        <v>0</v>
      </c>
    </row>
    <row r="15" spans="1:9" x14ac:dyDescent="0.2">
      <c r="A15" s="195" t="s">
        <v>391</v>
      </c>
      <c r="B15" s="195"/>
      <c r="C15" s="195"/>
      <c r="D15" s="195"/>
      <c r="E15" s="195"/>
      <c r="F15" s="195"/>
      <c r="G15" s="78">
        <v>8</v>
      </c>
      <c r="H15" s="91">
        <v>0</v>
      </c>
      <c r="I15" s="91">
        <v>0</v>
      </c>
    </row>
    <row r="16" spans="1:9" x14ac:dyDescent="0.2">
      <c r="A16" s="195" t="s">
        <v>392</v>
      </c>
      <c r="B16" s="195"/>
      <c r="C16" s="195"/>
      <c r="D16" s="195"/>
      <c r="E16" s="195"/>
      <c r="F16" s="195"/>
      <c r="G16" s="78">
        <v>9</v>
      </c>
      <c r="H16" s="91">
        <v>0</v>
      </c>
      <c r="I16" s="91">
        <v>0</v>
      </c>
    </row>
    <row r="17" spans="1:9" x14ac:dyDescent="0.2">
      <c r="A17" s="195" t="s">
        <v>393</v>
      </c>
      <c r="B17" s="195"/>
      <c r="C17" s="195"/>
      <c r="D17" s="195"/>
      <c r="E17" s="195"/>
      <c r="F17" s="195"/>
      <c r="G17" s="78">
        <v>10</v>
      </c>
      <c r="H17" s="91">
        <v>0</v>
      </c>
      <c r="I17" s="91">
        <v>0</v>
      </c>
    </row>
    <row r="18" spans="1:9" x14ac:dyDescent="0.2">
      <c r="A18" s="195" t="s">
        <v>394</v>
      </c>
      <c r="B18" s="195"/>
      <c r="C18" s="195"/>
      <c r="D18" s="195"/>
      <c r="E18" s="195"/>
      <c r="F18" s="195"/>
      <c r="G18" s="78">
        <v>11</v>
      </c>
      <c r="H18" s="91">
        <v>0</v>
      </c>
      <c r="I18" s="91">
        <v>0</v>
      </c>
    </row>
    <row r="19" spans="1:9" x14ac:dyDescent="0.2">
      <c r="A19" s="195" t="s">
        <v>395</v>
      </c>
      <c r="B19" s="195"/>
      <c r="C19" s="195"/>
      <c r="D19" s="195"/>
      <c r="E19" s="195"/>
      <c r="F19" s="195"/>
      <c r="G19" s="78">
        <v>12</v>
      </c>
      <c r="H19" s="91">
        <v>0</v>
      </c>
      <c r="I19" s="91">
        <v>0</v>
      </c>
    </row>
    <row r="20" spans="1:9" ht="26.25" customHeight="1" x14ac:dyDescent="0.2">
      <c r="A20" s="200" t="s">
        <v>398</v>
      </c>
      <c r="B20" s="200"/>
      <c r="C20" s="200"/>
      <c r="D20" s="200"/>
      <c r="E20" s="200"/>
      <c r="F20" s="200"/>
      <c r="G20" s="80">
        <v>13</v>
      </c>
      <c r="H20" s="95">
        <v>0</v>
      </c>
      <c r="I20" s="95">
        <f>SUM(I14:I19)</f>
        <v>0</v>
      </c>
    </row>
    <row r="21" spans="1:9" ht="25.9" customHeight="1" x14ac:dyDescent="0.2">
      <c r="A21" s="190" t="s">
        <v>399</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429</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396</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430</v>
      </c>
      <c r="B35" s="188"/>
      <c r="C35" s="188"/>
      <c r="D35" s="188"/>
      <c r="E35" s="188"/>
      <c r="F35" s="188"/>
      <c r="G35" s="80">
        <v>27</v>
      </c>
      <c r="H35" s="90">
        <f>SUM(H30:H34)</f>
        <v>0</v>
      </c>
      <c r="I35" s="90">
        <f>SUM(I30:I34)</f>
        <v>0</v>
      </c>
    </row>
    <row r="36" spans="1:9" ht="26.45" customHeight="1" x14ac:dyDescent="0.2">
      <c r="A36" s="190" t="s">
        <v>400</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431</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432</v>
      </c>
      <c r="B48" s="188"/>
      <c r="C48" s="188"/>
      <c r="D48" s="188"/>
      <c r="E48" s="188"/>
      <c r="F48" s="188"/>
      <c r="G48" s="80">
        <v>39</v>
      </c>
      <c r="H48" s="90">
        <f>H47+H46+H45+H44+H43</f>
        <v>0</v>
      </c>
      <c r="I48" s="90">
        <f>I47+I46+I45+I44+I43</f>
        <v>0</v>
      </c>
    </row>
    <row r="49" spans="1:9" ht="28.15" customHeight="1" x14ac:dyDescent="0.2">
      <c r="A49" s="190" t="s">
        <v>442</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401</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402</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C1" zoomScale="80" zoomScaleNormal="100" zoomScaleSheetLayoutView="80" workbookViewId="0">
      <selection activeCell="P18" sqref="P1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446</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406</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2523914</v>
      </c>
      <c r="I7" s="42">
        <v>11174704</v>
      </c>
      <c r="J7" s="42">
        <v>684632</v>
      </c>
      <c r="K7" s="42">
        <v>106178</v>
      </c>
      <c r="L7" s="42">
        <v>0</v>
      </c>
      <c r="M7" s="42">
        <v>0</v>
      </c>
      <c r="N7" s="42">
        <v>0</v>
      </c>
      <c r="O7" s="42">
        <v>6459805</v>
      </c>
      <c r="P7" s="42">
        <v>0</v>
      </c>
      <c r="Q7" s="42">
        <v>0</v>
      </c>
      <c r="R7" s="42">
        <v>0</v>
      </c>
      <c r="S7" s="42">
        <v>0</v>
      </c>
      <c r="T7" s="42">
        <v>0</v>
      </c>
      <c r="U7" s="42">
        <v>-13685404</v>
      </c>
      <c r="V7" s="42">
        <v>5785157</v>
      </c>
      <c r="W7" s="43">
        <f>H7+I7+J7+K7-L7+M7+N7+O7+P7+Q7+R7+U7+V7+S7+T7</f>
        <v>13048986</v>
      </c>
      <c r="X7" s="42">
        <v>3912618</v>
      </c>
      <c r="Y7" s="43">
        <f>W7+X7</f>
        <v>16961604</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2523914</v>
      </c>
      <c r="I10" s="44">
        <f t="shared" ref="I10:Y10" si="2">I7+I8+I9</f>
        <v>11174704</v>
      </c>
      <c r="J10" s="44">
        <f t="shared" si="2"/>
        <v>684632</v>
      </c>
      <c r="K10" s="44">
        <f t="shared" si="2"/>
        <v>106178</v>
      </c>
      <c r="L10" s="44">
        <f t="shared" si="2"/>
        <v>0</v>
      </c>
      <c r="M10" s="44">
        <f t="shared" si="2"/>
        <v>0</v>
      </c>
      <c r="N10" s="44">
        <f t="shared" si="2"/>
        <v>0</v>
      </c>
      <c r="O10" s="44">
        <f t="shared" si="2"/>
        <v>6459805</v>
      </c>
      <c r="P10" s="44">
        <f t="shared" si="2"/>
        <v>0</v>
      </c>
      <c r="Q10" s="44">
        <f t="shared" si="2"/>
        <v>0</v>
      </c>
      <c r="R10" s="44">
        <f t="shared" si="2"/>
        <v>0</v>
      </c>
      <c r="S10" s="44">
        <f t="shared" si="2"/>
        <v>0</v>
      </c>
      <c r="T10" s="44">
        <f t="shared" si="2"/>
        <v>0</v>
      </c>
      <c r="U10" s="44">
        <f t="shared" si="2"/>
        <v>-13685404</v>
      </c>
      <c r="V10" s="44">
        <f t="shared" si="2"/>
        <v>5785157</v>
      </c>
      <c r="W10" s="44">
        <f t="shared" si="0"/>
        <v>13048986</v>
      </c>
      <c r="X10" s="44">
        <f t="shared" si="2"/>
        <v>3912618</v>
      </c>
      <c r="Y10" s="44">
        <f t="shared" si="2"/>
        <v>16961604</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4302228</v>
      </c>
      <c r="W11" s="43">
        <f t="shared" si="0"/>
        <v>4302228</v>
      </c>
      <c r="X11" s="42">
        <v>448331</v>
      </c>
      <c r="Y11" s="43">
        <f t="shared" ref="Y11:Y29" si="3">W11+X11</f>
        <v>4750559</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-398467</v>
      </c>
      <c r="P13" s="46">
        <v>0</v>
      </c>
      <c r="Q13" s="46">
        <v>0</v>
      </c>
      <c r="R13" s="46">
        <v>0</v>
      </c>
      <c r="S13" s="42">
        <v>0</v>
      </c>
      <c r="T13" s="42">
        <v>0</v>
      </c>
      <c r="U13" s="42">
        <v>398467</v>
      </c>
      <c r="V13" s="42">
        <v>0</v>
      </c>
      <c r="W13" s="43">
        <f t="shared" si="0"/>
        <v>0</v>
      </c>
      <c r="X13" s="42">
        <v>0</v>
      </c>
      <c r="Y13" s="43">
        <f t="shared" si="3"/>
        <v>0</v>
      </c>
    </row>
    <row r="14" spans="1:25" ht="40.5" customHeight="1" x14ac:dyDescent="0.2">
      <c r="A14" s="219" t="s">
        <v>410</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411</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412</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413</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414</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416</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19" t="s">
        <v>415</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417</v>
      </c>
      <c r="B28" s="219"/>
      <c r="C28" s="219"/>
      <c r="D28" s="219"/>
      <c r="E28" s="219"/>
      <c r="F28" s="219"/>
      <c r="G28" s="8">
        <v>22</v>
      </c>
      <c r="H28" s="42">
        <v>0</v>
      </c>
      <c r="I28" s="42">
        <v>0</v>
      </c>
      <c r="J28" s="42">
        <v>279943</v>
      </c>
      <c r="K28" s="42">
        <v>0</v>
      </c>
      <c r="L28" s="42">
        <v>0</v>
      </c>
      <c r="M28" s="42">
        <v>0</v>
      </c>
      <c r="N28" s="42">
        <v>0</v>
      </c>
      <c r="O28" s="42">
        <v>0</v>
      </c>
      <c r="P28" s="42">
        <v>0</v>
      </c>
      <c r="Q28" s="42">
        <v>0</v>
      </c>
      <c r="R28" s="42">
        <v>0</v>
      </c>
      <c r="S28" s="42">
        <v>0</v>
      </c>
      <c r="T28" s="42">
        <v>0</v>
      </c>
      <c r="U28" s="42">
        <v>5505212</v>
      </c>
      <c r="V28" s="42">
        <v>-5785156</v>
      </c>
      <c r="W28" s="43">
        <f t="shared" si="0"/>
        <v>-1</v>
      </c>
      <c r="X28" s="42">
        <v>0</v>
      </c>
      <c r="Y28" s="43">
        <f t="shared" si="3"/>
        <v>-1</v>
      </c>
    </row>
    <row r="29" spans="1:25" x14ac:dyDescent="0.2">
      <c r="A29" s="219" t="s">
        <v>418</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419</v>
      </c>
      <c r="B30" s="220"/>
      <c r="C30" s="220"/>
      <c r="D30" s="220"/>
      <c r="E30" s="220"/>
      <c r="F30" s="220"/>
      <c r="G30" s="10">
        <v>24</v>
      </c>
      <c r="H30" s="45">
        <f>SUM(H10:H29)</f>
        <v>2523914</v>
      </c>
      <c r="I30" s="45">
        <f t="shared" ref="I30:Y30" si="5">SUM(I10:I29)</f>
        <v>11174704</v>
      </c>
      <c r="J30" s="45">
        <f t="shared" si="5"/>
        <v>964575</v>
      </c>
      <c r="K30" s="45">
        <f t="shared" si="5"/>
        <v>106178</v>
      </c>
      <c r="L30" s="45">
        <f t="shared" si="5"/>
        <v>0</v>
      </c>
      <c r="M30" s="45">
        <f t="shared" si="5"/>
        <v>0</v>
      </c>
      <c r="N30" s="45">
        <f t="shared" si="5"/>
        <v>0</v>
      </c>
      <c r="O30" s="45">
        <f t="shared" si="5"/>
        <v>6061338</v>
      </c>
      <c r="P30" s="45">
        <f t="shared" si="5"/>
        <v>0</v>
      </c>
      <c r="Q30" s="45">
        <f t="shared" si="5"/>
        <v>0</v>
      </c>
      <c r="R30" s="45">
        <f t="shared" si="5"/>
        <v>0</v>
      </c>
      <c r="S30" s="45">
        <f t="shared" si="5"/>
        <v>0</v>
      </c>
      <c r="T30" s="45">
        <f t="shared" si="5"/>
        <v>0</v>
      </c>
      <c r="U30" s="45">
        <f t="shared" si="5"/>
        <v>-7781725</v>
      </c>
      <c r="V30" s="45">
        <f t="shared" si="5"/>
        <v>4302229</v>
      </c>
      <c r="W30" s="45">
        <f t="shared" si="5"/>
        <v>17351213</v>
      </c>
      <c r="X30" s="45">
        <f t="shared" si="5"/>
        <v>4360949</v>
      </c>
      <c r="Y30" s="45">
        <f t="shared" si="5"/>
        <v>21712162</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-398467</v>
      </c>
      <c r="P32" s="44">
        <f t="shared" si="6"/>
        <v>0</v>
      </c>
      <c r="Q32" s="44">
        <f t="shared" si="6"/>
        <v>0</v>
      </c>
      <c r="R32" s="44">
        <f t="shared" si="6"/>
        <v>0</v>
      </c>
      <c r="S32" s="44">
        <f t="shared" si="6"/>
        <v>0</v>
      </c>
      <c r="T32" s="44">
        <f t="shared" si="6"/>
        <v>0</v>
      </c>
      <c r="U32" s="44">
        <f t="shared" si="6"/>
        <v>398467</v>
      </c>
      <c r="V32" s="44">
        <f t="shared" si="6"/>
        <v>0</v>
      </c>
      <c r="W32" s="44">
        <f t="shared" si="6"/>
        <v>0</v>
      </c>
      <c r="X32" s="44">
        <f t="shared" si="6"/>
        <v>0</v>
      </c>
      <c r="Y32" s="44">
        <f t="shared" si="6"/>
        <v>0</v>
      </c>
    </row>
    <row r="33" spans="1:25" ht="31.5" customHeight="1" x14ac:dyDescent="0.2">
      <c r="A33" s="217" t="s">
        <v>420</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-398467</v>
      </c>
      <c r="P33" s="44">
        <f t="shared" si="7"/>
        <v>0</v>
      </c>
      <c r="Q33" s="44">
        <f t="shared" si="7"/>
        <v>0</v>
      </c>
      <c r="R33" s="44">
        <f t="shared" si="7"/>
        <v>0</v>
      </c>
      <c r="S33" s="44">
        <f t="shared" si="7"/>
        <v>0</v>
      </c>
      <c r="T33" s="44">
        <f t="shared" si="7"/>
        <v>0</v>
      </c>
      <c r="U33" s="44">
        <f t="shared" si="7"/>
        <v>398467</v>
      </c>
      <c r="V33" s="44">
        <f t="shared" si="7"/>
        <v>4302228</v>
      </c>
      <c r="W33" s="44">
        <f t="shared" si="7"/>
        <v>4302228</v>
      </c>
      <c r="X33" s="44">
        <f t="shared" si="7"/>
        <v>448331</v>
      </c>
      <c r="Y33" s="44">
        <f t="shared" si="7"/>
        <v>4750559</v>
      </c>
    </row>
    <row r="34" spans="1:25" ht="30.75" customHeight="1" x14ac:dyDescent="0.2">
      <c r="A34" s="218" t="s">
        <v>421</v>
      </c>
      <c r="B34" s="218"/>
      <c r="C34" s="218"/>
      <c r="D34" s="218"/>
      <c r="E34" s="218"/>
      <c r="F34" s="218"/>
      <c r="G34" s="10">
        <v>27</v>
      </c>
      <c r="H34" s="45">
        <f>SUM(H21:H29)</f>
        <v>0</v>
      </c>
      <c r="I34" s="45">
        <f t="shared" ref="I34:Y34" si="8">SUM(I21:I29)</f>
        <v>0</v>
      </c>
      <c r="J34" s="45">
        <f t="shared" si="8"/>
        <v>279943</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5505212</v>
      </c>
      <c r="V34" s="45">
        <f t="shared" si="8"/>
        <v>-5785156</v>
      </c>
      <c r="W34" s="45">
        <f t="shared" si="8"/>
        <v>-1</v>
      </c>
      <c r="X34" s="45">
        <f t="shared" si="8"/>
        <v>0</v>
      </c>
      <c r="Y34" s="45">
        <f t="shared" si="8"/>
        <v>-1</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2523914</v>
      </c>
      <c r="I36" s="42">
        <v>11174704</v>
      </c>
      <c r="J36" s="42">
        <v>964576</v>
      </c>
      <c r="K36" s="42">
        <v>106178</v>
      </c>
      <c r="L36" s="42">
        <v>0</v>
      </c>
      <c r="M36" s="42">
        <v>0</v>
      </c>
      <c r="N36" s="42">
        <v>0</v>
      </c>
      <c r="O36" s="42">
        <v>6061338</v>
      </c>
      <c r="P36" s="42">
        <v>0</v>
      </c>
      <c r="Q36" s="42">
        <v>0</v>
      </c>
      <c r="R36" s="42">
        <v>0</v>
      </c>
      <c r="S36" s="42">
        <v>0</v>
      </c>
      <c r="T36" s="42">
        <v>0</v>
      </c>
      <c r="U36" s="42">
        <v>-7781722</v>
      </c>
      <c r="V36" s="42">
        <v>4302228</v>
      </c>
      <c r="W36" s="43">
        <f>H36+I36+J36+K36-L36+M36+N36+O36+P36+Q36+R36+U36+V36+S36+T36</f>
        <v>17351216</v>
      </c>
      <c r="X36" s="42">
        <v>4360949</v>
      </c>
      <c r="Y36" s="43">
        <f t="shared" ref="Y36:Y38" si="9">W36+X36</f>
        <v>21712165</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422</v>
      </c>
      <c r="B39" s="225"/>
      <c r="C39" s="225"/>
      <c r="D39" s="225"/>
      <c r="E39" s="225"/>
      <c r="F39" s="225"/>
      <c r="G39" s="9">
        <v>31</v>
      </c>
      <c r="H39" s="44">
        <f>H36+H37+H38</f>
        <v>2523914</v>
      </c>
      <c r="I39" s="44">
        <f t="shared" ref="I39:Y39" si="11">I36+I37+I38</f>
        <v>11174704</v>
      </c>
      <c r="J39" s="44">
        <f t="shared" si="11"/>
        <v>964576</v>
      </c>
      <c r="K39" s="44">
        <f t="shared" si="11"/>
        <v>106178</v>
      </c>
      <c r="L39" s="44">
        <f t="shared" si="11"/>
        <v>0</v>
      </c>
      <c r="M39" s="44">
        <f t="shared" si="11"/>
        <v>0</v>
      </c>
      <c r="N39" s="44">
        <f t="shared" si="11"/>
        <v>0</v>
      </c>
      <c r="O39" s="44">
        <f t="shared" si="11"/>
        <v>6061338</v>
      </c>
      <c r="P39" s="44">
        <f t="shared" si="11"/>
        <v>0</v>
      </c>
      <c r="Q39" s="44">
        <f t="shared" si="11"/>
        <v>0</v>
      </c>
      <c r="R39" s="44">
        <f t="shared" si="11"/>
        <v>0</v>
      </c>
      <c r="S39" s="44">
        <f t="shared" si="11"/>
        <v>0</v>
      </c>
      <c r="T39" s="44">
        <f t="shared" si="11"/>
        <v>0</v>
      </c>
      <c r="U39" s="44">
        <f t="shared" si="11"/>
        <v>-7781722</v>
      </c>
      <c r="V39" s="44">
        <f t="shared" si="11"/>
        <v>4302228</v>
      </c>
      <c r="W39" s="44">
        <f t="shared" si="11"/>
        <v>17351216</v>
      </c>
      <c r="X39" s="44">
        <f t="shared" si="11"/>
        <v>4360949</v>
      </c>
      <c r="Y39" s="44">
        <f t="shared" si="11"/>
        <v>21712165</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1836556</v>
      </c>
      <c r="W40" s="43">
        <f t="shared" si="10"/>
        <v>1836556</v>
      </c>
      <c r="X40" s="42">
        <v>493529</v>
      </c>
      <c r="Y40" s="43">
        <f t="shared" ref="Y40:Y58" si="12">W40+X40</f>
        <v>2330085</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-398467</v>
      </c>
      <c r="P42" s="46">
        <v>0</v>
      </c>
      <c r="Q42" s="46">
        <v>0</v>
      </c>
      <c r="R42" s="46">
        <v>0</v>
      </c>
      <c r="S42" s="42">
        <v>0</v>
      </c>
      <c r="T42" s="42">
        <v>0</v>
      </c>
      <c r="U42" s="42">
        <v>398467</v>
      </c>
      <c r="V42" s="42">
        <v>0</v>
      </c>
      <c r="W42" s="43">
        <f t="shared" si="10"/>
        <v>0</v>
      </c>
      <c r="X42" s="42">
        <v>0</v>
      </c>
      <c r="Y42" s="43">
        <f t="shared" si="12"/>
        <v>0</v>
      </c>
    </row>
    <row r="43" spans="1:25" ht="37.5" customHeight="1" x14ac:dyDescent="0.2">
      <c r="A43" s="219" t="s">
        <v>410</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-4</v>
      </c>
      <c r="I48" s="42">
        <v>4</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411</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412</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413</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414</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423</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-800000</v>
      </c>
      <c r="Y55" s="43">
        <f t="shared" si="12"/>
        <v>-800000</v>
      </c>
    </row>
    <row r="56" spans="1:25" x14ac:dyDescent="0.2">
      <c r="A56" s="219" t="s">
        <v>415</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19" t="s">
        <v>424</v>
      </c>
      <c r="B57" s="219"/>
      <c r="C57" s="219"/>
      <c r="D57" s="219"/>
      <c r="E57" s="219"/>
      <c r="F57" s="219"/>
      <c r="G57" s="8">
        <v>49</v>
      </c>
      <c r="H57" s="42">
        <v>0</v>
      </c>
      <c r="I57" s="42">
        <v>0</v>
      </c>
      <c r="J57" s="42">
        <v>176103</v>
      </c>
      <c r="K57" s="42">
        <v>0</v>
      </c>
      <c r="L57" s="42">
        <v>0</v>
      </c>
      <c r="M57" s="42">
        <v>0</v>
      </c>
      <c r="N57" s="42">
        <v>0</v>
      </c>
      <c r="O57" s="42">
        <v>0</v>
      </c>
      <c r="P57" s="42">
        <v>0</v>
      </c>
      <c r="Q57" s="42">
        <v>0</v>
      </c>
      <c r="R57" s="42">
        <v>0</v>
      </c>
      <c r="S57" s="42">
        <v>0</v>
      </c>
      <c r="T57" s="42">
        <v>0</v>
      </c>
      <c r="U57" s="42">
        <v>4126125</v>
      </c>
      <c r="V57" s="42">
        <v>-4302228</v>
      </c>
      <c r="W57" s="43">
        <f t="shared" si="10"/>
        <v>0</v>
      </c>
      <c r="X57" s="42">
        <v>0</v>
      </c>
      <c r="Y57" s="43">
        <f t="shared" si="12"/>
        <v>0</v>
      </c>
    </row>
    <row r="58" spans="1:25" x14ac:dyDescent="0.2">
      <c r="A58" s="219" t="s">
        <v>418</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425</v>
      </c>
      <c r="B59" s="220"/>
      <c r="C59" s="220"/>
      <c r="D59" s="220"/>
      <c r="E59" s="220"/>
      <c r="F59" s="220"/>
      <c r="G59" s="10">
        <v>51</v>
      </c>
      <c r="H59" s="45">
        <f>SUM(H39:H58)</f>
        <v>2523910</v>
      </c>
      <c r="I59" s="45">
        <f t="shared" ref="I59:Y59" si="13">SUM(I39:I58)</f>
        <v>11174708</v>
      </c>
      <c r="J59" s="45">
        <f t="shared" si="13"/>
        <v>1140679</v>
      </c>
      <c r="K59" s="45">
        <f t="shared" si="13"/>
        <v>106178</v>
      </c>
      <c r="L59" s="45">
        <f t="shared" si="13"/>
        <v>0</v>
      </c>
      <c r="M59" s="45">
        <f t="shared" si="13"/>
        <v>0</v>
      </c>
      <c r="N59" s="45">
        <f t="shared" si="13"/>
        <v>0</v>
      </c>
      <c r="O59" s="45">
        <f t="shared" si="13"/>
        <v>5662871</v>
      </c>
      <c r="P59" s="45">
        <f t="shared" si="13"/>
        <v>0</v>
      </c>
      <c r="Q59" s="45">
        <f t="shared" si="13"/>
        <v>0</v>
      </c>
      <c r="R59" s="45">
        <f t="shared" si="13"/>
        <v>0</v>
      </c>
      <c r="S59" s="45">
        <f t="shared" si="13"/>
        <v>0</v>
      </c>
      <c r="T59" s="45">
        <f t="shared" si="13"/>
        <v>0</v>
      </c>
      <c r="U59" s="45">
        <f t="shared" si="13"/>
        <v>-3257130</v>
      </c>
      <c r="V59" s="45">
        <f t="shared" si="13"/>
        <v>1836556</v>
      </c>
      <c r="W59" s="45">
        <f t="shared" si="13"/>
        <v>19187772</v>
      </c>
      <c r="X59" s="45">
        <f t="shared" si="13"/>
        <v>4054478</v>
      </c>
      <c r="Y59" s="45">
        <f t="shared" si="13"/>
        <v>23242250</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426</v>
      </c>
      <c r="B61" s="217"/>
      <c r="C61" s="217"/>
      <c r="D61" s="217"/>
      <c r="E61" s="217"/>
      <c r="F61" s="217"/>
      <c r="G61" s="9">
        <v>52</v>
      </c>
      <c r="H61" s="44">
        <f>SUM(H41:H49)</f>
        <v>-4</v>
      </c>
      <c r="I61" s="44">
        <f t="shared" ref="I61:Y61" si="14">SUM(I41:I49)</f>
        <v>4</v>
      </c>
      <c r="J61" s="44">
        <f t="shared" si="14"/>
        <v>0</v>
      </c>
      <c r="K61" s="44">
        <f t="shared" si="14"/>
        <v>0</v>
      </c>
      <c r="L61" s="44">
        <f t="shared" si="14"/>
        <v>0</v>
      </c>
      <c r="M61" s="44">
        <f t="shared" si="14"/>
        <v>0</v>
      </c>
      <c r="N61" s="44">
        <f t="shared" si="14"/>
        <v>0</v>
      </c>
      <c r="O61" s="44">
        <f t="shared" si="14"/>
        <v>-398467</v>
      </c>
      <c r="P61" s="44">
        <f t="shared" si="14"/>
        <v>0</v>
      </c>
      <c r="Q61" s="44">
        <f t="shared" si="14"/>
        <v>0</v>
      </c>
      <c r="R61" s="44">
        <f t="shared" si="14"/>
        <v>0</v>
      </c>
      <c r="S61" s="44">
        <f t="shared" si="14"/>
        <v>0</v>
      </c>
      <c r="T61" s="44">
        <f t="shared" si="14"/>
        <v>0</v>
      </c>
      <c r="U61" s="44">
        <f t="shared" si="14"/>
        <v>398467</v>
      </c>
      <c r="V61" s="44">
        <f t="shared" si="14"/>
        <v>0</v>
      </c>
      <c r="W61" s="44">
        <f t="shared" si="14"/>
        <v>0</v>
      </c>
      <c r="X61" s="44">
        <f t="shared" si="14"/>
        <v>0</v>
      </c>
      <c r="Y61" s="44">
        <f t="shared" si="14"/>
        <v>0</v>
      </c>
    </row>
    <row r="62" spans="1:25" ht="27.75" customHeight="1" x14ac:dyDescent="0.2">
      <c r="A62" s="217" t="s">
        <v>427</v>
      </c>
      <c r="B62" s="217"/>
      <c r="C62" s="217"/>
      <c r="D62" s="217"/>
      <c r="E62" s="217"/>
      <c r="F62" s="217"/>
      <c r="G62" s="9">
        <v>53</v>
      </c>
      <c r="H62" s="44">
        <f>H40+H61</f>
        <v>-4</v>
      </c>
      <c r="I62" s="44">
        <f t="shared" ref="I62:Y62" si="15">I40+I61</f>
        <v>4</v>
      </c>
      <c r="J62" s="44">
        <f t="shared" si="15"/>
        <v>0</v>
      </c>
      <c r="K62" s="44">
        <f t="shared" si="15"/>
        <v>0</v>
      </c>
      <c r="L62" s="44">
        <f t="shared" si="15"/>
        <v>0</v>
      </c>
      <c r="M62" s="44">
        <f t="shared" si="15"/>
        <v>0</v>
      </c>
      <c r="N62" s="44">
        <f t="shared" si="15"/>
        <v>0</v>
      </c>
      <c r="O62" s="44">
        <f t="shared" si="15"/>
        <v>-398467</v>
      </c>
      <c r="P62" s="44">
        <f t="shared" si="15"/>
        <v>0</v>
      </c>
      <c r="Q62" s="44">
        <f t="shared" si="15"/>
        <v>0</v>
      </c>
      <c r="R62" s="44">
        <f t="shared" si="15"/>
        <v>0</v>
      </c>
      <c r="S62" s="44">
        <f t="shared" si="15"/>
        <v>0</v>
      </c>
      <c r="T62" s="44">
        <f t="shared" si="15"/>
        <v>0</v>
      </c>
      <c r="U62" s="44">
        <f t="shared" si="15"/>
        <v>398467</v>
      </c>
      <c r="V62" s="44">
        <f t="shared" si="15"/>
        <v>1836556</v>
      </c>
      <c r="W62" s="44">
        <f t="shared" si="15"/>
        <v>1836556</v>
      </c>
      <c r="X62" s="44">
        <f t="shared" si="15"/>
        <v>493529</v>
      </c>
      <c r="Y62" s="44">
        <f t="shared" si="15"/>
        <v>2330085</v>
      </c>
    </row>
    <row r="63" spans="1:25" ht="29.25" customHeight="1" x14ac:dyDescent="0.2">
      <c r="A63" s="218" t="s">
        <v>428</v>
      </c>
      <c r="B63" s="218"/>
      <c r="C63" s="218"/>
      <c r="D63" s="218"/>
      <c r="E63" s="218"/>
      <c r="F63" s="218"/>
      <c r="G63" s="10">
        <v>54</v>
      </c>
      <c r="H63" s="45">
        <f>SUM(H50:H58)</f>
        <v>0</v>
      </c>
      <c r="I63" s="45">
        <f t="shared" ref="I63:Y63" si="16">SUM(I50:I58)</f>
        <v>0</v>
      </c>
      <c r="J63" s="45">
        <f t="shared" si="16"/>
        <v>176103</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4126125</v>
      </c>
      <c r="V63" s="45">
        <f t="shared" si="16"/>
        <v>-4302228</v>
      </c>
      <c r="W63" s="45">
        <f t="shared" si="16"/>
        <v>0</v>
      </c>
      <c r="X63" s="45">
        <f t="shared" si="16"/>
        <v>-800000</v>
      </c>
      <c r="Y63" s="45">
        <f t="shared" si="16"/>
        <v>-800000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445</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2024-04-24T06:29:56Z</cp:lastPrinted>
  <dcterms:created xsi:type="dcterms:W3CDTF">2008-10-17T11:51:54Z</dcterms:created>
  <dcterms:modified xsi:type="dcterms:W3CDTF">2024-04-26T06:22:18Z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