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tomasek\AppData\Local\Microsoft\Windows\Temporary Internet Files\Content.Outlook\31Y7JL3V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Bilješke!$A$1:$E$155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K22" i="23" l="1"/>
  <c r="K27" i="23"/>
  <c r="K35" i="23" l="1"/>
  <c r="K49" i="23"/>
  <c r="K44" i="23"/>
  <c r="K40" i="23"/>
  <c r="J36" i="23"/>
  <c r="K36" i="23"/>
  <c r="K26" i="23"/>
  <c r="K25" i="23"/>
  <c r="K24" i="23"/>
  <c r="B21" i="26" l="1"/>
  <c r="K18" i="23" l="1"/>
  <c r="B105" i="26" l="1"/>
  <c r="C101" i="26"/>
  <c r="C105" i="26" s="1"/>
  <c r="C73" i="26"/>
  <c r="D55" i="26" l="1"/>
  <c r="K36" i="27" l="1"/>
  <c r="K20" i="23" l="1"/>
  <c r="K19" i="23"/>
  <c r="K17" i="23"/>
  <c r="K16" i="23"/>
  <c r="K15" i="23"/>
  <c r="K13" i="23" l="1"/>
  <c r="K9" i="23"/>
  <c r="J13" i="23" l="1"/>
  <c r="J9" i="23"/>
  <c r="K39" i="23"/>
  <c r="J39" i="23"/>
  <c r="K32" i="23" l="1"/>
  <c r="K23" i="23"/>
  <c r="C145" i="26" l="1"/>
  <c r="C123" i="26"/>
  <c r="C75" i="26" l="1"/>
  <c r="B155" i="26"/>
  <c r="B145" i="26"/>
  <c r="B134" i="26"/>
  <c r="B123" i="26"/>
  <c r="B117" i="26"/>
  <c r="B75" i="26"/>
  <c r="B124" i="26" l="1"/>
  <c r="K10" i="23"/>
  <c r="K14" i="23"/>
  <c r="J10" i="23"/>
  <c r="H9" i="25" l="1"/>
  <c r="F9" i="25"/>
  <c r="E9" i="25"/>
  <c r="L8" i="25"/>
  <c r="L7" i="25"/>
  <c r="J7" i="25"/>
  <c r="J9" i="25" s="1"/>
  <c r="I7" i="25"/>
  <c r="I9" i="25" s="1"/>
  <c r="G9" i="25"/>
  <c r="J14" i="25" l="1"/>
  <c r="J16" i="25" s="1"/>
  <c r="K32" i="27" l="1"/>
  <c r="K28" i="27"/>
  <c r="K25" i="27" l="1"/>
  <c r="J12" i="22" l="1"/>
  <c r="B55" i="26" l="1"/>
  <c r="B58" i="26" l="1"/>
  <c r="K12" i="22" l="1"/>
  <c r="K9" i="22" l="1"/>
  <c r="K26" i="22" s="1"/>
  <c r="K28" i="22" s="1"/>
  <c r="K30" i="22" s="1"/>
  <c r="J9" i="22"/>
  <c r="J26" i="22" s="1"/>
  <c r="J28" i="22" s="1"/>
  <c r="J30" i="22" l="1"/>
  <c r="J8" i="23"/>
  <c r="J7" i="23" s="1"/>
  <c r="J23" i="23"/>
  <c r="J14" i="23"/>
  <c r="J32" i="23"/>
  <c r="C59" i="26"/>
  <c r="I22" i="25"/>
  <c r="F16" i="25"/>
  <c r="F23" i="25" s="1"/>
  <c r="K16" i="25"/>
  <c r="F22" i="25"/>
  <c r="G22" i="25"/>
  <c r="J22" i="25"/>
  <c r="J23" i="25" s="1"/>
  <c r="K22" i="25"/>
  <c r="E22" i="25"/>
  <c r="L18" i="25"/>
  <c r="L19" i="25"/>
  <c r="L21" i="25"/>
  <c r="L17" i="25"/>
  <c r="L15" i="25"/>
  <c r="L13" i="25"/>
  <c r="L11" i="25"/>
  <c r="L12" i="25"/>
  <c r="L10" i="25"/>
  <c r="K9" i="25"/>
  <c r="L9" i="25" s="1"/>
  <c r="H22" i="25"/>
  <c r="L20" i="25"/>
  <c r="K51" i="27"/>
  <c r="K56" i="27"/>
  <c r="J56" i="27"/>
  <c r="K23" i="27"/>
  <c r="J23" i="27"/>
  <c r="K7" i="27"/>
  <c r="J7" i="27"/>
  <c r="C68" i="26"/>
  <c r="E68" i="26"/>
  <c r="B68" i="26"/>
  <c r="B59" i="26"/>
  <c r="C21" i="26"/>
  <c r="D21" i="26"/>
  <c r="E21" i="26"/>
  <c r="E13" i="26"/>
  <c r="C13" i="26"/>
  <c r="C155" i="26"/>
  <c r="C117" i="26"/>
  <c r="C124" i="26" s="1"/>
  <c r="C91" i="26"/>
  <c r="B91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F14" i="25"/>
  <c r="G14" i="25"/>
  <c r="G16" i="25" s="1"/>
  <c r="H14" i="25"/>
  <c r="H16" i="25" s="1"/>
  <c r="H23" i="25" s="1"/>
  <c r="I14" i="25"/>
  <c r="I16" i="25" s="1"/>
  <c r="L16" i="25" s="1"/>
  <c r="K14" i="25"/>
  <c r="E14" i="25"/>
  <c r="E16" i="25" s="1"/>
  <c r="E23" i="25" s="1"/>
  <c r="K35" i="22"/>
  <c r="L35" i="22"/>
  <c r="M35" i="22"/>
  <c r="J35" i="22"/>
  <c r="C134" i="26"/>
  <c r="K42" i="27"/>
  <c r="J28" i="23" l="1"/>
  <c r="J30" i="23" s="1"/>
  <c r="J46" i="23" s="1"/>
  <c r="J48" i="23" s="1"/>
  <c r="J50" i="23" s="1"/>
  <c r="L14" i="25"/>
  <c r="L22" i="25"/>
  <c r="G23" i="25"/>
  <c r="I23" i="25"/>
  <c r="K23" i="25"/>
  <c r="K52" i="27"/>
  <c r="L23" i="25" l="1"/>
  <c r="L12" i="22" l="1"/>
  <c r="M12" i="22" l="1"/>
  <c r="D58" i="26" l="1"/>
  <c r="L9" i="22"/>
  <c r="M9" i="22"/>
  <c r="D59" i="26" l="1"/>
  <c r="E59" i="26"/>
  <c r="M26" i="22"/>
  <c r="M28" i="22" s="1"/>
  <c r="M30" i="22" s="1"/>
  <c r="L26" i="22"/>
  <c r="L28" i="22" s="1"/>
  <c r="L30" i="22" l="1"/>
  <c r="K8" i="23"/>
  <c r="K7" i="23" s="1"/>
  <c r="K28" i="23" s="1"/>
  <c r="K30" i="23" s="1"/>
  <c r="K46" i="23" s="1"/>
  <c r="K48" i="23" s="1"/>
  <c r="K50" i="23" s="1"/>
</calcChain>
</file>

<file path=xl/sharedStrings.xml><?xml version="1.0" encoding="utf-8"?>
<sst xmlns="http://schemas.openxmlformats.org/spreadsheetml/2006/main" count="419" uniqueCount="310">
  <si>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</si>
  <si>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</si>
  <si>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</si>
  <si>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</si>
  <si>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</si>
  <si>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</si>
  <si>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</si>
  <si>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</si>
  <si>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</si>
  <si>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</si>
  <si>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</si>
  <si>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</si>
  <si>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</si>
  <si>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</si>
  <si>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</si>
  <si>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</si>
  <si>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</si>
  <si>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</si>
  <si>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</si>
  <si>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</si>
  <si>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</si>
  <si>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</si>
  <si>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</si>
  <si>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</si>
  <si>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</si>
  <si>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</si>
  <si>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</si>
  <si>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</si>
  <si>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</si>
  <si>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</si>
  <si>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</si>
  <si>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</si>
  <si>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</si>
  <si>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</si>
  <si>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</si>
  <si>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</si>
  <si>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</si>
  <si>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</si>
  <si>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</si>
  <si>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</si>
  <si>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</si>
  <si>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</si>
  <si>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</si>
  <si>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</si>
  <si>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</si>
  <si>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</si>
  <si>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</si>
  <si>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</si>
  <si>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</si>
  <si>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</si>
  <si>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</si>
  <si>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</si>
  <si>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</si>
  <si>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</si>
  <si>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</si>
  <si>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</si>
  <si>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</si>
  <si>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</si>
  <si>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</si>
  <si>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</si>
  <si>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</si>
  <si>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</si>
  <si>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</si>
  <si>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</si>
  <si>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</si>
  <si>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</si>
  <si>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</si>
  <si>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</si>
  <si>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</si>
  <si>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</si>
  <si>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</si>
  <si>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</si>
  <si>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</si>
  <si>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</si>
  <si>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</si>
  <si>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</si>
  <si>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</si>
  <si>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</si>
  <si>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</si>
  <si>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</si>
  <si>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</si>
  <si>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</si>
  <si>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</si>
  <si>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</si>
  <si>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</si>
  <si>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</si>
  <si>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</si>
  <si>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</si>
  <si>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</si>
  <si>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</si>
  <si>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</si>
  <si>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</si>
  <si>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</si>
  <si>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</si>
  <si>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</si>
  <si>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</si>
  <si>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</si>
  <si>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</si>
  <si>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</si>
  <si>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</si>
  <si>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</si>
  <si>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</si>
  <si>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</si>
  <si>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</si>
  <si>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</si>
  <si>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</si>
  <si>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</si>
  <si>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</si>
  <si>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</si>
  <si>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</si>
  <si>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</si>
  <si>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</si>
  <si>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</si>
  <si>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</si>
  <si>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</si>
  <si>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</si>
  <si>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</si>
  <si>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</si>
  <si>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</si>
  <si>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</si>
  <si>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</si>
  <si>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</si>
  <si>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</si>
  <si>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</si>
  <si>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</si>
  <si>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</si>
  <si>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</si>
  <si>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</si>
  <si>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</si>
  <si>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</si>
  <si>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</si>
  <si>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</si>
  <si>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</si>
  <si>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</si>
  <si>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</si>
  <si>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</si>
  <si>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</si>
  <si>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</si>
  <si>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</si>
  <si>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</si>
  <si>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</si>
  <si>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</si>
  <si>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</si>
  <si>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</si>
  <si>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</si>
  <si>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</si>
  <si>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</si>
  <si>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</si>
  <si>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</si>
  <si>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</si>
  <si>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</si>
  <si>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</si>
  <si>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</si>
  <si>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</si>
  <si>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</si>
  <si>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</si>
  <si>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</si>
  <si>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</si>
  <si>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</si>
  <si>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</si>
  <si>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</si>
  <si>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</si>
  <si>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</si>
  <si>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</si>
  <si>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</si>
  <si>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</si>
  <si>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</si>
  <si>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</si>
  <si>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</si>
  <si>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</si>
  <si>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</si>
  <si>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</si>
  <si>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</si>
  <si>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</si>
  <si>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</si>
  <si>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</si>
  <si>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</si>
  <si>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</si>
  <si>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</si>
  <si>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</si>
  <si>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</si>
  <si>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</si>
  <si>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</si>
  <si>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</si>
  <si>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</si>
  <si>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</si>
  <si>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</si>
  <si>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</si>
  <si>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</si>
  <si>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</si>
  <si>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</si>
  <si>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</si>
  <si>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</si>
  <si>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</si>
  <si>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</si>
  <si>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</si>
  <si>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</si>
  <si>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</si>
  <si>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</si>
  <si>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</si>
  <si>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</si>
  <si>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</si>
  <si>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</si>
  <si>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</si>
  <si>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</si>
  <si>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</si>
  <si>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</si>
  <si>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</si>
  <si>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</si>
  <si>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</si>
  <si>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</si>
  <si>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</si>
  <si>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</si>
  <si>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</si>
  <si>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</si>
  <si>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</si>
  <si>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</si>
  <si>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</si>
  <si>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</si>
  <si>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</si>
  <si>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</si>
  <si>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Čižmešija Marko</t>
  </si>
  <si>
    <t>014888191</t>
  </si>
  <si>
    <t>014804594</t>
  </si>
  <si>
    <t>marko.cizmesija@hpb.hr</t>
  </si>
  <si>
    <t>1. Financijski izvještaji (bilanca, račun dobiti i gubitka, izvještaj o novčanom tijeku, izvještaj o promjenama</t>
  </si>
  <si>
    <t>Vuić Tomislav</t>
  </si>
  <si>
    <t>31.12.2015.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</si>
  <si>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</si>
  <si>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</si>
  <si>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</si>
  <si>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</si>
  <si>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</si>
  <si>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Bruto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</si>
  <si>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</si>
  <si>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</si>
  <si>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</si>
  <si>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</si>
  <si>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</si>
  <si>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</si>
  <si>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</si>
  <si>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</si>
  <si>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</si>
  <si>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</si>
  <si>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</si>
  <si>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</si>
  <si>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</si>
  <si>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</si>
  <si>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</si>
  <si>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</si>
  <si>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</si>
  <si>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</si>
  <si>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</si>
  <si>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</si>
  <si>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</si>
  <si>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</si>
  <si>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Premije za osiguranje štednih uloga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</si>
  <si>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</si>
  <si>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</si>
  <si>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</si>
  <si>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</si>
  <si>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</si>
  <si>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</si>
  <si>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</si>
  <si>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</si>
  <si>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</si>
  <si>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</si>
  <si>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</si>
  <si>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</si>
  <si>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</si>
  <si>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</si>
  <si>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</si>
  <si>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</si>
  <si>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</si>
  <si>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</si>
  <si>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</si>
  <si>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</si>
  <si>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</si>
  <si>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Krediti financijskim institucijama</t>
  </si>
  <si>
    <t>Krediti trgovačkim društvima</t>
  </si>
  <si>
    <t>Krediti stanovništvu</t>
  </si>
  <si>
    <t>u tome: stambeni krediti</t>
  </si>
  <si>
    <t>Ostali krediti</t>
  </si>
  <si>
    <t>ODGOĐENA NAPLAĆENA NAKNADA</t>
  </si>
  <si>
    <t>UKUPNO BRUTO KREDITI</t>
  </si>
  <si>
    <t>Ispravci vrijednosti</t>
  </si>
  <si>
    <t>UKUPNO ISPRAVCI VRIJEDNOSTI I REZERVIRANJA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</si>
  <si>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</si>
  <si>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</si>
  <si>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</si>
  <si>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</si>
  <si>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</si>
  <si>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</si>
  <si>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</si>
  <si>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</si>
  <si>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</si>
  <si>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</si>
  <si>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</si>
  <si>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Ostali troškovi</t>
  </si>
  <si>
    <t>Ostali troškovi rezerviranja</t>
  </si>
  <si>
    <t>01.01.2016.</t>
  </si>
  <si>
    <t>Provizije i naknade za usluge u segmentu poslovanja sa stanovništvom i od kartičnog poslovanja</t>
  </si>
  <si>
    <t>Tekuće 
razdoblje</t>
  </si>
  <si>
    <t>Provizije i naknade za usluge gotovinskog platnog prometa - kanali</t>
  </si>
  <si>
    <t>Troškovi vrijednosnog usklađivanja za identificirane gubitke
(rizične skupine B i C)</t>
  </si>
  <si>
    <t>30.09.2016.</t>
  </si>
  <si>
    <t>Derivativna financijska imovina</t>
  </si>
  <si>
    <t>Prethodno razdoblje 01.01. - 30.09.2015.</t>
  </si>
  <si>
    <t>Tekuće razdoblje 01.01. - 30.09.2016.</t>
  </si>
  <si>
    <t>Provizije i naknade za usluge u segmentu poslovanja s gospodarstvom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</si>
</sst>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_(* #,##0_);_(* \(#,##0\);_(* &quot;-&quot;??_);_(@_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4" fillId="42" borderId="56" applyNumberFormat="0" applyAlignment="0" applyProtection="0"/>
    <xf numFmtId="0" fontId="43" fillId="42" borderId="56" applyNumberFormat="0" applyAlignment="0" applyProtection="0"/>
    <xf numFmtId="0" fontId="45" fillId="42" borderId="56" applyNumberFormat="0" applyAlignment="0" applyProtection="0"/>
    <xf numFmtId="0" fontId="46" fillId="15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2" fillId="42" borderId="56" applyNumberFormat="0" applyAlignment="0" applyProtection="0"/>
    <xf numFmtId="0" fontId="43" fillId="42" borderId="56" applyNumberFormat="0" applyAlignment="0" applyProtection="0"/>
    <xf numFmtId="0" fontId="46" fillId="15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3" fillId="42" borderId="56" applyNumberFormat="0" applyAlignment="0" applyProtection="0"/>
    <xf numFmtId="0" fontId="47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9" fillId="43" borderId="57" applyNumberFormat="0" applyAlignment="0" applyProtection="0"/>
    <xf numFmtId="0" fontId="48" fillId="43" borderId="57" applyNumberFormat="0" applyAlignment="0" applyProtection="0"/>
    <xf numFmtId="0" fontId="50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7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0" fontId="48" fillId="43" borderId="57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1" fillId="0" borderId="58" applyNumberFormat="0" applyFill="0" applyAlignment="0" applyProtection="0"/>
    <xf numFmtId="0" fontId="60" fillId="0" borderId="58" applyNumberFormat="0" applyFill="0" applyAlignment="0" applyProtection="0"/>
    <xf numFmtId="0" fontId="62" fillId="0" borderId="58" applyNumberFormat="0" applyFill="0" applyAlignment="0" applyProtection="0"/>
    <xf numFmtId="0" fontId="63" fillId="0" borderId="1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59" fillId="0" borderId="58" applyNumberFormat="0" applyFill="0" applyAlignment="0" applyProtection="0"/>
    <xf numFmtId="0" fontId="60" fillId="0" borderId="58" applyNumberFormat="0" applyFill="0" applyAlignment="0" applyProtection="0"/>
    <xf numFmtId="0" fontId="63" fillId="0" borderId="1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0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6" fillId="0" borderId="59" applyNumberFormat="0" applyFill="0" applyAlignment="0" applyProtection="0"/>
    <xf numFmtId="0" fontId="65" fillId="0" borderId="59" applyNumberFormat="0" applyFill="0" applyAlignment="0" applyProtection="0"/>
    <xf numFmtId="0" fontId="67" fillId="0" borderId="59" applyNumberFormat="0" applyFill="0" applyAlignment="0" applyProtection="0"/>
    <xf numFmtId="0" fontId="68" fillId="0" borderId="2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4" fillId="0" borderId="59" applyNumberFormat="0" applyFill="0" applyAlignment="0" applyProtection="0"/>
    <xf numFmtId="0" fontId="65" fillId="0" borderId="59" applyNumberFormat="0" applyFill="0" applyAlignment="0" applyProtection="0"/>
    <xf numFmtId="0" fontId="68" fillId="0" borderId="2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5" fillId="0" borderId="59" applyNumberFormat="0" applyFill="0" applyAlignment="0" applyProtection="0"/>
    <xf numFmtId="0" fontId="69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1" fillId="0" borderId="60" applyNumberFormat="0" applyFill="0" applyAlignment="0" applyProtection="0"/>
    <xf numFmtId="0" fontId="70" fillId="0" borderId="60" applyNumberFormat="0" applyFill="0" applyAlignment="0" applyProtection="0"/>
    <xf numFmtId="0" fontId="72" fillId="0" borderId="60" applyNumberFormat="0" applyFill="0" applyAlignment="0" applyProtection="0"/>
    <xf numFmtId="0" fontId="73" fillId="0" borderId="3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69" fillId="0" borderId="60" applyNumberFormat="0" applyFill="0" applyAlignment="0" applyProtection="0"/>
    <xf numFmtId="0" fontId="70" fillId="0" borderId="60" applyNumberFormat="0" applyFill="0" applyAlignment="0" applyProtection="0"/>
    <xf numFmtId="0" fontId="73" fillId="0" borderId="3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70" fillId="0" borderId="6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6" fillId="45" borderId="56" applyNumberFormat="0" applyAlignment="0" applyProtection="0"/>
    <xf numFmtId="0" fontId="75" fillId="45" borderId="56" applyNumberFormat="0" applyAlignment="0" applyProtection="0"/>
    <xf numFmtId="0" fontId="77" fillId="45" borderId="56" applyNumberFormat="0" applyAlignment="0" applyProtection="0"/>
    <xf numFmtId="0" fontId="75" fillId="9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4" fillId="45" borderId="56" applyNumberFormat="0" applyAlignment="0" applyProtection="0"/>
    <xf numFmtId="0" fontId="75" fillId="45" borderId="56" applyNumberFormat="0" applyAlignment="0" applyProtection="0"/>
    <xf numFmtId="0" fontId="75" fillId="9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5" fillId="45" borderId="56" applyNumberFormat="0" applyAlignment="0" applyProtection="0"/>
    <xf numFmtId="0" fontId="78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80" fillId="0" borderId="61" applyNumberFormat="0" applyFill="0" applyAlignment="0" applyProtection="0"/>
    <xf numFmtId="0" fontId="79" fillId="0" borderId="61" applyNumberFormat="0" applyFill="0" applyAlignment="0" applyProtection="0"/>
    <xf numFmtId="0" fontId="81" fillId="0" borderId="61" applyNumberFormat="0" applyFill="0" applyAlignment="0" applyProtection="0"/>
    <xf numFmtId="0" fontId="82" fillId="0" borderId="4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8" fillId="0" borderId="61" applyNumberFormat="0" applyFill="0" applyAlignment="0" applyProtection="0"/>
    <xf numFmtId="0" fontId="79" fillId="0" borderId="61" applyNumberFormat="0" applyFill="0" applyAlignment="0" applyProtection="0"/>
    <xf numFmtId="0" fontId="82" fillId="0" borderId="4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79" fillId="0" borderId="61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10" fillId="47" borderId="62" applyNumberFormat="0" applyFont="0" applyAlignment="0" applyProtection="0"/>
    <xf numFmtId="0" fontId="31" fillId="47" borderId="62" applyNumberFormat="0" applyFont="0" applyAlignment="0" applyProtection="0"/>
    <xf numFmtId="0" fontId="1" fillId="47" borderId="62" applyNumberFormat="0" applyFont="0" applyAlignment="0" applyProtection="0"/>
    <xf numFmtId="0" fontId="10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3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3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1" fillId="47" borderId="62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90" fillId="42" borderId="63" applyNumberFormat="0" applyAlignment="0" applyProtection="0"/>
    <xf numFmtId="0" fontId="89" fillId="42" borderId="63" applyNumberFormat="0" applyAlignment="0" applyProtection="0"/>
    <xf numFmtId="0" fontId="91" fillId="42" borderId="63" applyNumberFormat="0" applyAlignment="0" applyProtection="0"/>
    <xf numFmtId="0" fontId="89" fillId="15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8" fillId="42" borderId="63" applyNumberFormat="0" applyAlignment="0" applyProtection="0"/>
    <xf numFmtId="0" fontId="89" fillId="42" borderId="63" applyNumberFormat="0" applyAlignment="0" applyProtection="0"/>
    <xf numFmtId="0" fontId="89" fillId="15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0" fontId="89" fillId="42" borderId="63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7" fillId="0" borderId="64" applyNumberFormat="0" applyFill="0" applyAlignment="0" applyProtection="0"/>
    <xf numFmtId="0" fontId="96" fillId="0" borderId="64" applyNumberFormat="0" applyFill="0" applyAlignment="0" applyProtection="0"/>
    <xf numFmtId="0" fontId="98" fillId="0" borderId="64" applyNumberFormat="0" applyFill="0" applyAlignment="0" applyProtection="0"/>
    <xf numFmtId="0" fontId="96" fillId="0" borderId="6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5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6" fillId="0" borderId="64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2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167" fontId="6" fillId="48" borderId="16" xfId="0" applyNumberFormat="1" applyFont="1" applyFill="1" applyBorder="1" applyAlignment="1" applyProtection="1">
      <alignment horizontal="right" vertical="center" shrinkToFit="1"/>
      <protection locked="0"/>
    </xf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6" fillId="0" borderId="14" xfId="228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0" fontId="5" fillId="48" borderId="18" xfId="2280" applyFont="1" applyFill="1" applyBorder="1" applyAlignment="1">
      <alignment horizontal="left"/>
    </xf>
    <xf numFmtId="0" fontId="5" fillId="48" borderId="19" xfId="2280" applyFont="1" applyFill="1" applyBorder="1" applyAlignment="1">
      <alignment horizontal="lef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3" xfId="2581" applyNumberFormat="1" applyFont="1" applyFill="1" applyBorder="1" applyAlignment="1" applyProtection="1">
      <alignment shrinkToFit="1"/>
      <protection locked="0"/>
    </xf>
    <xf numFmtId="0" fontId="5" fillId="48" borderId="24" xfId="2280" applyFont="1" applyFill="1" applyBorder="1" applyAlignment="1">
      <alignment horizontal="left"/>
    </xf>
    <xf numFmtId="167" fontId="5" fillId="48" borderId="25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3" xfId="2280" applyFont="1" applyFill="1" applyBorder="1" applyAlignment="1">
      <alignment horizontal="left"/>
    </xf>
    <xf numFmtId="167" fontId="5" fillId="48" borderId="26" xfId="2280" applyNumberFormat="1" applyFont="1" applyFill="1" applyBorder="1" applyAlignment="1">
      <alignment horizontal="center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4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8" xfId="2581" applyFont="1" applyFill="1" applyBorder="1" applyAlignment="1">
      <alignment horizontal="center" vertical="center"/>
    </xf>
    <xf numFmtId="167" fontId="5" fillId="48" borderId="24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9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5" fillId="48" borderId="18" xfId="2581" applyFont="1" applyFill="1" applyBorder="1" applyAlignment="1">
      <alignment horizontal="left" vertical="center"/>
    </xf>
    <xf numFmtId="167" fontId="5" fillId="48" borderId="20" xfId="2581" applyNumberFormat="1" applyFont="1" applyFill="1" applyBorder="1" applyAlignment="1">
      <alignment horizontal="center"/>
    </xf>
    <xf numFmtId="0" fontId="6" fillId="48" borderId="19" xfId="2581" applyFont="1" applyFill="1" applyBorder="1" applyAlignment="1">
      <alignment horizontal="left" vertical="center" indent="1"/>
    </xf>
    <xf numFmtId="4" fontId="2" fillId="48" borderId="0" xfId="2280" applyNumberFormat="1" applyFont="1" applyFill="1" applyAlignment="1"/>
    <xf numFmtId="0" fontId="6" fillId="48" borderId="19" xfId="2581" applyFont="1" applyFill="1" applyBorder="1" applyAlignment="1">
      <alignment horizontal="left" wrapText="1" indent="1"/>
    </xf>
    <xf numFmtId="0" fontId="24" fillId="48" borderId="19" xfId="2581" applyFont="1" applyFill="1" applyBorder="1" applyAlignment="1">
      <alignment horizontal="left" wrapText="1" indent="2"/>
    </xf>
    <xf numFmtId="0" fontId="5" fillId="48" borderId="30" xfId="2581" applyFont="1" applyFill="1" applyBorder="1" applyAlignment="1">
      <alignment horizontal="left" wrapText="1"/>
    </xf>
    <xf numFmtId="168" fontId="6" fillId="48" borderId="19" xfId="1807" applyFont="1" applyFill="1" applyBorder="1" applyAlignment="1" applyProtection="1">
      <alignment shrinkToFit="1"/>
      <protection locked="0"/>
    </xf>
    <xf numFmtId="0" fontId="5" fillId="48" borderId="31" xfId="2581" applyFont="1" applyFill="1" applyBorder="1" applyAlignment="1">
      <alignment horizontal="left" wrapText="1"/>
    </xf>
    <xf numFmtId="167" fontId="5" fillId="48" borderId="31" xfId="2581" applyNumberFormat="1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4" xfId="2581" applyFont="1" applyFill="1" applyBorder="1" applyAlignment="1">
      <alignment horizontal="center" vertical="center"/>
    </xf>
    <xf numFmtId="0" fontId="6" fillId="48" borderId="32" xfId="2581" applyFont="1" applyFill="1" applyBorder="1" applyAlignment="1">
      <alignment horizontal="left" wrapText="1" indent="1"/>
    </xf>
    <xf numFmtId="0" fontId="5" fillId="48" borderId="33" xfId="2581" applyFont="1" applyFill="1" applyBorder="1" applyAlignment="1">
      <alignment wrapText="1"/>
    </xf>
    <xf numFmtId="0" fontId="6" fillId="48" borderId="32" xfId="2581" applyFont="1" applyFill="1" applyBorder="1" applyAlignment="1">
      <alignment wrapText="1"/>
    </xf>
    <xf numFmtId="0" fontId="5" fillId="48" borderId="32" xfId="2581" applyFont="1" applyFill="1" applyBorder="1" applyAlignment="1">
      <alignment wrapText="1"/>
    </xf>
    <xf numFmtId="0" fontId="5" fillId="48" borderId="28" xfId="2581" applyFont="1" applyFill="1" applyBorder="1"/>
    <xf numFmtId="0" fontId="6" fillId="48" borderId="0" xfId="2630" applyFont="1" applyFill="1" applyAlignment="1"/>
    <xf numFmtId="0" fontId="6" fillId="48" borderId="32" xfId="2581" applyFont="1" applyFill="1" applyBorder="1" applyAlignment="1">
      <alignment horizontal="left" vertical="center"/>
    </xf>
    <xf numFmtId="0" fontId="6" fillId="48" borderId="32" xfId="2581" applyFont="1" applyFill="1" applyBorder="1" applyAlignment="1">
      <alignment horizontal="left" wrapText="1"/>
    </xf>
    <xf numFmtId="0" fontId="5" fillId="48" borderId="24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5" fillId="48" borderId="30" xfId="2581" applyNumberFormat="1" applyFont="1" applyFill="1" applyBorder="1" applyAlignment="1" applyProtection="1">
      <alignment shrinkToFit="1"/>
      <protection locked="0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173" fontId="6" fillId="48" borderId="19" xfId="1807" applyNumberFormat="1" applyFont="1" applyFill="1" applyBorder="1" applyAlignment="1" applyProtection="1">
      <alignment shrinkToFit="1"/>
      <protection locked="0"/>
    </xf>
    <xf numFmtId="0" fontId="6" fillId="48" borderId="32" xfId="2630" applyFont="1" applyFill="1" applyBorder="1" applyAlignment="1"/>
    <xf numFmtId="167" fontId="6" fillId="48" borderId="23" xfId="2630" applyNumberFormat="1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73" fontId="6" fillId="48" borderId="19" xfId="1811" applyNumberFormat="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173" fontId="6" fillId="48" borderId="20" xfId="1807" applyNumberFormat="1" applyFont="1" applyFill="1" applyBorder="1" applyAlignment="1" applyProtection="1">
      <alignment shrinkToFit="1"/>
      <protection locked="0"/>
    </xf>
    <xf numFmtId="0" fontId="6" fillId="48" borderId="32" xfId="2581" applyFont="1" applyFill="1" applyBorder="1" applyAlignment="1"/>
    <xf numFmtId="0" fontId="6" fillId="48" borderId="21" xfId="2581" applyFont="1" applyFill="1" applyBorder="1" applyAlignment="1"/>
    <xf numFmtId="0" fontId="6" fillId="48" borderId="22" xfId="2581" applyFont="1" applyFill="1" applyBorder="1" applyAlignment="1"/>
    <xf numFmtId="165" fontId="5" fillId="0" borderId="14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7" fontId="6" fillId="48" borderId="14" xfId="0" applyNumberFormat="1" applyFont="1" applyFill="1" applyBorder="1" applyAlignment="1" applyProtection="1">
      <alignment vertical="center" shrinkToFit="1"/>
      <protection locked="0"/>
    </xf>
    <xf numFmtId="167" fontId="5" fillId="48" borderId="14" xfId="0" applyNumberFormat="1" applyFont="1" applyFill="1" applyBorder="1" applyAlignment="1" applyProtection="1">
      <alignment vertical="center" shrinkToFit="1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4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4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5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4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6" xfId="2629" applyFont="1" applyFill="1" applyBorder="1" applyAlignment="1" applyProtection="1">
      <alignment horizontal="right" vertical="center"/>
      <protection locked="0" hidden="1"/>
    </xf>
    <xf numFmtId="0" fontId="12" fillId="48" borderId="36" xfId="2629" applyFont="1" applyFill="1" applyBorder="1" applyAlignment="1"/>
    <xf numFmtId="0" fontId="12" fillId="48" borderId="35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6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6" xfId="2629" applyFont="1" applyFill="1" applyBorder="1" applyAlignment="1">
      <alignment horizontal="left"/>
    </xf>
    <xf numFmtId="0" fontId="12" fillId="48" borderId="35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6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5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6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4" xfId="2629" applyFont="1" applyFill="1" applyBorder="1" applyAlignment="1" applyProtection="1">
      <alignment horizontal="right" wrapText="1"/>
      <protection hidden="1"/>
    </xf>
    <xf numFmtId="0" fontId="13" fillId="48" borderId="36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6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5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7" xfId="2629" applyFont="1" applyFill="1" applyBorder="1" applyAlignment="1" applyProtection="1">
      <alignment horizontal="center" vertical="top"/>
      <protection hidden="1"/>
    </xf>
    <xf numFmtId="0" fontId="12" fillId="48" borderId="37" xfId="2629" applyFont="1" applyFill="1" applyBorder="1" applyAlignment="1">
      <alignment horizontal="center"/>
    </xf>
    <xf numFmtId="0" fontId="12" fillId="48" borderId="37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6" xfId="0" applyFont="1" applyFill="1" applyBorder="1" applyAlignment="1">
      <alignment horizontal="right" wrapText="1"/>
    </xf>
    <xf numFmtId="0" fontId="8" fillId="48" borderId="35" xfId="0" applyFont="1" applyFill="1" applyBorder="1" applyAlignment="1">
      <alignment horizontal="right" wrapText="1"/>
    </xf>
    <xf numFmtId="49" fontId="5" fillId="48" borderId="38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9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6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3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4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5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6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7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8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3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48" borderId="52" xfId="0" applyNumberFormat="1" applyFont="1" applyFill="1" applyBorder="1" applyAlignment="1">
      <alignment horizontal="left" vertical="center" wrapText="1"/>
    </xf>
    <xf numFmtId="49" fontId="5" fillId="48" borderId="50" xfId="0" applyNumberFormat="1" applyFont="1" applyFill="1" applyBorder="1" applyAlignment="1">
      <alignment horizontal="left" vertical="center" wrapText="1"/>
    </xf>
    <xf numFmtId="49" fontId="5" fillId="48" borderId="51" xfId="0" applyNumberFormat="1" applyFont="1" applyFill="1" applyBorder="1" applyAlignment="1">
      <alignment horizontal="left" vertical="center" wrapText="1"/>
    </xf>
    <xf numFmtId="49" fontId="5" fillId="48" borderId="52" xfId="0" applyNumberFormat="1" applyFont="1" applyFill="1" applyBorder="1" applyAlignment="1">
      <alignment horizontal="left" vertical="center" wrapText="1"/>
    </xf>
    <xf numFmtId="0" fontId="5" fillId="48" borderId="49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8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9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6" xfId="0" applyFont="1" applyFill="1" applyBorder="1" applyAlignment="1">
      <alignment horizontal="right"/>
    </xf>
    <xf numFmtId="49" fontId="6" fillId="0" borderId="43" xfId="0" applyNumberFormat="1" applyFont="1" applyFill="1" applyBorder="1" applyAlignment="1">
      <alignment horizontal="left" vertical="center" wrapText="1"/>
    </xf>
    <xf numFmtId="49" fontId="6" fillId="0" borderId="44" xfId="0" applyNumberFormat="1" applyFont="1" applyFill="1" applyBorder="1" applyAlignment="1">
      <alignment horizontal="left" vertical="center" wrapText="1"/>
    </xf>
    <xf numFmtId="49" fontId="6" fillId="0" borderId="45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49" fontId="5" fillId="48" borderId="53" xfId="0" applyNumberFormat="1" applyFont="1" applyFill="1" applyBorder="1" applyAlignment="1">
      <alignment horizontal="left" vertical="center" wrapText="1"/>
    </xf>
    <xf numFmtId="49" fontId="6" fillId="48" borderId="54" xfId="0" applyNumberFormat="1" applyFont="1" applyFill="1" applyBorder="1" applyAlignment="1">
      <alignment horizontal="left" vertical="center" wrapText="1"/>
    </xf>
    <xf numFmtId="49" fontId="6" fillId="48" borderId="55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5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52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6" xfId="0" applyFont="1" applyFill="1" applyBorder="1" applyAlignment="1">
      <alignment horizontal="center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45" xfId="0" applyFont="1" applyFill="1" applyBorder="1" applyAlignment="1">
      <alignment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4" xfId="0" applyFont="1" applyFill="1" applyBorder="1" applyAlignment="1">
      <alignment wrapText="1"/>
    </xf>
    <xf numFmtId="0" fontId="6" fillId="48" borderId="45" xfId="0" applyFont="1" applyFill="1" applyBorder="1" applyAlignment="1">
      <alignment wrapText="1"/>
    </xf>
    <xf numFmtId="0" fontId="6" fillId="48" borderId="53" xfId="0" applyFont="1" applyFill="1" applyBorder="1" applyAlignment="1">
      <alignment horizontal="left" vertical="center" wrapText="1"/>
    </xf>
    <xf numFmtId="0" fontId="6" fillId="48" borderId="54" xfId="0" applyFont="1" applyFill="1" applyBorder="1" applyAlignment="1">
      <alignment horizontal="left" vertical="center" wrapText="1"/>
    </xf>
    <xf numFmtId="0" fontId="6" fillId="48" borderId="55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1" xfId="0" applyFont="1" applyFill="1" applyBorder="1" applyAlignment="1">
      <alignment wrapText="1"/>
    </xf>
    <xf numFmtId="0" fontId="6" fillId="48" borderId="42" xfId="0" applyFont="1" applyFill="1" applyBorder="1" applyAlignment="1">
      <alignment wrapText="1"/>
    </xf>
    <xf numFmtId="0" fontId="3" fillId="48" borderId="43" xfId="0" applyFont="1" applyFill="1" applyBorder="1" applyAlignment="1">
      <alignment horizontal="left" vertical="center" wrapText="1"/>
    </xf>
    <xf numFmtId="0" fontId="3" fillId="48" borderId="44" xfId="0" applyFont="1" applyFill="1" applyBorder="1" applyAlignment="1">
      <alignment horizontal="left" vertical="center" wrapText="1"/>
    </xf>
    <xf numFmtId="0" fontId="7" fillId="48" borderId="43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50" xfId="0" applyFont="1" applyFill="1" applyBorder="1" applyAlignment="1">
      <alignment horizontal="left" vertical="center" wrapText="1"/>
    </xf>
    <xf numFmtId="0" fontId="7" fillId="48" borderId="51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1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8" xfId="2280" applyNumberFormat="1" applyFont="1" applyFill="1" applyBorder="1" applyAlignment="1">
      <alignment horizontal="center"/>
    </xf>
    <xf numFmtId="167" fontId="5" fillId="48" borderId="25" xfId="2280" applyNumberFormat="1" applyFont="1" applyFill="1" applyBorder="1" applyAlignment="1">
      <alignment horizontal="center"/>
    </xf>
    <xf numFmtId="0" fontId="5" fillId="48" borderId="28" xfId="2280" applyFont="1" applyFill="1" applyBorder="1" applyAlignment="1">
      <alignment horizontal="center"/>
    </xf>
    <xf numFmtId="0" fontId="5" fillId="48" borderId="25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G43" sqref="G4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6" t="s">
        <v>196</v>
      </c>
      <c r="B1" s="236"/>
      <c r="C1" s="1"/>
      <c r="D1" s="1"/>
      <c r="E1" s="1"/>
      <c r="F1" s="1"/>
      <c r="G1" s="1"/>
      <c r="H1" s="1"/>
      <c r="I1" s="1"/>
      <c r="J1" s="1"/>
    </row>
    <row r="2" spans="1:10" x14ac:dyDescent="0.2">
      <c r="A2" s="196" t="s">
        <v>178</v>
      </c>
      <c r="B2" s="196"/>
      <c r="C2" s="196"/>
      <c r="D2" s="197"/>
      <c r="E2" s="3" t="s">
        <v>300</v>
      </c>
      <c r="F2" s="4"/>
      <c r="G2" s="5" t="s">
        <v>70</v>
      </c>
      <c r="H2" s="3" t="s">
        <v>305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198" t="s">
        <v>197</v>
      </c>
      <c r="B4" s="198"/>
      <c r="C4" s="198"/>
      <c r="D4" s="198"/>
      <c r="E4" s="198"/>
      <c r="F4" s="198"/>
      <c r="G4" s="198"/>
      <c r="H4" s="198"/>
      <c r="I4" s="198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99" t="s">
        <v>155</v>
      </c>
      <c r="B6" s="200"/>
      <c r="C6" s="201" t="s">
        <v>210</v>
      </c>
      <c r="D6" s="202"/>
      <c r="E6" s="203"/>
      <c r="F6" s="203"/>
      <c r="G6" s="203"/>
      <c r="H6" s="203"/>
      <c r="I6" s="38"/>
      <c r="J6" s="1"/>
    </row>
    <row r="7" spans="1:10" x14ac:dyDescent="0.2">
      <c r="A7" s="39"/>
      <c r="B7" s="39"/>
      <c r="C7" s="13"/>
      <c r="D7" s="13"/>
      <c r="E7" s="203"/>
      <c r="F7" s="203"/>
      <c r="G7" s="203"/>
      <c r="H7" s="203"/>
      <c r="I7" s="38"/>
      <c r="J7" s="1"/>
    </row>
    <row r="8" spans="1:10" x14ac:dyDescent="0.2">
      <c r="A8" s="204" t="s">
        <v>7</v>
      </c>
      <c r="B8" s="205"/>
      <c r="C8" s="201" t="s">
        <v>211</v>
      </c>
      <c r="D8" s="202"/>
      <c r="E8" s="203"/>
      <c r="F8" s="203"/>
      <c r="G8" s="203"/>
      <c r="H8" s="203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23" t="s">
        <v>69</v>
      </c>
      <c r="B10" s="224"/>
      <c r="C10" s="201" t="s">
        <v>212</v>
      </c>
      <c r="D10" s="202"/>
      <c r="E10" s="13"/>
      <c r="F10" s="13"/>
      <c r="G10" s="13"/>
      <c r="H10" s="13"/>
      <c r="I10" s="13"/>
      <c r="J10" s="1"/>
    </row>
    <row r="11" spans="1:10" x14ac:dyDescent="0.2">
      <c r="A11" s="224"/>
      <c r="B11" s="224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99" t="s">
        <v>8</v>
      </c>
      <c r="B12" s="200"/>
      <c r="C12" s="217" t="s">
        <v>213</v>
      </c>
      <c r="D12" s="222"/>
      <c r="E12" s="222"/>
      <c r="F12" s="222"/>
      <c r="G12" s="222"/>
      <c r="H12" s="222"/>
      <c r="I12" s="222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99" t="s">
        <v>29</v>
      </c>
      <c r="B14" s="200"/>
      <c r="C14" s="225">
        <v>10000</v>
      </c>
      <c r="D14" s="226"/>
      <c r="E14" s="13"/>
      <c r="F14" s="217" t="s">
        <v>214</v>
      </c>
      <c r="G14" s="222"/>
      <c r="H14" s="222"/>
      <c r="I14" s="222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99" t="s">
        <v>30</v>
      </c>
      <c r="B16" s="200"/>
      <c r="C16" s="217" t="s">
        <v>215</v>
      </c>
      <c r="D16" s="222"/>
      <c r="E16" s="222"/>
      <c r="F16" s="222"/>
      <c r="G16" s="222"/>
      <c r="H16" s="222"/>
      <c r="I16" s="222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99" t="s">
        <v>31</v>
      </c>
      <c r="B18" s="200"/>
      <c r="C18" s="215" t="s">
        <v>216</v>
      </c>
      <c r="D18" s="216"/>
      <c r="E18" s="216"/>
      <c r="F18" s="216"/>
      <c r="G18" s="216"/>
      <c r="H18" s="216"/>
      <c r="I18" s="216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99" t="s">
        <v>32</v>
      </c>
      <c r="B20" s="200"/>
      <c r="C20" s="215" t="s">
        <v>217</v>
      </c>
      <c r="D20" s="216"/>
      <c r="E20" s="216"/>
      <c r="F20" s="216"/>
      <c r="G20" s="216"/>
      <c r="H20" s="216"/>
      <c r="I20" s="216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99" t="s">
        <v>9</v>
      </c>
      <c r="B22" s="200"/>
      <c r="C22" s="16">
        <v>133</v>
      </c>
      <c r="D22" s="217" t="s">
        <v>214</v>
      </c>
      <c r="E22" s="218"/>
      <c r="F22" s="219"/>
      <c r="G22" s="220"/>
      <c r="H22" s="221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99" t="s">
        <v>10</v>
      </c>
      <c r="B24" s="200"/>
      <c r="C24" s="16">
        <v>21</v>
      </c>
      <c r="D24" s="217" t="s">
        <v>218</v>
      </c>
      <c r="E24" s="218"/>
      <c r="F24" s="218"/>
      <c r="G24" s="219"/>
      <c r="H24" s="36" t="s">
        <v>11</v>
      </c>
      <c r="I24" s="44">
        <v>1061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206</v>
      </c>
      <c r="I25" s="15"/>
      <c r="J25" s="1"/>
    </row>
    <row r="26" spans="1:10" x14ac:dyDescent="0.2">
      <c r="A26" s="199" t="s">
        <v>34</v>
      </c>
      <c r="B26" s="200"/>
      <c r="C26" s="18" t="s">
        <v>219</v>
      </c>
      <c r="D26" s="19"/>
      <c r="E26" s="1"/>
      <c r="F26" s="20"/>
      <c r="G26" s="199" t="s">
        <v>33</v>
      </c>
      <c r="H26" s="200"/>
      <c r="I26" s="45" t="s">
        <v>220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06" t="s">
        <v>12</v>
      </c>
      <c r="B28" s="207"/>
      <c r="C28" s="208"/>
      <c r="D28" s="208"/>
      <c r="E28" s="209" t="s">
        <v>13</v>
      </c>
      <c r="F28" s="210"/>
      <c r="G28" s="210"/>
      <c r="H28" s="229" t="s">
        <v>14</v>
      </c>
      <c r="I28" s="229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11"/>
      <c r="B30" s="212"/>
      <c r="C30" s="212"/>
      <c r="D30" s="213"/>
      <c r="E30" s="228"/>
      <c r="F30" s="212"/>
      <c r="G30" s="212"/>
      <c r="H30" s="201"/>
      <c r="I30" s="227"/>
      <c r="J30" s="1"/>
    </row>
    <row r="31" spans="1:10" x14ac:dyDescent="0.2">
      <c r="A31" s="39"/>
      <c r="B31" s="39"/>
      <c r="C31" s="15"/>
      <c r="D31" s="214"/>
      <c r="E31" s="214"/>
      <c r="F31" s="214"/>
      <c r="G31" s="203"/>
      <c r="H31" s="13"/>
      <c r="I31" s="47"/>
      <c r="J31" s="1"/>
    </row>
    <row r="32" spans="1:10" x14ac:dyDescent="0.2">
      <c r="A32" s="211"/>
      <c r="B32" s="212"/>
      <c r="C32" s="212"/>
      <c r="D32" s="213"/>
      <c r="E32" s="228"/>
      <c r="F32" s="212"/>
      <c r="G32" s="212"/>
      <c r="H32" s="201"/>
      <c r="I32" s="227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">
      <c r="A34" s="211"/>
      <c r="B34" s="212"/>
      <c r="C34" s="212"/>
      <c r="D34" s="213"/>
      <c r="E34" s="228"/>
      <c r="F34" s="212"/>
      <c r="G34" s="212"/>
      <c r="H34" s="201"/>
      <c r="I34" s="227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">
      <c r="A36" s="211"/>
      <c r="B36" s="212"/>
      <c r="C36" s="212"/>
      <c r="D36" s="213"/>
      <c r="E36" s="228"/>
      <c r="F36" s="212"/>
      <c r="G36" s="212"/>
      <c r="H36" s="201"/>
      <c r="I36" s="227"/>
      <c r="J36" s="1"/>
    </row>
    <row r="37" spans="1:10" x14ac:dyDescent="0.2">
      <c r="A37" s="22"/>
      <c r="B37" s="22"/>
      <c r="C37" s="230"/>
      <c r="D37" s="237"/>
      <c r="E37" s="13"/>
      <c r="F37" s="230"/>
      <c r="G37" s="237"/>
      <c r="H37" s="13"/>
      <c r="I37" s="13"/>
      <c r="J37" s="1"/>
    </row>
    <row r="38" spans="1:10" x14ac:dyDescent="0.2">
      <c r="A38" s="211"/>
      <c r="B38" s="212"/>
      <c r="C38" s="212"/>
      <c r="D38" s="213"/>
      <c r="E38" s="228"/>
      <c r="F38" s="212"/>
      <c r="G38" s="212"/>
      <c r="H38" s="201"/>
      <c r="I38" s="227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11"/>
      <c r="B40" s="212"/>
      <c r="C40" s="212"/>
      <c r="D40" s="213"/>
      <c r="E40" s="228"/>
      <c r="F40" s="212"/>
      <c r="G40" s="212"/>
      <c r="H40" s="201"/>
      <c r="I40" s="227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23" t="s">
        <v>64</v>
      </c>
      <c r="B44" s="232"/>
      <c r="C44" s="201"/>
      <c r="D44" s="202"/>
      <c r="E44" s="13"/>
      <c r="F44" s="217"/>
      <c r="G44" s="212"/>
      <c r="H44" s="212"/>
      <c r="I44" s="212"/>
      <c r="J44" s="1"/>
    </row>
    <row r="45" spans="1:10" x14ac:dyDescent="0.2">
      <c r="A45" s="22"/>
      <c r="B45" s="22"/>
      <c r="C45" s="230"/>
      <c r="D45" s="237"/>
      <c r="E45" s="13"/>
      <c r="F45" s="230"/>
      <c r="G45" s="231"/>
      <c r="H45" s="27"/>
      <c r="I45" s="27"/>
      <c r="J45" s="1"/>
    </row>
    <row r="46" spans="1:10" x14ac:dyDescent="0.2">
      <c r="A46" s="223" t="s">
        <v>15</v>
      </c>
      <c r="B46" s="232"/>
      <c r="C46" s="217" t="s">
        <v>221</v>
      </c>
      <c r="D46" s="233"/>
      <c r="E46" s="233"/>
      <c r="F46" s="233"/>
      <c r="G46" s="233"/>
      <c r="H46" s="233"/>
      <c r="I46" s="233"/>
      <c r="J46" s="1"/>
    </row>
    <row r="47" spans="1:10" x14ac:dyDescent="0.2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223" t="s">
        <v>174</v>
      </c>
      <c r="B48" s="232"/>
      <c r="C48" s="234" t="s">
        <v>222</v>
      </c>
      <c r="D48" s="235"/>
      <c r="E48" s="238"/>
      <c r="F48" s="13"/>
      <c r="G48" s="36" t="s">
        <v>175</v>
      </c>
      <c r="H48" s="234" t="s">
        <v>223</v>
      </c>
      <c r="I48" s="235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23" t="s">
        <v>31</v>
      </c>
      <c r="B50" s="232"/>
      <c r="C50" s="239" t="s">
        <v>224</v>
      </c>
      <c r="D50" s="235"/>
      <c r="E50" s="235"/>
      <c r="F50" s="235"/>
      <c r="G50" s="235"/>
      <c r="H50" s="235"/>
      <c r="I50" s="235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99" t="s">
        <v>0</v>
      </c>
      <c r="B52" s="200"/>
      <c r="C52" s="217" t="s">
        <v>226</v>
      </c>
      <c r="D52" s="233"/>
      <c r="E52" s="233"/>
      <c r="F52" s="233"/>
      <c r="G52" s="233"/>
      <c r="H52" s="233"/>
      <c r="I52" s="233"/>
      <c r="J52" s="1"/>
    </row>
    <row r="53" spans="1:10" x14ac:dyDescent="0.2">
      <c r="A53" s="14"/>
      <c r="B53" s="14"/>
      <c r="C53" s="245" t="s">
        <v>119</v>
      </c>
      <c r="D53" s="245"/>
      <c r="E53" s="245"/>
      <c r="F53" s="245"/>
      <c r="G53" s="245"/>
      <c r="H53" s="245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40" t="s">
        <v>16</v>
      </c>
      <c r="C56" s="241"/>
      <c r="D56" s="241"/>
      <c r="E56" s="241"/>
      <c r="F56" s="29"/>
      <c r="G56" s="29"/>
      <c r="H56" s="29"/>
      <c r="I56" s="29"/>
      <c r="J56" s="1"/>
    </row>
    <row r="57" spans="1:10" x14ac:dyDescent="0.2">
      <c r="A57" s="14"/>
      <c r="B57" s="240" t="s">
        <v>225</v>
      </c>
      <c r="C57" s="241"/>
      <c r="D57" s="241"/>
      <c r="E57" s="241"/>
      <c r="F57" s="241"/>
      <c r="G57" s="241"/>
      <c r="H57" s="241"/>
      <c r="I57" s="241"/>
      <c r="J57" s="1"/>
    </row>
    <row r="58" spans="1:10" x14ac:dyDescent="0.2">
      <c r="A58" s="14"/>
      <c r="B58" s="240" t="s">
        <v>202</v>
      </c>
      <c r="C58" s="241"/>
      <c r="D58" s="241"/>
      <c r="E58" s="241"/>
      <c r="F58" s="241"/>
      <c r="G58" s="241"/>
      <c r="H58" s="241"/>
      <c r="I58" s="29"/>
      <c r="J58" s="1"/>
    </row>
    <row r="59" spans="1:10" x14ac:dyDescent="0.2">
      <c r="A59" s="14"/>
      <c r="B59" s="240" t="s">
        <v>198</v>
      </c>
      <c r="C59" s="241"/>
      <c r="D59" s="241"/>
      <c r="E59" s="241"/>
      <c r="F59" s="241"/>
      <c r="G59" s="241"/>
      <c r="H59" s="241"/>
      <c r="I59" s="241"/>
      <c r="J59" s="1"/>
    </row>
    <row r="60" spans="1:10" x14ac:dyDescent="0.2">
      <c r="A60" s="14"/>
      <c r="B60" s="240" t="s">
        <v>205</v>
      </c>
      <c r="C60" s="241"/>
      <c r="D60" s="241"/>
      <c r="E60" s="241"/>
      <c r="F60" s="241"/>
      <c r="G60" s="241"/>
      <c r="H60" s="241"/>
      <c r="I60" s="241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242" t="s">
        <v>177</v>
      </c>
      <c r="H64" s="243"/>
      <c r="I64" s="244"/>
      <c r="J64" s="1"/>
    </row>
    <row r="65" spans="1:10" x14ac:dyDescent="0.2">
      <c r="A65" s="41"/>
      <c r="B65" s="41"/>
      <c r="C65" s="13"/>
      <c r="D65" s="13"/>
      <c r="E65" s="13"/>
      <c r="F65" s="13"/>
      <c r="G65" s="230"/>
      <c r="H65" s="237"/>
      <c r="I65" s="13"/>
      <c r="J65" s="1"/>
    </row>
  </sheetData>
  <protectedRanges>
    <protectedRange sqref="I24 E30:G30 E32:G32 A30:D30 E30:G30 H30:I30 H32:I32 A32:D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7" priority="2" stopIfTrue="1" operator="equal">
      <formula>"DA"</formula>
    </cfRule>
  </conditionalFormatting>
  <conditionalFormatting sqref="H2">
    <cfRule type="cellIs" dxfId="16" priority="3" stopIfTrue="1" operator="lessThan">
      <formula>#REF!</formula>
    </cfRule>
  </conditionalFormatting>
  <conditionalFormatting sqref="H2">
    <cfRule type="cellIs" dxfId="15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Normal="100" workbookViewId="0">
      <selection activeCell="G43" sqref="G43"/>
    </sheetView>
  </sheetViews>
  <sheetFormatPr defaultColWidth="9.140625" defaultRowHeight="12.75" x14ac:dyDescent="0.2"/>
  <cols>
    <col min="1" max="9" width="9.140625" style="81"/>
    <col min="10" max="11" width="15.28515625" style="81" customWidth="1"/>
    <col min="12" max="12" width="11.140625" style="81" bestFit="1" customWidth="1"/>
    <col min="13" max="13" width="11.7109375" style="81" bestFit="1" customWidth="1"/>
    <col min="14" max="16384" width="9.140625" style="81"/>
  </cols>
  <sheetData>
    <row r="1" spans="1:1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102"/>
    </row>
    <row r="2" spans="1:11" x14ac:dyDescent="0.2">
      <c r="A2" s="246" t="s">
        <v>120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x14ac:dyDescent="0.2">
      <c r="A3" s="60"/>
      <c r="B3" s="60"/>
      <c r="C3" s="60"/>
      <c r="D3" s="247" t="s">
        <v>179</v>
      </c>
      <c r="E3" s="248"/>
      <c r="F3" s="249" t="s">
        <v>305</v>
      </c>
      <c r="G3" s="250"/>
      <c r="H3" s="60"/>
      <c r="I3" s="60"/>
      <c r="J3" s="251" t="s">
        <v>187</v>
      </c>
      <c r="K3" s="251"/>
    </row>
    <row r="4" spans="1:11" ht="22.5" x14ac:dyDescent="0.2">
      <c r="A4" s="252" t="s">
        <v>154</v>
      </c>
      <c r="B4" s="252"/>
      <c r="C4" s="252"/>
      <c r="D4" s="252"/>
      <c r="E4" s="252"/>
      <c r="F4" s="252"/>
      <c r="G4" s="252"/>
      <c r="H4" s="252"/>
      <c r="I4" s="171" t="s">
        <v>188</v>
      </c>
      <c r="J4" s="172" t="s">
        <v>207</v>
      </c>
      <c r="K4" s="172" t="s">
        <v>302</v>
      </c>
    </row>
    <row r="5" spans="1:11" x14ac:dyDescent="0.2">
      <c r="A5" s="253">
        <v>1</v>
      </c>
      <c r="B5" s="253"/>
      <c r="C5" s="253"/>
      <c r="D5" s="253"/>
      <c r="E5" s="253"/>
      <c r="F5" s="253"/>
      <c r="G5" s="253"/>
      <c r="H5" s="253"/>
      <c r="I5" s="53">
        <v>2</v>
      </c>
      <c r="J5" s="172">
        <v>3</v>
      </c>
      <c r="K5" s="172">
        <v>4</v>
      </c>
    </row>
    <row r="6" spans="1:11" x14ac:dyDescent="0.2">
      <c r="A6" s="254" t="s">
        <v>122</v>
      </c>
      <c r="B6" s="255"/>
      <c r="C6" s="255"/>
      <c r="D6" s="255"/>
      <c r="E6" s="255"/>
      <c r="F6" s="255"/>
      <c r="G6" s="255"/>
      <c r="H6" s="255"/>
      <c r="I6" s="255"/>
      <c r="J6" s="255"/>
      <c r="K6" s="256"/>
    </row>
    <row r="7" spans="1:11" x14ac:dyDescent="0.2">
      <c r="A7" s="257" t="s">
        <v>79</v>
      </c>
      <c r="B7" s="258"/>
      <c r="C7" s="258"/>
      <c r="D7" s="258"/>
      <c r="E7" s="258"/>
      <c r="F7" s="258"/>
      <c r="G7" s="258"/>
      <c r="H7" s="259"/>
      <c r="I7" s="62">
        <v>1</v>
      </c>
      <c r="J7" s="63">
        <f>SUM(J8:J9)</f>
        <v>2179809734</v>
      </c>
      <c r="K7" s="63">
        <f>SUM(K8:K9)</f>
        <v>2313312878</v>
      </c>
    </row>
    <row r="8" spans="1:11" x14ac:dyDescent="0.2">
      <c r="A8" s="260" t="s">
        <v>123</v>
      </c>
      <c r="B8" s="261"/>
      <c r="C8" s="261"/>
      <c r="D8" s="261"/>
      <c r="E8" s="261"/>
      <c r="F8" s="261"/>
      <c r="G8" s="261"/>
      <c r="H8" s="262"/>
      <c r="I8" s="64">
        <v>2</v>
      </c>
      <c r="J8" s="65">
        <v>412197218</v>
      </c>
      <c r="K8" s="65">
        <v>451003058</v>
      </c>
    </row>
    <row r="9" spans="1:11" x14ac:dyDescent="0.2">
      <c r="A9" s="260" t="s">
        <v>124</v>
      </c>
      <c r="B9" s="261"/>
      <c r="C9" s="261"/>
      <c r="D9" s="261"/>
      <c r="E9" s="261"/>
      <c r="F9" s="261"/>
      <c r="G9" s="261"/>
      <c r="H9" s="262"/>
      <c r="I9" s="64">
        <v>3</v>
      </c>
      <c r="J9" s="65">
        <v>1767612516</v>
      </c>
      <c r="K9" s="65">
        <v>1862309820</v>
      </c>
    </row>
    <row r="10" spans="1:11" x14ac:dyDescent="0.2">
      <c r="A10" s="260" t="s">
        <v>125</v>
      </c>
      <c r="B10" s="261"/>
      <c r="C10" s="261"/>
      <c r="D10" s="261"/>
      <c r="E10" s="261"/>
      <c r="F10" s="261"/>
      <c r="G10" s="261"/>
      <c r="H10" s="262"/>
      <c r="I10" s="64">
        <v>4</v>
      </c>
      <c r="J10" s="65">
        <v>958338782</v>
      </c>
      <c r="K10" s="65">
        <v>939426627</v>
      </c>
    </row>
    <row r="11" spans="1:11" x14ac:dyDescent="0.2">
      <c r="A11" s="260" t="s">
        <v>126</v>
      </c>
      <c r="B11" s="261"/>
      <c r="C11" s="261"/>
      <c r="D11" s="261"/>
      <c r="E11" s="261"/>
      <c r="F11" s="261"/>
      <c r="G11" s="261"/>
      <c r="H11" s="262"/>
      <c r="I11" s="64">
        <v>5</v>
      </c>
      <c r="J11" s="65">
        <v>501234808</v>
      </c>
      <c r="K11" s="65">
        <v>612920409</v>
      </c>
    </row>
    <row r="12" spans="1:11" x14ac:dyDescent="0.2">
      <c r="A12" s="260" t="s">
        <v>39</v>
      </c>
      <c r="B12" s="261"/>
      <c r="C12" s="261"/>
      <c r="D12" s="261"/>
      <c r="E12" s="261"/>
      <c r="F12" s="261"/>
      <c r="G12" s="261"/>
      <c r="H12" s="262"/>
      <c r="I12" s="64">
        <v>6</v>
      </c>
      <c r="J12" s="65">
        <v>596525929</v>
      </c>
      <c r="K12" s="65">
        <v>562900876</v>
      </c>
    </row>
    <row r="13" spans="1:11" x14ac:dyDescent="0.2">
      <c r="A13" s="260" t="s">
        <v>40</v>
      </c>
      <c r="B13" s="261"/>
      <c r="C13" s="261"/>
      <c r="D13" s="261"/>
      <c r="E13" s="261"/>
      <c r="F13" s="261"/>
      <c r="G13" s="261"/>
      <c r="H13" s="262"/>
      <c r="I13" s="64">
        <v>7</v>
      </c>
      <c r="J13" s="65">
        <v>1995759118</v>
      </c>
      <c r="K13" s="65">
        <v>2274506476</v>
      </c>
    </row>
    <row r="14" spans="1:11" x14ac:dyDescent="0.2">
      <c r="A14" s="260" t="s">
        <v>127</v>
      </c>
      <c r="B14" s="261"/>
      <c r="C14" s="261"/>
      <c r="D14" s="261"/>
      <c r="E14" s="261"/>
      <c r="F14" s="261"/>
      <c r="G14" s="261"/>
      <c r="H14" s="262"/>
      <c r="I14" s="64">
        <v>8</v>
      </c>
      <c r="J14" s="65">
        <v>566062663</v>
      </c>
      <c r="K14" s="65">
        <v>441917263</v>
      </c>
    </row>
    <row r="15" spans="1:11" x14ac:dyDescent="0.2">
      <c r="A15" s="260" t="s">
        <v>133</v>
      </c>
      <c r="B15" s="261"/>
      <c r="C15" s="261"/>
      <c r="D15" s="261"/>
      <c r="E15" s="261"/>
      <c r="F15" s="261"/>
      <c r="G15" s="261"/>
      <c r="H15" s="262"/>
      <c r="I15" s="64">
        <v>9</v>
      </c>
      <c r="J15" s="65">
        <v>0</v>
      </c>
      <c r="K15" s="65">
        <v>0</v>
      </c>
    </row>
    <row r="16" spans="1:11" x14ac:dyDescent="0.2">
      <c r="A16" s="260" t="s">
        <v>128</v>
      </c>
      <c r="B16" s="261"/>
      <c r="C16" s="261"/>
      <c r="D16" s="261"/>
      <c r="E16" s="261"/>
      <c r="F16" s="261"/>
      <c r="G16" s="261"/>
      <c r="H16" s="262"/>
      <c r="I16" s="64">
        <v>10</v>
      </c>
      <c r="J16" s="65">
        <v>0</v>
      </c>
      <c r="K16" s="65">
        <v>338154</v>
      </c>
    </row>
    <row r="17" spans="1:13" x14ac:dyDescent="0.2">
      <c r="A17" s="260" t="s">
        <v>129</v>
      </c>
      <c r="B17" s="261"/>
      <c r="C17" s="261"/>
      <c r="D17" s="261"/>
      <c r="E17" s="261"/>
      <c r="F17" s="261"/>
      <c r="G17" s="261"/>
      <c r="H17" s="262"/>
      <c r="I17" s="64">
        <v>11</v>
      </c>
      <c r="J17" s="65">
        <v>104187886</v>
      </c>
      <c r="K17" s="65">
        <v>89322439</v>
      </c>
    </row>
    <row r="18" spans="1:13" x14ac:dyDescent="0.2">
      <c r="A18" s="260" t="s">
        <v>130</v>
      </c>
      <c r="B18" s="261"/>
      <c r="C18" s="261"/>
      <c r="D18" s="261"/>
      <c r="E18" s="261"/>
      <c r="F18" s="261"/>
      <c r="G18" s="261"/>
      <c r="H18" s="262"/>
      <c r="I18" s="64">
        <v>12</v>
      </c>
      <c r="J18" s="65">
        <v>10051115650</v>
      </c>
      <c r="K18" s="65">
        <v>11066669259</v>
      </c>
      <c r="L18" s="185"/>
    </row>
    <row r="19" spans="1:13" x14ac:dyDescent="0.2">
      <c r="A19" s="263" t="s">
        <v>134</v>
      </c>
      <c r="B19" s="264"/>
      <c r="C19" s="264"/>
      <c r="D19" s="264"/>
      <c r="E19" s="264"/>
      <c r="F19" s="264"/>
      <c r="G19" s="264"/>
      <c r="H19" s="265"/>
      <c r="I19" s="64">
        <v>13</v>
      </c>
      <c r="J19" s="65">
        <v>53420000</v>
      </c>
      <c r="K19" s="65">
        <v>53420000</v>
      </c>
    </row>
    <row r="20" spans="1:13" x14ac:dyDescent="0.2">
      <c r="A20" s="260" t="s">
        <v>131</v>
      </c>
      <c r="B20" s="261"/>
      <c r="C20" s="261"/>
      <c r="D20" s="261"/>
      <c r="E20" s="261"/>
      <c r="F20" s="261"/>
      <c r="G20" s="261"/>
      <c r="H20" s="262"/>
      <c r="I20" s="64">
        <v>14</v>
      </c>
      <c r="J20" s="65">
        <v>103134707</v>
      </c>
      <c r="K20" s="65">
        <v>96410564</v>
      </c>
    </row>
    <row r="21" spans="1:13" x14ac:dyDescent="0.2">
      <c r="A21" s="260" t="s">
        <v>132</v>
      </c>
      <c r="B21" s="261"/>
      <c r="C21" s="261"/>
      <c r="D21" s="261"/>
      <c r="E21" s="261"/>
      <c r="F21" s="261"/>
      <c r="G21" s="261"/>
      <c r="H21" s="262"/>
      <c r="I21" s="64">
        <v>15</v>
      </c>
      <c r="J21" s="65">
        <v>147109089</v>
      </c>
      <c r="K21" s="65">
        <v>145873746</v>
      </c>
    </row>
    <row r="22" spans="1:13" x14ac:dyDescent="0.2">
      <c r="A22" s="260" t="s">
        <v>37</v>
      </c>
      <c r="B22" s="261"/>
      <c r="C22" s="261"/>
      <c r="D22" s="261"/>
      <c r="E22" s="261"/>
      <c r="F22" s="261"/>
      <c r="G22" s="261"/>
      <c r="H22" s="262"/>
      <c r="I22" s="64">
        <v>16</v>
      </c>
      <c r="J22" s="65">
        <v>456468108</v>
      </c>
      <c r="K22" s="65">
        <v>463537572</v>
      </c>
    </row>
    <row r="23" spans="1:13" x14ac:dyDescent="0.2">
      <c r="A23" s="266" t="s">
        <v>78</v>
      </c>
      <c r="B23" s="267"/>
      <c r="C23" s="267"/>
      <c r="D23" s="267"/>
      <c r="E23" s="267"/>
      <c r="F23" s="267"/>
      <c r="G23" s="267"/>
      <c r="H23" s="268"/>
      <c r="I23" s="66">
        <v>17</v>
      </c>
      <c r="J23" s="92">
        <f>SUM(J8:J22)</f>
        <v>17713166474</v>
      </c>
      <c r="K23" s="92">
        <f>SUM(K8:K22)</f>
        <v>19060556263</v>
      </c>
    </row>
    <row r="24" spans="1:13" x14ac:dyDescent="0.2">
      <c r="A24" s="269" t="s">
        <v>38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3" x14ac:dyDescent="0.2">
      <c r="A25" s="272" t="s">
        <v>80</v>
      </c>
      <c r="B25" s="273"/>
      <c r="C25" s="273"/>
      <c r="D25" s="273"/>
      <c r="E25" s="273"/>
      <c r="F25" s="273"/>
      <c r="G25" s="273"/>
      <c r="H25" s="274"/>
      <c r="I25" s="56">
        <v>18</v>
      </c>
      <c r="J25" s="63">
        <v>558124023</v>
      </c>
      <c r="K25" s="63">
        <f>+K26+K27</f>
        <v>607633943</v>
      </c>
    </row>
    <row r="26" spans="1:13" x14ac:dyDescent="0.2">
      <c r="A26" s="275" t="s">
        <v>41</v>
      </c>
      <c r="B26" s="276"/>
      <c r="C26" s="276"/>
      <c r="D26" s="276"/>
      <c r="E26" s="276"/>
      <c r="F26" s="276"/>
      <c r="G26" s="276"/>
      <c r="H26" s="277"/>
      <c r="I26" s="56">
        <v>19</v>
      </c>
      <c r="J26" s="68">
        <v>393994</v>
      </c>
      <c r="K26" s="65">
        <v>0</v>
      </c>
    </row>
    <row r="27" spans="1:13" x14ac:dyDescent="0.2">
      <c r="A27" s="275" t="s">
        <v>42</v>
      </c>
      <c r="B27" s="276"/>
      <c r="C27" s="276"/>
      <c r="D27" s="276"/>
      <c r="E27" s="276"/>
      <c r="F27" s="276"/>
      <c r="G27" s="276"/>
      <c r="H27" s="277"/>
      <c r="I27" s="56">
        <v>20</v>
      </c>
      <c r="J27" s="68">
        <v>557730029</v>
      </c>
      <c r="K27" s="65">
        <v>607633943</v>
      </c>
    </row>
    <row r="28" spans="1:13" x14ac:dyDescent="0.2">
      <c r="A28" s="275" t="s">
        <v>43</v>
      </c>
      <c r="B28" s="276"/>
      <c r="C28" s="276"/>
      <c r="D28" s="276"/>
      <c r="E28" s="276"/>
      <c r="F28" s="276"/>
      <c r="G28" s="276"/>
      <c r="H28" s="277"/>
      <c r="I28" s="56">
        <v>21</v>
      </c>
      <c r="J28" s="69">
        <v>12392106047</v>
      </c>
      <c r="K28" s="69">
        <f>+K29+K30+K31</f>
        <v>14184565632</v>
      </c>
    </row>
    <row r="29" spans="1:13" x14ac:dyDescent="0.2">
      <c r="A29" s="275" t="s">
        <v>44</v>
      </c>
      <c r="B29" s="276"/>
      <c r="C29" s="276"/>
      <c r="D29" s="276"/>
      <c r="E29" s="276"/>
      <c r="F29" s="276"/>
      <c r="G29" s="276"/>
      <c r="H29" s="277"/>
      <c r="I29" s="56">
        <v>22</v>
      </c>
      <c r="J29" s="68">
        <v>2953953271</v>
      </c>
      <c r="K29" s="65">
        <v>3836744745</v>
      </c>
    </row>
    <row r="30" spans="1:13" x14ac:dyDescent="0.2">
      <c r="A30" s="275" t="s">
        <v>45</v>
      </c>
      <c r="B30" s="276"/>
      <c r="C30" s="276"/>
      <c r="D30" s="276"/>
      <c r="E30" s="276"/>
      <c r="F30" s="276"/>
      <c r="G30" s="276"/>
      <c r="H30" s="277"/>
      <c r="I30" s="56">
        <v>23</v>
      </c>
      <c r="J30" s="68">
        <v>1060935229</v>
      </c>
      <c r="K30" s="65">
        <v>1345177437</v>
      </c>
    </row>
    <row r="31" spans="1:13" x14ac:dyDescent="0.2">
      <c r="A31" s="275" t="s">
        <v>46</v>
      </c>
      <c r="B31" s="276"/>
      <c r="C31" s="276"/>
      <c r="D31" s="276"/>
      <c r="E31" s="276"/>
      <c r="F31" s="276"/>
      <c r="G31" s="276"/>
      <c r="H31" s="277"/>
      <c r="I31" s="56">
        <v>24</v>
      </c>
      <c r="J31" s="68">
        <v>8377217547</v>
      </c>
      <c r="K31" s="65">
        <v>9002643450</v>
      </c>
    </row>
    <row r="32" spans="1:13" x14ac:dyDescent="0.2">
      <c r="A32" s="275" t="s">
        <v>77</v>
      </c>
      <c r="B32" s="276"/>
      <c r="C32" s="276"/>
      <c r="D32" s="276"/>
      <c r="E32" s="276"/>
      <c r="F32" s="276"/>
      <c r="G32" s="276"/>
      <c r="H32" s="277"/>
      <c r="I32" s="56">
        <v>25</v>
      </c>
      <c r="J32" s="69">
        <v>446650250</v>
      </c>
      <c r="K32" s="69">
        <f>+K33+K34</f>
        <v>175681420</v>
      </c>
      <c r="M32" s="185"/>
    </row>
    <row r="33" spans="1:11" x14ac:dyDescent="0.2">
      <c r="A33" s="275" t="s">
        <v>47</v>
      </c>
      <c r="B33" s="276"/>
      <c r="C33" s="276"/>
      <c r="D33" s="276"/>
      <c r="E33" s="276"/>
      <c r="F33" s="276"/>
      <c r="G33" s="276"/>
      <c r="H33" s="277"/>
      <c r="I33" s="56">
        <v>26</v>
      </c>
      <c r="J33" s="68">
        <v>0</v>
      </c>
      <c r="K33" s="65">
        <v>0</v>
      </c>
    </row>
    <row r="34" spans="1:11" x14ac:dyDescent="0.2">
      <c r="A34" s="275" t="s">
        <v>48</v>
      </c>
      <c r="B34" s="276"/>
      <c r="C34" s="276"/>
      <c r="D34" s="276"/>
      <c r="E34" s="276"/>
      <c r="F34" s="276"/>
      <c r="G34" s="276"/>
      <c r="H34" s="277"/>
      <c r="I34" s="56">
        <v>27</v>
      </c>
      <c r="J34" s="68">
        <v>446650250</v>
      </c>
      <c r="K34" s="65">
        <v>175681420</v>
      </c>
    </row>
    <row r="35" spans="1:11" x14ac:dyDescent="0.2">
      <c r="A35" s="275" t="s">
        <v>55</v>
      </c>
      <c r="B35" s="276"/>
      <c r="C35" s="276"/>
      <c r="D35" s="276"/>
      <c r="E35" s="276"/>
      <c r="F35" s="276"/>
      <c r="G35" s="276"/>
      <c r="H35" s="277"/>
      <c r="I35" s="56">
        <v>28</v>
      </c>
      <c r="J35" s="68">
        <v>0</v>
      </c>
      <c r="K35" s="65">
        <v>53688</v>
      </c>
    </row>
    <row r="36" spans="1:11" x14ac:dyDescent="0.2">
      <c r="A36" s="275" t="s">
        <v>81</v>
      </c>
      <c r="B36" s="276"/>
      <c r="C36" s="276"/>
      <c r="D36" s="276"/>
      <c r="E36" s="276"/>
      <c r="F36" s="276"/>
      <c r="G36" s="276"/>
      <c r="H36" s="277"/>
      <c r="I36" s="56">
        <v>29</v>
      </c>
      <c r="J36" s="69">
        <v>0</v>
      </c>
      <c r="K36" s="69">
        <f>+K37+K38</f>
        <v>0</v>
      </c>
    </row>
    <row r="37" spans="1:11" x14ac:dyDescent="0.2">
      <c r="A37" s="275" t="s">
        <v>49</v>
      </c>
      <c r="B37" s="276"/>
      <c r="C37" s="276"/>
      <c r="D37" s="276"/>
      <c r="E37" s="276"/>
      <c r="F37" s="276"/>
      <c r="G37" s="276"/>
      <c r="H37" s="277"/>
      <c r="I37" s="56">
        <v>30</v>
      </c>
      <c r="J37" s="68">
        <v>0</v>
      </c>
      <c r="K37" s="65">
        <v>0</v>
      </c>
    </row>
    <row r="38" spans="1:11" x14ac:dyDescent="0.2">
      <c r="A38" s="275" t="s">
        <v>50</v>
      </c>
      <c r="B38" s="276"/>
      <c r="C38" s="276"/>
      <c r="D38" s="276"/>
      <c r="E38" s="276"/>
      <c r="F38" s="276"/>
      <c r="G38" s="276"/>
      <c r="H38" s="277"/>
      <c r="I38" s="56">
        <v>31</v>
      </c>
      <c r="J38" s="68">
        <v>0</v>
      </c>
      <c r="K38" s="65">
        <v>0</v>
      </c>
    </row>
    <row r="39" spans="1:11" x14ac:dyDescent="0.2">
      <c r="A39" s="275" t="s">
        <v>51</v>
      </c>
      <c r="B39" s="276"/>
      <c r="C39" s="276"/>
      <c r="D39" s="276"/>
      <c r="E39" s="276"/>
      <c r="F39" s="276"/>
      <c r="G39" s="276"/>
      <c r="H39" s="277"/>
      <c r="I39" s="56">
        <v>32</v>
      </c>
      <c r="J39" s="68">
        <v>0</v>
      </c>
      <c r="K39" s="65">
        <v>0</v>
      </c>
    </row>
    <row r="40" spans="1:11" x14ac:dyDescent="0.2">
      <c r="A40" s="275" t="s">
        <v>52</v>
      </c>
      <c r="B40" s="276"/>
      <c r="C40" s="276"/>
      <c r="D40" s="276"/>
      <c r="E40" s="276"/>
      <c r="F40" s="276"/>
      <c r="G40" s="276"/>
      <c r="H40" s="277"/>
      <c r="I40" s="56">
        <v>33</v>
      </c>
      <c r="J40" s="68">
        <v>0</v>
      </c>
      <c r="K40" s="65">
        <v>0</v>
      </c>
    </row>
    <row r="41" spans="1:11" x14ac:dyDescent="0.2">
      <c r="A41" s="275" t="s">
        <v>53</v>
      </c>
      <c r="B41" s="276"/>
      <c r="C41" s="276"/>
      <c r="D41" s="276"/>
      <c r="E41" s="276"/>
      <c r="F41" s="276"/>
      <c r="G41" s="276"/>
      <c r="H41" s="277"/>
      <c r="I41" s="56">
        <v>34</v>
      </c>
      <c r="J41" s="68">
        <v>2537022027</v>
      </c>
      <c r="K41" s="65">
        <v>2184674049</v>
      </c>
    </row>
    <row r="42" spans="1:11" x14ac:dyDescent="0.2">
      <c r="A42" s="278" t="s">
        <v>76</v>
      </c>
      <c r="B42" s="279"/>
      <c r="C42" s="279"/>
      <c r="D42" s="279"/>
      <c r="E42" s="279"/>
      <c r="F42" s="279"/>
      <c r="G42" s="279"/>
      <c r="H42" s="280"/>
      <c r="I42" s="71">
        <v>35</v>
      </c>
      <c r="J42" s="92">
        <v>15933902347</v>
      </c>
      <c r="K42" s="92">
        <f>+K41+K40+K39+K36+K35+K32+K28+K25</f>
        <v>17152608732</v>
      </c>
    </row>
    <row r="43" spans="1:11" x14ac:dyDescent="0.2">
      <c r="A43" s="269" t="s">
        <v>54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x14ac:dyDescent="0.2">
      <c r="A44" s="272" t="s">
        <v>56</v>
      </c>
      <c r="B44" s="273"/>
      <c r="C44" s="273"/>
      <c r="D44" s="273"/>
      <c r="E44" s="273"/>
      <c r="F44" s="273"/>
      <c r="G44" s="273"/>
      <c r="H44" s="274"/>
      <c r="I44" s="56">
        <v>36</v>
      </c>
      <c r="J44" s="72">
        <v>1214298000</v>
      </c>
      <c r="K44" s="65">
        <v>1214298000</v>
      </c>
    </row>
    <row r="45" spans="1:11" x14ac:dyDescent="0.2">
      <c r="A45" s="275" t="s">
        <v>57</v>
      </c>
      <c r="B45" s="276"/>
      <c r="C45" s="276"/>
      <c r="D45" s="276"/>
      <c r="E45" s="276"/>
      <c r="F45" s="276"/>
      <c r="G45" s="276"/>
      <c r="H45" s="277"/>
      <c r="I45" s="56">
        <v>37</v>
      </c>
      <c r="J45" s="73">
        <v>123216697</v>
      </c>
      <c r="K45" s="65">
        <v>147522209</v>
      </c>
    </row>
    <row r="46" spans="1:11" x14ac:dyDescent="0.2">
      <c r="A46" s="275" t="s">
        <v>58</v>
      </c>
      <c r="B46" s="276"/>
      <c r="C46" s="276"/>
      <c r="D46" s="276"/>
      <c r="E46" s="276"/>
      <c r="F46" s="276"/>
      <c r="G46" s="276"/>
      <c r="H46" s="277"/>
      <c r="I46" s="56">
        <v>38</v>
      </c>
      <c r="J46" s="73">
        <v>0</v>
      </c>
      <c r="K46" s="65">
        <v>82293647</v>
      </c>
    </row>
    <row r="47" spans="1:11" x14ac:dyDescent="0.2">
      <c r="A47" s="275" t="s">
        <v>59</v>
      </c>
      <c r="B47" s="276"/>
      <c r="C47" s="276"/>
      <c r="D47" s="276"/>
      <c r="E47" s="276"/>
      <c r="F47" s="276"/>
      <c r="G47" s="276"/>
      <c r="H47" s="277"/>
      <c r="I47" s="56">
        <v>39</v>
      </c>
      <c r="J47" s="73">
        <v>0</v>
      </c>
      <c r="K47" s="65">
        <v>6160835</v>
      </c>
    </row>
    <row r="48" spans="1:11" x14ac:dyDescent="0.2">
      <c r="A48" s="275" t="s">
        <v>60</v>
      </c>
      <c r="B48" s="276"/>
      <c r="C48" s="276"/>
      <c r="D48" s="276"/>
      <c r="E48" s="276"/>
      <c r="F48" s="276"/>
      <c r="G48" s="276"/>
      <c r="H48" s="277"/>
      <c r="I48" s="56">
        <v>40</v>
      </c>
      <c r="J48" s="73">
        <v>359660725</v>
      </c>
      <c r="K48" s="65">
        <v>363660725</v>
      </c>
    </row>
    <row r="49" spans="1:12" x14ac:dyDescent="0.2">
      <c r="A49" s="275" t="s">
        <v>61</v>
      </c>
      <c r="B49" s="276"/>
      <c r="C49" s="276"/>
      <c r="D49" s="276"/>
      <c r="E49" s="276"/>
      <c r="F49" s="276"/>
      <c r="G49" s="276"/>
      <c r="H49" s="277"/>
      <c r="I49" s="56">
        <v>41</v>
      </c>
      <c r="J49" s="73">
        <v>82088705</v>
      </c>
      <c r="K49" s="65">
        <v>94012115</v>
      </c>
    </row>
    <row r="50" spans="1:12" x14ac:dyDescent="0.2">
      <c r="A50" s="275" t="s">
        <v>62</v>
      </c>
      <c r="B50" s="276"/>
      <c r="C50" s="276"/>
      <c r="D50" s="276"/>
      <c r="E50" s="276"/>
      <c r="F50" s="276"/>
      <c r="G50" s="276"/>
      <c r="H50" s="277"/>
      <c r="I50" s="56">
        <v>42</v>
      </c>
      <c r="J50" s="73">
        <v>0</v>
      </c>
      <c r="K50" s="65">
        <v>0</v>
      </c>
    </row>
    <row r="51" spans="1:12" x14ac:dyDescent="0.2">
      <c r="A51" s="281" t="s">
        <v>66</v>
      </c>
      <c r="B51" s="282"/>
      <c r="C51" s="282"/>
      <c r="D51" s="282"/>
      <c r="E51" s="282"/>
      <c r="F51" s="282"/>
      <c r="G51" s="282"/>
      <c r="H51" s="283"/>
      <c r="I51" s="56">
        <v>43</v>
      </c>
      <c r="J51" s="85">
        <v>1779264127</v>
      </c>
      <c r="K51" s="85">
        <f>SUM(K44:K50)</f>
        <v>1907947531</v>
      </c>
    </row>
    <row r="52" spans="1:12" x14ac:dyDescent="0.2">
      <c r="A52" s="287" t="s">
        <v>63</v>
      </c>
      <c r="B52" s="288"/>
      <c r="C52" s="288"/>
      <c r="D52" s="288"/>
      <c r="E52" s="288"/>
      <c r="F52" s="288"/>
      <c r="G52" s="288"/>
      <c r="H52" s="289"/>
      <c r="I52" s="58">
        <v>44</v>
      </c>
      <c r="J52" s="80">
        <v>17713166474</v>
      </c>
      <c r="K52" s="80">
        <f>+K51+K42</f>
        <v>19060556263</v>
      </c>
      <c r="L52" s="187"/>
    </row>
    <row r="53" spans="1:12" x14ac:dyDescent="0.2">
      <c r="A53" s="269" t="s">
        <v>199</v>
      </c>
      <c r="B53" s="290"/>
      <c r="C53" s="290"/>
      <c r="D53" s="290"/>
      <c r="E53" s="290"/>
      <c r="F53" s="290"/>
      <c r="G53" s="290"/>
      <c r="H53" s="290"/>
      <c r="I53" s="270"/>
      <c r="J53" s="270"/>
      <c r="K53" s="271"/>
    </row>
    <row r="54" spans="1:12" x14ac:dyDescent="0.2">
      <c r="A54" s="281" t="s">
        <v>67</v>
      </c>
      <c r="B54" s="282"/>
      <c r="C54" s="282"/>
      <c r="D54" s="282"/>
      <c r="E54" s="282"/>
      <c r="F54" s="282"/>
      <c r="G54" s="282"/>
      <c r="H54" s="283"/>
      <c r="I54" s="56">
        <v>45</v>
      </c>
      <c r="J54" s="63"/>
      <c r="K54" s="63"/>
    </row>
    <row r="55" spans="1:12" x14ac:dyDescent="0.2">
      <c r="A55" s="275" t="s">
        <v>68</v>
      </c>
      <c r="B55" s="276"/>
      <c r="C55" s="276"/>
      <c r="D55" s="276"/>
      <c r="E55" s="276"/>
      <c r="F55" s="276"/>
      <c r="G55" s="276"/>
      <c r="H55" s="277"/>
      <c r="I55" s="56">
        <v>46</v>
      </c>
      <c r="J55" s="65"/>
      <c r="K55" s="65"/>
    </row>
    <row r="56" spans="1:12" x14ac:dyDescent="0.2">
      <c r="A56" s="284" t="s">
        <v>75</v>
      </c>
      <c r="B56" s="285"/>
      <c r="C56" s="285"/>
      <c r="D56" s="285"/>
      <c r="E56" s="285"/>
      <c r="F56" s="285"/>
      <c r="G56" s="285"/>
      <c r="H56" s="286"/>
      <c r="I56" s="58">
        <v>47</v>
      </c>
      <c r="J56" s="67">
        <f>J54-J55</f>
        <v>0</v>
      </c>
      <c r="K56" s="67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5:K25 J7:K23">
    <cfRule type="cellIs" dxfId="14" priority="20" stopIfTrue="1" operator="lessThan">
      <formula>0</formula>
    </cfRule>
  </conditionalFormatting>
  <conditionalFormatting sqref="K37">
    <cfRule type="cellIs" dxfId="13" priority="6" stopIfTrue="1" operator="lessThan">
      <formula>0</formula>
    </cfRule>
  </conditionalFormatting>
  <conditionalFormatting sqref="K35">
    <cfRule type="cellIs" dxfId="12" priority="7" stopIfTrue="1" operator="lessThan">
      <formula>0</formula>
    </cfRule>
  </conditionalFormatting>
  <conditionalFormatting sqref="K33">
    <cfRule type="cellIs" dxfId="11" priority="9" stopIfTrue="1" operator="lessThan">
      <formula>0</formula>
    </cfRule>
  </conditionalFormatting>
  <conditionalFormatting sqref="K27">
    <cfRule type="cellIs" dxfId="10" priority="13" stopIfTrue="1" operator="lessThan">
      <formula>0</formula>
    </cfRule>
  </conditionalFormatting>
  <conditionalFormatting sqref="K26">
    <cfRule type="cellIs" dxfId="9" priority="14" stopIfTrue="1" operator="lessThan">
      <formula>0</formula>
    </cfRule>
  </conditionalFormatting>
  <conditionalFormatting sqref="K29">
    <cfRule type="cellIs" dxfId="8" priority="12" stopIfTrue="1" operator="lessThan">
      <formula>0</formula>
    </cfRule>
  </conditionalFormatting>
  <conditionalFormatting sqref="K30">
    <cfRule type="cellIs" dxfId="7" priority="11" stopIfTrue="1" operator="lessThan">
      <formula>0</formula>
    </cfRule>
  </conditionalFormatting>
  <conditionalFormatting sqref="K31">
    <cfRule type="cellIs" dxfId="6" priority="10" stopIfTrue="1" operator="lessThan">
      <formula>0</formula>
    </cfRule>
  </conditionalFormatting>
  <conditionalFormatting sqref="K34">
    <cfRule type="cellIs" dxfId="5" priority="8" stopIfTrue="1" operator="lessThan">
      <formula>0</formula>
    </cfRule>
  </conditionalFormatting>
  <conditionalFormatting sqref="K38">
    <cfRule type="cellIs" dxfId="4" priority="5" stopIfTrue="1" operator="lessThan">
      <formula>0</formula>
    </cfRule>
  </conditionalFormatting>
  <conditionalFormatting sqref="K39">
    <cfRule type="cellIs" dxfId="3" priority="4" stopIfTrue="1" operator="lessThan">
      <formula>0</formula>
    </cfRule>
  </conditionalFormatting>
  <conditionalFormatting sqref="K40">
    <cfRule type="cellIs" dxfId="2" priority="3" stopIfTrue="1" operator="lessThan">
      <formula>0</formula>
    </cfRule>
  </conditionalFormatting>
  <conditionalFormatting sqref="K41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37:K41 J33:K35 J8:K22 J47:J48 J44:K44 K45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9:J50 J55:K55 J45:J46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abSelected="1" zoomScale="115" zoomScaleNormal="115" zoomScaleSheetLayoutView="100" workbookViewId="0">
      <selection activeCell="G43" sqref="G43"/>
    </sheetView>
  </sheetViews>
  <sheetFormatPr defaultColWidth="9.140625" defaultRowHeight="12.75" x14ac:dyDescent="0.2"/>
  <cols>
    <col min="1" max="8" width="9.140625" style="50"/>
    <col min="9" max="9" width="7.85546875" style="50" customWidth="1"/>
    <col min="10" max="13" width="14.42578125" style="50" customWidth="1"/>
    <col min="14" max="14" width="14" style="50" bestFit="1" customWidth="1"/>
    <col min="15" max="16" width="11.140625" style="81" bestFit="1" customWidth="1"/>
    <col min="17" max="17" width="9.140625" style="50"/>
    <col min="18" max="18" width="11.140625" style="50" bestFit="1" customWidth="1"/>
    <col min="19" max="19" width="10.140625" style="50" bestFit="1" customWidth="1"/>
    <col min="20" max="16384" width="9.140625" style="50"/>
  </cols>
  <sheetData>
    <row r="2" spans="1:19" ht="15.75" x14ac:dyDescent="0.25">
      <c r="A2" s="291" t="s">
        <v>121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60"/>
    </row>
    <row r="3" spans="1:19" ht="12.75" customHeight="1" x14ac:dyDescent="0.2">
      <c r="A3" s="60"/>
      <c r="B3" s="60"/>
      <c r="C3" s="247" t="s">
        <v>180</v>
      </c>
      <c r="D3" s="248"/>
      <c r="E3" s="292" t="s">
        <v>300</v>
      </c>
      <c r="F3" s="293"/>
      <c r="G3" s="61" t="s">
        <v>70</v>
      </c>
      <c r="H3" s="249" t="s">
        <v>305</v>
      </c>
      <c r="I3" s="250"/>
      <c r="J3" s="294" t="s">
        <v>187</v>
      </c>
      <c r="K3" s="295"/>
      <c r="L3" s="295"/>
      <c r="M3" s="295"/>
    </row>
    <row r="4" spans="1:19" ht="23.25" x14ac:dyDescent="0.2">
      <c r="A4" s="252" t="s">
        <v>154</v>
      </c>
      <c r="B4" s="252"/>
      <c r="C4" s="252"/>
      <c r="D4" s="252"/>
      <c r="E4" s="252"/>
      <c r="F4" s="252"/>
      <c r="G4" s="252"/>
      <c r="H4" s="252"/>
      <c r="I4" s="51" t="s">
        <v>189</v>
      </c>
      <c r="J4" s="253" t="s">
        <v>207</v>
      </c>
      <c r="K4" s="253"/>
      <c r="L4" s="253" t="s">
        <v>208</v>
      </c>
      <c r="M4" s="253"/>
    </row>
    <row r="5" spans="1:19" x14ac:dyDescent="0.2">
      <c r="A5" s="252"/>
      <c r="B5" s="252"/>
      <c r="C5" s="252"/>
      <c r="D5" s="252"/>
      <c r="E5" s="252"/>
      <c r="F5" s="252"/>
      <c r="G5" s="252"/>
      <c r="H5" s="252"/>
      <c r="I5" s="51"/>
      <c r="J5" s="169" t="s">
        <v>203</v>
      </c>
      <c r="K5" s="169" t="s">
        <v>204</v>
      </c>
      <c r="L5" s="169" t="s">
        <v>203</v>
      </c>
      <c r="M5" s="169" t="s">
        <v>204</v>
      </c>
    </row>
    <row r="6" spans="1:19" x14ac:dyDescent="0.2">
      <c r="A6" s="253">
        <v>1</v>
      </c>
      <c r="B6" s="253"/>
      <c r="C6" s="253"/>
      <c r="D6" s="253"/>
      <c r="E6" s="253"/>
      <c r="F6" s="253"/>
      <c r="G6" s="253"/>
      <c r="H6" s="253"/>
      <c r="I6" s="53">
        <v>2</v>
      </c>
      <c r="J6" s="52">
        <v>3</v>
      </c>
      <c r="K6" s="52">
        <v>4</v>
      </c>
      <c r="L6" s="52">
        <v>5</v>
      </c>
      <c r="M6" s="52">
        <v>6</v>
      </c>
    </row>
    <row r="7" spans="1:19" x14ac:dyDescent="0.2">
      <c r="A7" s="299" t="s">
        <v>135</v>
      </c>
      <c r="B7" s="300"/>
      <c r="C7" s="300"/>
      <c r="D7" s="300"/>
      <c r="E7" s="300"/>
      <c r="F7" s="300"/>
      <c r="G7" s="300"/>
      <c r="H7" s="301"/>
      <c r="I7" s="54">
        <v>48</v>
      </c>
      <c r="J7" s="88">
        <v>594072069</v>
      </c>
      <c r="K7" s="88">
        <v>196791194</v>
      </c>
      <c r="L7" s="88">
        <v>539165281</v>
      </c>
      <c r="M7" s="88">
        <v>179728508</v>
      </c>
      <c r="N7" s="95"/>
      <c r="P7" s="173"/>
    </row>
    <row r="8" spans="1:19" x14ac:dyDescent="0.2">
      <c r="A8" s="296" t="s">
        <v>136</v>
      </c>
      <c r="B8" s="297"/>
      <c r="C8" s="297"/>
      <c r="D8" s="297"/>
      <c r="E8" s="297"/>
      <c r="F8" s="297"/>
      <c r="G8" s="297"/>
      <c r="H8" s="298"/>
      <c r="I8" s="56">
        <v>49</v>
      </c>
      <c r="J8" s="88">
        <v>207629642</v>
      </c>
      <c r="K8" s="88">
        <v>62532661</v>
      </c>
      <c r="L8" s="88">
        <v>162268732</v>
      </c>
      <c r="M8" s="88">
        <v>49716943</v>
      </c>
      <c r="N8" s="95"/>
      <c r="P8" s="173"/>
    </row>
    <row r="9" spans="1:19" x14ac:dyDescent="0.2">
      <c r="A9" s="281" t="s">
        <v>73</v>
      </c>
      <c r="B9" s="282"/>
      <c r="C9" s="282"/>
      <c r="D9" s="282"/>
      <c r="E9" s="282"/>
      <c r="F9" s="282"/>
      <c r="G9" s="282"/>
      <c r="H9" s="283"/>
      <c r="I9" s="56">
        <v>50</v>
      </c>
      <c r="J9" s="89">
        <f>+J7-J8</f>
        <v>386442427</v>
      </c>
      <c r="K9" s="89">
        <f>+K7-K8</f>
        <v>134258533</v>
      </c>
      <c r="L9" s="89">
        <f>+L7-L8</f>
        <v>376896549</v>
      </c>
      <c r="M9" s="89">
        <f>+M7-M8</f>
        <v>130011565</v>
      </c>
      <c r="N9" s="95"/>
      <c r="O9" s="99"/>
      <c r="P9" s="173"/>
    </row>
    <row r="10" spans="1:19" x14ac:dyDescent="0.2">
      <c r="A10" s="296" t="s">
        <v>137</v>
      </c>
      <c r="B10" s="297"/>
      <c r="C10" s="297"/>
      <c r="D10" s="297"/>
      <c r="E10" s="297"/>
      <c r="F10" s="297"/>
      <c r="G10" s="297"/>
      <c r="H10" s="298"/>
      <c r="I10" s="56">
        <v>51</v>
      </c>
      <c r="J10" s="88">
        <v>362639473</v>
      </c>
      <c r="K10" s="88">
        <v>127203751</v>
      </c>
      <c r="L10" s="88">
        <v>373151521</v>
      </c>
      <c r="M10" s="88">
        <v>137049404</v>
      </c>
      <c r="N10" s="95"/>
      <c r="P10" s="173"/>
    </row>
    <row r="11" spans="1:19" x14ac:dyDescent="0.2">
      <c r="A11" s="296" t="s">
        <v>138</v>
      </c>
      <c r="B11" s="297"/>
      <c r="C11" s="297"/>
      <c r="D11" s="297"/>
      <c r="E11" s="297"/>
      <c r="F11" s="297"/>
      <c r="G11" s="297"/>
      <c r="H11" s="298"/>
      <c r="I11" s="56">
        <v>52</v>
      </c>
      <c r="J11" s="88">
        <v>224780688</v>
      </c>
      <c r="K11" s="88">
        <v>76990880</v>
      </c>
      <c r="L11" s="88">
        <v>231161522</v>
      </c>
      <c r="M11" s="88">
        <v>82703115</v>
      </c>
      <c r="N11" s="95"/>
      <c r="P11" s="173"/>
    </row>
    <row r="12" spans="1:19" x14ac:dyDescent="0.2">
      <c r="A12" s="281" t="s">
        <v>72</v>
      </c>
      <c r="B12" s="282"/>
      <c r="C12" s="282"/>
      <c r="D12" s="282"/>
      <c r="E12" s="282"/>
      <c r="F12" s="282"/>
      <c r="G12" s="282"/>
      <c r="H12" s="283"/>
      <c r="I12" s="56">
        <v>53</v>
      </c>
      <c r="J12" s="89">
        <f>+J10-J11</f>
        <v>137858785</v>
      </c>
      <c r="K12" s="89">
        <f>+K10-K11</f>
        <v>50212871</v>
      </c>
      <c r="L12" s="89">
        <f>+L10-L11</f>
        <v>141989999</v>
      </c>
      <c r="M12" s="89">
        <f>+M10-M11</f>
        <v>54346289</v>
      </c>
      <c r="N12" s="95"/>
      <c r="O12" s="99"/>
      <c r="P12" s="173"/>
    </row>
    <row r="13" spans="1:19" ht="24.75" customHeight="1" x14ac:dyDescent="0.2">
      <c r="A13" s="275" t="s">
        <v>28</v>
      </c>
      <c r="B13" s="276"/>
      <c r="C13" s="276"/>
      <c r="D13" s="276"/>
      <c r="E13" s="276"/>
      <c r="F13" s="276"/>
      <c r="G13" s="276"/>
      <c r="H13" s="277"/>
      <c r="I13" s="56">
        <v>54</v>
      </c>
      <c r="J13" s="88">
        <v>0</v>
      </c>
      <c r="K13" s="88">
        <v>0</v>
      </c>
      <c r="L13" s="88">
        <v>0</v>
      </c>
      <c r="M13" s="88">
        <v>0</v>
      </c>
      <c r="N13" s="70"/>
      <c r="P13" s="173"/>
      <c r="R13" s="173"/>
      <c r="S13" s="96"/>
    </row>
    <row r="14" spans="1:19" x14ac:dyDescent="0.2">
      <c r="A14" s="275" t="s">
        <v>139</v>
      </c>
      <c r="B14" s="276"/>
      <c r="C14" s="276"/>
      <c r="D14" s="276"/>
      <c r="E14" s="276"/>
      <c r="F14" s="276"/>
      <c r="G14" s="276"/>
      <c r="H14" s="277"/>
      <c r="I14" s="56">
        <v>55</v>
      </c>
      <c r="J14" s="88">
        <v>30375423</v>
      </c>
      <c r="K14" s="88">
        <v>13327088</v>
      </c>
      <c r="L14" s="88">
        <v>53191512</v>
      </c>
      <c r="M14" s="88">
        <v>31899665</v>
      </c>
      <c r="N14" s="95"/>
      <c r="O14" s="99"/>
      <c r="P14" s="173"/>
      <c r="R14" s="96"/>
      <c r="S14" s="95"/>
    </row>
    <row r="15" spans="1:19" x14ac:dyDescent="0.2">
      <c r="A15" s="275" t="s">
        <v>140</v>
      </c>
      <c r="B15" s="276"/>
      <c r="C15" s="276"/>
      <c r="D15" s="276"/>
      <c r="E15" s="276"/>
      <c r="F15" s="276"/>
      <c r="G15" s="276"/>
      <c r="H15" s="277"/>
      <c r="I15" s="56">
        <v>56</v>
      </c>
      <c r="J15" s="88">
        <v>0</v>
      </c>
      <c r="K15" s="88">
        <v>0</v>
      </c>
      <c r="L15" s="88">
        <v>0</v>
      </c>
      <c r="M15" s="88">
        <v>0</v>
      </c>
      <c r="N15" s="70"/>
      <c r="P15" s="173"/>
      <c r="R15" s="96"/>
    </row>
    <row r="16" spans="1:19" ht="23.25" customHeight="1" x14ac:dyDescent="0.2">
      <c r="A16" s="275" t="s">
        <v>141</v>
      </c>
      <c r="B16" s="276"/>
      <c r="C16" s="276"/>
      <c r="D16" s="276"/>
      <c r="E16" s="276"/>
      <c r="F16" s="276"/>
      <c r="G16" s="276"/>
      <c r="H16" s="277"/>
      <c r="I16" s="56">
        <v>57</v>
      </c>
      <c r="J16" s="88">
        <v>0</v>
      </c>
      <c r="K16" s="88">
        <v>0</v>
      </c>
      <c r="L16" s="88">
        <v>0</v>
      </c>
      <c r="M16" s="88">
        <v>0</v>
      </c>
      <c r="N16" s="70"/>
      <c r="P16" s="173"/>
    </row>
    <row r="17" spans="1:18" x14ac:dyDescent="0.2">
      <c r="A17" s="275" t="s">
        <v>142</v>
      </c>
      <c r="B17" s="276"/>
      <c r="C17" s="276"/>
      <c r="D17" s="276"/>
      <c r="E17" s="276"/>
      <c r="F17" s="276"/>
      <c r="G17" s="276"/>
      <c r="H17" s="277"/>
      <c r="I17" s="56">
        <v>58</v>
      </c>
      <c r="J17" s="88">
        <v>0</v>
      </c>
      <c r="K17" s="88">
        <v>0</v>
      </c>
      <c r="L17" s="88">
        <v>41698418</v>
      </c>
      <c r="M17" s="88">
        <v>0</v>
      </c>
      <c r="N17" s="95"/>
      <c r="O17" s="99"/>
      <c r="P17" s="173"/>
    </row>
    <row r="18" spans="1:18" x14ac:dyDescent="0.2">
      <c r="A18" s="275" t="s">
        <v>143</v>
      </c>
      <c r="B18" s="276"/>
      <c r="C18" s="276"/>
      <c r="D18" s="276"/>
      <c r="E18" s="276"/>
      <c r="F18" s="276"/>
      <c r="G18" s="276"/>
      <c r="H18" s="277"/>
      <c r="I18" s="56">
        <v>59</v>
      </c>
      <c r="J18" s="88">
        <v>0</v>
      </c>
      <c r="K18" s="88">
        <v>0</v>
      </c>
      <c r="L18" s="88">
        <v>0</v>
      </c>
      <c r="M18" s="88">
        <v>0</v>
      </c>
      <c r="N18" s="70"/>
      <c r="P18" s="173"/>
    </row>
    <row r="19" spans="1:18" x14ac:dyDescent="0.2">
      <c r="A19" s="275" t="s">
        <v>144</v>
      </c>
      <c r="B19" s="276"/>
      <c r="C19" s="276"/>
      <c r="D19" s="276"/>
      <c r="E19" s="276"/>
      <c r="F19" s="276"/>
      <c r="G19" s="276"/>
      <c r="H19" s="277"/>
      <c r="I19" s="56">
        <v>60</v>
      </c>
      <c r="J19" s="88">
        <v>0</v>
      </c>
      <c r="K19" s="88">
        <v>0</v>
      </c>
      <c r="L19" s="88">
        <v>0</v>
      </c>
      <c r="M19" s="88">
        <v>0</v>
      </c>
      <c r="N19" s="70"/>
      <c r="P19" s="173"/>
      <c r="R19" s="174"/>
    </row>
    <row r="20" spans="1:18" x14ac:dyDescent="0.2">
      <c r="A20" s="275" t="s">
        <v>145</v>
      </c>
      <c r="B20" s="276"/>
      <c r="C20" s="276"/>
      <c r="D20" s="276"/>
      <c r="E20" s="276"/>
      <c r="F20" s="276"/>
      <c r="G20" s="276"/>
      <c r="H20" s="277"/>
      <c r="I20" s="56">
        <v>61</v>
      </c>
      <c r="J20" s="88">
        <v>0</v>
      </c>
      <c r="K20" s="88">
        <v>0</v>
      </c>
      <c r="L20" s="88">
        <v>0</v>
      </c>
      <c r="M20" s="88">
        <v>0</v>
      </c>
      <c r="N20" s="70"/>
      <c r="P20" s="173"/>
      <c r="R20" s="174"/>
    </row>
    <row r="21" spans="1:18" x14ac:dyDescent="0.2">
      <c r="A21" s="275" t="s">
        <v>146</v>
      </c>
      <c r="B21" s="276"/>
      <c r="C21" s="276"/>
      <c r="D21" s="276"/>
      <c r="E21" s="276"/>
      <c r="F21" s="276"/>
      <c r="G21" s="276"/>
      <c r="H21" s="277"/>
      <c r="I21" s="56">
        <v>62</v>
      </c>
      <c r="J21" s="88">
        <v>920726</v>
      </c>
      <c r="K21" s="88">
        <v>5993</v>
      </c>
      <c r="L21" s="88">
        <v>794185</v>
      </c>
      <c r="M21" s="88">
        <v>6835</v>
      </c>
      <c r="N21" s="70"/>
      <c r="P21" s="173"/>
    </row>
    <row r="22" spans="1:18" x14ac:dyDescent="0.2">
      <c r="A22" s="296" t="s">
        <v>147</v>
      </c>
      <c r="B22" s="297"/>
      <c r="C22" s="297"/>
      <c r="D22" s="297"/>
      <c r="E22" s="297"/>
      <c r="F22" s="297"/>
      <c r="G22" s="297"/>
      <c r="H22" s="298"/>
      <c r="I22" s="56">
        <v>63</v>
      </c>
      <c r="J22" s="88">
        <v>9488011</v>
      </c>
      <c r="K22" s="88">
        <v>1189576</v>
      </c>
      <c r="L22" s="88">
        <v>5259661</v>
      </c>
      <c r="M22" s="88">
        <v>1383690</v>
      </c>
      <c r="N22" s="95"/>
      <c r="P22" s="173"/>
    </row>
    <row r="23" spans="1:18" x14ac:dyDescent="0.2">
      <c r="A23" s="296" t="s">
        <v>18</v>
      </c>
      <c r="B23" s="297"/>
      <c r="C23" s="297"/>
      <c r="D23" s="297"/>
      <c r="E23" s="297"/>
      <c r="F23" s="297"/>
      <c r="G23" s="297"/>
      <c r="H23" s="298"/>
      <c r="I23" s="56">
        <v>64</v>
      </c>
      <c r="J23" s="88">
        <v>26992678</v>
      </c>
      <c r="K23" s="88">
        <v>12584196</v>
      </c>
      <c r="L23" s="88">
        <v>3666006</v>
      </c>
      <c r="M23" s="88">
        <v>675098</v>
      </c>
      <c r="N23" s="70"/>
      <c r="P23" s="173"/>
    </row>
    <row r="24" spans="1:18" x14ac:dyDescent="0.2">
      <c r="A24" s="296" t="s">
        <v>19</v>
      </c>
      <c r="B24" s="297"/>
      <c r="C24" s="297"/>
      <c r="D24" s="297"/>
      <c r="E24" s="297"/>
      <c r="F24" s="297"/>
      <c r="G24" s="297"/>
      <c r="H24" s="298"/>
      <c r="I24" s="56">
        <v>65</v>
      </c>
      <c r="J24" s="88">
        <v>34717768</v>
      </c>
      <c r="K24" s="88">
        <v>11552273</v>
      </c>
      <c r="L24" s="88">
        <v>44424913</v>
      </c>
      <c r="M24" s="88">
        <v>16471006</v>
      </c>
      <c r="N24" s="70"/>
      <c r="O24" s="99"/>
      <c r="P24" s="173"/>
    </row>
    <row r="25" spans="1:18" x14ac:dyDescent="0.2">
      <c r="A25" s="296" t="s">
        <v>20</v>
      </c>
      <c r="B25" s="297"/>
      <c r="C25" s="297"/>
      <c r="D25" s="297"/>
      <c r="E25" s="297"/>
      <c r="F25" s="297"/>
      <c r="G25" s="297"/>
      <c r="H25" s="298"/>
      <c r="I25" s="56">
        <v>66</v>
      </c>
      <c r="J25" s="88">
        <v>289794475</v>
      </c>
      <c r="K25" s="88">
        <v>100782646</v>
      </c>
      <c r="L25" s="88">
        <v>281281740</v>
      </c>
      <c r="M25" s="88">
        <v>96859366</v>
      </c>
      <c r="N25" s="70"/>
      <c r="O25" s="99"/>
      <c r="P25" s="173"/>
      <c r="R25" s="70"/>
    </row>
    <row r="26" spans="1:18" ht="25.5" customHeight="1" x14ac:dyDescent="0.2">
      <c r="A26" s="281" t="s">
        <v>71</v>
      </c>
      <c r="B26" s="282"/>
      <c r="C26" s="282"/>
      <c r="D26" s="282"/>
      <c r="E26" s="282"/>
      <c r="F26" s="282"/>
      <c r="G26" s="282"/>
      <c r="H26" s="283"/>
      <c r="I26" s="56">
        <v>67</v>
      </c>
      <c r="J26" s="104">
        <f>+J9+J12+J13+J14+J15+J16+J17+J18+J19+J20+J21+J22+J23-J24-J25</f>
        <v>267565807</v>
      </c>
      <c r="K26" s="104">
        <f>+K9+K12+K13+K14+K15+K16+K17+K18+K19+K20+K21+K22+K23-K24-K25</f>
        <v>99243338</v>
      </c>
      <c r="L26" s="104">
        <f>+L9+L12+L13+L14+L15+L16+L17+L18+L19+L20+L21+L22+L23-L24-L25</f>
        <v>297789677</v>
      </c>
      <c r="M26" s="104">
        <f>+M9+M12+M13+M14+M15+M16+M17+M18+M19+M20+M21+M22+M23-M24-M25</f>
        <v>104992770</v>
      </c>
      <c r="N26" s="95"/>
      <c r="P26" s="173"/>
      <c r="R26" s="70"/>
    </row>
    <row r="27" spans="1:18" x14ac:dyDescent="0.2">
      <c r="A27" s="296" t="s">
        <v>21</v>
      </c>
      <c r="B27" s="297"/>
      <c r="C27" s="297"/>
      <c r="D27" s="297"/>
      <c r="E27" s="297"/>
      <c r="F27" s="297"/>
      <c r="G27" s="297"/>
      <c r="H27" s="298"/>
      <c r="I27" s="56">
        <v>68</v>
      </c>
      <c r="J27" s="88">
        <v>158243230</v>
      </c>
      <c r="K27" s="88">
        <v>73423787</v>
      </c>
      <c r="L27" s="88">
        <v>151359550</v>
      </c>
      <c r="M27" s="88">
        <v>47402507</v>
      </c>
      <c r="N27" s="70"/>
      <c r="P27" s="173"/>
    </row>
    <row r="28" spans="1:18" x14ac:dyDescent="0.2">
      <c r="A28" s="281" t="s">
        <v>26</v>
      </c>
      <c r="B28" s="282"/>
      <c r="C28" s="282"/>
      <c r="D28" s="282"/>
      <c r="E28" s="282"/>
      <c r="F28" s="282"/>
      <c r="G28" s="282"/>
      <c r="H28" s="283"/>
      <c r="I28" s="56">
        <v>69</v>
      </c>
      <c r="J28" s="89">
        <f>+J26-J27</f>
        <v>109322577</v>
      </c>
      <c r="K28" s="89">
        <f>+K26-K27</f>
        <v>25819551</v>
      </c>
      <c r="L28" s="89">
        <f>+L26-L27</f>
        <v>146430127</v>
      </c>
      <c r="M28" s="89">
        <f>+M26-M27</f>
        <v>57590263</v>
      </c>
      <c r="N28" s="70"/>
      <c r="P28" s="173"/>
    </row>
    <row r="29" spans="1:18" x14ac:dyDescent="0.2">
      <c r="A29" s="281" t="s">
        <v>22</v>
      </c>
      <c r="B29" s="282"/>
      <c r="C29" s="282"/>
      <c r="D29" s="282"/>
      <c r="E29" s="282"/>
      <c r="F29" s="282"/>
      <c r="G29" s="282"/>
      <c r="H29" s="283"/>
      <c r="I29" s="56">
        <v>70</v>
      </c>
      <c r="J29" s="88">
        <v>2483024</v>
      </c>
      <c r="K29" s="88">
        <v>1249300</v>
      </c>
      <c r="L29" s="88">
        <v>-1092082</v>
      </c>
      <c r="M29" s="88">
        <v>1365581</v>
      </c>
      <c r="N29" s="70"/>
      <c r="P29" s="173"/>
    </row>
    <row r="30" spans="1:18" x14ac:dyDescent="0.2">
      <c r="A30" s="281" t="s">
        <v>27</v>
      </c>
      <c r="B30" s="282"/>
      <c r="C30" s="282"/>
      <c r="D30" s="282"/>
      <c r="E30" s="282"/>
      <c r="F30" s="282"/>
      <c r="G30" s="282"/>
      <c r="H30" s="283"/>
      <c r="I30" s="56">
        <v>71</v>
      </c>
      <c r="J30" s="89">
        <f>+J28-J29</f>
        <v>106839553</v>
      </c>
      <c r="K30" s="89">
        <f>+K28-K29</f>
        <v>24570251</v>
      </c>
      <c r="L30" s="89">
        <f>+L28-L29</f>
        <v>147522209</v>
      </c>
      <c r="M30" s="89">
        <f>+M28-M29</f>
        <v>56224682</v>
      </c>
      <c r="N30" s="70"/>
      <c r="P30" s="173"/>
    </row>
    <row r="31" spans="1:18" x14ac:dyDescent="0.2">
      <c r="A31" s="284" t="s">
        <v>23</v>
      </c>
      <c r="B31" s="285"/>
      <c r="C31" s="285"/>
      <c r="D31" s="285"/>
      <c r="E31" s="285"/>
      <c r="F31" s="285"/>
      <c r="G31" s="285"/>
      <c r="H31" s="286"/>
      <c r="I31" s="58">
        <v>72</v>
      </c>
      <c r="J31" s="87">
        <v>53</v>
      </c>
      <c r="K31" s="87">
        <v>12</v>
      </c>
      <c r="L31" s="103">
        <v>73</v>
      </c>
      <c r="M31" s="103">
        <v>45</v>
      </c>
      <c r="N31" s="70"/>
    </row>
    <row r="32" spans="1:18" ht="12.75" customHeight="1" x14ac:dyDescent="0.2">
      <c r="A32" s="269" t="s">
        <v>200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302"/>
    </row>
    <row r="33" spans="1:13" x14ac:dyDescent="0.2">
      <c r="A33" s="303" t="s">
        <v>24</v>
      </c>
      <c r="B33" s="304"/>
      <c r="C33" s="304"/>
      <c r="D33" s="304"/>
      <c r="E33" s="304"/>
      <c r="F33" s="304"/>
      <c r="G33" s="304"/>
      <c r="H33" s="305"/>
      <c r="I33" s="54">
        <v>73</v>
      </c>
      <c r="J33" s="57"/>
      <c r="K33" s="57"/>
      <c r="L33" s="57"/>
      <c r="M33" s="57"/>
    </row>
    <row r="34" spans="1:13" x14ac:dyDescent="0.2">
      <c r="A34" s="281" t="s">
        <v>25</v>
      </c>
      <c r="B34" s="276"/>
      <c r="C34" s="276"/>
      <c r="D34" s="276"/>
      <c r="E34" s="276"/>
      <c r="F34" s="276"/>
      <c r="G34" s="276"/>
      <c r="H34" s="277"/>
      <c r="I34" s="56">
        <v>74</v>
      </c>
      <c r="J34" s="55"/>
      <c r="K34" s="55"/>
      <c r="L34" s="55"/>
      <c r="M34" s="55"/>
    </row>
    <row r="35" spans="1:13" x14ac:dyDescent="0.2">
      <c r="A35" s="287" t="s">
        <v>74</v>
      </c>
      <c r="B35" s="285"/>
      <c r="C35" s="285"/>
      <c r="D35" s="285"/>
      <c r="E35" s="285"/>
      <c r="F35" s="285"/>
      <c r="G35" s="285"/>
      <c r="H35" s="286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">
      <c r="I37" s="102"/>
      <c r="J37" s="170"/>
      <c r="K37" s="81"/>
      <c r="L37" s="170"/>
      <c r="M37" s="81"/>
    </row>
    <row r="38" spans="1:13" x14ac:dyDescent="0.2">
      <c r="J38" s="81"/>
      <c r="K38" s="81"/>
      <c r="L38" s="105"/>
      <c r="M38" s="81"/>
    </row>
    <row r="39" spans="1:13" x14ac:dyDescent="0.2">
      <c r="K39" s="102"/>
      <c r="L39" s="106"/>
    </row>
    <row r="40" spans="1:13" x14ac:dyDescent="0.2">
      <c r="K40" s="102"/>
      <c r="L40" s="106"/>
    </row>
    <row r="41" spans="1:13" x14ac:dyDescent="0.2">
      <c r="K41" s="102"/>
      <c r="L41" s="106"/>
      <c r="M41" s="106"/>
    </row>
  </sheetData>
  <protectedRanges>
    <protectedRange sqref="E3:F3" name="Range1_1"/>
    <protectedRange sqref="H3:I3" name="Range1_3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27:M27 J13:M25 J7:M8 J10:M11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abSelected="1" topLeftCell="A22" zoomScaleNormal="100" zoomScaleSheetLayoutView="115" workbookViewId="0">
      <selection activeCell="G43" sqref="G43"/>
    </sheetView>
  </sheetViews>
  <sheetFormatPr defaultColWidth="9.140625" defaultRowHeight="12.75" x14ac:dyDescent="0.2"/>
  <cols>
    <col min="1" max="7" width="9.140625" style="50"/>
    <col min="8" max="8" width="13.28515625" style="50" customWidth="1"/>
    <col min="9" max="9" width="9.140625" style="50"/>
    <col min="10" max="11" width="16.28515625" style="102" customWidth="1"/>
    <col min="12" max="12" width="14.7109375" style="81" customWidth="1"/>
    <col min="13" max="13" width="11.140625" style="50" customWidth="1"/>
    <col min="14" max="16384" width="9.140625" style="50"/>
  </cols>
  <sheetData>
    <row r="2" spans="1:14" ht="15.75" x14ac:dyDescent="0.25">
      <c r="A2" s="323" t="s">
        <v>183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4" x14ac:dyDescent="0.2">
      <c r="C3" s="247" t="s">
        <v>184</v>
      </c>
      <c r="D3" s="248"/>
      <c r="E3" s="292" t="s">
        <v>300</v>
      </c>
      <c r="F3" s="293"/>
      <c r="G3" s="61" t="s">
        <v>70</v>
      </c>
      <c r="H3" s="249" t="s">
        <v>305</v>
      </c>
      <c r="I3" s="250"/>
      <c r="J3" s="324" t="s">
        <v>187</v>
      </c>
      <c r="K3" s="325"/>
    </row>
    <row r="4" spans="1:14" ht="23.25" x14ac:dyDescent="0.2">
      <c r="A4" s="342" t="s">
        <v>154</v>
      </c>
      <c r="B4" s="342"/>
      <c r="C4" s="342"/>
      <c r="D4" s="342"/>
      <c r="E4" s="342"/>
      <c r="F4" s="342"/>
      <c r="G4" s="342"/>
      <c r="H4" s="342"/>
      <c r="I4" s="82" t="s">
        <v>189</v>
      </c>
      <c r="J4" s="97" t="s">
        <v>207</v>
      </c>
      <c r="K4" s="97" t="s">
        <v>208</v>
      </c>
    </row>
    <row r="5" spans="1:14" x14ac:dyDescent="0.2">
      <c r="A5" s="343">
        <v>1</v>
      </c>
      <c r="B5" s="343"/>
      <c r="C5" s="343"/>
      <c r="D5" s="343"/>
      <c r="E5" s="343"/>
      <c r="F5" s="343"/>
      <c r="G5" s="343"/>
      <c r="H5" s="343"/>
      <c r="I5" s="83">
        <v>2</v>
      </c>
      <c r="J5" s="98" t="s">
        <v>181</v>
      </c>
      <c r="K5" s="98" t="s">
        <v>182</v>
      </c>
    </row>
    <row r="6" spans="1:14" x14ac:dyDescent="0.2">
      <c r="A6" s="269" t="s">
        <v>82</v>
      </c>
      <c r="B6" s="290"/>
      <c r="C6" s="290"/>
      <c r="D6" s="290"/>
      <c r="E6" s="290"/>
      <c r="F6" s="290"/>
      <c r="G6" s="290"/>
      <c r="H6" s="290"/>
      <c r="I6" s="335"/>
      <c r="J6" s="335"/>
      <c r="K6" s="336"/>
    </row>
    <row r="7" spans="1:14" x14ac:dyDescent="0.2">
      <c r="A7" s="326" t="s">
        <v>186</v>
      </c>
      <c r="B7" s="344"/>
      <c r="C7" s="344"/>
      <c r="D7" s="344"/>
      <c r="E7" s="344"/>
      <c r="F7" s="344"/>
      <c r="G7" s="344"/>
      <c r="H7" s="345"/>
      <c r="I7" s="56">
        <v>1</v>
      </c>
      <c r="J7" s="179">
        <f>+J8+J9+J10+J11+J12+J13</f>
        <v>305447046</v>
      </c>
      <c r="K7" s="179">
        <f>+K8+K9+K10+K11+K12+K13</f>
        <v>306789438</v>
      </c>
      <c r="M7" s="70"/>
      <c r="N7" s="70"/>
    </row>
    <row r="8" spans="1:14" x14ac:dyDescent="0.2">
      <c r="A8" s="315" t="s">
        <v>83</v>
      </c>
      <c r="B8" s="337"/>
      <c r="C8" s="337"/>
      <c r="D8" s="337"/>
      <c r="E8" s="337"/>
      <c r="F8" s="337"/>
      <c r="G8" s="337"/>
      <c r="H8" s="338"/>
      <c r="I8" s="56">
        <v>2</v>
      </c>
      <c r="J8" s="194">
        <f>+RDG!J28</f>
        <v>109322577</v>
      </c>
      <c r="K8" s="194">
        <f>+RDG!L28</f>
        <v>146430127</v>
      </c>
      <c r="M8" s="70"/>
      <c r="N8" s="70"/>
    </row>
    <row r="9" spans="1:14" x14ac:dyDescent="0.2">
      <c r="A9" s="315" t="s">
        <v>84</v>
      </c>
      <c r="B9" s="337"/>
      <c r="C9" s="337"/>
      <c r="D9" s="337"/>
      <c r="E9" s="337"/>
      <c r="F9" s="337"/>
      <c r="G9" s="337"/>
      <c r="H9" s="338"/>
      <c r="I9" s="56">
        <v>3</v>
      </c>
      <c r="J9" s="194">
        <f>+RDG!J27</f>
        <v>158243230</v>
      </c>
      <c r="K9" s="194">
        <f>+RDG!L27</f>
        <v>151359550</v>
      </c>
      <c r="M9" s="70"/>
      <c r="N9" s="70"/>
    </row>
    <row r="10" spans="1:14" x14ac:dyDescent="0.2">
      <c r="A10" s="315" t="s">
        <v>85</v>
      </c>
      <c r="B10" s="337"/>
      <c r="C10" s="337"/>
      <c r="D10" s="337"/>
      <c r="E10" s="337"/>
      <c r="F10" s="337"/>
      <c r="G10" s="337"/>
      <c r="H10" s="338"/>
      <c r="I10" s="56">
        <v>4</v>
      </c>
      <c r="J10" s="194">
        <f>+Bilješke!B56</f>
        <v>36355052</v>
      </c>
      <c r="K10" s="194">
        <f>+Bilješke!D56</f>
        <v>33389573</v>
      </c>
      <c r="M10" s="70"/>
      <c r="N10" s="70"/>
    </row>
    <row r="11" spans="1:14" ht="23.25" customHeight="1" x14ac:dyDescent="0.2">
      <c r="A11" s="315" t="s">
        <v>86</v>
      </c>
      <c r="B11" s="337"/>
      <c r="C11" s="337"/>
      <c r="D11" s="337"/>
      <c r="E11" s="337"/>
      <c r="F11" s="337"/>
      <c r="G11" s="337"/>
      <c r="H11" s="338"/>
      <c r="I11" s="56">
        <v>5</v>
      </c>
      <c r="J11" s="194">
        <v>-3801650</v>
      </c>
      <c r="K11" s="194">
        <v>-19274706</v>
      </c>
      <c r="M11" s="70"/>
      <c r="N11" s="70"/>
    </row>
    <row r="12" spans="1:14" x14ac:dyDescent="0.2">
      <c r="A12" s="315" t="s">
        <v>2</v>
      </c>
      <c r="B12" s="337"/>
      <c r="C12" s="337"/>
      <c r="D12" s="337"/>
      <c r="E12" s="337"/>
      <c r="F12" s="337"/>
      <c r="G12" s="337"/>
      <c r="H12" s="338"/>
      <c r="I12" s="56">
        <v>6</v>
      </c>
      <c r="J12" s="194">
        <v>14815848</v>
      </c>
      <c r="K12" s="194">
        <v>144555</v>
      </c>
      <c r="M12" s="70"/>
      <c r="N12" s="70"/>
    </row>
    <row r="13" spans="1:14" x14ac:dyDescent="0.2">
      <c r="A13" s="315" t="s">
        <v>3</v>
      </c>
      <c r="B13" s="337"/>
      <c r="C13" s="337"/>
      <c r="D13" s="337"/>
      <c r="E13" s="337"/>
      <c r="F13" s="337"/>
      <c r="G13" s="337"/>
      <c r="H13" s="338"/>
      <c r="I13" s="56">
        <v>7</v>
      </c>
      <c r="J13" s="194">
        <f>-RDG!J22</f>
        <v>-9488011</v>
      </c>
      <c r="K13" s="194">
        <f>-RDG!L22</f>
        <v>-5259661</v>
      </c>
      <c r="M13" s="70"/>
      <c r="N13" s="70"/>
    </row>
    <row r="14" spans="1:14" x14ac:dyDescent="0.2">
      <c r="A14" s="306" t="s">
        <v>87</v>
      </c>
      <c r="B14" s="337"/>
      <c r="C14" s="337"/>
      <c r="D14" s="337"/>
      <c r="E14" s="337"/>
      <c r="F14" s="337"/>
      <c r="G14" s="337"/>
      <c r="H14" s="338"/>
      <c r="I14" s="56">
        <v>8</v>
      </c>
      <c r="J14" s="195">
        <f>+J15+J16+J17+J18+J19+J20+J21+J22</f>
        <v>-905834340</v>
      </c>
      <c r="K14" s="195">
        <f>+K15+K16+K17+K18+K19+K20+K21+K22</f>
        <v>-1531584556</v>
      </c>
      <c r="M14" s="70"/>
      <c r="N14" s="70"/>
    </row>
    <row r="15" spans="1:14" x14ac:dyDescent="0.2">
      <c r="A15" s="315" t="s">
        <v>88</v>
      </c>
      <c r="B15" s="337"/>
      <c r="C15" s="337"/>
      <c r="D15" s="337"/>
      <c r="E15" s="337"/>
      <c r="F15" s="337"/>
      <c r="G15" s="337"/>
      <c r="H15" s="338"/>
      <c r="I15" s="56">
        <v>9</v>
      </c>
      <c r="J15" s="194">
        <v>-558017896</v>
      </c>
      <c r="K15" s="194">
        <f>-BILANCA!K9+BILANCA!J9</f>
        <v>-94697304</v>
      </c>
      <c r="M15" s="70"/>
      <c r="N15" s="70"/>
    </row>
    <row r="16" spans="1:14" x14ac:dyDescent="0.2">
      <c r="A16" s="315" t="s">
        <v>89</v>
      </c>
      <c r="B16" s="337"/>
      <c r="C16" s="337"/>
      <c r="D16" s="337"/>
      <c r="E16" s="337"/>
      <c r="F16" s="337"/>
      <c r="G16" s="337"/>
      <c r="H16" s="338"/>
      <c r="I16" s="56">
        <v>10</v>
      </c>
      <c r="J16" s="194">
        <v>-302405331</v>
      </c>
      <c r="K16" s="194">
        <f>-BILANCA!K11+BILANCA!J11</f>
        <v>-111685601</v>
      </c>
      <c r="M16" s="70"/>
      <c r="N16" s="70"/>
    </row>
    <row r="17" spans="1:14" x14ac:dyDescent="0.2">
      <c r="A17" s="315" t="s">
        <v>90</v>
      </c>
      <c r="B17" s="337"/>
      <c r="C17" s="337"/>
      <c r="D17" s="337"/>
      <c r="E17" s="337"/>
      <c r="F17" s="337"/>
      <c r="G17" s="337"/>
      <c r="H17" s="338"/>
      <c r="I17" s="56">
        <v>11</v>
      </c>
      <c r="J17" s="194">
        <v>-95164946</v>
      </c>
      <c r="K17" s="194">
        <f>-BILANCA!K10+BILANCA!J10-BILANCA!K17+BILANCA!J17</f>
        <v>33777602</v>
      </c>
      <c r="M17" s="70"/>
      <c r="N17" s="70"/>
    </row>
    <row r="18" spans="1:14" x14ac:dyDescent="0.2">
      <c r="A18" s="315" t="s">
        <v>91</v>
      </c>
      <c r="B18" s="337"/>
      <c r="C18" s="337"/>
      <c r="D18" s="337"/>
      <c r="E18" s="337"/>
      <c r="F18" s="337"/>
      <c r="G18" s="337"/>
      <c r="H18" s="338"/>
      <c r="I18" s="56">
        <v>12</v>
      </c>
      <c r="J18" s="194">
        <v>120786688</v>
      </c>
      <c r="K18" s="194">
        <f>-BILANCA!K18+BILANCA!J18-Bilješke!D65-Bilješke!D66</f>
        <v>-1140853033</v>
      </c>
      <c r="M18" s="70"/>
      <c r="N18" s="70"/>
    </row>
    <row r="19" spans="1:14" ht="25.5" customHeight="1" x14ac:dyDescent="0.2">
      <c r="A19" s="315" t="s">
        <v>4</v>
      </c>
      <c r="B19" s="337"/>
      <c r="C19" s="337"/>
      <c r="D19" s="337"/>
      <c r="E19" s="337"/>
      <c r="F19" s="337"/>
      <c r="G19" s="337"/>
      <c r="H19" s="338"/>
      <c r="I19" s="56">
        <v>13</v>
      </c>
      <c r="J19" s="194">
        <v>-60399405</v>
      </c>
      <c r="K19" s="194">
        <f>-BILANCA!K12+BILANCA!J12</f>
        <v>33625053</v>
      </c>
      <c r="M19" s="70"/>
      <c r="N19" s="70"/>
    </row>
    <row r="20" spans="1:14" x14ac:dyDescent="0.2">
      <c r="A20" s="315" t="s">
        <v>36</v>
      </c>
      <c r="B20" s="337"/>
      <c r="C20" s="337"/>
      <c r="D20" s="337"/>
      <c r="E20" s="337"/>
      <c r="F20" s="337"/>
      <c r="G20" s="337"/>
      <c r="H20" s="338"/>
      <c r="I20" s="56">
        <v>14</v>
      </c>
      <c r="J20" s="194">
        <v>-55411670</v>
      </c>
      <c r="K20" s="194">
        <f>-BILANCA!K13+BILANCA!J13+PK!J11</f>
        <v>-224504767</v>
      </c>
      <c r="M20" s="70"/>
      <c r="N20" s="70"/>
    </row>
    <row r="21" spans="1:14" ht="22.5" customHeight="1" x14ac:dyDescent="0.2">
      <c r="A21" s="339" t="s">
        <v>5</v>
      </c>
      <c r="B21" s="340"/>
      <c r="C21" s="340"/>
      <c r="D21" s="340"/>
      <c r="E21" s="340"/>
      <c r="F21" s="340"/>
      <c r="G21" s="340"/>
      <c r="H21" s="341"/>
      <c r="I21" s="56">
        <v>15</v>
      </c>
      <c r="J21" s="194">
        <v>0</v>
      </c>
      <c r="K21" s="194"/>
      <c r="M21" s="70"/>
      <c r="N21" s="70"/>
    </row>
    <row r="22" spans="1:14" x14ac:dyDescent="0.2">
      <c r="A22" s="315" t="s">
        <v>92</v>
      </c>
      <c r="B22" s="307"/>
      <c r="C22" s="307"/>
      <c r="D22" s="307"/>
      <c r="E22" s="307"/>
      <c r="F22" s="307"/>
      <c r="G22" s="307"/>
      <c r="H22" s="308"/>
      <c r="I22" s="56">
        <v>16</v>
      </c>
      <c r="J22" s="194">
        <v>44778220</v>
      </c>
      <c r="K22" s="194">
        <f>-BILANCA!K19+BILANCA!J19-BILANCA!K20+BILANCA!J20-BILANCA!K22+BILANCA!J22-26901185</f>
        <v>-27246506</v>
      </c>
      <c r="M22" s="70"/>
      <c r="N22" s="70"/>
    </row>
    <row r="23" spans="1:14" x14ac:dyDescent="0.2">
      <c r="A23" s="306" t="s">
        <v>93</v>
      </c>
      <c r="B23" s="307"/>
      <c r="C23" s="307"/>
      <c r="D23" s="307"/>
      <c r="E23" s="307"/>
      <c r="F23" s="307"/>
      <c r="G23" s="307"/>
      <c r="H23" s="308"/>
      <c r="I23" s="56">
        <v>17</v>
      </c>
      <c r="J23" s="195">
        <f>+J24+J25+J26+J27</f>
        <v>461211312</v>
      </c>
      <c r="K23" s="195">
        <f>+K24+K25+K26+K27</f>
        <v>1422386765</v>
      </c>
      <c r="M23" s="70"/>
      <c r="N23" s="70"/>
    </row>
    <row r="24" spans="1:14" x14ac:dyDescent="0.2">
      <c r="A24" s="315" t="s">
        <v>94</v>
      </c>
      <c r="B24" s="307"/>
      <c r="C24" s="307"/>
      <c r="D24" s="307"/>
      <c r="E24" s="307"/>
      <c r="F24" s="307"/>
      <c r="G24" s="307"/>
      <c r="H24" s="308"/>
      <c r="I24" s="56">
        <v>18</v>
      </c>
      <c r="J24" s="194">
        <v>144765609</v>
      </c>
      <c r="K24" s="194">
        <f>+BILANCA!K29-BILANCA!J29</f>
        <v>882791474</v>
      </c>
      <c r="M24" s="70"/>
      <c r="N24" s="70"/>
    </row>
    <row r="25" spans="1:14" x14ac:dyDescent="0.2">
      <c r="A25" s="315" t="s">
        <v>95</v>
      </c>
      <c r="B25" s="307"/>
      <c r="C25" s="307"/>
      <c r="D25" s="307"/>
      <c r="E25" s="307"/>
      <c r="F25" s="307"/>
      <c r="G25" s="307"/>
      <c r="H25" s="308"/>
      <c r="I25" s="56">
        <v>19</v>
      </c>
      <c r="J25" s="194">
        <v>-154858643</v>
      </c>
      <c r="K25" s="194">
        <f>+BILANCA!K30+BILANCA!K31-BILANCA!J31-BILANCA!J30</f>
        <v>909668111</v>
      </c>
      <c r="M25" s="70"/>
      <c r="N25" s="70"/>
    </row>
    <row r="26" spans="1:14" x14ac:dyDescent="0.2">
      <c r="A26" s="315" t="s">
        <v>96</v>
      </c>
      <c r="B26" s="307"/>
      <c r="C26" s="307"/>
      <c r="D26" s="307"/>
      <c r="E26" s="307"/>
      <c r="F26" s="307"/>
      <c r="G26" s="307"/>
      <c r="H26" s="308"/>
      <c r="I26" s="56">
        <v>20</v>
      </c>
      <c r="J26" s="194">
        <v>-507910</v>
      </c>
      <c r="K26" s="194">
        <f>+BILANCA!K35-BILANCA!J35</f>
        <v>53688</v>
      </c>
      <c r="M26" s="70"/>
      <c r="N26" s="70"/>
    </row>
    <row r="27" spans="1:14" x14ac:dyDescent="0.2">
      <c r="A27" s="315" t="s">
        <v>97</v>
      </c>
      <c r="B27" s="307"/>
      <c r="C27" s="307"/>
      <c r="D27" s="307"/>
      <c r="E27" s="307"/>
      <c r="F27" s="307"/>
      <c r="G27" s="307"/>
      <c r="H27" s="308"/>
      <c r="I27" s="56">
        <v>21</v>
      </c>
      <c r="J27" s="194">
        <v>471812256</v>
      </c>
      <c r="K27" s="194">
        <f>+BILANCA!K41-BILANCA!J41-17778530</f>
        <v>-370126508</v>
      </c>
      <c r="M27" s="70"/>
      <c r="N27" s="70"/>
    </row>
    <row r="28" spans="1:14" ht="23.25" customHeight="1" x14ac:dyDescent="0.2">
      <c r="A28" s="306" t="s">
        <v>99</v>
      </c>
      <c r="B28" s="307"/>
      <c r="C28" s="307"/>
      <c r="D28" s="307"/>
      <c r="E28" s="307"/>
      <c r="F28" s="307"/>
      <c r="G28" s="307"/>
      <c r="H28" s="308"/>
      <c r="I28" s="56">
        <v>22</v>
      </c>
      <c r="J28" s="195">
        <f>+J7+J14+J23</f>
        <v>-139175982</v>
      </c>
      <c r="K28" s="195">
        <f>+K7+K14+K23</f>
        <v>197591647</v>
      </c>
      <c r="M28" s="70"/>
      <c r="N28" s="70"/>
    </row>
    <row r="29" spans="1:14" x14ac:dyDescent="0.2">
      <c r="A29" s="329" t="s">
        <v>98</v>
      </c>
      <c r="B29" s="330"/>
      <c r="C29" s="330"/>
      <c r="D29" s="330"/>
      <c r="E29" s="330"/>
      <c r="F29" s="330"/>
      <c r="G29" s="330"/>
      <c r="H29" s="331"/>
      <c r="I29" s="56">
        <v>23</v>
      </c>
      <c r="J29" s="194">
        <v>-87330</v>
      </c>
      <c r="K29" s="194">
        <v>-199988</v>
      </c>
      <c r="M29" s="70"/>
      <c r="N29" s="70"/>
    </row>
    <row r="30" spans="1:14" x14ac:dyDescent="0.2">
      <c r="A30" s="332" t="s">
        <v>65</v>
      </c>
      <c r="B30" s="333"/>
      <c r="C30" s="333"/>
      <c r="D30" s="333"/>
      <c r="E30" s="333"/>
      <c r="F30" s="333"/>
      <c r="G30" s="333"/>
      <c r="H30" s="334"/>
      <c r="I30" s="56">
        <v>24</v>
      </c>
      <c r="J30" s="180">
        <f>+J29+J28</f>
        <v>-139263312</v>
      </c>
      <c r="K30" s="180">
        <f>+K29+K28</f>
        <v>197391659</v>
      </c>
      <c r="M30" s="70"/>
      <c r="N30" s="70"/>
    </row>
    <row r="31" spans="1:14" x14ac:dyDescent="0.2">
      <c r="A31" s="269" t="s">
        <v>100</v>
      </c>
      <c r="B31" s="290"/>
      <c r="C31" s="290"/>
      <c r="D31" s="290"/>
      <c r="E31" s="290"/>
      <c r="F31" s="290"/>
      <c r="G31" s="290"/>
      <c r="H31" s="290"/>
      <c r="I31" s="335"/>
      <c r="J31" s="335"/>
      <c r="K31" s="336"/>
      <c r="M31" s="70"/>
      <c r="N31" s="70"/>
    </row>
    <row r="32" spans="1:14" x14ac:dyDescent="0.2">
      <c r="A32" s="326" t="s">
        <v>101</v>
      </c>
      <c r="B32" s="327"/>
      <c r="C32" s="327"/>
      <c r="D32" s="327"/>
      <c r="E32" s="327"/>
      <c r="F32" s="327"/>
      <c r="G32" s="327"/>
      <c r="H32" s="328"/>
      <c r="I32" s="56">
        <v>25</v>
      </c>
      <c r="J32" s="179">
        <f>+J33+J34+J35+J36+J37</f>
        <v>36425379</v>
      </c>
      <c r="K32" s="179">
        <f>+K33+K34+K35+K36+K37</f>
        <v>93686114</v>
      </c>
      <c r="M32" s="70"/>
      <c r="N32" s="70"/>
    </row>
    <row r="33" spans="1:14" ht="23.25" customHeight="1" x14ac:dyDescent="0.2">
      <c r="A33" s="312" t="s">
        <v>118</v>
      </c>
      <c r="B33" s="313"/>
      <c r="C33" s="313"/>
      <c r="D33" s="313"/>
      <c r="E33" s="313"/>
      <c r="F33" s="313"/>
      <c r="G33" s="313"/>
      <c r="H33" s="314"/>
      <c r="I33" s="192">
        <v>26</v>
      </c>
      <c r="J33" s="88">
        <v>-1857772</v>
      </c>
      <c r="K33" s="88">
        <v>-31253471</v>
      </c>
      <c r="M33" s="70"/>
      <c r="N33" s="70"/>
    </row>
    <row r="34" spans="1:14" ht="25.5" customHeight="1" x14ac:dyDescent="0.2">
      <c r="A34" s="312" t="s">
        <v>102</v>
      </c>
      <c r="B34" s="313"/>
      <c r="C34" s="313"/>
      <c r="D34" s="313"/>
      <c r="E34" s="313"/>
      <c r="F34" s="313"/>
      <c r="G34" s="313"/>
      <c r="H34" s="314"/>
      <c r="I34" s="192">
        <v>27</v>
      </c>
      <c r="J34" s="88">
        <v>0</v>
      </c>
      <c r="K34" s="88">
        <v>0</v>
      </c>
      <c r="M34" s="70"/>
      <c r="N34" s="70"/>
    </row>
    <row r="35" spans="1:14" ht="23.25" customHeight="1" x14ac:dyDescent="0.2">
      <c r="A35" s="312" t="s">
        <v>103</v>
      </c>
      <c r="B35" s="313"/>
      <c r="C35" s="313"/>
      <c r="D35" s="313"/>
      <c r="E35" s="313"/>
      <c r="F35" s="313"/>
      <c r="G35" s="313"/>
      <c r="H35" s="314"/>
      <c r="I35" s="192">
        <v>28</v>
      </c>
      <c r="J35" s="88">
        <v>37362425</v>
      </c>
      <c r="K35" s="88">
        <f>+BILANCA!J14-BILANCA!K14</f>
        <v>124145400</v>
      </c>
      <c r="M35" s="70"/>
      <c r="N35" s="70"/>
    </row>
    <row r="36" spans="1:14" x14ac:dyDescent="0.2">
      <c r="A36" s="312" t="s">
        <v>104</v>
      </c>
      <c r="B36" s="313"/>
      <c r="C36" s="313"/>
      <c r="D36" s="313"/>
      <c r="E36" s="313"/>
      <c r="F36" s="313"/>
      <c r="G36" s="313"/>
      <c r="H36" s="314"/>
      <c r="I36" s="192">
        <v>29</v>
      </c>
      <c r="J36" s="88">
        <f>+RDG!J21</f>
        <v>920726</v>
      </c>
      <c r="K36" s="88">
        <f>+RDG!L21</f>
        <v>794185</v>
      </c>
      <c r="M36" s="70"/>
      <c r="N36" s="70"/>
    </row>
    <row r="37" spans="1:14" x14ac:dyDescent="0.2">
      <c r="A37" s="312" t="s">
        <v>105</v>
      </c>
      <c r="B37" s="313"/>
      <c r="C37" s="313"/>
      <c r="D37" s="313"/>
      <c r="E37" s="313"/>
      <c r="F37" s="313"/>
      <c r="G37" s="313"/>
      <c r="H37" s="314"/>
      <c r="I37" s="192">
        <v>30</v>
      </c>
      <c r="J37" s="88">
        <v>0</v>
      </c>
      <c r="K37" s="87"/>
      <c r="M37" s="70"/>
      <c r="N37" s="70"/>
    </row>
    <row r="38" spans="1:14" x14ac:dyDescent="0.2">
      <c r="A38" s="316" t="s">
        <v>106</v>
      </c>
      <c r="B38" s="317"/>
      <c r="C38" s="317"/>
      <c r="D38" s="317"/>
      <c r="E38" s="317"/>
      <c r="F38" s="317"/>
      <c r="G38" s="317"/>
      <c r="H38" s="317"/>
      <c r="I38" s="318"/>
      <c r="J38" s="318"/>
      <c r="K38" s="319"/>
      <c r="M38" s="70"/>
      <c r="N38" s="70"/>
    </row>
    <row r="39" spans="1:14" x14ac:dyDescent="0.2">
      <c r="A39" s="320" t="s">
        <v>113</v>
      </c>
      <c r="B39" s="321"/>
      <c r="C39" s="321"/>
      <c r="D39" s="321"/>
      <c r="E39" s="321"/>
      <c r="F39" s="321"/>
      <c r="G39" s="321"/>
      <c r="H39" s="322"/>
      <c r="I39" s="193">
        <v>31</v>
      </c>
      <c r="J39" s="179">
        <f>SUM(J40:J45)</f>
        <v>143988875</v>
      </c>
      <c r="K39" s="179">
        <f>SUM(K40:K45)</f>
        <v>-252221125</v>
      </c>
      <c r="M39" s="70"/>
      <c r="N39" s="70"/>
    </row>
    <row r="40" spans="1:14" x14ac:dyDescent="0.2">
      <c r="A40" s="312" t="s">
        <v>107</v>
      </c>
      <c r="B40" s="313"/>
      <c r="C40" s="313"/>
      <c r="D40" s="313"/>
      <c r="E40" s="313"/>
      <c r="F40" s="313"/>
      <c r="G40" s="313"/>
      <c r="H40" s="314"/>
      <c r="I40" s="192">
        <v>32</v>
      </c>
      <c r="J40" s="88">
        <v>-405588454</v>
      </c>
      <c r="K40" s="88">
        <f>+BILANCA!K25-BILANCA!J25+BILANCA!K32-BILANCA!J32</f>
        <v>-221458910</v>
      </c>
      <c r="M40" s="70"/>
      <c r="N40" s="70"/>
    </row>
    <row r="41" spans="1:14" x14ac:dyDescent="0.2">
      <c r="A41" s="312" t="s">
        <v>108</v>
      </c>
      <c r="B41" s="313"/>
      <c r="C41" s="313"/>
      <c r="D41" s="313"/>
      <c r="E41" s="313"/>
      <c r="F41" s="313"/>
      <c r="G41" s="313"/>
      <c r="H41" s="314"/>
      <c r="I41" s="192">
        <v>33</v>
      </c>
      <c r="J41" s="88">
        <v>0</v>
      </c>
      <c r="K41" s="88">
        <v>0</v>
      </c>
      <c r="M41" s="70"/>
      <c r="N41" s="70"/>
    </row>
    <row r="42" spans="1:14" x14ac:dyDescent="0.2">
      <c r="A42" s="312" t="s">
        <v>109</v>
      </c>
      <c r="B42" s="313"/>
      <c r="C42" s="313"/>
      <c r="D42" s="313"/>
      <c r="E42" s="313"/>
      <c r="F42" s="313"/>
      <c r="G42" s="313"/>
      <c r="H42" s="314"/>
      <c r="I42" s="192">
        <v>34</v>
      </c>
      <c r="J42" s="88">
        <v>-422271</v>
      </c>
      <c r="K42" s="88">
        <v>0</v>
      </c>
      <c r="M42" s="70"/>
      <c r="N42" s="70"/>
    </row>
    <row r="43" spans="1:14" x14ac:dyDescent="0.2">
      <c r="A43" s="312" t="s">
        <v>110</v>
      </c>
      <c r="B43" s="313"/>
      <c r="C43" s="313"/>
      <c r="D43" s="313"/>
      <c r="E43" s="313"/>
      <c r="F43" s="313"/>
      <c r="G43" s="313"/>
      <c r="H43" s="314"/>
      <c r="I43" s="192">
        <v>35</v>
      </c>
      <c r="J43" s="88">
        <v>549999600</v>
      </c>
      <c r="K43" s="88">
        <v>0</v>
      </c>
      <c r="M43" s="70"/>
      <c r="N43" s="70"/>
    </row>
    <row r="44" spans="1:14" x14ac:dyDescent="0.2">
      <c r="A44" s="312" t="s">
        <v>111</v>
      </c>
      <c r="B44" s="313"/>
      <c r="C44" s="313"/>
      <c r="D44" s="313"/>
      <c r="E44" s="313"/>
      <c r="F44" s="313"/>
      <c r="G44" s="313"/>
      <c r="H44" s="314"/>
      <c r="I44" s="192">
        <v>36</v>
      </c>
      <c r="J44" s="88">
        <v>0</v>
      </c>
      <c r="K44" s="88">
        <f>+PK!I21</f>
        <v>-30762215</v>
      </c>
      <c r="M44" s="70"/>
      <c r="N44" s="70"/>
    </row>
    <row r="45" spans="1:14" x14ac:dyDescent="0.2">
      <c r="A45" s="315" t="s">
        <v>112</v>
      </c>
      <c r="B45" s="307"/>
      <c r="C45" s="307"/>
      <c r="D45" s="307"/>
      <c r="E45" s="307"/>
      <c r="F45" s="307"/>
      <c r="G45" s="307"/>
      <c r="H45" s="308"/>
      <c r="I45" s="56">
        <v>37</v>
      </c>
      <c r="J45" s="88">
        <v>0</v>
      </c>
      <c r="K45" s="88">
        <v>0</v>
      </c>
      <c r="M45" s="70"/>
      <c r="N45" s="70"/>
    </row>
    <row r="46" spans="1:14" ht="23.25" customHeight="1" x14ac:dyDescent="0.2">
      <c r="A46" s="306" t="s">
        <v>114</v>
      </c>
      <c r="B46" s="307"/>
      <c r="C46" s="307"/>
      <c r="D46" s="307"/>
      <c r="E46" s="307"/>
      <c r="F46" s="307"/>
      <c r="G46" s="307"/>
      <c r="H46" s="308"/>
      <c r="I46" s="56">
        <v>38</v>
      </c>
      <c r="J46" s="89">
        <f>+J39+J32+J30</f>
        <v>41150942</v>
      </c>
      <c r="K46" s="89">
        <f>+K39+K32+K30</f>
        <v>38856648</v>
      </c>
      <c r="M46" s="70"/>
      <c r="N46" s="70"/>
    </row>
    <row r="47" spans="1:14" x14ac:dyDescent="0.2">
      <c r="A47" s="315" t="s">
        <v>115</v>
      </c>
      <c r="B47" s="307"/>
      <c r="C47" s="307"/>
      <c r="D47" s="307"/>
      <c r="E47" s="307"/>
      <c r="F47" s="307"/>
      <c r="G47" s="307"/>
      <c r="H47" s="308"/>
      <c r="I47" s="56">
        <v>39</v>
      </c>
      <c r="J47" s="88">
        <v>-2214341</v>
      </c>
      <c r="K47" s="88">
        <v>-50809</v>
      </c>
      <c r="M47" s="70"/>
      <c r="N47" s="70"/>
    </row>
    <row r="48" spans="1:14" x14ac:dyDescent="0.2">
      <c r="A48" s="306" t="s">
        <v>6</v>
      </c>
      <c r="B48" s="307"/>
      <c r="C48" s="307"/>
      <c r="D48" s="307"/>
      <c r="E48" s="307"/>
      <c r="F48" s="307"/>
      <c r="G48" s="307"/>
      <c r="H48" s="308"/>
      <c r="I48" s="56">
        <v>40</v>
      </c>
      <c r="J48" s="89">
        <f>+J46+J47</f>
        <v>38936601</v>
      </c>
      <c r="K48" s="89">
        <f>+K46+K47</f>
        <v>38805839</v>
      </c>
      <c r="M48" s="70"/>
      <c r="N48" s="70"/>
    </row>
    <row r="49" spans="1:14" x14ac:dyDescent="0.2">
      <c r="A49" s="306" t="s">
        <v>116</v>
      </c>
      <c r="B49" s="307"/>
      <c r="C49" s="307"/>
      <c r="D49" s="307"/>
      <c r="E49" s="307"/>
      <c r="F49" s="307"/>
      <c r="G49" s="307"/>
      <c r="H49" s="308"/>
      <c r="I49" s="71">
        <v>41</v>
      </c>
      <c r="J49" s="86">
        <v>361121698</v>
      </c>
      <c r="K49" s="86">
        <f>+BILANCA!J8</f>
        <v>412197218</v>
      </c>
      <c r="L49" s="99"/>
      <c r="M49" s="70"/>
      <c r="N49" s="70"/>
    </row>
    <row r="50" spans="1:14" x14ac:dyDescent="0.2">
      <c r="A50" s="309" t="s">
        <v>117</v>
      </c>
      <c r="B50" s="310"/>
      <c r="C50" s="310"/>
      <c r="D50" s="310"/>
      <c r="E50" s="310"/>
      <c r="F50" s="310"/>
      <c r="G50" s="310"/>
      <c r="H50" s="311"/>
      <c r="I50" s="58">
        <v>42</v>
      </c>
      <c r="J50" s="180">
        <f>+J48+J49</f>
        <v>400058299</v>
      </c>
      <c r="K50" s="180">
        <f>+K48+K49</f>
        <v>451003057</v>
      </c>
      <c r="M50" s="70"/>
      <c r="N50" s="70"/>
    </row>
    <row r="51" spans="1:14" s="60" customFormat="1" x14ac:dyDescent="0.2">
      <c r="J51" s="100"/>
      <c r="K51" s="101"/>
      <c r="L51" s="94"/>
    </row>
    <row r="52" spans="1:14" s="60" customFormat="1" x14ac:dyDescent="0.2">
      <c r="J52" s="186"/>
      <c r="K52" s="101"/>
      <c r="L52" s="94"/>
    </row>
    <row r="53" spans="1:14" s="60" customFormat="1" x14ac:dyDescent="0.2">
      <c r="J53" s="186"/>
      <c r="K53" s="100"/>
      <c r="L53" s="94"/>
    </row>
    <row r="54" spans="1:14" s="60" customFormat="1" x14ac:dyDescent="0.2">
      <c r="J54" s="100"/>
      <c r="K54" s="100"/>
      <c r="L54" s="94"/>
    </row>
    <row r="55" spans="1:14" s="60" customFormat="1" x14ac:dyDescent="0.2">
      <c r="J55" s="100"/>
      <c r="K55" s="100"/>
      <c r="L55" s="94"/>
    </row>
    <row r="56" spans="1:14" s="60" customFormat="1" x14ac:dyDescent="0.2">
      <c r="J56" s="100"/>
      <c r="K56" s="100"/>
      <c r="L56" s="94"/>
    </row>
    <row r="57" spans="1:14" s="60" customFormat="1" x14ac:dyDescent="0.2">
      <c r="J57" s="100"/>
      <c r="K57" s="100"/>
      <c r="L57" s="94"/>
    </row>
    <row r="58" spans="1:14" s="60" customFormat="1" x14ac:dyDescent="0.2">
      <c r="J58" s="100"/>
      <c r="K58" s="100"/>
      <c r="L58" s="94"/>
    </row>
    <row r="59" spans="1:14" s="60" customFormat="1" x14ac:dyDescent="0.2">
      <c r="J59" s="100"/>
      <c r="K59" s="100"/>
      <c r="L59" s="94"/>
    </row>
    <row r="60" spans="1:14" s="60" customFormat="1" x14ac:dyDescent="0.2">
      <c r="J60" s="100"/>
      <c r="K60" s="100"/>
      <c r="L60" s="94"/>
    </row>
    <row r="61" spans="1:14" s="60" customFormat="1" x14ac:dyDescent="0.2">
      <c r="J61" s="100"/>
      <c r="K61" s="100"/>
      <c r="L61" s="94"/>
    </row>
    <row r="62" spans="1:14" s="60" customFormat="1" x14ac:dyDescent="0.2">
      <c r="J62" s="100"/>
      <c r="K62" s="100"/>
      <c r="L62" s="94"/>
    </row>
    <row r="63" spans="1:14" s="60" customFormat="1" x14ac:dyDescent="0.2">
      <c r="J63" s="100"/>
      <c r="K63" s="100"/>
      <c r="L63" s="94"/>
    </row>
    <row r="64" spans="1:14" s="60" customFormat="1" x14ac:dyDescent="0.2">
      <c r="J64" s="100"/>
      <c r="K64" s="100"/>
      <c r="L64" s="94"/>
    </row>
    <row r="65" spans="10:12" s="60" customFormat="1" x14ac:dyDescent="0.2">
      <c r="J65" s="100"/>
      <c r="K65" s="100"/>
      <c r="L65" s="94"/>
    </row>
    <row r="66" spans="10:12" s="60" customFormat="1" x14ac:dyDescent="0.2">
      <c r="J66" s="100"/>
      <c r="K66" s="100"/>
      <c r="L66" s="94"/>
    </row>
    <row r="67" spans="10:12" s="60" customFormat="1" x14ac:dyDescent="0.2">
      <c r="J67" s="100"/>
      <c r="K67" s="100"/>
      <c r="L67" s="94"/>
    </row>
    <row r="68" spans="10:12" s="60" customFormat="1" x14ac:dyDescent="0.2">
      <c r="J68" s="100"/>
      <c r="K68" s="100"/>
      <c r="L68" s="94"/>
    </row>
    <row r="69" spans="10:12" s="60" customFormat="1" x14ac:dyDescent="0.2">
      <c r="J69" s="100"/>
      <c r="K69" s="100"/>
      <c r="L69" s="94"/>
    </row>
    <row r="70" spans="10:12" s="60" customFormat="1" x14ac:dyDescent="0.2">
      <c r="J70" s="100"/>
      <c r="K70" s="100"/>
      <c r="L70" s="94"/>
    </row>
    <row r="71" spans="10:12" s="60" customFormat="1" x14ac:dyDescent="0.2">
      <c r="J71" s="100"/>
      <c r="K71" s="100"/>
      <c r="L71" s="94"/>
    </row>
    <row r="72" spans="10:12" s="60" customFormat="1" x14ac:dyDescent="0.2">
      <c r="J72" s="100"/>
      <c r="K72" s="100"/>
      <c r="L72" s="94"/>
    </row>
    <row r="73" spans="10:12" s="60" customFormat="1" x14ac:dyDescent="0.2">
      <c r="J73" s="100"/>
      <c r="K73" s="100"/>
      <c r="L73" s="94"/>
    </row>
    <row r="74" spans="10:12" s="60" customFormat="1" x14ac:dyDescent="0.2">
      <c r="J74" s="100"/>
      <c r="K74" s="100"/>
      <c r="L74" s="94"/>
    </row>
    <row r="75" spans="10:12" s="60" customFormat="1" x14ac:dyDescent="0.2">
      <c r="J75" s="100"/>
      <c r="K75" s="100"/>
      <c r="L75" s="94"/>
    </row>
    <row r="76" spans="10:12" s="60" customFormat="1" x14ac:dyDescent="0.2">
      <c r="J76" s="100"/>
      <c r="K76" s="100"/>
      <c r="L76" s="94"/>
    </row>
    <row r="77" spans="10:12" s="60" customFormat="1" x14ac:dyDescent="0.2">
      <c r="J77" s="100"/>
      <c r="K77" s="100"/>
      <c r="L77" s="94"/>
    </row>
    <row r="78" spans="10:12" s="60" customFormat="1" x14ac:dyDescent="0.2">
      <c r="J78" s="100"/>
      <c r="K78" s="100"/>
      <c r="L78" s="94"/>
    </row>
    <row r="79" spans="10:12" s="60" customFormat="1" x14ac:dyDescent="0.2">
      <c r="J79" s="100"/>
      <c r="K79" s="100"/>
      <c r="L79" s="94"/>
    </row>
    <row r="80" spans="10:12" s="60" customFormat="1" x14ac:dyDescent="0.2">
      <c r="J80" s="100"/>
      <c r="K80" s="100"/>
      <c r="L80" s="94"/>
    </row>
    <row r="81" spans="10:12" s="60" customFormat="1" x14ac:dyDescent="0.2">
      <c r="J81" s="100"/>
      <c r="K81" s="100"/>
      <c r="L81" s="94"/>
    </row>
    <row r="82" spans="10:12" s="60" customFormat="1" x14ac:dyDescent="0.2">
      <c r="J82" s="100"/>
      <c r="K82" s="100"/>
      <c r="L82" s="94"/>
    </row>
    <row r="83" spans="10:12" s="60" customFormat="1" x14ac:dyDescent="0.2">
      <c r="J83" s="100"/>
      <c r="K83" s="100"/>
      <c r="L83" s="94"/>
    </row>
    <row r="84" spans="10:12" s="60" customFormat="1" x14ac:dyDescent="0.2">
      <c r="J84" s="100"/>
      <c r="K84" s="100"/>
      <c r="L84" s="94"/>
    </row>
    <row r="85" spans="10:12" s="60" customFormat="1" x14ac:dyDescent="0.2">
      <c r="J85" s="100"/>
      <c r="K85" s="100"/>
      <c r="L85" s="94"/>
    </row>
    <row r="86" spans="10:12" s="60" customFormat="1" x14ac:dyDescent="0.2">
      <c r="J86" s="100"/>
      <c r="K86" s="100"/>
      <c r="L86" s="94"/>
    </row>
    <row r="87" spans="10:12" s="60" customFormat="1" x14ac:dyDescent="0.2">
      <c r="J87" s="100"/>
      <c r="K87" s="100"/>
      <c r="L87" s="94"/>
    </row>
    <row r="88" spans="10:12" s="60" customFormat="1" x14ac:dyDescent="0.2">
      <c r="J88" s="100"/>
      <c r="K88" s="100"/>
      <c r="L88" s="94"/>
    </row>
    <row r="89" spans="10:12" s="60" customFormat="1" x14ac:dyDescent="0.2">
      <c r="J89" s="100"/>
      <c r="K89" s="100"/>
      <c r="L89" s="94"/>
    </row>
    <row r="90" spans="10:12" s="60" customFormat="1" x14ac:dyDescent="0.2">
      <c r="J90" s="100"/>
      <c r="K90" s="100"/>
      <c r="L90" s="94"/>
    </row>
    <row r="91" spans="10:12" s="60" customFormat="1" x14ac:dyDescent="0.2">
      <c r="J91" s="100"/>
      <c r="K91" s="100"/>
      <c r="L91" s="94"/>
    </row>
    <row r="92" spans="10:12" s="60" customFormat="1" x14ac:dyDescent="0.2">
      <c r="J92" s="100"/>
      <c r="K92" s="100"/>
      <c r="L92" s="94"/>
    </row>
    <row r="93" spans="10:12" s="60" customFormat="1" x14ac:dyDescent="0.2">
      <c r="J93" s="100"/>
      <c r="K93" s="100"/>
      <c r="L93" s="94"/>
    </row>
    <row r="94" spans="10:12" s="60" customFormat="1" x14ac:dyDescent="0.2">
      <c r="J94" s="100"/>
      <c r="K94" s="100"/>
      <c r="L94" s="94"/>
    </row>
    <row r="95" spans="10:12" s="60" customFormat="1" x14ac:dyDescent="0.2">
      <c r="J95" s="100"/>
      <c r="K95" s="100"/>
      <c r="L95" s="94"/>
    </row>
    <row r="96" spans="10:12" s="60" customFormat="1" x14ac:dyDescent="0.2">
      <c r="J96" s="100"/>
      <c r="K96" s="100"/>
      <c r="L96" s="94"/>
    </row>
    <row r="97" spans="10:12" s="60" customFormat="1" x14ac:dyDescent="0.2">
      <c r="J97" s="100"/>
      <c r="K97" s="100"/>
      <c r="L97" s="94"/>
    </row>
    <row r="98" spans="10:12" s="60" customFormat="1" x14ac:dyDescent="0.2">
      <c r="J98" s="100"/>
      <c r="K98" s="100"/>
      <c r="L98" s="94"/>
    </row>
    <row r="99" spans="10:12" s="60" customFormat="1" x14ac:dyDescent="0.2">
      <c r="J99" s="100"/>
      <c r="K99" s="100"/>
      <c r="L99" s="94"/>
    </row>
    <row r="100" spans="10:12" s="60" customFormat="1" x14ac:dyDescent="0.2">
      <c r="J100" s="100"/>
      <c r="K100" s="100"/>
      <c r="L100" s="94"/>
    </row>
    <row r="101" spans="10:12" s="60" customFormat="1" x14ac:dyDescent="0.2">
      <c r="J101" s="100"/>
      <c r="K101" s="100"/>
      <c r="L101" s="94"/>
    </row>
    <row r="102" spans="10:12" s="60" customFormat="1" x14ac:dyDescent="0.2">
      <c r="J102" s="100"/>
      <c r="K102" s="100"/>
      <c r="L102" s="94"/>
    </row>
    <row r="103" spans="10:12" s="60" customFormat="1" x14ac:dyDescent="0.2">
      <c r="J103" s="100"/>
      <c r="K103" s="100"/>
      <c r="L103" s="94"/>
    </row>
    <row r="104" spans="10:12" s="60" customFormat="1" x14ac:dyDescent="0.2">
      <c r="J104" s="100"/>
      <c r="K104" s="100"/>
      <c r="L104" s="94"/>
    </row>
    <row r="105" spans="10:12" s="60" customFormat="1" x14ac:dyDescent="0.2">
      <c r="J105" s="100"/>
      <c r="K105" s="100"/>
      <c r="L105" s="94"/>
    </row>
    <row r="106" spans="10:12" s="60" customFormat="1" x14ac:dyDescent="0.2">
      <c r="J106" s="100"/>
      <c r="K106" s="100"/>
      <c r="L106" s="94"/>
    </row>
    <row r="107" spans="10:12" s="60" customFormat="1" x14ac:dyDescent="0.2">
      <c r="J107" s="100"/>
      <c r="K107" s="100"/>
      <c r="L107" s="94"/>
    </row>
    <row r="108" spans="10:12" s="60" customFormat="1" x14ac:dyDescent="0.2">
      <c r="J108" s="100"/>
      <c r="K108" s="100"/>
      <c r="L108" s="94"/>
    </row>
    <row r="109" spans="10:12" s="60" customFormat="1" x14ac:dyDescent="0.2">
      <c r="J109" s="100"/>
      <c r="K109" s="100"/>
      <c r="L109" s="94"/>
    </row>
    <row r="110" spans="10:12" s="60" customFormat="1" x14ac:dyDescent="0.2">
      <c r="J110" s="100"/>
      <c r="K110" s="100"/>
      <c r="L110" s="94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10:K10 J49:K49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J11:K13 J40:K45 J8:K9 J47:K47 J30:K30 J15:K22 J33:K37 J24:K2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:K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6:K27 A5:I5 J36:K36 K35" unlockedFormula="1"/>
    <ignoredError sqref="J5:K5" numberStoredAsText="1" unlockedFormula="1"/>
    <ignoredError sqref="K41:K43 K45:K48" formula="1"/>
    <ignoredError sqref="K40 K44 K4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tabSelected="1" zoomScale="90" zoomScaleNormal="90" zoomScaleSheetLayoutView="100" workbookViewId="0">
      <selection activeCell="G43" sqref="G43"/>
    </sheetView>
  </sheetViews>
  <sheetFormatPr defaultColWidth="9.140625" defaultRowHeight="12.75" x14ac:dyDescent="0.2"/>
  <cols>
    <col min="1" max="2" width="9.140625" style="50"/>
    <col min="3" max="3" width="27.28515625" style="50" customWidth="1"/>
    <col min="4" max="4" width="9.140625" style="50"/>
    <col min="5" max="12" width="17.7109375" style="50" customWidth="1"/>
    <col min="13" max="16384" width="9.140625" style="50"/>
  </cols>
  <sheetData>
    <row r="2" spans="1:12" ht="15.75" x14ac:dyDescent="0.25">
      <c r="A2" s="323" t="s">
        <v>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2" ht="12.75" customHeight="1" x14ac:dyDescent="0.2">
      <c r="C3" s="247" t="s">
        <v>185</v>
      </c>
      <c r="D3" s="248"/>
      <c r="E3" s="249" t="s">
        <v>300</v>
      </c>
      <c r="F3" s="250"/>
      <c r="G3" s="74" t="s">
        <v>70</v>
      </c>
      <c r="H3" s="249" t="s">
        <v>305</v>
      </c>
      <c r="I3" s="250"/>
      <c r="K3" s="251" t="s">
        <v>187</v>
      </c>
      <c r="L3" s="251"/>
    </row>
    <row r="4" spans="1:12" ht="12.75" customHeight="1" x14ac:dyDescent="0.2">
      <c r="A4" s="342" t="s">
        <v>154</v>
      </c>
      <c r="B4" s="342"/>
      <c r="C4" s="342"/>
      <c r="D4" s="342" t="s">
        <v>189</v>
      </c>
      <c r="E4" s="343" t="s">
        <v>149</v>
      </c>
      <c r="F4" s="357"/>
      <c r="G4" s="357"/>
      <c r="H4" s="357"/>
      <c r="I4" s="357"/>
      <c r="J4" s="357"/>
      <c r="K4" s="343" t="s">
        <v>151</v>
      </c>
      <c r="L4" s="343" t="s">
        <v>152</v>
      </c>
    </row>
    <row r="5" spans="1:12" ht="45" x14ac:dyDescent="0.2">
      <c r="A5" s="357"/>
      <c r="B5" s="357"/>
      <c r="C5" s="357"/>
      <c r="D5" s="357"/>
      <c r="E5" s="75" t="s">
        <v>172</v>
      </c>
      <c r="F5" s="75" t="s">
        <v>35</v>
      </c>
      <c r="G5" s="75" t="s">
        <v>148</v>
      </c>
      <c r="H5" s="75" t="s">
        <v>150</v>
      </c>
      <c r="I5" s="75" t="s">
        <v>164</v>
      </c>
      <c r="J5" s="76" t="s">
        <v>153</v>
      </c>
      <c r="K5" s="343"/>
      <c r="L5" s="343"/>
    </row>
    <row r="6" spans="1:12" x14ac:dyDescent="0.2">
      <c r="A6" s="354">
        <v>1</v>
      </c>
      <c r="B6" s="354"/>
      <c r="C6" s="354"/>
      <c r="D6" s="77">
        <v>2</v>
      </c>
      <c r="E6" s="78" t="s">
        <v>181</v>
      </c>
      <c r="F6" s="78" t="s">
        <v>182</v>
      </c>
      <c r="G6" s="78" t="s">
        <v>190</v>
      </c>
      <c r="H6" s="78" t="s">
        <v>191</v>
      </c>
      <c r="I6" s="78" t="s">
        <v>192</v>
      </c>
      <c r="J6" s="78" t="s">
        <v>193</v>
      </c>
      <c r="K6" s="78" t="s">
        <v>194</v>
      </c>
      <c r="L6" s="78" t="s">
        <v>195</v>
      </c>
    </row>
    <row r="7" spans="1:12" x14ac:dyDescent="0.2">
      <c r="A7" s="355" t="s">
        <v>156</v>
      </c>
      <c r="B7" s="356"/>
      <c r="C7" s="356"/>
      <c r="D7" s="79">
        <v>1</v>
      </c>
      <c r="E7" s="90">
        <v>1214775000</v>
      </c>
      <c r="F7" s="90">
        <v>-477000</v>
      </c>
      <c r="G7" s="90">
        <v>359660725</v>
      </c>
      <c r="H7" s="90"/>
      <c r="I7" s="90">
        <f>+BILANCA!J45</f>
        <v>123216697</v>
      </c>
      <c r="J7" s="90">
        <f>+BILANCA!J49</f>
        <v>82088705</v>
      </c>
      <c r="K7" s="90">
        <v>0</v>
      </c>
      <c r="L7" s="93">
        <f>SUM(E7:K7)</f>
        <v>1779264127</v>
      </c>
    </row>
    <row r="8" spans="1:12" ht="18.75" customHeight="1" x14ac:dyDescent="0.2">
      <c r="A8" s="346" t="s">
        <v>157</v>
      </c>
      <c r="B8" s="347"/>
      <c r="C8" s="347"/>
      <c r="D8" s="56">
        <v>2</v>
      </c>
      <c r="E8" s="84"/>
      <c r="F8" s="84"/>
      <c r="G8" s="84"/>
      <c r="H8" s="84"/>
      <c r="I8" s="84"/>
      <c r="J8" s="84"/>
      <c r="K8" s="84"/>
      <c r="L8" s="84">
        <f>SUM(E8:K8)</f>
        <v>0</v>
      </c>
    </row>
    <row r="9" spans="1:12" ht="15.75" customHeight="1" x14ac:dyDescent="0.2">
      <c r="A9" s="348" t="s">
        <v>158</v>
      </c>
      <c r="B9" s="349"/>
      <c r="C9" s="349"/>
      <c r="D9" s="56">
        <v>3</v>
      </c>
      <c r="E9" s="90">
        <f>SUM(E7:E8)</f>
        <v>1214775000</v>
      </c>
      <c r="F9" s="90">
        <f t="shared" ref="F9:J9" si="0">SUM(F7:F8)</f>
        <v>-477000</v>
      </c>
      <c r="G9" s="90">
        <f t="shared" si="0"/>
        <v>359660725</v>
      </c>
      <c r="H9" s="90">
        <f t="shared" si="0"/>
        <v>0</v>
      </c>
      <c r="I9" s="90">
        <f t="shared" si="0"/>
        <v>123216697</v>
      </c>
      <c r="J9" s="90">
        <f t="shared" si="0"/>
        <v>82088705</v>
      </c>
      <c r="K9" s="90">
        <f>+K8+K7</f>
        <v>0</v>
      </c>
      <c r="L9" s="90">
        <f>SUM(E9:K9)</f>
        <v>1779264127</v>
      </c>
    </row>
    <row r="10" spans="1:12" ht="14.25" customHeight="1" x14ac:dyDescent="0.2">
      <c r="A10" s="346" t="s">
        <v>159</v>
      </c>
      <c r="B10" s="347"/>
      <c r="C10" s="347"/>
      <c r="D10" s="56">
        <v>4</v>
      </c>
      <c r="E10" s="84"/>
      <c r="F10" s="84"/>
      <c r="G10" s="84"/>
      <c r="H10" s="84"/>
      <c r="I10" s="84"/>
      <c r="J10" s="84">
        <v>-39338329</v>
      </c>
      <c r="K10" s="84"/>
      <c r="L10" s="84">
        <f t="shared" ref="L10:L13" si="1">SUM(E10:K10)</f>
        <v>-39338329</v>
      </c>
    </row>
    <row r="11" spans="1:12" ht="26.25" customHeight="1" x14ac:dyDescent="0.2">
      <c r="A11" s="346" t="s">
        <v>160</v>
      </c>
      <c r="B11" s="347"/>
      <c r="C11" s="347"/>
      <c r="D11" s="56">
        <v>5</v>
      </c>
      <c r="E11" s="84"/>
      <c r="F11" s="84"/>
      <c r="G11" s="84"/>
      <c r="H11" s="84"/>
      <c r="I11" s="84"/>
      <c r="J11" s="84">
        <v>54242591</v>
      </c>
      <c r="K11" s="84"/>
      <c r="L11" s="84">
        <f t="shared" si="1"/>
        <v>54242591</v>
      </c>
    </row>
    <row r="12" spans="1:12" ht="18.75" customHeight="1" x14ac:dyDescent="0.2">
      <c r="A12" s="346" t="s">
        <v>161</v>
      </c>
      <c r="B12" s="347"/>
      <c r="C12" s="347"/>
      <c r="D12" s="56">
        <v>6</v>
      </c>
      <c r="E12" s="84"/>
      <c r="F12" s="84"/>
      <c r="G12" s="84"/>
      <c r="H12" s="84"/>
      <c r="I12" s="84"/>
      <c r="J12" s="84">
        <v>-2980852</v>
      </c>
      <c r="K12" s="84"/>
      <c r="L12" s="84">
        <f t="shared" si="1"/>
        <v>-2980852</v>
      </c>
    </row>
    <row r="13" spans="1:12" ht="18" customHeight="1" x14ac:dyDescent="0.2">
      <c r="A13" s="346" t="s">
        <v>162</v>
      </c>
      <c r="B13" s="347"/>
      <c r="C13" s="347"/>
      <c r="D13" s="56">
        <v>7</v>
      </c>
      <c r="E13" s="84"/>
      <c r="F13" s="84"/>
      <c r="G13" s="84"/>
      <c r="H13" s="84"/>
      <c r="I13" s="84"/>
      <c r="J13" s="84"/>
      <c r="K13" s="84"/>
      <c r="L13" s="84">
        <f t="shared" si="1"/>
        <v>0</v>
      </c>
    </row>
    <row r="14" spans="1:12" ht="24" customHeight="1" x14ac:dyDescent="0.2">
      <c r="A14" s="348" t="s">
        <v>163</v>
      </c>
      <c r="B14" s="349"/>
      <c r="C14" s="349"/>
      <c r="D14" s="56">
        <v>8</v>
      </c>
      <c r="E14" s="91">
        <f>SUM(E10:E13)</f>
        <v>0</v>
      </c>
      <c r="F14" s="91">
        <f t="shared" ref="F14:K14" si="2">SUM(F10:F13)</f>
        <v>0</v>
      </c>
      <c r="G14" s="91">
        <f t="shared" si="2"/>
        <v>0</v>
      </c>
      <c r="H14" s="91">
        <f t="shared" si="2"/>
        <v>0</v>
      </c>
      <c r="I14" s="91">
        <f t="shared" si="2"/>
        <v>0</v>
      </c>
      <c r="J14" s="91">
        <f t="shared" si="2"/>
        <v>11923410</v>
      </c>
      <c r="K14" s="91">
        <f t="shared" si="2"/>
        <v>0</v>
      </c>
      <c r="L14" s="91">
        <f>SUM(L10:L13)</f>
        <v>11923410</v>
      </c>
    </row>
    <row r="15" spans="1:12" x14ac:dyDescent="0.2">
      <c r="A15" s="346" t="s">
        <v>164</v>
      </c>
      <c r="B15" s="347"/>
      <c r="C15" s="347"/>
      <c r="D15" s="56">
        <v>9</v>
      </c>
      <c r="E15" s="84"/>
      <c r="F15" s="84"/>
      <c r="G15" s="84"/>
      <c r="H15" s="84"/>
      <c r="I15" s="84">
        <v>147522209</v>
      </c>
      <c r="J15" s="84"/>
      <c r="K15" s="84"/>
      <c r="L15" s="84">
        <f t="shared" ref="L15:L22" si="3">SUM(E15:K15)</f>
        <v>147522209</v>
      </c>
    </row>
    <row r="16" spans="1:12" ht="27.75" customHeight="1" x14ac:dyDescent="0.2">
      <c r="A16" s="348" t="s">
        <v>165</v>
      </c>
      <c r="B16" s="349"/>
      <c r="C16" s="349"/>
      <c r="D16" s="56">
        <v>10</v>
      </c>
      <c r="E16" s="90">
        <f>+E15+E14</f>
        <v>0</v>
      </c>
      <c r="F16" s="90">
        <f t="shared" ref="F16:K16" si="4">+F15+F14</f>
        <v>0</v>
      </c>
      <c r="G16" s="90">
        <f t="shared" si="4"/>
        <v>0</v>
      </c>
      <c r="H16" s="90">
        <f t="shared" si="4"/>
        <v>0</v>
      </c>
      <c r="I16" s="90">
        <f t="shared" si="4"/>
        <v>147522209</v>
      </c>
      <c r="J16" s="90">
        <f t="shared" si="4"/>
        <v>11923410</v>
      </c>
      <c r="K16" s="90">
        <f t="shared" si="4"/>
        <v>0</v>
      </c>
      <c r="L16" s="91">
        <f t="shared" si="3"/>
        <v>159445619</v>
      </c>
    </row>
    <row r="17" spans="1:12" x14ac:dyDescent="0.2">
      <c r="A17" s="346" t="s">
        <v>166</v>
      </c>
      <c r="B17" s="347"/>
      <c r="C17" s="347"/>
      <c r="D17" s="56">
        <v>11</v>
      </c>
      <c r="E17" s="84"/>
      <c r="F17" s="84"/>
      <c r="G17" s="84"/>
      <c r="H17" s="84"/>
      <c r="I17" s="84"/>
      <c r="J17" s="84"/>
      <c r="K17" s="84"/>
      <c r="L17" s="84">
        <f t="shared" si="3"/>
        <v>0</v>
      </c>
    </row>
    <row r="18" spans="1:12" x14ac:dyDescent="0.2">
      <c r="A18" s="346" t="s">
        <v>167</v>
      </c>
      <c r="B18" s="347"/>
      <c r="C18" s="347"/>
      <c r="D18" s="56">
        <v>12</v>
      </c>
      <c r="E18" s="84"/>
      <c r="F18" s="84"/>
      <c r="G18" s="84"/>
      <c r="H18" s="84"/>
      <c r="I18" s="84"/>
      <c r="J18" s="84"/>
      <c r="K18" s="84"/>
      <c r="L18" s="84">
        <f t="shared" si="3"/>
        <v>0</v>
      </c>
    </row>
    <row r="19" spans="1:12" x14ac:dyDescent="0.2">
      <c r="A19" s="346" t="s">
        <v>168</v>
      </c>
      <c r="B19" s="347"/>
      <c r="C19" s="347"/>
      <c r="D19" s="56">
        <v>13</v>
      </c>
      <c r="E19" s="84"/>
      <c r="F19" s="84"/>
      <c r="G19" s="84"/>
      <c r="H19" s="84"/>
      <c r="I19" s="84"/>
      <c r="J19" s="84"/>
      <c r="K19" s="84"/>
      <c r="L19" s="84">
        <f t="shared" si="3"/>
        <v>0</v>
      </c>
    </row>
    <row r="20" spans="1:12" x14ac:dyDescent="0.2">
      <c r="A20" s="346" t="s">
        <v>169</v>
      </c>
      <c r="B20" s="347"/>
      <c r="C20" s="347"/>
      <c r="D20" s="56">
        <v>14</v>
      </c>
      <c r="E20" s="84"/>
      <c r="F20" s="84"/>
      <c r="G20" s="84">
        <v>10160835</v>
      </c>
      <c r="H20" s="84">
        <v>82293647</v>
      </c>
      <c r="I20" s="84">
        <v>-92454482</v>
      </c>
      <c r="J20" s="84"/>
      <c r="K20" s="84"/>
      <c r="L20" s="84">
        <f t="shared" si="3"/>
        <v>0</v>
      </c>
    </row>
    <row r="21" spans="1:12" x14ac:dyDescent="0.2">
      <c r="A21" s="346" t="s">
        <v>170</v>
      </c>
      <c r="B21" s="347"/>
      <c r="C21" s="347"/>
      <c r="D21" s="56">
        <v>15</v>
      </c>
      <c r="E21" s="84"/>
      <c r="F21" s="84"/>
      <c r="G21" s="84"/>
      <c r="H21" s="84"/>
      <c r="I21" s="84">
        <v>-30762215</v>
      </c>
      <c r="J21" s="84"/>
      <c r="K21" s="84"/>
      <c r="L21" s="84">
        <f t="shared" si="3"/>
        <v>-30762215</v>
      </c>
    </row>
    <row r="22" spans="1:12" x14ac:dyDescent="0.2">
      <c r="A22" s="348" t="s">
        <v>171</v>
      </c>
      <c r="B22" s="349"/>
      <c r="C22" s="349"/>
      <c r="D22" s="56">
        <v>16</v>
      </c>
      <c r="E22" s="90">
        <f>SUM(E20:E21)</f>
        <v>0</v>
      </c>
      <c r="F22" s="90">
        <f t="shared" ref="F22:K22" si="5">SUM(F20:F21)</f>
        <v>0</v>
      </c>
      <c r="G22" s="90">
        <f t="shared" si="5"/>
        <v>10160835</v>
      </c>
      <c r="H22" s="90">
        <f t="shared" si="5"/>
        <v>82293647</v>
      </c>
      <c r="I22" s="90">
        <f t="shared" si="5"/>
        <v>-123216697</v>
      </c>
      <c r="J22" s="90">
        <f t="shared" si="5"/>
        <v>0</v>
      </c>
      <c r="K22" s="90">
        <f t="shared" si="5"/>
        <v>0</v>
      </c>
      <c r="L22" s="91">
        <f t="shared" si="3"/>
        <v>-30762215</v>
      </c>
    </row>
    <row r="23" spans="1:12" ht="25.5" customHeight="1" x14ac:dyDescent="0.2">
      <c r="A23" s="352" t="s">
        <v>209</v>
      </c>
      <c r="B23" s="353"/>
      <c r="C23" s="353"/>
      <c r="D23" s="58">
        <v>17</v>
      </c>
      <c r="E23" s="90">
        <f>+E22+E16+E9+E17+E18+E19</f>
        <v>1214775000</v>
      </c>
      <c r="F23" s="90">
        <f t="shared" ref="F23:K23" si="6">+F22+F16+F9+F17+F18+F19</f>
        <v>-477000</v>
      </c>
      <c r="G23" s="90">
        <f t="shared" si="6"/>
        <v>369821560</v>
      </c>
      <c r="H23" s="90">
        <f t="shared" si="6"/>
        <v>82293647</v>
      </c>
      <c r="I23" s="90">
        <f t="shared" si="6"/>
        <v>147522209</v>
      </c>
      <c r="J23" s="90">
        <f t="shared" si="6"/>
        <v>94012115</v>
      </c>
      <c r="K23" s="90">
        <f t="shared" si="6"/>
        <v>0</v>
      </c>
      <c r="L23" s="90">
        <f>SUM(E23:J23)</f>
        <v>1907947531</v>
      </c>
    </row>
    <row r="24" spans="1:12" x14ac:dyDescent="0.2">
      <c r="A24" s="350" t="s">
        <v>201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</row>
    <row r="26" spans="1:12" s="81" customFormat="1" x14ac:dyDescent="0.2">
      <c r="E26" s="99"/>
      <c r="L26" s="99"/>
    </row>
    <row r="27" spans="1:12" s="81" customFormat="1" x14ac:dyDescent="0.2"/>
    <row r="28" spans="1:12" s="81" customFormat="1" x14ac:dyDescent="0.2"/>
    <row r="29" spans="1:12" s="81" customFormat="1" x14ac:dyDescent="0.2"/>
    <row r="30" spans="1:12" s="81" customFormat="1" x14ac:dyDescent="0.2"/>
    <row r="31" spans="1:12" s="81" customFormat="1" x14ac:dyDescent="0.2"/>
    <row r="32" spans="1:12" s="81" customFormat="1" x14ac:dyDescent="0.2"/>
  </sheetData>
  <protectedRanges>
    <protectedRange sqref="E3:F3" name="Range1_2"/>
    <protectedRange sqref="H3:I3" name="Range1_3_1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F15:K15 L15:L22 F10:L14 E10:E15 E7:L8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K6 E6:J6" numberStoredAsText="1"/>
    <ignoredError sqref="E14:K14" unlockedFormula="1"/>
    <ignoredError sqref="L7 L22:L23" numberStoredAsText="1" unlockedFormula="1"/>
    <ignoredError sqref="L8:L21" numberStoredAsText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topLeftCell="A133" zoomScale="130" zoomScaleNormal="130" workbookViewId="0">
      <selection activeCell="G43" sqref="G43"/>
    </sheetView>
  </sheetViews>
  <sheetFormatPr defaultColWidth="9.140625" defaultRowHeight="12.75" x14ac:dyDescent="0.2"/>
  <cols>
    <col min="1" max="1" width="51.5703125" style="159" customWidth="1"/>
    <col min="2" max="3" width="27.7109375" style="107" customWidth="1"/>
    <col min="4" max="5" width="27.7109375" style="108" customWidth="1"/>
    <col min="6" max="6" width="12.7109375" style="81" bestFit="1" customWidth="1"/>
    <col min="7" max="8" width="20.7109375" style="81" customWidth="1"/>
    <col min="9" max="16384" width="9.140625" style="81"/>
  </cols>
  <sheetData>
    <row r="1" spans="1:5" x14ac:dyDescent="0.2">
      <c r="A1" s="150"/>
    </row>
    <row r="2" spans="1:5" x14ac:dyDescent="0.2">
      <c r="A2" s="150"/>
    </row>
    <row r="3" spans="1:5" x14ac:dyDescent="0.2">
      <c r="A3" s="150"/>
    </row>
    <row r="4" spans="1:5" x14ac:dyDescent="0.2">
      <c r="A4" s="150"/>
    </row>
    <row r="5" spans="1:5" x14ac:dyDescent="0.2">
      <c r="A5" s="151" t="s">
        <v>245</v>
      </c>
      <c r="B5" s="109"/>
      <c r="C5" s="109"/>
      <c r="D5" s="110"/>
      <c r="E5" s="110"/>
    </row>
    <row r="6" spans="1:5" x14ac:dyDescent="0.2">
      <c r="A6" s="150"/>
    </row>
    <row r="7" spans="1:5" ht="13.5" thickBot="1" x14ac:dyDescent="0.25">
      <c r="A7" s="152" t="s">
        <v>246</v>
      </c>
      <c r="E7" s="111" t="s">
        <v>247</v>
      </c>
    </row>
    <row r="8" spans="1:5" ht="13.5" thickBot="1" x14ac:dyDescent="0.25">
      <c r="A8" s="112"/>
      <c r="B8" s="358" t="s">
        <v>307</v>
      </c>
      <c r="C8" s="359"/>
      <c r="D8" s="360" t="s">
        <v>308</v>
      </c>
      <c r="E8" s="361"/>
    </row>
    <row r="9" spans="1:5" ht="13.5" thickBot="1" x14ac:dyDescent="0.25">
      <c r="A9" s="113"/>
      <c r="B9" s="114" t="s">
        <v>248</v>
      </c>
      <c r="C9" s="114" t="s">
        <v>204</v>
      </c>
      <c r="D9" s="115" t="s">
        <v>248</v>
      </c>
      <c r="E9" s="115" t="s">
        <v>204</v>
      </c>
    </row>
    <row r="10" spans="1:5" x14ac:dyDescent="0.2">
      <c r="A10" s="190" t="s">
        <v>249</v>
      </c>
      <c r="B10" s="168">
        <v>491606632</v>
      </c>
      <c r="C10" s="168">
        <v>158673492</v>
      </c>
      <c r="D10" s="168">
        <v>443174324</v>
      </c>
      <c r="E10" s="168">
        <v>148451801</v>
      </c>
    </row>
    <row r="11" spans="1:5" x14ac:dyDescent="0.2">
      <c r="A11" s="189" t="s">
        <v>250</v>
      </c>
      <c r="B11" s="163">
        <v>5423392</v>
      </c>
      <c r="C11" s="163">
        <v>4939909</v>
      </c>
      <c r="D11" s="163">
        <v>1168756</v>
      </c>
      <c r="E11" s="163">
        <v>305541</v>
      </c>
    </row>
    <row r="12" spans="1:5" ht="13.5" thickBot="1" x14ac:dyDescent="0.25">
      <c r="A12" s="191" t="s">
        <v>251</v>
      </c>
      <c r="B12" s="116">
        <v>97042045</v>
      </c>
      <c r="C12" s="116">
        <v>33177793</v>
      </c>
      <c r="D12" s="163">
        <v>94822201</v>
      </c>
      <c r="E12" s="116">
        <v>30971166</v>
      </c>
    </row>
    <row r="13" spans="1:5" ht="13.5" thickBot="1" x14ac:dyDescent="0.25">
      <c r="A13" s="117" t="s">
        <v>252</v>
      </c>
      <c r="B13" s="118">
        <f>SUM(B10:B12)</f>
        <v>594072069</v>
      </c>
      <c r="C13" s="118">
        <f>SUM(C10:C12)</f>
        <v>196791194</v>
      </c>
      <c r="D13" s="118">
        <f>SUM(D10:D12)</f>
        <v>539165281</v>
      </c>
      <c r="E13" s="118">
        <f>SUM(E10:E12)</f>
        <v>179728508</v>
      </c>
    </row>
    <row r="14" spans="1:5" x14ac:dyDescent="0.2">
      <c r="B14" s="109"/>
      <c r="C14" s="109"/>
      <c r="D14" s="109"/>
      <c r="E14" s="109"/>
    </row>
    <row r="15" spans="1:5" x14ac:dyDescent="0.2">
      <c r="D15" s="107"/>
      <c r="E15" s="107"/>
    </row>
    <row r="16" spans="1:5" ht="13.5" thickBot="1" x14ac:dyDescent="0.25">
      <c r="A16" s="152" t="s">
        <v>253</v>
      </c>
      <c r="D16" s="107"/>
      <c r="E16" s="119" t="s">
        <v>247</v>
      </c>
    </row>
    <row r="17" spans="1:8" ht="13.5" thickBot="1" x14ac:dyDescent="0.25">
      <c r="A17" s="112"/>
      <c r="B17" s="358" t="s">
        <v>307</v>
      </c>
      <c r="C17" s="359"/>
      <c r="D17" s="360" t="s">
        <v>308</v>
      </c>
      <c r="E17" s="361"/>
    </row>
    <row r="18" spans="1:8" ht="13.5" thickBot="1" x14ac:dyDescent="0.25">
      <c r="A18" s="120"/>
      <c r="B18" s="114" t="s">
        <v>248</v>
      </c>
      <c r="C18" s="121" t="s">
        <v>204</v>
      </c>
      <c r="D18" s="121" t="s">
        <v>248</v>
      </c>
      <c r="E18" s="114" t="s">
        <v>204</v>
      </c>
    </row>
    <row r="19" spans="1:8" x14ac:dyDescent="0.2">
      <c r="A19" s="189" t="s">
        <v>254</v>
      </c>
      <c r="B19" s="168">
        <v>23313057</v>
      </c>
      <c r="C19" s="168">
        <v>7152679</v>
      </c>
      <c r="D19" s="168">
        <v>14704787</v>
      </c>
      <c r="E19" s="168">
        <v>4895140</v>
      </c>
    </row>
    <row r="20" spans="1:8" ht="13.5" thickBot="1" x14ac:dyDescent="0.25">
      <c r="A20" s="189" t="s">
        <v>255</v>
      </c>
      <c r="B20" s="163">
        <v>184316585</v>
      </c>
      <c r="C20" s="163">
        <v>55379982</v>
      </c>
      <c r="D20" s="163">
        <v>147563945</v>
      </c>
      <c r="E20" s="163">
        <v>44821803</v>
      </c>
    </row>
    <row r="21" spans="1:8" ht="13.5" thickBot="1" x14ac:dyDescent="0.25">
      <c r="A21" s="162" t="s">
        <v>252</v>
      </c>
      <c r="B21" s="124">
        <f>+SUM(B19:B20)</f>
        <v>207629642</v>
      </c>
      <c r="C21" s="124">
        <f>+SUM(C19:C20)</f>
        <v>62532661</v>
      </c>
      <c r="D21" s="124">
        <f>+SUM(D19:D20)</f>
        <v>162268732</v>
      </c>
      <c r="E21" s="124">
        <f>+SUM(E19:E20)</f>
        <v>49716943</v>
      </c>
    </row>
    <row r="22" spans="1:8" x14ac:dyDescent="0.2">
      <c r="B22" s="109"/>
      <c r="C22" s="109"/>
      <c r="D22" s="109"/>
      <c r="E22" s="109"/>
    </row>
    <row r="23" spans="1:8" x14ac:dyDescent="0.2">
      <c r="D23" s="107"/>
      <c r="E23" s="107"/>
    </row>
    <row r="24" spans="1:8" ht="13.5" thickBot="1" x14ac:dyDescent="0.25">
      <c r="A24" s="152" t="s">
        <v>257</v>
      </c>
      <c r="D24" s="107"/>
      <c r="E24" s="119" t="s">
        <v>247</v>
      </c>
    </row>
    <row r="25" spans="1:8" ht="13.5" thickBot="1" x14ac:dyDescent="0.25">
      <c r="A25" s="112"/>
      <c r="B25" s="358" t="s">
        <v>307</v>
      </c>
      <c r="C25" s="359"/>
      <c r="D25" s="360" t="s">
        <v>308</v>
      </c>
      <c r="E25" s="361"/>
    </row>
    <row r="26" spans="1:8" ht="13.5" thickBot="1" x14ac:dyDescent="0.25">
      <c r="A26" s="120"/>
      <c r="B26" s="114" t="s">
        <v>248</v>
      </c>
      <c r="C26" s="114" t="s">
        <v>204</v>
      </c>
      <c r="D26" s="121" t="s">
        <v>248</v>
      </c>
      <c r="E26" s="125" t="s">
        <v>204</v>
      </c>
      <c r="G26" s="94"/>
      <c r="H26" s="94"/>
    </row>
    <row r="27" spans="1:8" x14ac:dyDescent="0.2">
      <c r="A27" s="189" t="s">
        <v>303</v>
      </c>
      <c r="B27" s="168">
        <v>217991510</v>
      </c>
      <c r="C27" s="122">
        <v>73692871</v>
      </c>
      <c r="D27" s="165">
        <v>215613934</v>
      </c>
      <c r="E27" s="168">
        <v>73314011</v>
      </c>
      <c r="G27" s="94"/>
      <c r="H27" s="94"/>
    </row>
    <row r="28" spans="1:8" ht="24" x14ac:dyDescent="0.2">
      <c r="A28" s="156" t="s">
        <v>301</v>
      </c>
      <c r="B28" s="163">
        <v>101774257</v>
      </c>
      <c r="C28" s="165">
        <v>39394115</v>
      </c>
      <c r="D28" s="165">
        <v>110588003</v>
      </c>
      <c r="E28" s="163">
        <v>47057564</v>
      </c>
      <c r="G28" s="94"/>
      <c r="H28" s="94"/>
    </row>
    <row r="29" spans="1:8" ht="24" x14ac:dyDescent="0.2">
      <c r="A29" s="156" t="s">
        <v>309</v>
      </c>
      <c r="B29" s="163">
        <v>36024410</v>
      </c>
      <c r="C29" s="165">
        <v>12260730</v>
      </c>
      <c r="D29" s="165">
        <v>41541276</v>
      </c>
      <c r="E29" s="163">
        <v>14749499</v>
      </c>
      <c r="G29" s="94"/>
      <c r="H29" s="94"/>
    </row>
    <row r="30" spans="1:8" ht="13.5" thickBot="1" x14ac:dyDescent="0.25">
      <c r="A30" s="189" t="s">
        <v>259</v>
      </c>
      <c r="B30" s="116">
        <v>6849296</v>
      </c>
      <c r="C30" s="167">
        <v>1856035</v>
      </c>
      <c r="D30" s="165">
        <v>5408308</v>
      </c>
      <c r="E30" s="116">
        <v>1928330</v>
      </c>
      <c r="G30" s="94"/>
      <c r="H30" s="94"/>
    </row>
    <row r="31" spans="1:8" ht="13.5" thickBot="1" x14ac:dyDescent="0.25">
      <c r="A31" s="162" t="s">
        <v>252</v>
      </c>
      <c r="B31" s="123">
        <f>SUM(B27:B30)</f>
        <v>362639473</v>
      </c>
      <c r="C31" s="123">
        <f>SUM(C27:C30)</f>
        <v>127203751</v>
      </c>
      <c r="D31" s="124">
        <f>SUM(D27:D30)</f>
        <v>373151521</v>
      </c>
      <c r="E31" s="124">
        <f>SUM(E27:E30)</f>
        <v>137049404</v>
      </c>
      <c r="G31" s="94"/>
      <c r="H31" s="94"/>
    </row>
    <row r="32" spans="1:8" x14ac:dyDescent="0.2">
      <c r="A32" s="126"/>
      <c r="B32" s="127"/>
      <c r="C32" s="127"/>
      <c r="D32" s="127"/>
      <c r="E32" s="127"/>
    </row>
    <row r="33" spans="1:5" x14ac:dyDescent="0.2">
      <c r="A33" s="126"/>
      <c r="B33" s="127"/>
      <c r="C33" s="127"/>
      <c r="D33" s="127"/>
      <c r="E33" s="127"/>
    </row>
    <row r="34" spans="1:5" ht="13.5" thickBot="1" x14ac:dyDescent="0.25">
      <c r="A34" s="152" t="s">
        <v>260</v>
      </c>
      <c r="D34" s="107"/>
      <c r="E34" s="119" t="s">
        <v>247</v>
      </c>
    </row>
    <row r="35" spans="1:5" ht="13.5" thickBot="1" x14ac:dyDescent="0.25">
      <c r="A35" s="112"/>
      <c r="B35" s="358" t="s">
        <v>307</v>
      </c>
      <c r="C35" s="359"/>
      <c r="D35" s="360" t="s">
        <v>308</v>
      </c>
      <c r="E35" s="361"/>
    </row>
    <row r="36" spans="1:5" ht="13.5" thickBot="1" x14ac:dyDescent="0.25">
      <c r="A36" s="120"/>
      <c r="B36" s="121" t="s">
        <v>248</v>
      </c>
      <c r="C36" s="121" t="s">
        <v>204</v>
      </c>
      <c r="D36" s="121" t="s">
        <v>248</v>
      </c>
      <c r="E36" s="125" t="s">
        <v>204</v>
      </c>
    </row>
    <row r="37" spans="1:5" x14ac:dyDescent="0.2">
      <c r="A37" s="189" t="s">
        <v>258</v>
      </c>
      <c r="B37" s="168">
        <v>215371763</v>
      </c>
      <c r="C37" s="168">
        <v>73154497</v>
      </c>
      <c r="D37" s="168">
        <v>214816633</v>
      </c>
      <c r="E37" s="168">
        <v>73574948</v>
      </c>
    </row>
    <row r="38" spans="1:5" ht="13.5" thickBot="1" x14ac:dyDescent="0.25">
      <c r="A38" s="189" t="s">
        <v>259</v>
      </c>
      <c r="B38" s="163">
        <v>9408925</v>
      </c>
      <c r="C38" s="163">
        <v>3836383</v>
      </c>
      <c r="D38" s="163">
        <v>16344889</v>
      </c>
      <c r="E38" s="163">
        <v>9128167</v>
      </c>
    </row>
    <row r="39" spans="1:5" ht="13.5" thickBot="1" x14ac:dyDescent="0.25">
      <c r="A39" s="162" t="s">
        <v>252</v>
      </c>
      <c r="B39" s="124">
        <f>SUM(B37:B38)</f>
        <v>224780688</v>
      </c>
      <c r="C39" s="124">
        <f>SUM(C37:C38)</f>
        <v>76990880</v>
      </c>
      <c r="D39" s="124">
        <f>SUM(D37:D38)</f>
        <v>231161522</v>
      </c>
      <c r="E39" s="124">
        <f>SUM(E37:E38)</f>
        <v>82703115</v>
      </c>
    </row>
    <row r="40" spans="1:5" x14ac:dyDescent="0.2">
      <c r="D40" s="107"/>
      <c r="E40" s="107"/>
    </row>
    <row r="41" spans="1:5" x14ac:dyDescent="0.2">
      <c r="D41" s="107"/>
      <c r="E41" s="107"/>
    </row>
    <row r="42" spans="1:5" ht="13.5" thickBot="1" x14ac:dyDescent="0.25">
      <c r="A42" s="152" t="s">
        <v>261</v>
      </c>
      <c r="D42" s="107"/>
      <c r="E42" s="119" t="s">
        <v>247</v>
      </c>
    </row>
    <row r="43" spans="1:5" ht="13.5" thickBot="1" x14ac:dyDescent="0.25">
      <c r="A43" s="112"/>
      <c r="B43" s="358" t="s">
        <v>307</v>
      </c>
      <c r="C43" s="359"/>
      <c r="D43" s="360" t="s">
        <v>308</v>
      </c>
      <c r="E43" s="361"/>
    </row>
    <row r="44" spans="1:5" ht="13.5" thickBot="1" x14ac:dyDescent="0.25">
      <c r="A44" s="120"/>
      <c r="B44" s="121" t="s">
        <v>248</v>
      </c>
      <c r="C44" s="121" t="s">
        <v>204</v>
      </c>
      <c r="D44" s="121" t="s">
        <v>248</v>
      </c>
      <c r="E44" s="114" t="s">
        <v>204</v>
      </c>
    </row>
    <row r="45" spans="1:5" x14ac:dyDescent="0.2">
      <c r="A45" s="189" t="s">
        <v>262</v>
      </c>
      <c r="B45" s="168">
        <v>4664914</v>
      </c>
      <c r="C45" s="168">
        <v>-230577</v>
      </c>
      <c r="D45" s="168">
        <v>20988266.48</v>
      </c>
      <c r="E45" s="168">
        <v>19289313.48</v>
      </c>
    </row>
    <row r="46" spans="1:5" x14ac:dyDescent="0.2">
      <c r="A46" s="189" t="s">
        <v>263</v>
      </c>
      <c r="B46" s="163">
        <v>27948538</v>
      </c>
      <c r="C46" s="163">
        <v>13352430</v>
      </c>
      <c r="D46" s="163">
        <v>33561065.460000001</v>
      </c>
      <c r="E46" s="163">
        <v>12831643.460000001</v>
      </c>
    </row>
    <row r="47" spans="1:5" x14ac:dyDescent="0.2">
      <c r="A47" s="189" t="s">
        <v>264</v>
      </c>
      <c r="B47" s="163">
        <v>373786</v>
      </c>
      <c r="C47" s="163">
        <v>291956</v>
      </c>
      <c r="D47" s="163">
        <v>367955.14</v>
      </c>
      <c r="E47" s="163">
        <v>178850.14</v>
      </c>
    </row>
    <row r="48" spans="1:5" ht="13.5" thickBot="1" x14ac:dyDescent="0.25">
      <c r="A48" s="189" t="s">
        <v>265</v>
      </c>
      <c r="B48" s="163">
        <v>-2611815</v>
      </c>
      <c r="C48" s="163">
        <v>-86721</v>
      </c>
      <c r="D48" s="116">
        <v>-1725775.1600000001</v>
      </c>
      <c r="E48" s="116">
        <v>-400142.16000000015</v>
      </c>
    </row>
    <row r="49" spans="1:5" ht="13.5" thickBot="1" x14ac:dyDescent="0.25">
      <c r="A49" s="162" t="s">
        <v>252</v>
      </c>
      <c r="B49" s="124">
        <f>SUM(B45:B48)</f>
        <v>30375423</v>
      </c>
      <c r="C49" s="124">
        <f>SUM(C45:C48)</f>
        <v>13327088</v>
      </c>
      <c r="D49" s="124">
        <f>SUM(D45:D48)</f>
        <v>53191511.920000002</v>
      </c>
      <c r="E49" s="124">
        <f>SUM(E45:E48)</f>
        <v>31899664.920000002</v>
      </c>
    </row>
    <row r="50" spans="1:5" x14ac:dyDescent="0.2">
      <c r="A50" s="126"/>
      <c r="B50" s="127"/>
      <c r="C50" s="127"/>
      <c r="D50" s="127"/>
      <c r="E50" s="127"/>
    </row>
    <row r="51" spans="1:5" x14ac:dyDescent="0.2">
      <c r="A51" s="126"/>
      <c r="B51" s="127"/>
      <c r="C51" s="127"/>
      <c r="D51" s="127"/>
      <c r="E51" s="127"/>
    </row>
    <row r="52" spans="1:5" ht="13.5" thickBot="1" x14ac:dyDescent="0.25">
      <c r="A52" s="152" t="s">
        <v>297</v>
      </c>
      <c r="D52" s="107"/>
      <c r="E52" s="119" t="s">
        <v>247</v>
      </c>
    </row>
    <row r="53" spans="1:5" ht="13.5" thickBot="1" x14ac:dyDescent="0.25">
      <c r="A53" s="112"/>
      <c r="B53" s="358" t="s">
        <v>307</v>
      </c>
      <c r="C53" s="359"/>
      <c r="D53" s="360" t="s">
        <v>308</v>
      </c>
      <c r="E53" s="361"/>
    </row>
    <row r="54" spans="1:5" ht="13.5" thickBot="1" x14ac:dyDescent="0.25">
      <c r="A54" s="120"/>
      <c r="B54" s="121" t="s">
        <v>248</v>
      </c>
      <c r="C54" s="121" t="s">
        <v>204</v>
      </c>
      <c r="D54" s="121" t="s">
        <v>248</v>
      </c>
      <c r="E54" s="114" t="s">
        <v>204</v>
      </c>
    </row>
    <row r="55" spans="1:5" x14ac:dyDescent="0.2">
      <c r="A55" s="189" t="s">
        <v>266</v>
      </c>
      <c r="B55" s="168">
        <f>+RDG!J25-B56</f>
        <v>253439423</v>
      </c>
      <c r="C55" s="168">
        <v>88792587</v>
      </c>
      <c r="D55" s="163">
        <f>+RDG!L25-D56</f>
        <v>247892167</v>
      </c>
      <c r="E55" s="168">
        <v>85205495</v>
      </c>
    </row>
    <row r="56" spans="1:5" x14ac:dyDescent="0.2">
      <c r="A56" s="189" t="s">
        <v>267</v>
      </c>
      <c r="B56" s="163">
        <v>36355052</v>
      </c>
      <c r="C56" s="163">
        <v>11990059</v>
      </c>
      <c r="D56" s="163">
        <v>33389573</v>
      </c>
      <c r="E56" s="163">
        <v>11653871</v>
      </c>
    </row>
    <row r="57" spans="1:5" x14ac:dyDescent="0.2">
      <c r="A57" s="189" t="s">
        <v>256</v>
      </c>
      <c r="B57" s="163">
        <v>18930072</v>
      </c>
      <c r="C57" s="163">
        <v>6463901</v>
      </c>
      <c r="D57" s="163">
        <v>26269792</v>
      </c>
      <c r="E57" s="163">
        <v>9173924</v>
      </c>
    </row>
    <row r="58" spans="1:5" ht="13.5" thickBot="1" x14ac:dyDescent="0.25">
      <c r="A58" s="189" t="s">
        <v>298</v>
      </c>
      <c r="B58" s="116">
        <f>+RDG!J24-B57</f>
        <v>15787696</v>
      </c>
      <c r="C58" s="116">
        <v>5088372</v>
      </c>
      <c r="D58" s="163">
        <f>+RDG!L24-D57</f>
        <v>18155121</v>
      </c>
      <c r="E58" s="116">
        <v>7297082</v>
      </c>
    </row>
    <row r="59" spans="1:5" ht="13.5" thickBot="1" x14ac:dyDescent="0.25">
      <c r="A59" s="162" t="s">
        <v>252</v>
      </c>
      <c r="B59" s="123">
        <f>SUM(B55:B58)</f>
        <v>324512243</v>
      </c>
      <c r="C59" s="123">
        <f>SUM(C55:C58)</f>
        <v>112334919</v>
      </c>
      <c r="D59" s="124">
        <f>SUM(D55:D58)</f>
        <v>325706653</v>
      </c>
      <c r="E59" s="123">
        <f>SUM(E55:E58)</f>
        <v>113330372</v>
      </c>
    </row>
    <row r="60" spans="1:5" x14ac:dyDescent="0.2">
      <c r="B60" s="109"/>
      <c r="C60" s="109"/>
      <c r="D60" s="109"/>
      <c r="E60" s="109"/>
    </row>
    <row r="61" spans="1:5" x14ac:dyDescent="0.2">
      <c r="D61" s="107"/>
      <c r="E61" s="107"/>
    </row>
    <row r="62" spans="1:5" ht="13.5" thickBot="1" x14ac:dyDescent="0.25">
      <c r="A62" s="152" t="s">
        <v>268</v>
      </c>
      <c r="D62" s="128"/>
      <c r="E62" s="119" t="s">
        <v>247</v>
      </c>
    </row>
    <row r="63" spans="1:5" ht="13.5" thickBot="1" x14ac:dyDescent="0.25">
      <c r="A63" s="112"/>
      <c r="B63" s="358" t="s">
        <v>307</v>
      </c>
      <c r="C63" s="359"/>
      <c r="D63" s="360" t="s">
        <v>308</v>
      </c>
      <c r="E63" s="361"/>
    </row>
    <row r="64" spans="1:5" ht="13.5" thickBot="1" x14ac:dyDescent="0.25">
      <c r="A64" s="120"/>
      <c r="B64" s="121" t="s">
        <v>248</v>
      </c>
      <c r="C64" s="121" t="s">
        <v>204</v>
      </c>
      <c r="D64" s="121" t="s">
        <v>248</v>
      </c>
      <c r="E64" s="114" t="s">
        <v>204</v>
      </c>
    </row>
    <row r="65" spans="1:6" ht="24" x14ac:dyDescent="0.2">
      <c r="A65" s="156" t="s">
        <v>304</v>
      </c>
      <c r="B65" s="168">
        <v>144139780</v>
      </c>
      <c r="C65" s="122">
        <v>58696663</v>
      </c>
      <c r="D65" s="163">
        <v>112308228</v>
      </c>
      <c r="E65" s="168">
        <v>30839754</v>
      </c>
      <c r="F65" s="99"/>
    </row>
    <row r="66" spans="1:6" ht="24" x14ac:dyDescent="0.2">
      <c r="A66" s="156" t="s">
        <v>269</v>
      </c>
      <c r="B66" s="163">
        <v>1806684</v>
      </c>
      <c r="C66" s="163">
        <v>6911778</v>
      </c>
      <c r="D66" s="163">
        <v>12991196</v>
      </c>
      <c r="E66" s="163">
        <v>7476387</v>
      </c>
    </row>
    <row r="67" spans="1:6" ht="13.5" thickBot="1" x14ac:dyDescent="0.25">
      <c r="A67" s="189" t="s">
        <v>299</v>
      </c>
      <c r="B67" s="163">
        <v>12296766</v>
      </c>
      <c r="C67" s="163">
        <v>7815346</v>
      </c>
      <c r="D67" s="163">
        <v>26060126</v>
      </c>
      <c r="E67" s="163">
        <v>9086366</v>
      </c>
    </row>
    <row r="68" spans="1:6" ht="13.5" thickBot="1" x14ac:dyDescent="0.25">
      <c r="A68" s="162" t="s">
        <v>252</v>
      </c>
      <c r="B68" s="124">
        <f>SUM(B65:B67)</f>
        <v>158243230</v>
      </c>
      <c r="C68" s="124">
        <f>SUM(C65:C67)</f>
        <v>73423787</v>
      </c>
      <c r="D68" s="124">
        <f>SUM(D65:D67)</f>
        <v>151359550</v>
      </c>
      <c r="E68" s="124">
        <f>SUM(E65:E67)</f>
        <v>47402507</v>
      </c>
    </row>
    <row r="69" spans="1:6" x14ac:dyDescent="0.2">
      <c r="B69" s="109"/>
      <c r="C69" s="109"/>
      <c r="D69" s="109"/>
      <c r="E69" s="109"/>
    </row>
    <row r="70" spans="1:6" x14ac:dyDescent="0.2">
      <c r="D70" s="107"/>
      <c r="E70" s="107"/>
    </row>
    <row r="71" spans="1:6" ht="13.5" thickBot="1" x14ac:dyDescent="0.25">
      <c r="A71" s="152" t="s">
        <v>270</v>
      </c>
      <c r="C71" s="119" t="s">
        <v>247</v>
      </c>
      <c r="D71" s="129"/>
      <c r="E71" s="129"/>
    </row>
    <row r="72" spans="1:6" ht="13.5" thickBot="1" x14ac:dyDescent="0.25">
      <c r="A72" s="130"/>
      <c r="B72" s="131" t="s">
        <v>227</v>
      </c>
      <c r="C72" s="131" t="s">
        <v>305</v>
      </c>
      <c r="D72" s="129"/>
      <c r="E72" s="129"/>
    </row>
    <row r="73" spans="1:6" x14ac:dyDescent="0.2">
      <c r="A73" s="155" t="s">
        <v>271</v>
      </c>
      <c r="B73" s="132">
        <v>412197218</v>
      </c>
      <c r="C73" s="132">
        <f>+BILANCA!K8</f>
        <v>451003058</v>
      </c>
      <c r="D73" s="129"/>
      <c r="E73" s="129"/>
    </row>
    <row r="74" spans="1:6" x14ac:dyDescent="0.2">
      <c r="A74" s="156"/>
      <c r="B74" s="163"/>
      <c r="C74" s="163"/>
      <c r="D74" s="129"/>
      <c r="E74" s="129"/>
    </row>
    <row r="75" spans="1:6" x14ac:dyDescent="0.2">
      <c r="A75" s="157" t="s">
        <v>272</v>
      </c>
      <c r="B75" s="133">
        <f>+B76+B77</f>
        <v>1767612516</v>
      </c>
      <c r="C75" s="133">
        <f>+C76+C77</f>
        <v>1862309820</v>
      </c>
      <c r="D75" s="129"/>
      <c r="E75" s="129"/>
    </row>
    <row r="76" spans="1:6" x14ac:dyDescent="0.2">
      <c r="A76" s="154" t="s">
        <v>228</v>
      </c>
      <c r="B76" s="163">
        <v>1279570476</v>
      </c>
      <c r="C76" s="163">
        <v>1206459086</v>
      </c>
      <c r="D76" s="129"/>
      <c r="E76" s="129"/>
    </row>
    <row r="77" spans="1:6" x14ac:dyDescent="0.2">
      <c r="A77" s="154" t="s">
        <v>229</v>
      </c>
      <c r="B77" s="163">
        <v>488042040</v>
      </c>
      <c r="C77" s="163">
        <v>655850734</v>
      </c>
      <c r="D77" s="129"/>
      <c r="E77" s="129"/>
    </row>
    <row r="78" spans="1:6" x14ac:dyDescent="0.2">
      <c r="A78" s="157" t="s">
        <v>273</v>
      </c>
      <c r="B78" s="181">
        <v>0</v>
      </c>
      <c r="C78" s="181">
        <v>0</v>
      </c>
      <c r="D78" s="129"/>
      <c r="E78" s="129"/>
    </row>
    <row r="79" spans="1:6" x14ac:dyDescent="0.2">
      <c r="A79" s="157"/>
      <c r="B79" s="133"/>
      <c r="C79" s="133"/>
      <c r="D79" s="129"/>
      <c r="E79" s="129"/>
    </row>
    <row r="80" spans="1:6" ht="13.5" thickBot="1" x14ac:dyDescent="0.25">
      <c r="A80" s="134" t="s">
        <v>232</v>
      </c>
      <c r="B80" s="182">
        <v>0</v>
      </c>
      <c r="C80" s="182">
        <v>0</v>
      </c>
      <c r="D80" s="129"/>
      <c r="E80" s="129"/>
    </row>
    <row r="81" spans="1:5" ht="13.5" thickBot="1" x14ac:dyDescent="0.25">
      <c r="A81" s="158" t="s">
        <v>252</v>
      </c>
      <c r="B81" s="124">
        <f>+B78+B75+B73+B80</f>
        <v>2179809734</v>
      </c>
      <c r="C81" s="124">
        <f>+C78+C75+C73+C80</f>
        <v>2313312878</v>
      </c>
      <c r="D81" s="129"/>
      <c r="E81" s="129"/>
    </row>
    <row r="82" spans="1:5" x14ac:dyDescent="0.2">
      <c r="B82" s="109"/>
      <c r="C82" s="109"/>
      <c r="D82" s="129"/>
      <c r="E82" s="129"/>
    </row>
    <row r="83" spans="1:5" x14ac:dyDescent="0.2">
      <c r="B83" s="135"/>
      <c r="C83" s="135"/>
      <c r="D83" s="129"/>
      <c r="E83" s="129"/>
    </row>
    <row r="84" spans="1:5" x14ac:dyDescent="0.2">
      <c r="D84" s="129"/>
      <c r="E84" s="129"/>
    </row>
    <row r="85" spans="1:5" ht="13.5" thickBot="1" x14ac:dyDescent="0.25">
      <c r="A85" s="152" t="s">
        <v>274</v>
      </c>
      <c r="C85" s="119" t="s">
        <v>247</v>
      </c>
      <c r="D85" s="129"/>
      <c r="E85" s="129"/>
    </row>
    <row r="86" spans="1:5" ht="13.5" thickBot="1" x14ac:dyDescent="0.25">
      <c r="A86" s="130"/>
      <c r="B86" s="131" t="s">
        <v>227</v>
      </c>
      <c r="C86" s="131" t="s">
        <v>305</v>
      </c>
      <c r="D86" s="129"/>
      <c r="E86" s="129"/>
    </row>
    <row r="87" spans="1:5" x14ac:dyDescent="0.2">
      <c r="A87" s="160" t="s">
        <v>230</v>
      </c>
      <c r="B87" s="163">
        <v>810491087</v>
      </c>
      <c r="C87" s="163">
        <v>744752625</v>
      </c>
      <c r="D87" s="129"/>
      <c r="E87" s="129"/>
    </row>
    <row r="88" spans="1:5" x14ac:dyDescent="0.2">
      <c r="A88" s="161" t="s">
        <v>231</v>
      </c>
      <c r="B88" s="163">
        <v>147847695</v>
      </c>
      <c r="C88" s="163">
        <v>194674002</v>
      </c>
      <c r="D88" s="129"/>
      <c r="E88" s="129"/>
    </row>
    <row r="89" spans="1:5" x14ac:dyDescent="0.2">
      <c r="A89" s="161"/>
      <c r="B89" s="163"/>
      <c r="C89" s="163"/>
      <c r="D89" s="129"/>
      <c r="E89" s="129"/>
    </row>
    <row r="90" spans="1:5" ht="13.5" thickBot="1" x14ac:dyDescent="0.25">
      <c r="A90" s="134" t="s">
        <v>232</v>
      </c>
      <c r="B90" s="182">
        <v>0</v>
      </c>
      <c r="C90" s="146">
        <v>0</v>
      </c>
      <c r="D90" s="129"/>
      <c r="E90" s="129"/>
    </row>
    <row r="91" spans="1:5" ht="13.5" thickBot="1" x14ac:dyDescent="0.25">
      <c r="A91" s="158" t="s">
        <v>252</v>
      </c>
      <c r="B91" s="124">
        <f>SUM(B87:B90)</f>
        <v>958338782</v>
      </c>
      <c r="C91" s="124">
        <f>SUM(C87:C90)</f>
        <v>939426627</v>
      </c>
      <c r="D91" s="129"/>
      <c r="E91" s="129"/>
    </row>
    <row r="92" spans="1:5" x14ac:dyDescent="0.2">
      <c r="B92" s="109"/>
      <c r="C92" s="109"/>
      <c r="D92" s="129"/>
      <c r="E92" s="129"/>
    </row>
    <row r="93" spans="1:5" x14ac:dyDescent="0.2">
      <c r="B93" s="135"/>
      <c r="C93" s="135"/>
      <c r="D93" s="129"/>
      <c r="E93" s="129"/>
    </row>
    <row r="94" spans="1:5" x14ac:dyDescent="0.2">
      <c r="D94" s="129"/>
      <c r="E94" s="129"/>
    </row>
    <row r="95" spans="1:5" ht="13.5" thickBot="1" x14ac:dyDescent="0.25">
      <c r="A95" s="151" t="s">
        <v>275</v>
      </c>
      <c r="C95" s="119" t="s">
        <v>247</v>
      </c>
      <c r="D95" s="129"/>
      <c r="E95" s="129"/>
    </row>
    <row r="96" spans="1:5" ht="13.5" thickBot="1" x14ac:dyDescent="0.25">
      <c r="A96" s="153"/>
      <c r="B96" s="131" t="s">
        <v>227</v>
      </c>
      <c r="C96" s="131" t="s">
        <v>305</v>
      </c>
      <c r="D96" s="129"/>
      <c r="E96" s="129"/>
    </row>
    <row r="97" spans="1:5" x14ac:dyDescent="0.2">
      <c r="A97" s="161" t="s">
        <v>296</v>
      </c>
      <c r="B97" s="183">
        <v>501234808</v>
      </c>
      <c r="C97" s="175">
        <v>612920409</v>
      </c>
      <c r="D97" s="129"/>
      <c r="E97" s="129"/>
    </row>
    <row r="98" spans="1:5" x14ac:dyDescent="0.2">
      <c r="A98" s="136" t="s">
        <v>234</v>
      </c>
      <c r="B98" s="183">
        <v>596525929</v>
      </c>
      <c r="C98" s="175">
        <v>562900876</v>
      </c>
      <c r="D98" s="129"/>
      <c r="E98" s="129"/>
    </row>
    <row r="99" spans="1:5" x14ac:dyDescent="0.2">
      <c r="A99" s="136" t="s">
        <v>235</v>
      </c>
      <c r="B99" s="183">
        <v>1995759118</v>
      </c>
      <c r="C99" s="175">
        <v>2274506476</v>
      </c>
      <c r="D99" s="129"/>
      <c r="E99" s="129"/>
    </row>
    <row r="100" spans="1:5" x14ac:dyDescent="0.2">
      <c r="A100" s="136" t="s">
        <v>236</v>
      </c>
      <c r="B100" s="183">
        <v>574826429</v>
      </c>
      <c r="C100" s="175">
        <v>449571556</v>
      </c>
      <c r="D100" s="129"/>
      <c r="E100" s="129"/>
    </row>
    <row r="101" spans="1:5" x14ac:dyDescent="0.2">
      <c r="A101" s="136" t="s">
        <v>306</v>
      </c>
      <c r="B101" s="183"/>
      <c r="C101" s="188">
        <f>+BILANCA!K16</f>
        <v>338154</v>
      </c>
      <c r="D101" s="129"/>
      <c r="E101" s="129"/>
    </row>
    <row r="102" spans="1:5" x14ac:dyDescent="0.2">
      <c r="A102" s="136"/>
      <c r="B102" s="163"/>
      <c r="C102" s="165"/>
      <c r="D102" s="129"/>
      <c r="E102" s="129"/>
    </row>
    <row r="103" spans="1:5" x14ac:dyDescent="0.2">
      <c r="A103" s="136" t="s">
        <v>232</v>
      </c>
      <c r="B103" s="163">
        <v>-8255991</v>
      </c>
      <c r="C103" s="175">
        <v>-7514719</v>
      </c>
      <c r="D103" s="129"/>
      <c r="E103" s="129"/>
    </row>
    <row r="104" spans="1:5" ht="13.5" thickBot="1" x14ac:dyDescent="0.25">
      <c r="A104" s="176" t="s">
        <v>276</v>
      </c>
      <c r="B104" s="177">
        <v>-507775</v>
      </c>
      <c r="C104" s="175">
        <v>-139574</v>
      </c>
      <c r="D104" s="129"/>
      <c r="E104" s="129"/>
    </row>
    <row r="105" spans="1:5" ht="13.5" thickBot="1" x14ac:dyDescent="0.25">
      <c r="A105" s="162" t="s">
        <v>252</v>
      </c>
      <c r="B105" s="124">
        <f>SUM(B97:B104)</f>
        <v>3659582518</v>
      </c>
      <c r="C105" s="124">
        <f>SUM(C97:C104)</f>
        <v>3892583178</v>
      </c>
      <c r="D105" s="138"/>
      <c r="E105" s="129"/>
    </row>
    <row r="106" spans="1:5" x14ac:dyDescent="0.2">
      <c r="B106" s="109"/>
      <c r="C106" s="109"/>
      <c r="D106" s="129"/>
      <c r="E106" s="129"/>
    </row>
    <row r="107" spans="1:5" x14ac:dyDescent="0.2">
      <c r="B107" s="135"/>
      <c r="C107" s="135"/>
      <c r="D107" s="129"/>
      <c r="E107" s="129"/>
    </row>
    <row r="108" spans="1:5" x14ac:dyDescent="0.2">
      <c r="D108" s="129"/>
      <c r="E108" s="129"/>
    </row>
    <row r="109" spans="1:5" ht="13.5" thickBot="1" x14ac:dyDescent="0.25">
      <c r="A109" s="151" t="s">
        <v>277</v>
      </c>
      <c r="C109" s="119" t="s">
        <v>247</v>
      </c>
      <c r="D109" s="129"/>
      <c r="E109" s="129"/>
    </row>
    <row r="110" spans="1:5" ht="13.5" thickBot="1" x14ac:dyDescent="0.25">
      <c r="A110" s="153"/>
      <c r="B110" s="131" t="s">
        <v>227</v>
      </c>
      <c r="C110" s="131" t="s">
        <v>305</v>
      </c>
      <c r="D110" s="129"/>
      <c r="E110" s="129"/>
    </row>
    <row r="111" spans="1:5" x14ac:dyDescent="0.2">
      <c r="A111" s="139" t="s">
        <v>233</v>
      </c>
      <c r="B111" s="140"/>
      <c r="C111" s="140"/>
      <c r="D111" s="129"/>
      <c r="E111" s="129"/>
    </row>
    <row r="112" spans="1:5" x14ac:dyDescent="0.2">
      <c r="A112" s="141" t="s">
        <v>278</v>
      </c>
      <c r="B112" s="165">
        <v>104190902</v>
      </c>
      <c r="C112" s="165">
        <v>89326009</v>
      </c>
      <c r="D112" s="129"/>
      <c r="E112" s="129"/>
    </row>
    <row r="113" spans="1:5" x14ac:dyDescent="0.2">
      <c r="A113" s="141" t="s">
        <v>279</v>
      </c>
      <c r="B113" s="165">
        <v>4185847569</v>
      </c>
      <c r="C113" s="165">
        <v>4575208867</v>
      </c>
      <c r="D113" s="142"/>
      <c r="E113" s="129"/>
    </row>
    <row r="114" spans="1:5" x14ac:dyDescent="0.2">
      <c r="A114" s="143" t="s">
        <v>280</v>
      </c>
      <c r="B114" s="165">
        <v>4634571446</v>
      </c>
      <c r="C114" s="165">
        <v>5235533920</v>
      </c>
      <c r="D114" s="138"/>
      <c r="E114" s="129"/>
    </row>
    <row r="115" spans="1:5" x14ac:dyDescent="0.2">
      <c r="A115" s="144" t="s">
        <v>281</v>
      </c>
      <c r="B115" s="184">
        <v>961008397</v>
      </c>
      <c r="C115" s="184">
        <v>1433853499</v>
      </c>
      <c r="D115" s="138"/>
      <c r="E115" s="129"/>
    </row>
    <row r="116" spans="1:5" x14ac:dyDescent="0.2">
      <c r="A116" s="143" t="s">
        <v>282</v>
      </c>
      <c r="B116" s="165">
        <v>3493545227</v>
      </c>
      <c r="C116" s="165">
        <v>3606935388</v>
      </c>
      <c r="D116" s="129"/>
      <c r="E116" s="138"/>
    </row>
    <row r="117" spans="1:5" x14ac:dyDescent="0.2">
      <c r="A117" s="145" t="s">
        <v>284</v>
      </c>
      <c r="B117" s="166">
        <f>+B116+B114+B113+B112</f>
        <v>12418155144</v>
      </c>
      <c r="C117" s="166">
        <f>+C116+C114+C113+C112</f>
        <v>13507004184</v>
      </c>
      <c r="D117" s="138"/>
      <c r="E117" s="142"/>
    </row>
    <row r="118" spans="1:5" x14ac:dyDescent="0.2">
      <c r="A118" s="145"/>
      <c r="B118" s="166"/>
      <c r="C118" s="166"/>
      <c r="D118" s="138"/>
      <c r="E118" s="142"/>
    </row>
    <row r="119" spans="1:5" x14ac:dyDescent="0.2">
      <c r="A119" s="147" t="s">
        <v>283</v>
      </c>
      <c r="B119" s="148">
        <v>-46845984</v>
      </c>
      <c r="C119" s="148">
        <v>-45497340</v>
      </c>
      <c r="D119" s="129"/>
      <c r="E119" s="129"/>
    </row>
    <row r="120" spans="1:5" x14ac:dyDescent="0.2">
      <c r="A120" s="137"/>
      <c r="B120" s="164"/>
      <c r="C120" s="133"/>
      <c r="D120" s="129"/>
      <c r="E120" s="129"/>
    </row>
    <row r="121" spans="1:5" x14ac:dyDescent="0.2">
      <c r="A121" s="136" t="s">
        <v>285</v>
      </c>
      <c r="B121" s="165">
        <v>-2125589596</v>
      </c>
      <c r="C121" s="165">
        <v>-2205261030</v>
      </c>
      <c r="D121" s="129"/>
      <c r="E121" s="129"/>
    </row>
    <row r="122" spans="1:5" x14ac:dyDescent="0.2">
      <c r="A122" s="136" t="s">
        <v>232</v>
      </c>
      <c r="B122" s="165">
        <v>-90416028</v>
      </c>
      <c r="C122" s="165">
        <v>-100254116</v>
      </c>
      <c r="D122" s="129"/>
      <c r="E122" s="129"/>
    </row>
    <row r="123" spans="1:5" ht="13.5" thickBot="1" x14ac:dyDescent="0.25">
      <c r="A123" s="145" t="s">
        <v>286</v>
      </c>
      <c r="B123" s="166">
        <f>+B122+B121</f>
        <v>-2216005624</v>
      </c>
      <c r="C123" s="166">
        <f>+C122+C121</f>
        <v>-2305515146</v>
      </c>
      <c r="D123" s="129"/>
      <c r="E123" s="129"/>
    </row>
    <row r="124" spans="1:5" ht="13.5" thickBot="1" x14ac:dyDescent="0.25">
      <c r="A124" s="162" t="s">
        <v>287</v>
      </c>
      <c r="B124" s="124">
        <f>+B123+B119+B117</f>
        <v>10155303536</v>
      </c>
      <c r="C124" s="124">
        <f>+C123+C119+C117</f>
        <v>11155991698</v>
      </c>
      <c r="D124" s="129"/>
      <c r="E124" s="129"/>
    </row>
    <row r="125" spans="1:5" x14ac:dyDescent="0.2">
      <c r="B125" s="109"/>
      <c r="C125" s="109"/>
      <c r="D125" s="129"/>
      <c r="E125" s="129"/>
    </row>
    <row r="126" spans="1:5" x14ac:dyDescent="0.2">
      <c r="B126" s="135"/>
      <c r="C126" s="135"/>
      <c r="D126" s="129"/>
      <c r="E126" s="129"/>
    </row>
    <row r="127" spans="1:5" x14ac:dyDescent="0.2">
      <c r="D127" s="129"/>
      <c r="E127" s="129"/>
    </row>
    <row r="128" spans="1:5" ht="13.5" thickBot="1" x14ac:dyDescent="0.25">
      <c r="A128" s="152" t="s">
        <v>288</v>
      </c>
      <c r="B128" s="109"/>
      <c r="C128" s="119" t="s">
        <v>247</v>
      </c>
      <c r="D128" s="129"/>
      <c r="E128" s="129"/>
    </row>
    <row r="129" spans="1:7" ht="13.5" thickBot="1" x14ac:dyDescent="0.25">
      <c r="A129" s="130"/>
      <c r="B129" s="131" t="s">
        <v>227</v>
      </c>
      <c r="C129" s="131" t="s">
        <v>305</v>
      </c>
      <c r="D129" s="129"/>
      <c r="E129" s="129"/>
    </row>
    <row r="130" spans="1:7" x14ac:dyDescent="0.2">
      <c r="A130" s="154" t="s">
        <v>237</v>
      </c>
      <c r="B130" s="163">
        <v>913221701</v>
      </c>
      <c r="C130" s="163">
        <v>1207654784</v>
      </c>
      <c r="D130" s="128"/>
      <c r="E130" s="129"/>
    </row>
    <row r="131" spans="1:7" x14ac:dyDescent="0.2">
      <c r="A131" s="154" t="s">
        <v>238</v>
      </c>
      <c r="B131" s="163">
        <v>1954309669</v>
      </c>
      <c r="C131" s="163">
        <v>2458873832</v>
      </c>
      <c r="D131" s="128"/>
      <c r="E131" s="128"/>
      <c r="F131" s="99"/>
      <c r="G131" s="178"/>
    </row>
    <row r="132" spans="1:7" x14ac:dyDescent="0.2">
      <c r="A132" s="154" t="s">
        <v>239</v>
      </c>
      <c r="B132" s="163">
        <v>8476517508</v>
      </c>
      <c r="C132" s="163">
        <v>8760014620</v>
      </c>
      <c r="D132" s="128"/>
      <c r="E132" s="129"/>
    </row>
    <row r="133" spans="1:7" ht="13.5" thickBot="1" x14ac:dyDescent="0.25">
      <c r="A133" s="154" t="s">
        <v>289</v>
      </c>
      <c r="B133" s="163">
        <v>1048057169</v>
      </c>
      <c r="C133" s="163">
        <v>1758022396</v>
      </c>
      <c r="D133" s="128"/>
      <c r="E133" s="129"/>
    </row>
    <row r="134" spans="1:7" ht="13.5" thickBot="1" x14ac:dyDescent="0.25">
      <c r="A134" s="158" t="s">
        <v>252</v>
      </c>
      <c r="B134" s="124">
        <f>SUM(B130:B133)</f>
        <v>12392106047</v>
      </c>
      <c r="C134" s="124">
        <f>SUM(C130:C133)</f>
        <v>14184565632</v>
      </c>
      <c r="D134" s="129"/>
      <c r="E134" s="128"/>
      <c r="F134" s="128"/>
      <c r="G134" s="187"/>
    </row>
    <row r="135" spans="1:7" x14ac:dyDescent="0.2">
      <c r="B135" s="109"/>
      <c r="C135" s="109"/>
      <c r="D135" s="129"/>
      <c r="E135" s="129"/>
    </row>
    <row r="136" spans="1:7" x14ac:dyDescent="0.2">
      <c r="B136" s="135"/>
      <c r="C136" s="135"/>
      <c r="D136" s="129"/>
      <c r="E136" s="129"/>
    </row>
    <row r="137" spans="1:7" x14ac:dyDescent="0.2">
      <c r="D137" s="129"/>
      <c r="E137" s="129"/>
    </row>
    <row r="138" spans="1:7" ht="13.5" thickBot="1" x14ac:dyDescent="0.25">
      <c r="A138" s="151" t="s">
        <v>290</v>
      </c>
      <c r="C138" s="119" t="s">
        <v>247</v>
      </c>
      <c r="D138" s="129"/>
      <c r="E138" s="129"/>
    </row>
    <row r="139" spans="1:7" ht="13.5" thickBot="1" x14ac:dyDescent="0.25">
      <c r="A139" s="153"/>
      <c r="B139" s="131" t="s">
        <v>227</v>
      </c>
      <c r="C139" s="131" t="s">
        <v>305</v>
      </c>
      <c r="D139" s="129"/>
      <c r="E139" s="129"/>
    </row>
    <row r="140" spans="1:7" x14ac:dyDescent="0.2">
      <c r="A140" s="161" t="s">
        <v>240</v>
      </c>
      <c r="B140" s="163">
        <v>561173123</v>
      </c>
      <c r="C140" s="163">
        <v>611337352</v>
      </c>
      <c r="D140" s="129"/>
      <c r="E140" s="129"/>
    </row>
    <row r="141" spans="1:7" x14ac:dyDescent="0.2">
      <c r="A141" s="160" t="s">
        <v>241</v>
      </c>
      <c r="B141" s="182">
        <v>0</v>
      </c>
      <c r="C141" s="146">
        <v>0</v>
      </c>
      <c r="D141" s="129"/>
      <c r="E141" s="129"/>
    </row>
    <row r="142" spans="1:7" x14ac:dyDescent="0.2">
      <c r="A142" s="161" t="s">
        <v>291</v>
      </c>
      <c r="B142" s="163">
        <v>393994</v>
      </c>
      <c r="C142" s="146">
        <v>0</v>
      </c>
      <c r="D142" s="129"/>
      <c r="E142" s="129"/>
    </row>
    <row r="143" spans="1:7" x14ac:dyDescent="0.2">
      <c r="A143" s="161" t="s">
        <v>292</v>
      </c>
      <c r="B143" s="163">
        <v>446650250</v>
      </c>
      <c r="C143" s="163">
        <v>175681420</v>
      </c>
      <c r="D143" s="129"/>
      <c r="E143" s="129"/>
    </row>
    <row r="144" spans="1:7" ht="13.5" thickBot="1" x14ac:dyDescent="0.25">
      <c r="A144" s="161" t="s">
        <v>293</v>
      </c>
      <c r="B144" s="163">
        <v>-3443094</v>
      </c>
      <c r="C144" s="163">
        <v>-3703409</v>
      </c>
      <c r="D144" s="129"/>
      <c r="E144" s="129"/>
    </row>
    <row r="145" spans="1:5" ht="13.5" thickBot="1" x14ac:dyDescent="0.25">
      <c r="A145" s="162" t="s">
        <v>252</v>
      </c>
      <c r="B145" s="124">
        <f>SUM(B140:B144)</f>
        <v>1004774273</v>
      </c>
      <c r="C145" s="124">
        <f>SUM(C140:C144)</f>
        <v>783315363</v>
      </c>
      <c r="D145" s="109"/>
      <c r="E145" s="129"/>
    </row>
    <row r="146" spans="1:5" x14ac:dyDescent="0.2">
      <c r="B146" s="109"/>
      <c r="C146" s="109"/>
      <c r="D146" s="129"/>
      <c r="E146" s="129"/>
    </row>
    <row r="147" spans="1:5" x14ac:dyDescent="0.2">
      <c r="B147" s="135"/>
      <c r="C147" s="135"/>
      <c r="D147" s="129"/>
      <c r="E147" s="129"/>
    </row>
    <row r="148" spans="1:5" x14ac:dyDescent="0.2">
      <c r="D148" s="129"/>
      <c r="E148" s="129"/>
    </row>
    <row r="149" spans="1:5" ht="13.5" thickBot="1" x14ac:dyDescent="0.25">
      <c r="A149" s="151" t="s">
        <v>294</v>
      </c>
      <c r="C149" s="119" t="s">
        <v>247</v>
      </c>
      <c r="D149" s="129"/>
      <c r="E149" s="129"/>
    </row>
    <row r="150" spans="1:5" ht="13.5" thickBot="1" x14ac:dyDescent="0.25">
      <c r="A150" s="153"/>
      <c r="B150" s="131" t="s">
        <v>227</v>
      </c>
      <c r="C150" s="131" t="s">
        <v>305</v>
      </c>
      <c r="D150" s="129"/>
      <c r="E150" s="129"/>
    </row>
    <row r="151" spans="1:5" x14ac:dyDescent="0.2">
      <c r="A151" s="160" t="s">
        <v>242</v>
      </c>
      <c r="B151" s="163">
        <v>2187135040</v>
      </c>
      <c r="C151" s="163">
        <v>1778225564</v>
      </c>
      <c r="D151" s="128"/>
      <c r="E151" s="128"/>
    </row>
    <row r="152" spans="1:5" x14ac:dyDescent="0.2">
      <c r="A152" s="161" t="s">
        <v>243</v>
      </c>
      <c r="B152" s="163">
        <v>73630369</v>
      </c>
      <c r="C152" s="163">
        <v>72648425</v>
      </c>
      <c r="D152" s="129"/>
      <c r="E152" s="129"/>
    </row>
    <row r="153" spans="1:5" x14ac:dyDescent="0.2">
      <c r="A153" s="161" t="s">
        <v>295</v>
      </c>
      <c r="B153" s="163">
        <v>20118045</v>
      </c>
      <c r="C153" s="163">
        <v>23885987</v>
      </c>
      <c r="D153" s="129"/>
      <c r="E153" s="129"/>
    </row>
    <row r="154" spans="1:5" ht="13.5" thickBot="1" x14ac:dyDescent="0.25">
      <c r="A154" s="161" t="s">
        <v>244</v>
      </c>
      <c r="B154" s="163">
        <v>256138573</v>
      </c>
      <c r="C154" s="163">
        <v>309914073</v>
      </c>
      <c r="D154" s="129"/>
      <c r="E154" s="129"/>
    </row>
    <row r="155" spans="1:5" ht="13.5" thickBot="1" x14ac:dyDescent="0.25">
      <c r="A155" s="162" t="s">
        <v>252</v>
      </c>
      <c r="B155" s="124">
        <f>SUM(B151:B154)</f>
        <v>2537022027</v>
      </c>
      <c r="C155" s="124">
        <f>SUM(C151:C154)</f>
        <v>2184674049</v>
      </c>
      <c r="D155" s="129"/>
      <c r="E155" s="129"/>
    </row>
    <row r="156" spans="1:5" x14ac:dyDescent="0.2">
      <c r="B156" s="109"/>
      <c r="C156" s="109"/>
      <c r="D156" s="129"/>
      <c r="E156" s="129"/>
    </row>
    <row r="157" spans="1:5" x14ac:dyDescent="0.2">
      <c r="B157" s="135"/>
      <c r="C157" s="135"/>
      <c r="D157" s="129"/>
      <c r="E157" s="129"/>
    </row>
    <row r="158" spans="1:5" x14ac:dyDescent="0.2">
      <c r="D158" s="138"/>
      <c r="E158" s="129"/>
    </row>
    <row r="159" spans="1:5" x14ac:dyDescent="0.2">
      <c r="A159" s="149"/>
      <c r="B159" s="128"/>
      <c r="C159" s="128"/>
      <c r="D159" s="129"/>
      <c r="E159" s="129"/>
    </row>
    <row r="160" spans="1:5" x14ac:dyDescent="0.2">
      <c r="A160" s="149"/>
      <c r="B160" s="128"/>
      <c r="C160" s="128"/>
      <c r="D160" s="129"/>
      <c r="E160" s="129"/>
    </row>
    <row r="161" spans="1:5" x14ac:dyDescent="0.2">
      <c r="A161" s="149"/>
      <c r="B161" s="128"/>
      <c r="C161" s="128"/>
      <c r="D161" s="129"/>
      <c r="E161" s="129"/>
    </row>
    <row r="162" spans="1:5" x14ac:dyDescent="0.2">
      <c r="A162" s="149"/>
      <c r="B162" s="128"/>
      <c r="C162" s="128"/>
      <c r="D162" s="129"/>
      <c r="E162" s="129"/>
    </row>
    <row r="163" spans="1:5" x14ac:dyDescent="0.2">
      <c r="A163" s="149"/>
      <c r="B163" s="128"/>
      <c r="C163" s="128"/>
      <c r="D163" s="129"/>
      <c r="E163" s="129"/>
    </row>
    <row r="164" spans="1:5" x14ac:dyDescent="0.2">
      <c r="A164" s="149"/>
      <c r="B164" s="128"/>
      <c r="C164" s="128"/>
      <c r="D164" s="129"/>
      <c r="E164" s="129"/>
    </row>
    <row r="165" spans="1:5" x14ac:dyDescent="0.2">
      <c r="A165" s="149"/>
      <c r="B165" s="128"/>
      <c r="C165" s="128"/>
      <c r="D165" s="129"/>
      <c r="E165" s="129"/>
    </row>
    <row r="166" spans="1:5" x14ac:dyDescent="0.2">
      <c r="A166" s="149"/>
      <c r="B166" s="128"/>
      <c r="C166" s="128"/>
      <c r="D166" s="129"/>
      <c r="E166" s="129"/>
    </row>
    <row r="167" spans="1:5" x14ac:dyDescent="0.2">
      <c r="A167" s="149"/>
      <c r="B167" s="128"/>
      <c r="C167" s="128"/>
      <c r="D167" s="129"/>
      <c r="E167" s="129"/>
    </row>
    <row r="168" spans="1:5" x14ac:dyDescent="0.2">
      <c r="A168" s="149"/>
      <c r="B168" s="128"/>
      <c r="C168" s="128"/>
      <c r="D168" s="129"/>
      <c r="E168" s="129"/>
    </row>
    <row r="169" spans="1:5" x14ac:dyDescent="0.2">
      <c r="A169" s="149"/>
      <c r="B169" s="128"/>
      <c r="C169" s="128"/>
      <c r="D169" s="129"/>
      <c r="E169" s="129"/>
    </row>
    <row r="170" spans="1:5" x14ac:dyDescent="0.2">
      <c r="A170" s="149"/>
      <c r="B170" s="128"/>
      <c r="C170" s="128"/>
      <c r="D170" s="129"/>
      <c r="E170" s="129"/>
    </row>
    <row r="171" spans="1:5" x14ac:dyDescent="0.2">
      <c r="D171" s="129"/>
      <c r="E171" s="129"/>
    </row>
    <row r="172" spans="1:5" x14ac:dyDescent="0.2">
      <c r="D172" s="129"/>
      <c r="E172" s="129"/>
    </row>
    <row r="173" spans="1:5" x14ac:dyDescent="0.2">
      <c r="D173" s="129"/>
      <c r="E173" s="129"/>
    </row>
    <row r="174" spans="1:5" x14ac:dyDescent="0.2">
      <c r="D174" s="129"/>
      <c r="E174" s="129"/>
    </row>
    <row r="175" spans="1:5" x14ac:dyDescent="0.2">
      <c r="D175" s="129"/>
      <c r="E175" s="129"/>
    </row>
    <row r="176" spans="1:5" x14ac:dyDescent="0.2">
      <c r="D176" s="129"/>
      <c r="E176" s="129"/>
    </row>
    <row r="177" spans="4:5" x14ac:dyDescent="0.2">
      <c r="D177" s="129"/>
      <c r="E177" s="129"/>
    </row>
    <row r="178" spans="4:5" x14ac:dyDescent="0.2">
      <c r="D178" s="129"/>
      <c r="E178" s="129"/>
    </row>
    <row r="179" spans="4:5" x14ac:dyDescent="0.2">
      <c r="D179" s="129"/>
      <c r="E179" s="129"/>
    </row>
    <row r="180" spans="4:5" x14ac:dyDescent="0.2">
      <c r="D180" s="129"/>
      <c r="E180" s="129"/>
    </row>
    <row r="181" spans="4:5" x14ac:dyDescent="0.2">
      <c r="D181" s="129"/>
      <c r="E181" s="129"/>
    </row>
    <row r="182" spans="4:5" x14ac:dyDescent="0.2">
      <c r="D182" s="129"/>
      <c r="E182" s="129"/>
    </row>
    <row r="183" spans="4:5" x14ac:dyDescent="0.2">
      <c r="D183" s="129"/>
      <c r="E183" s="129"/>
    </row>
    <row r="184" spans="4:5" x14ac:dyDescent="0.2">
      <c r="D184" s="129"/>
      <c r="E184" s="129"/>
    </row>
    <row r="185" spans="4:5" x14ac:dyDescent="0.2">
      <c r="D185" s="129"/>
      <c r="E185" s="129"/>
    </row>
    <row r="186" spans="4:5" x14ac:dyDescent="0.2">
      <c r="D186" s="129"/>
      <c r="E186" s="129"/>
    </row>
    <row r="187" spans="4:5" x14ac:dyDescent="0.2">
      <c r="D187" s="129"/>
      <c r="E187" s="129"/>
    </row>
    <row r="188" spans="4:5" x14ac:dyDescent="0.2">
      <c r="D188" s="129"/>
      <c r="E188" s="129"/>
    </row>
    <row r="189" spans="4:5" x14ac:dyDescent="0.2">
      <c r="D189" s="129"/>
      <c r="E189" s="129"/>
    </row>
    <row r="190" spans="4:5" x14ac:dyDescent="0.2">
      <c r="D190" s="129"/>
      <c r="E190" s="129"/>
    </row>
    <row r="191" spans="4:5" x14ac:dyDescent="0.2">
      <c r="D191" s="129"/>
      <c r="E191" s="129"/>
    </row>
    <row r="192" spans="4:5" x14ac:dyDescent="0.2">
      <c r="D192" s="129"/>
      <c r="E192" s="129"/>
    </row>
    <row r="193" spans="4:5" x14ac:dyDescent="0.2">
      <c r="D193" s="129"/>
      <c r="E193" s="129"/>
    </row>
    <row r="194" spans="4:5" x14ac:dyDescent="0.2">
      <c r="D194" s="129"/>
      <c r="E194" s="129"/>
    </row>
    <row r="195" spans="4:5" x14ac:dyDescent="0.2">
      <c r="D195" s="129"/>
      <c r="E195" s="129"/>
    </row>
    <row r="196" spans="4:5" x14ac:dyDescent="0.2">
      <c r="D196" s="129"/>
      <c r="E196" s="129"/>
    </row>
    <row r="197" spans="4:5" x14ac:dyDescent="0.2">
      <c r="D197" s="129"/>
      <c r="E197" s="129"/>
    </row>
    <row r="198" spans="4:5" x14ac:dyDescent="0.2">
      <c r="D198" s="129"/>
      <c r="E198" s="129"/>
    </row>
    <row r="199" spans="4:5" x14ac:dyDescent="0.2">
      <c r="D199" s="129"/>
      <c r="E199" s="129"/>
    </row>
    <row r="200" spans="4:5" x14ac:dyDescent="0.2">
      <c r="D200" s="129"/>
      <c r="E200" s="129"/>
    </row>
    <row r="201" spans="4:5" x14ac:dyDescent="0.2">
      <c r="D201" s="129"/>
      <c r="E201" s="129"/>
    </row>
    <row r="202" spans="4:5" x14ac:dyDescent="0.2">
      <c r="D202" s="129"/>
      <c r="E202" s="129"/>
    </row>
    <row r="203" spans="4:5" x14ac:dyDescent="0.2">
      <c r="D203" s="129"/>
      <c r="E203" s="129"/>
    </row>
    <row r="204" spans="4:5" x14ac:dyDescent="0.2">
      <c r="D204" s="129"/>
      <c r="E204" s="129"/>
    </row>
    <row r="205" spans="4:5" x14ac:dyDescent="0.2">
      <c r="D205" s="129"/>
      <c r="E205" s="129"/>
    </row>
    <row r="206" spans="4:5" x14ac:dyDescent="0.2">
      <c r="D206" s="129"/>
      <c r="E206" s="129"/>
    </row>
    <row r="207" spans="4:5" x14ac:dyDescent="0.2">
      <c r="D207" s="129"/>
      <c r="E207" s="129"/>
    </row>
    <row r="208" spans="4:5" x14ac:dyDescent="0.2">
      <c r="D208" s="129"/>
      <c r="E208" s="129"/>
    </row>
    <row r="209" spans="4:5" x14ac:dyDescent="0.2">
      <c r="D209" s="129"/>
      <c r="E209" s="129"/>
    </row>
    <row r="210" spans="4:5" x14ac:dyDescent="0.2">
      <c r="D210" s="129"/>
      <c r="E210" s="129"/>
    </row>
    <row r="211" spans="4:5" x14ac:dyDescent="0.2">
      <c r="D211" s="129"/>
      <c r="E211" s="129"/>
    </row>
    <row r="212" spans="4:5" x14ac:dyDescent="0.2">
      <c r="D212" s="129"/>
      <c r="E212" s="129"/>
    </row>
    <row r="213" spans="4:5" x14ac:dyDescent="0.2">
      <c r="D213" s="129"/>
      <c r="E213" s="129"/>
    </row>
    <row r="214" spans="4:5" x14ac:dyDescent="0.2">
      <c r="D214" s="129"/>
      <c r="E214" s="129"/>
    </row>
    <row r="215" spans="4:5" x14ac:dyDescent="0.2">
      <c r="D215" s="129"/>
      <c r="E215" s="129"/>
    </row>
    <row r="216" spans="4:5" x14ac:dyDescent="0.2">
      <c r="D216" s="129"/>
      <c r="E216" s="129"/>
    </row>
    <row r="217" spans="4:5" x14ac:dyDescent="0.2">
      <c r="D217" s="129"/>
      <c r="E217" s="129"/>
    </row>
    <row r="218" spans="4:5" x14ac:dyDescent="0.2">
      <c r="D218" s="129"/>
      <c r="E218" s="129"/>
    </row>
    <row r="219" spans="4:5" x14ac:dyDescent="0.2">
      <c r="D219" s="129"/>
      <c r="E219" s="129"/>
    </row>
    <row r="220" spans="4:5" x14ac:dyDescent="0.2">
      <c r="D220" s="129"/>
      <c r="E220" s="129"/>
    </row>
    <row r="221" spans="4:5" x14ac:dyDescent="0.2">
      <c r="D221" s="129"/>
      <c r="E221" s="129"/>
    </row>
    <row r="222" spans="4:5" x14ac:dyDescent="0.2">
      <c r="D222" s="129"/>
      <c r="E222" s="129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117 B117 B31 C31 D31:E31 B21:E21 B39:E39 B49:E49 B55 B68:E68 B74:C75 B89:C91 C101:C102 B105 C123 B120:C120 B124:C124 B121:B123 B134:C134 B145:C145 B155:C155 B59:E59 D55 B58 D58 B78:C81 B76 B77 B87 B88 C105 B119 B130 B131 B132 B133 B140 B141 B142 B143 B144 B151 B152 B153 B154 C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2016-10-24T18:26:22Z</dcterms:modified>
</cp:coreProperties>
</file>