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1Q 2017\Za potpis\"/>
    </mc:Choice>
  </mc:AlternateContent>
  <bookViews>
    <workbookView xWindow="-15" yWindow="285" windowWidth="11760" windowHeight="7320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</externalReferences>
  <definedNames>
    <definedName name="_xlnm.Print_Area" localSheetId="1">BILANCA!$A$1:$K$52</definedName>
    <definedName name="_xlnm.Print_Area" localSheetId="5">Bilješke!$A$1:$E$153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E20" i="28" l="1"/>
  <c r="E19" i="28"/>
  <c r="B124" i="28" l="1"/>
  <c r="B123" i="28"/>
  <c r="B121" i="28"/>
  <c r="B120" i="28"/>
  <c r="B118" i="28"/>
  <c r="B117" i="28"/>
  <c r="B115" i="28"/>
  <c r="B114" i="28"/>
  <c r="B112" i="28"/>
  <c r="B111" i="28"/>
  <c r="B109" i="28"/>
  <c r="B108" i="28"/>
  <c r="B68" i="28" l="1"/>
  <c r="C68" i="28"/>
  <c r="D68" i="28"/>
  <c r="E68" i="28"/>
  <c r="J36" i="23"/>
  <c r="K36" i="23" l="1"/>
  <c r="K49" i="23" l="1"/>
  <c r="K39" i="23" l="1"/>
  <c r="J39" i="23"/>
  <c r="J32" i="23"/>
  <c r="J46" i="23" s="1"/>
  <c r="J48" i="23" s="1"/>
  <c r="J50" i="23" s="1"/>
  <c r="J30" i="23"/>
  <c r="J28" i="23"/>
  <c r="K23" i="23"/>
  <c r="J23" i="23"/>
  <c r="K14" i="23"/>
  <c r="J14" i="23"/>
  <c r="J7" i="23"/>
  <c r="L18" i="25"/>
  <c r="L19" i="25"/>
  <c r="L20" i="25"/>
  <c r="L22" i="25" s="1"/>
  <c r="L21" i="25"/>
  <c r="L17" i="25"/>
  <c r="L11" i="25"/>
  <c r="L12" i="25"/>
  <c r="L13" i="25"/>
  <c r="L10" i="25"/>
  <c r="L8" i="25"/>
  <c r="K22" i="25"/>
  <c r="K23" i="25" s="1"/>
  <c r="J22" i="25"/>
  <c r="I22" i="25"/>
  <c r="H22" i="25"/>
  <c r="H23" i="25" s="1"/>
  <c r="G22" i="25"/>
  <c r="G23" i="25" s="1"/>
  <c r="F22" i="25"/>
  <c r="F23" i="25" s="1"/>
  <c r="E22" i="25"/>
  <c r="E23" i="25" s="1"/>
  <c r="L14" i="25"/>
  <c r="K14" i="25"/>
  <c r="J14" i="25"/>
  <c r="I14" i="25"/>
  <c r="H14" i="25"/>
  <c r="G14" i="25"/>
  <c r="F14" i="25"/>
  <c r="E14" i="25"/>
  <c r="K16" i="25"/>
  <c r="J16" i="25"/>
  <c r="H16" i="25"/>
  <c r="G16" i="25"/>
  <c r="F16" i="25"/>
  <c r="E16" i="25"/>
  <c r="I20" i="25"/>
  <c r="J9" i="25"/>
  <c r="L9" i="25"/>
  <c r="L7" i="25"/>
  <c r="K9" i="25"/>
  <c r="I9" i="25"/>
  <c r="H9" i="25"/>
  <c r="G9" i="25"/>
  <c r="F9" i="25"/>
  <c r="E9" i="25"/>
  <c r="J23" i="25" l="1"/>
  <c r="C73" i="28" l="1"/>
  <c r="E67" i="28" l="1"/>
  <c r="E66" i="28"/>
  <c r="E65" i="28"/>
  <c r="C67" i="28"/>
  <c r="C66" i="28"/>
  <c r="C65" i="28"/>
  <c r="C28" i="28"/>
  <c r="E28" i="28"/>
  <c r="E29" i="28"/>
  <c r="C29" i="28"/>
  <c r="M29" i="22"/>
  <c r="K30" i="22"/>
  <c r="K28" i="22"/>
  <c r="K26" i="22"/>
  <c r="J30" i="22"/>
  <c r="K29" i="22"/>
  <c r="K27" i="22"/>
  <c r="J28" i="22"/>
  <c r="J26" i="22"/>
  <c r="M14" i="22"/>
  <c r="M15" i="22"/>
  <c r="M16" i="22"/>
  <c r="M17" i="22"/>
  <c r="M18" i="22"/>
  <c r="M19" i="22"/>
  <c r="M20" i="22"/>
  <c r="M21" i="22"/>
  <c r="M13" i="22"/>
  <c r="M11" i="22"/>
  <c r="K12" i="22"/>
  <c r="J12" i="22"/>
  <c r="K11" i="22"/>
  <c r="K10" i="22"/>
  <c r="K9" i="22"/>
  <c r="K8" i="22"/>
  <c r="K7" i="22"/>
  <c r="J9" i="22"/>
  <c r="K36" i="27"/>
  <c r="K32" i="27"/>
  <c r="K28" i="27"/>
  <c r="K25" i="27"/>
  <c r="K51" i="27"/>
  <c r="J52" i="27"/>
  <c r="J51" i="27"/>
  <c r="J36" i="27"/>
  <c r="J32" i="27"/>
  <c r="J28" i="27"/>
  <c r="J42" i="27" s="1"/>
  <c r="J25" i="27"/>
  <c r="K7" i="27"/>
  <c r="J7" i="27"/>
  <c r="J23" i="27" s="1"/>
  <c r="K23" i="27" l="1"/>
  <c r="K42" i="27"/>
  <c r="K52" i="27" s="1"/>
  <c r="C153" i="28" l="1"/>
  <c r="B153" i="28"/>
  <c r="C144" i="28"/>
  <c r="B144" i="28"/>
  <c r="C134" i="28"/>
  <c r="B134" i="28"/>
  <c r="C119" i="28"/>
  <c r="B119" i="28"/>
  <c r="C116" i="28"/>
  <c r="B116" i="28"/>
  <c r="C113" i="28"/>
  <c r="B113" i="28"/>
  <c r="C110" i="28"/>
  <c r="B110" i="28"/>
  <c r="C107" i="28"/>
  <c r="B107" i="28"/>
  <c r="C102" i="28"/>
  <c r="B102" i="28"/>
  <c r="C90" i="28"/>
  <c r="B90" i="28"/>
  <c r="C75" i="28"/>
  <c r="C81" i="28" s="1"/>
  <c r="B75" i="28"/>
  <c r="B81" i="28" s="1"/>
  <c r="C125" i="28" l="1"/>
  <c r="B125" i="28"/>
  <c r="B59" i="28" l="1"/>
  <c r="C58" i="28"/>
  <c r="E57" i="28"/>
  <c r="C57" i="28"/>
  <c r="E56" i="28"/>
  <c r="C56" i="28"/>
  <c r="C55" i="28"/>
  <c r="C59" i="28" s="1"/>
  <c r="D49" i="28"/>
  <c r="B49" i="28"/>
  <c r="E48" i="28"/>
  <c r="C48" i="28"/>
  <c r="E47" i="28"/>
  <c r="C47" i="28"/>
  <c r="E46" i="28"/>
  <c r="C46" i="28"/>
  <c r="E45" i="28"/>
  <c r="E49" i="28" s="1"/>
  <c r="C45" i="28"/>
  <c r="C49" i="28" s="1"/>
  <c r="D39" i="28"/>
  <c r="B39" i="28"/>
  <c r="E38" i="28"/>
  <c r="C38" i="28"/>
  <c r="E37" i="28"/>
  <c r="E39" i="28" s="1"/>
  <c r="C37" i="28"/>
  <c r="C39" i="28" s="1"/>
  <c r="E30" i="28"/>
  <c r="E27" i="28"/>
  <c r="C30" i="28"/>
  <c r="C27" i="28"/>
  <c r="D31" i="28"/>
  <c r="B31" i="28"/>
  <c r="D21" i="28"/>
  <c r="B21" i="28"/>
  <c r="C20" i="28"/>
  <c r="C19" i="28"/>
  <c r="E12" i="28"/>
  <c r="E11" i="28"/>
  <c r="E10" i="28"/>
  <c r="C12" i="28"/>
  <c r="C11" i="28"/>
  <c r="C10" i="28"/>
  <c r="D13" i="28"/>
  <c r="B13" i="28"/>
  <c r="E13" i="28" l="1"/>
  <c r="E21" i="28"/>
  <c r="E31" i="28"/>
  <c r="C21" i="28"/>
  <c r="C31" i="28"/>
  <c r="C13" i="28"/>
  <c r="K56" i="27" l="1"/>
  <c r="J56" i="27"/>
  <c r="K35" i="22"/>
  <c r="L35" i="22"/>
  <c r="M35" i="22"/>
  <c r="J35" i="22"/>
  <c r="D58" i="28" l="1"/>
  <c r="E58" i="28" l="1"/>
  <c r="M24" i="22"/>
  <c r="M22" i="22" l="1"/>
  <c r="M23" i="22"/>
  <c r="D55" i="28"/>
  <c r="E55" i="28" l="1"/>
  <c r="E59" i="28" s="1"/>
  <c r="D59" i="28"/>
  <c r="M27" i="22"/>
  <c r="M25" i="22"/>
  <c r="M8" i="22"/>
  <c r="M10" i="22"/>
  <c r="L12" i="22"/>
  <c r="M12" i="22" l="1"/>
  <c r="L9" i="22"/>
  <c r="L26" i="22" s="1"/>
  <c r="L28" i="22" s="1"/>
  <c r="M7" i="22"/>
  <c r="L30" i="22" l="1"/>
  <c r="I15" i="25" s="1"/>
  <c r="K7" i="23"/>
  <c r="K28" i="23" s="1"/>
  <c r="K30" i="23" s="1"/>
  <c r="M9" i="22"/>
  <c r="M26" i="22" s="1"/>
  <c r="M28" i="22" s="1"/>
  <c r="M30" i="22" s="1"/>
  <c r="L15" i="25" l="1"/>
  <c r="L16" i="25" s="1"/>
  <c r="L23" i="25" s="1"/>
  <c r="I16" i="25"/>
  <c r="I23" i="25" s="1"/>
  <c r="K32" i="23"/>
  <c r="K46" i="23"/>
  <c r="K48" i="23" s="1"/>
  <c r="K50" i="23" s="1"/>
</calcChain>
</file>

<file path=xl/sharedStrings.xml><?xml version="1.0" encoding="utf-8"?>
<sst xmlns="http://schemas.openxmlformats.org/spreadsheetml/2006/main" count="437" uniqueCount="321">
  <si>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</si>
  <si>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</si>
  <si>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</si>
  <si>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</si>
  <si>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</si>
  <si>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</si>
  <si>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</si>
  <si>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</si>
  <si>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</si>
  <si>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</si>
  <si>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</si>
  <si>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</si>
  <si>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</si>
  <si>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</si>
  <si>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</si>
  <si>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</si>
  <si>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</si>
  <si>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</si>
  <si>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</si>
  <si>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</si>
  <si>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</si>
  <si>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</si>
  <si>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</si>
  <si>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</si>
  <si>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</si>
  <si>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</si>
  <si>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</si>
  <si>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</si>
  <si>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</si>
  <si>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</si>
  <si>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</si>
  <si>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</si>
  <si>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</si>
  <si>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</si>
  <si>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</si>
  <si>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</si>
  <si>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</si>
  <si>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</si>
  <si>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</si>
  <si>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</si>
  <si>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</si>
  <si>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</si>
  <si>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</si>
  <si>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</si>
  <si>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</si>
  <si>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</si>
  <si>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</si>
  <si>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</si>
  <si>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</si>
  <si>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</si>
  <si>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</si>
  <si>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</si>
  <si>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</si>
  <si>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</si>
  <si>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</si>
  <si>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</si>
  <si>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</si>
  <si>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</si>
  <si>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</si>
  <si>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</si>
  <si>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</si>
  <si>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</si>
  <si>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</si>
  <si>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</si>
  <si>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</si>
  <si>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</si>
  <si>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</si>
  <si>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</si>
  <si>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</si>
  <si>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</si>
  <si>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</si>
  <si>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</si>
  <si>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</si>
  <si>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</si>
  <si>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</si>
  <si>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</si>
  <si>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</si>
  <si>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</si>
  <si>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</si>
  <si>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</si>
  <si>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</si>
  <si>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</si>
  <si>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</si>
  <si>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</si>
  <si>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</si>
  <si>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</si>
  <si>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</si>
  <si>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</si>
  <si>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</si>
  <si>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</si>
  <si>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</si>
  <si>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</si>
  <si>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</si>
  <si>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</si>
  <si>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</si>
  <si>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</si>
  <si>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</si>
  <si>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</si>
  <si>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</si>
  <si>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</si>
  <si>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</si>
  <si>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</si>
  <si>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</si>
  <si>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</si>
  <si>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</si>
  <si>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</si>
  <si>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</si>
  <si>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</si>
  <si>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</si>
  <si>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</si>
  <si>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</si>
  <si>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</si>
  <si>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</si>
  <si>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</si>
  <si>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</si>
  <si>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</si>
  <si>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</si>
  <si>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</si>
  <si>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</si>
  <si>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</si>
  <si>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</si>
  <si>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</si>
  <si>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</si>
  <si>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</si>
  <si>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</si>
  <si>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</si>
  <si>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</si>
  <si>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</si>
  <si>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</si>
  <si>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</si>
  <si>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</si>
  <si>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</si>
  <si>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</si>
  <si>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</si>
  <si>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</si>
  <si>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</si>
  <si>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</si>
  <si>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</si>
  <si>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</si>
  <si>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</si>
  <si>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</si>
  <si>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</si>
  <si>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</si>
  <si>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</si>
  <si>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</si>
  <si>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</si>
  <si>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</si>
  <si>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</si>
  <si>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</si>
  <si>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</si>
  <si>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</si>
  <si>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</si>
  <si>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</si>
  <si>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</si>
  <si>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</si>
  <si>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</si>
  <si>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</si>
  <si>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</si>
  <si>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</si>
  <si>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</si>
  <si>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</si>
  <si>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</si>
  <si>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</si>
  <si>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</si>
  <si>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</si>
  <si>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</si>
  <si>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</si>
  <si>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</si>
  <si>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</si>
  <si>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</si>
  <si>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</si>
  <si>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</si>
  <si>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</si>
  <si>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</si>
  <si>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</si>
  <si>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</si>
  <si>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</si>
  <si>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</si>
  <si>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</si>
  <si>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</si>
  <si>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</si>
  <si>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</si>
  <si>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</si>
  <si>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</si>
  <si>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</si>
  <si>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</si>
  <si>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</si>
  <si>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</si>
  <si>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</si>
  <si>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</si>
  <si>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</si>
  <si>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</si>
  <si>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</si>
  <si>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</si>
  <si>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</si>
  <si>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</si>
  <si>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</si>
  <si>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</si>
  <si>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</si>
  <si>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</si>
  <si>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</si>
  <si>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</si>
  <si>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</si>
  <si>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</si>
  <si>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</si>
  <si>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</si>
  <si>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</si>
  <si>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</si>
  <si>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</si>
  <si>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</si>
  <si>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</si>
  <si>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</si>
  <si>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</si>
  <si>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</si>
  <si>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</si>
  <si>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</si>
  <si>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</si>
  <si>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</si>
  <si>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NE</t>
  </si>
  <si>
    <t>6419</t>
  </si>
  <si>
    <t>Čižmešija Marko</t>
  </si>
  <si>
    <t>014888191</t>
  </si>
  <si>
    <t>014804594</t>
  </si>
  <si>
    <t>marko.cizmesija@hpb.hr</t>
  </si>
  <si>
    <t>1. Financijski izvještaji (bilanca, račun dobiti i gubitka, izvještaj o novčanom tijeku, izvještaj o promjenama</t>
  </si>
  <si>
    <t>Vuić Tomislav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</si>
  <si>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</si>
  <si>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</si>
  <si>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</si>
  <si>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</si>
  <si>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</si>
  <si>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</si>
  <si>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</si>
  <si>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</si>
  <si>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</si>
  <si>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</si>
  <si>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</si>
  <si>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</si>
  <si>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</si>
  <si>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</si>
  <si>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</si>
  <si>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</si>
  <si>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</si>
  <si>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</si>
  <si>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</si>
  <si>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</si>
  <si>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</si>
  <si>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</si>
  <si>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</si>
  <si>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</si>
  <si>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</si>
  <si>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</si>
  <si>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</si>
  <si>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</si>
  <si>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</si>
  <si>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</si>
  <si>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</si>
  <si>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</si>
  <si>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</si>
  <si>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</si>
  <si>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</si>
  <si>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</si>
  <si>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</si>
  <si>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</si>
  <si>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</si>
  <si>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</si>
  <si>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</si>
  <si>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</si>
  <si>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</si>
  <si>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</si>
  <si>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</si>
  <si>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</si>
  <si>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Ispravci vrijednosti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</si>
  <si>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</si>
  <si>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</si>
  <si>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</si>
  <si>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</si>
  <si>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</si>
  <si>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</si>
  <si>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</si>
  <si>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</si>
  <si>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</si>
  <si>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</si>
  <si>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Tekuće 
razdoblje</t>
  </si>
  <si>
    <t>Troškovi vrijednosnog usklađivanja za identificirane gubitke
(rizične skupine B i C)</t>
  </si>
  <si>
    <t>31.12.2016.</t>
  </si>
  <si>
    <t>Premije za osiguranje štednih uloga</t>
  </si>
  <si>
    <t>Ostali troškovi</t>
  </si>
  <si>
    <t xml:space="preserve">Bruto krediti </t>
  </si>
  <si>
    <t>01.01.2017.</t>
  </si>
  <si>
    <t>31.03.2017.</t>
  </si>
  <si>
    <t xml:space="preserve">Ukupno </t>
  </si>
  <si>
    <t>Provizije i naknade na usluge platnog prometa</t>
  </si>
  <si>
    <t>Tekuće razdoblje 01.01. -  31. 03.2017.</t>
  </si>
  <si>
    <t>Prethodno razdoblje 01.01. -  31. 03.2016.</t>
  </si>
  <si>
    <t>Derivatima</t>
  </si>
  <si>
    <t>31.3.2017.</t>
  </si>
  <si>
    <t>Ostali troškovi rezerviranja</t>
  </si>
  <si>
    <t>u tome: stambeni krediti</t>
  </si>
  <si>
    <t>UKUPNI NETO KREDITI KLIJENTIMA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</si>
  <si>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</si>
  <si>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</si>
  <si>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</si>
  <si>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</si>
  <si>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</si>
  <si>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</si>
  <si>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</si>
  <si>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068</t>
  </si>
  <si>
    <t>AOP 065 &amp; AOP 066</t>
  </si>
  <si>
    <t>AOP 055</t>
  </si>
  <si>
    <t>AOP 052</t>
  </si>
  <si>
    <t>AOP 051</t>
  </si>
  <si>
    <t>AOP 049</t>
  </si>
  <si>
    <t>AOP 048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</si>
  <si>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</si>
  <si>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</si>
  <si>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</si>
  <si>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 xml:space="preserve">Ostali krediti </t>
  </si>
  <si>
    <t>Krediti stanovništvu</t>
  </si>
  <si>
    <t>Krediti trgovačkim društvima</t>
  </si>
  <si>
    <t>Krediti financijskim institucijama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</si>
</sst>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3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b/>
      <i/>
      <sz val="9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2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2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4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2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5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2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2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2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5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2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2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2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9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2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3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2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2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9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5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6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8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6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11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6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10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6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6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6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12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6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11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6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10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6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1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6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3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13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40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3" fillId="42" borderId="52" applyNumberFormat="0" applyAlignment="0" applyProtection="0"/>
    <xf numFmtId="0" fontId="42" fillId="42" borderId="52" applyNumberFormat="0" applyAlignment="0" applyProtection="0"/>
    <xf numFmtId="0" fontId="44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1" fillId="42" borderId="52" applyNumberFormat="0" applyAlignment="0" applyProtection="0"/>
    <xf numFmtId="0" fontId="42" fillId="42" borderId="52" applyNumberFormat="0" applyAlignment="0" applyProtection="0"/>
    <xf numFmtId="0" fontId="45" fillId="15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2" fillId="42" borderId="52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8" fillId="43" borderId="53" applyNumberFormat="0" applyAlignment="0" applyProtection="0"/>
    <xf numFmtId="0" fontId="47" fillId="43" borderId="53" applyNumberFormat="0" applyAlignment="0" applyProtection="0"/>
    <xf numFmtId="0" fontId="49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6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0" fontId="47" fillId="43" borderId="53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7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4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8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0" fillId="0" borderId="54" applyNumberFormat="0" applyFill="0" applyAlignment="0" applyProtection="0"/>
    <xf numFmtId="0" fontId="59" fillId="0" borderId="54" applyNumberFormat="0" applyFill="0" applyAlignment="0" applyProtection="0"/>
    <xf numFmtId="0" fontId="61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8" fillId="0" borderId="54" applyNumberFormat="0" applyFill="0" applyAlignment="0" applyProtection="0"/>
    <xf numFmtId="0" fontId="59" fillId="0" borderId="54" applyNumberFormat="0" applyFill="0" applyAlignment="0" applyProtection="0"/>
    <xf numFmtId="0" fontId="62" fillId="0" borderId="1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59" fillId="0" borderId="54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5" fillId="0" borderId="55" applyNumberFormat="0" applyFill="0" applyAlignment="0" applyProtection="0"/>
    <xf numFmtId="0" fontId="64" fillId="0" borderId="55" applyNumberFormat="0" applyFill="0" applyAlignment="0" applyProtection="0"/>
    <xf numFmtId="0" fontId="66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3" fillId="0" borderId="55" applyNumberFormat="0" applyFill="0" applyAlignment="0" applyProtection="0"/>
    <xf numFmtId="0" fontId="64" fillId="0" borderId="55" applyNumberFormat="0" applyFill="0" applyAlignment="0" applyProtection="0"/>
    <xf numFmtId="0" fontId="67" fillId="0" borderId="2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4" fillId="0" borderId="55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70" fillId="0" borderId="56" applyNumberFormat="0" applyFill="0" applyAlignment="0" applyProtection="0"/>
    <xf numFmtId="0" fontId="69" fillId="0" borderId="56" applyNumberFormat="0" applyFill="0" applyAlignment="0" applyProtection="0"/>
    <xf numFmtId="0" fontId="71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56" applyNumberFormat="0" applyFill="0" applyAlignment="0" applyProtection="0"/>
    <xf numFmtId="0" fontId="69" fillId="0" borderId="56" applyNumberFormat="0" applyFill="0" applyAlignment="0" applyProtection="0"/>
    <xf numFmtId="0" fontId="72" fillId="0" borderId="3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9" fillId="0" borderId="56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5" fillId="45" borderId="52" applyNumberFormat="0" applyAlignment="0" applyProtection="0"/>
    <xf numFmtId="0" fontId="74" fillId="45" borderId="52" applyNumberFormat="0" applyAlignment="0" applyProtection="0"/>
    <xf numFmtId="0" fontId="76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3" fillId="45" borderId="52" applyNumberFormat="0" applyAlignment="0" applyProtection="0"/>
    <xf numFmtId="0" fontId="74" fillId="45" borderId="52" applyNumberFormat="0" applyAlignment="0" applyProtection="0"/>
    <xf numFmtId="0" fontId="74" fillId="9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4" fillId="45" borderId="52" applyNumberFormat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9" fillId="0" borderId="57" applyNumberFormat="0" applyFill="0" applyAlignment="0" applyProtection="0"/>
    <xf numFmtId="0" fontId="78" fillId="0" borderId="57" applyNumberFormat="0" applyFill="0" applyAlignment="0" applyProtection="0"/>
    <xf numFmtId="0" fontId="80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7" fillId="0" borderId="57" applyNumberFormat="0" applyFill="0" applyAlignment="0" applyProtection="0"/>
    <xf numFmtId="0" fontId="78" fillId="0" borderId="57" applyNumberFormat="0" applyFill="0" applyAlignment="0" applyProtection="0"/>
    <xf numFmtId="0" fontId="81" fillId="0" borderId="4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78" fillId="0" borderId="57" applyNumberFormat="0" applyFill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5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2" fillId="46" borderId="0" applyNumberFormat="0" applyBorder="0" applyAlignment="0" applyProtection="0"/>
    <xf numFmtId="0" fontId="83" fillId="46" borderId="0" applyNumberFormat="0" applyBorder="0" applyAlignment="0" applyProtection="0"/>
    <xf numFmtId="0" fontId="86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83" fillId="46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2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2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30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1" fillId="47" borderId="58" applyNumberFormat="0" applyFont="0" applyAlignment="0" applyProtection="0"/>
    <xf numFmtId="0" fontId="23" fillId="16" borderId="5">
      <alignment vertical="center"/>
    </xf>
    <xf numFmtId="0" fontId="2" fillId="0" borderId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9" fillId="42" borderId="59" applyNumberFormat="0" applyAlignment="0" applyProtection="0"/>
    <xf numFmtId="0" fontId="88" fillId="42" borderId="59" applyNumberFormat="0" applyAlignment="0" applyProtection="0"/>
    <xf numFmtId="0" fontId="90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7" fillId="42" borderId="59" applyNumberFormat="0" applyAlignment="0" applyProtection="0"/>
    <xf numFmtId="0" fontId="88" fillId="42" borderId="59" applyNumberFormat="0" applyAlignment="0" applyProtection="0"/>
    <xf numFmtId="0" fontId="88" fillId="15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0" fontId="88" fillId="42" borderId="59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6" fillId="0" borderId="60" applyNumberFormat="0" applyFill="0" applyAlignment="0" applyProtection="0"/>
    <xf numFmtId="0" fontId="95" fillId="0" borderId="60" applyNumberFormat="0" applyFill="0" applyAlignment="0" applyProtection="0"/>
    <xf numFmtId="0" fontId="97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4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5" fillId="0" borderId="60" applyNumberFormat="0" applyFill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8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5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6" xfId="0" applyNumberFormat="1" applyFont="1" applyFill="1" applyBorder="1" applyAlignment="1" applyProtection="1">
      <alignment horizontal="right" vertical="center" shrinkToFit="1"/>
      <protection locked="0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6" fillId="0" borderId="14" xfId="228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0" fontId="5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4" fontId="2" fillId="48" borderId="0" xfId="2280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8" xfId="2581" applyFont="1" applyFill="1" applyBorder="1" applyAlignment="1">
      <alignment horizontal="left" wrapText="1" indent="1"/>
    </xf>
    <xf numFmtId="0" fontId="5" fillId="48" borderId="29" xfId="2581" applyFont="1" applyFill="1" applyBorder="1" applyAlignment="1">
      <alignment wrapText="1"/>
    </xf>
    <xf numFmtId="0" fontId="6" fillId="48" borderId="28" xfId="2581" applyFont="1" applyFill="1" applyBorder="1" applyAlignment="1">
      <alignment wrapText="1"/>
    </xf>
    <xf numFmtId="0" fontId="5" fillId="48" borderId="28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8" xfId="2581" applyFont="1" applyFill="1" applyBorder="1" applyAlignment="1">
      <alignment horizontal="left" vertical="center"/>
    </xf>
    <xf numFmtId="0" fontId="6" fillId="48" borderId="28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24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8" xfId="2630" applyFont="1" applyFill="1" applyBorder="1" applyAlignment="1"/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" fillId="48" borderId="0" xfId="0" applyNumberFormat="1" applyFont="1" applyFill="1" applyBorder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3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2" fillId="48" borderId="0" xfId="2180" applyFill="1"/>
    <xf numFmtId="0" fontId="6" fillId="48" borderId="61" xfId="2581" applyFont="1" applyFill="1" applyBorder="1" applyAlignment="1"/>
    <xf numFmtId="0" fontId="6" fillId="48" borderId="28" xfId="2581" applyFont="1" applyFill="1" applyBorder="1" applyAlignment="1"/>
    <xf numFmtId="0" fontId="2" fillId="48" borderId="0" xfId="2180" applyFill="1" applyBorder="1"/>
    <xf numFmtId="167" fontId="2" fillId="48" borderId="0" xfId="2180" applyNumberFormat="1" applyFill="1"/>
    <xf numFmtId="166" fontId="2" fillId="48" borderId="0" xfId="2763" applyNumberFormat="1" applyFont="1" applyFill="1"/>
    <xf numFmtId="166" fontId="0" fillId="48" borderId="0" xfId="2763" applyNumberFormat="1" applyFont="1" applyFill="1"/>
    <xf numFmtId="0" fontId="6" fillId="48" borderId="19" xfId="2581" applyFont="1" applyFill="1" applyBorder="1" applyAlignment="1">
      <alignment horizontal="left" vertical="center" indent="2"/>
    </xf>
    <xf numFmtId="0" fontId="3" fillId="48" borderId="10" xfId="0" applyFont="1" applyFill="1" applyBorder="1" applyAlignment="1">
      <alignment vertical="center" wrapText="1"/>
    </xf>
    <xf numFmtId="167" fontId="5" fillId="48" borderId="61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6" fillId="48" borderId="28" xfId="2581" applyNumberFormat="1" applyFont="1" applyFill="1" applyBorder="1" applyAlignment="1" applyProtection="1">
      <alignment shrinkToFit="1"/>
      <protection locked="0"/>
    </xf>
    <xf numFmtId="167" fontId="5" fillId="48" borderId="28" xfId="2581" applyNumberFormat="1" applyFont="1" applyFill="1" applyBorder="1" applyAlignment="1" applyProtection="1">
      <alignment shrinkToFit="1"/>
      <protection locked="0"/>
    </xf>
    <xf numFmtId="168" fontId="5" fillId="48" borderId="28" xfId="1811" applyFont="1" applyFill="1" applyBorder="1" applyAlignment="1" applyProtection="1">
      <alignment shrinkToFit="1"/>
      <protection locked="0"/>
    </xf>
    <xf numFmtId="168" fontId="6" fillId="48" borderId="28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167" fontId="102" fillId="48" borderId="19" xfId="2581" applyNumberFormat="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6" xfId="2581" applyFont="1" applyFill="1" applyBorder="1" applyAlignment="1">
      <alignment horizontal="left" vertical="center"/>
    </xf>
    <xf numFmtId="3" fontId="6" fillId="49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6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0" borderId="16" xfId="0" applyNumberFormat="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0" fontId="5" fillId="48" borderId="18" xfId="2581" applyFont="1" applyFill="1" applyBorder="1" applyAlignment="1">
      <alignment horizontal="left" vertical="center" indent="1"/>
    </xf>
    <xf numFmtId="0" fontId="5" fillId="48" borderId="19" xfId="2581" applyFont="1" applyFill="1" applyBorder="1" applyAlignment="1">
      <alignment horizontal="left" vertical="center" indent="1"/>
    </xf>
    <xf numFmtId="0" fontId="102" fillId="48" borderId="19" xfId="2581" applyFont="1" applyFill="1" applyBorder="1" applyAlignment="1">
      <alignment horizontal="left" vertical="center" indent="2"/>
    </xf>
    <xf numFmtId="0" fontId="24" fillId="48" borderId="19" xfId="2581" applyFont="1" applyFill="1" applyBorder="1" applyAlignment="1">
      <alignment horizontal="left" vertical="center" indent="3"/>
    </xf>
    <xf numFmtId="0" fontId="6" fillId="48" borderId="28" xfId="2581" applyFont="1" applyFill="1" applyBorder="1" applyAlignment="1">
      <alignment horizontal="left"/>
    </xf>
    <xf numFmtId="168" fontId="6" fillId="48" borderId="19" xfId="1807" applyFont="1" applyFill="1" applyBorder="1" applyAlignment="1" applyProtection="1">
      <alignment shrinkToFit="1"/>
      <protection locked="0"/>
    </xf>
    <xf numFmtId="3" fontId="2" fillId="48" borderId="0" xfId="2280" applyNumberFormat="1" applyFont="1" applyFill="1" applyAlignment="1"/>
    <xf numFmtId="167" fontId="5" fillId="49" borderId="14" xfId="0" applyNumberFormat="1" applyFont="1" applyFill="1" applyBorder="1" applyAlignment="1" applyProtection="1">
      <alignment horizontal="right" shrinkToFit="1"/>
      <protection hidden="1"/>
    </xf>
    <xf numFmtId="167" fontId="5" fillId="49" borderId="15" xfId="0" applyNumberFormat="1" applyFont="1" applyFill="1" applyBorder="1" applyAlignment="1" applyProtection="1">
      <alignment horizontal="right" shrinkToFit="1"/>
      <protection hidden="1"/>
    </xf>
    <xf numFmtId="167" fontId="6" fillId="0" borderId="14" xfId="0" applyNumberFormat="1" applyFont="1" applyFill="1" applyBorder="1" applyAlignment="1" applyProtection="1">
      <alignment horizontal="right" shrinkToFit="1"/>
      <protection locked="0"/>
    </xf>
    <xf numFmtId="3" fontId="3" fillId="48" borderId="10" xfId="0" applyNumberFormat="1" applyFont="1" applyFill="1" applyBorder="1" applyAlignment="1">
      <alignment vertical="center" wrapText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9" borderId="14" xfId="0" applyNumberFormat="1" applyFont="1" applyFill="1" applyBorder="1" applyAlignment="1" applyProtection="1">
      <alignment vertical="center" shrinkToFit="1"/>
      <protection hidden="1"/>
    </xf>
    <xf numFmtId="167" fontId="5" fillId="49" borderId="15" xfId="0" applyNumberFormat="1" applyFont="1" applyFill="1" applyBorder="1" applyAlignment="1" applyProtection="1">
      <alignment vertical="center" shrinkToFit="1"/>
      <protection hidden="1"/>
    </xf>
    <xf numFmtId="3" fontId="5" fillId="49" borderId="16" xfId="0" applyNumberFormat="1" applyFont="1" applyFill="1" applyBorder="1" applyAlignment="1" applyProtection="1">
      <alignment vertical="center" shrinkToFit="1"/>
      <protection hidden="1"/>
    </xf>
    <xf numFmtId="167" fontId="5" fillId="49" borderId="16" xfId="0" applyNumberFormat="1" applyFont="1" applyFill="1" applyBorder="1" applyAlignment="1" applyProtection="1">
      <alignment vertical="center" shrinkToFit="1"/>
      <protection hidden="1"/>
    </xf>
    <xf numFmtId="3" fontId="6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0" fillId="48" borderId="0" xfId="0" applyNumberFormat="1" applyFill="1"/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30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30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30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2" xfId="2629" applyFont="1" applyFill="1" applyBorder="1" applyAlignment="1" applyProtection="1">
      <alignment horizontal="right" vertical="center"/>
      <protection locked="0" hidden="1"/>
    </xf>
    <xf numFmtId="0" fontId="12" fillId="48" borderId="32" xfId="2629" applyFont="1" applyFill="1" applyBorder="1" applyAlignment="1"/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2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2" xfId="2629" applyFont="1" applyFill="1" applyBorder="1" applyAlignment="1">
      <alignment horizontal="left"/>
    </xf>
    <xf numFmtId="0" fontId="12" fillId="48" borderId="31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2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30" xfId="2629" applyFont="1" applyFill="1" applyBorder="1" applyAlignment="1" applyProtection="1">
      <alignment horizontal="right" wrapText="1"/>
      <protection hidden="1"/>
    </xf>
    <xf numFmtId="0" fontId="13" fillId="48" borderId="32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2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3" xfId="2629" applyFont="1" applyFill="1" applyBorder="1" applyAlignment="1" applyProtection="1">
      <alignment horizontal="center" vertical="top"/>
      <protection hidden="1"/>
    </xf>
    <xf numFmtId="0" fontId="12" fillId="48" borderId="33" xfId="2629" applyFont="1" applyFill="1" applyBorder="1" applyAlignment="1">
      <alignment horizontal="center"/>
    </xf>
    <xf numFmtId="0" fontId="12" fillId="48" borderId="33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2" xfId="0" applyFont="1" applyFill="1" applyBorder="1" applyAlignment="1">
      <alignment horizontal="right" wrapText="1"/>
    </xf>
    <xf numFmtId="0" fontId="8" fillId="48" borderId="31" xfId="0" applyFont="1" applyFill="1" applyBorder="1" applyAlignment="1">
      <alignment horizontal="right" wrapText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2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1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4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5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5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2" xfId="0" applyFont="1" applyFill="1" applyBorder="1" applyAlignment="1">
      <alignment horizontal="right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0" fontId="5" fillId="48" borderId="35" xfId="0" applyFont="1" applyFill="1" applyBorder="1" applyAlignment="1">
      <alignment horizontal="left" vertical="center" wrapText="1"/>
    </xf>
    <xf numFmtId="49" fontId="5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49" fontId="6" fillId="48" borderId="51" xfId="0" applyNumberFormat="1" applyFont="1" applyFill="1" applyBorder="1" applyAlignment="1">
      <alignment horizontal="left" vertical="center" wrapText="1"/>
    </xf>
    <xf numFmtId="0" fontId="5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5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vertical="center" wrapText="1"/>
    </xf>
    <xf numFmtId="0" fontId="6" fillId="48" borderId="35" xfId="0" applyFont="1" applyFill="1" applyBorder="1" applyAlignment="1">
      <alignment vertical="center" wrapText="1"/>
    </xf>
    <xf numFmtId="0" fontId="5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2" xfId="0" applyFont="1" applyFill="1" applyBorder="1" applyAlignment="1">
      <alignment horizontal="center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6" fillId="48" borderId="41" xfId="0" applyFont="1" applyFill="1" applyBorder="1" applyAlignment="1">
      <alignment vertical="center" wrapText="1"/>
    </xf>
    <xf numFmtId="0" fontId="5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wrapText="1"/>
    </xf>
    <xf numFmtId="0" fontId="6" fillId="48" borderId="41" xfId="0" applyFont="1" applyFill="1" applyBorder="1" applyAlignment="1">
      <alignment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6" fillId="48" borderId="51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7" xfId="0" applyFont="1" applyFill="1" applyBorder="1" applyAlignment="1">
      <alignment wrapText="1"/>
    </xf>
    <xf numFmtId="0" fontId="6" fillId="48" borderId="38" xfId="0" applyFont="1" applyFill="1" applyBorder="1" applyAlignment="1">
      <alignment wrapText="1"/>
    </xf>
    <xf numFmtId="0" fontId="3" fillId="48" borderId="39" xfId="0" applyFont="1" applyFill="1" applyBorder="1" applyAlignment="1">
      <alignment horizontal="left" vertical="center" wrapText="1"/>
    </xf>
    <xf numFmtId="0" fontId="3" fillId="48" borderId="40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0" fontId="7" fillId="48" borderId="40" xfId="0" applyFont="1" applyFill="1" applyBorder="1" applyAlignment="1">
      <alignment horizontal="left" vertical="center" wrapText="1"/>
    </xf>
    <xf numFmtId="0" fontId="7" fillId="48" borderId="46" xfId="0" applyFont="1" applyFill="1" applyBorder="1" applyAlignment="1">
      <alignment horizontal="left" vertical="center" wrapText="1"/>
    </xf>
    <xf numFmtId="0" fontId="7" fillId="48" borderId="47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6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6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0</xdr:row>
      <xdr:rowOff>17145</xdr:rowOff>
    </xdr:from>
    <xdr:to>
      <xdr:col>2</xdr:col>
      <xdr:colOff>173355</xdr:colOff>
      <xdr:row>2</xdr:row>
      <xdr:rowOff>150495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" y="1714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30148</xdr:colOff>
      <xdr:row>0</xdr:row>
      <xdr:rowOff>44394</xdr:rowOff>
    </xdr:from>
    <xdr:to>
      <xdr:col>2</xdr:col>
      <xdr:colOff>152234</xdr:colOff>
      <xdr:row>2</xdr:row>
      <xdr:rowOff>132520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8" y="44394"/>
          <a:ext cx="1347912" cy="452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48785</xdr:colOff>
      <xdr:row>0</xdr:row>
      <xdr:rowOff>31805</xdr:rowOff>
    </xdr:from>
    <xdr:to>
      <xdr:col>2</xdr:col>
      <xdr:colOff>180147</xdr:colOff>
      <xdr:row>2</xdr:row>
      <xdr:rowOff>126724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5" y="31805"/>
          <a:ext cx="1381042" cy="460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28786</xdr:colOff>
      <xdr:row>0</xdr:row>
      <xdr:rowOff>44873</xdr:rowOff>
    </xdr:from>
    <xdr:to>
      <xdr:col>2</xdr:col>
      <xdr:colOff>153669</xdr:colOff>
      <xdr:row>2</xdr:row>
      <xdr:rowOff>143933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86" y="44873"/>
          <a:ext cx="1377950" cy="463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NDA\TFI%20KI\1Q%202017\TFI-KI%201Q2017%20HPB_ispravlj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"/>
      <sheetName val="BILANCA"/>
      <sheetName val="RDG"/>
      <sheetName val="NT_I"/>
      <sheetName val="PK"/>
      <sheetName val="Bilješk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8">
          <cell r="B108">
            <v>81583376</v>
          </cell>
        </row>
        <row r="109">
          <cell r="B109">
            <v>-3696</v>
          </cell>
        </row>
        <row r="111">
          <cell r="B111">
            <v>3880932056</v>
          </cell>
        </row>
        <row r="112">
          <cell r="B112">
            <v>-1097550703</v>
          </cell>
        </row>
        <row r="114">
          <cell r="B114">
            <v>4799866200</v>
          </cell>
        </row>
        <row r="115">
          <cell r="B115">
            <v>-222081486</v>
          </cell>
        </row>
        <row r="117">
          <cell r="B117">
            <v>1441669433</v>
          </cell>
        </row>
        <row r="118">
          <cell r="B118">
            <v>-18077066</v>
          </cell>
        </row>
        <row r="120">
          <cell r="B120">
            <v>4040077723</v>
          </cell>
        </row>
        <row r="121">
          <cell r="B121">
            <v>-2570940</v>
          </cell>
        </row>
        <row r="123">
          <cell r="B123">
            <v>-103076997</v>
          </cell>
        </row>
        <row r="124">
          <cell r="B124">
            <v>-45255706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J65"/>
  <sheetViews>
    <sheetView tabSelected="1" zoomScaleNormal="100" zoomScaleSheetLayoutView="100" workbookViewId="0">
      <selection activeCell="D27" sqref="D27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2" t="s">
        <v>196</v>
      </c>
      <c r="B1" s="242"/>
      <c r="C1" s="1"/>
      <c r="D1" s="1"/>
      <c r="E1" s="1"/>
      <c r="F1" s="1"/>
      <c r="G1" s="1"/>
      <c r="H1" s="1"/>
      <c r="I1" s="1"/>
      <c r="J1" s="1"/>
    </row>
    <row r="2" spans="1:10" x14ac:dyDescent="0.2">
      <c r="A2" s="202" t="s">
        <v>178</v>
      </c>
      <c r="B2" s="202"/>
      <c r="C2" s="202"/>
      <c r="D2" s="203"/>
      <c r="E2" s="3" t="s">
        <v>289</v>
      </c>
      <c r="F2" s="4"/>
      <c r="G2" s="5" t="s">
        <v>70</v>
      </c>
      <c r="H2" s="3" t="s">
        <v>290</v>
      </c>
      <c r="I2" s="42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">
      <c r="A4" s="204" t="s">
        <v>197</v>
      </c>
      <c r="B4" s="204"/>
      <c r="C4" s="204"/>
      <c r="D4" s="204"/>
      <c r="E4" s="204"/>
      <c r="F4" s="204"/>
      <c r="G4" s="204"/>
      <c r="H4" s="204"/>
      <c r="I4" s="20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05" t="s">
        <v>155</v>
      </c>
      <c r="B6" s="206"/>
      <c r="C6" s="207" t="s">
        <v>209</v>
      </c>
      <c r="D6" s="208"/>
      <c r="E6" s="209"/>
      <c r="F6" s="209"/>
      <c r="G6" s="209"/>
      <c r="H6" s="209"/>
      <c r="I6" s="38"/>
      <c r="J6" s="1"/>
    </row>
    <row r="7" spans="1:10" x14ac:dyDescent="0.2">
      <c r="A7" s="39"/>
      <c r="B7" s="39"/>
      <c r="C7" s="13"/>
      <c r="D7" s="13"/>
      <c r="E7" s="209"/>
      <c r="F7" s="209"/>
      <c r="G7" s="209"/>
      <c r="H7" s="209"/>
      <c r="I7" s="38"/>
      <c r="J7" s="1"/>
    </row>
    <row r="8" spans="1:10" x14ac:dyDescent="0.2">
      <c r="A8" s="210" t="s">
        <v>7</v>
      </c>
      <c r="B8" s="211"/>
      <c r="C8" s="207" t="s">
        <v>210</v>
      </c>
      <c r="D8" s="208"/>
      <c r="E8" s="209"/>
      <c r="F8" s="209"/>
      <c r="G8" s="209"/>
      <c r="H8" s="209"/>
      <c r="I8" s="13"/>
      <c r="J8" s="1"/>
    </row>
    <row r="9" spans="1:10" x14ac:dyDescent="0.2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29" t="s">
        <v>69</v>
      </c>
      <c r="B10" s="230"/>
      <c r="C10" s="207" t="s">
        <v>211</v>
      </c>
      <c r="D10" s="208"/>
      <c r="E10" s="13"/>
      <c r="F10" s="13"/>
      <c r="G10" s="13"/>
      <c r="H10" s="13"/>
      <c r="I10" s="13"/>
      <c r="J10" s="1"/>
    </row>
    <row r="11" spans="1:10" x14ac:dyDescent="0.2">
      <c r="A11" s="230"/>
      <c r="B11" s="230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05" t="s">
        <v>8</v>
      </c>
      <c r="B12" s="206"/>
      <c r="C12" s="223" t="s">
        <v>212</v>
      </c>
      <c r="D12" s="228"/>
      <c r="E12" s="228"/>
      <c r="F12" s="228"/>
      <c r="G12" s="228"/>
      <c r="H12" s="228"/>
      <c r="I12" s="228"/>
      <c r="J12" s="1"/>
    </row>
    <row r="13" spans="1:10" x14ac:dyDescent="0.2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05" t="s">
        <v>29</v>
      </c>
      <c r="B14" s="206"/>
      <c r="C14" s="231">
        <v>10000</v>
      </c>
      <c r="D14" s="232"/>
      <c r="E14" s="13"/>
      <c r="F14" s="223" t="s">
        <v>213</v>
      </c>
      <c r="G14" s="228"/>
      <c r="H14" s="228"/>
      <c r="I14" s="228"/>
      <c r="J14" s="1"/>
    </row>
    <row r="15" spans="1:10" x14ac:dyDescent="0.2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05" t="s">
        <v>30</v>
      </c>
      <c r="B16" s="206"/>
      <c r="C16" s="223" t="s">
        <v>214</v>
      </c>
      <c r="D16" s="228"/>
      <c r="E16" s="228"/>
      <c r="F16" s="228"/>
      <c r="G16" s="228"/>
      <c r="H16" s="228"/>
      <c r="I16" s="228"/>
      <c r="J16" s="1"/>
    </row>
    <row r="17" spans="1:10" x14ac:dyDescent="0.2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05" t="s">
        <v>31</v>
      </c>
      <c r="B18" s="206"/>
      <c r="C18" s="221" t="s">
        <v>215</v>
      </c>
      <c r="D18" s="222"/>
      <c r="E18" s="222"/>
      <c r="F18" s="222"/>
      <c r="G18" s="222"/>
      <c r="H18" s="222"/>
      <c r="I18" s="222"/>
      <c r="J18" s="1"/>
    </row>
    <row r="19" spans="1:10" x14ac:dyDescent="0.2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05" t="s">
        <v>32</v>
      </c>
      <c r="B20" s="206"/>
      <c r="C20" s="221" t="s">
        <v>216</v>
      </c>
      <c r="D20" s="222"/>
      <c r="E20" s="222"/>
      <c r="F20" s="222"/>
      <c r="G20" s="222"/>
      <c r="H20" s="222"/>
      <c r="I20" s="222"/>
      <c r="J20" s="1"/>
    </row>
    <row r="21" spans="1:10" x14ac:dyDescent="0.2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05" t="s">
        <v>9</v>
      </c>
      <c r="B22" s="206"/>
      <c r="C22" s="16">
        <v>133</v>
      </c>
      <c r="D22" s="223" t="s">
        <v>213</v>
      </c>
      <c r="E22" s="224"/>
      <c r="F22" s="225"/>
      <c r="G22" s="226"/>
      <c r="H22" s="227"/>
      <c r="I22" s="24"/>
      <c r="J22" s="1"/>
    </row>
    <row r="23" spans="1:10" x14ac:dyDescent="0.2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05" t="s">
        <v>10</v>
      </c>
      <c r="B24" s="206"/>
      <c r="C24" s="16">
        <v>21</v>
      </c>
      <c r="D24" s="223" t="s">
        <v>217</v>
      </c>
      <c r="E24" s="224"/>
      <c r="F24" s="224"/>
      <c r="G24" s="225"/>
      <c r="H24" s="36" t="s">
        <v>11</v>
      </c>
      <c r="I24" s="44">
        <v>1067</v>
      </c>
      <c r="J24" s="1"/>
    </row>
    <row r="25" spans="1:10" x14ac:dyDescent="0.2">
      <c r="A25" s="39"/>
      <c r="B25" s="39"/>
      <c r="C25" s="13"/>
      <c r="D25" s="17"/>
      <c r="E25" s="17"/>
      <c r="F25" s="17"/>
      <c r="G25" s="39"/>
      <c r="H25" s="39" t="s">
        <v>205</v>
      </c>
      <c r="I25" s="15"/>
      <c r="J25" s="1"/>
    </row>
    <row r="26" spans="1:10" x14ac:dyDescent="0.2">
      <c r="A26" s="205" t="s">
        <v>34</v>
      </c>
      <c r="B26" s="206"/>
      <c r="C26" s="18" t="s">
        <v>218</v>
      </c>
      <c r="D26" s="19"/>
      <c r="E26" s="1"/>
      <c r="F26" s="20"/>
      <c r="G26" s="205" t="s">
        <v>33</v>
      </c>
      <c r="H26" s="206"/>
      <c r="I26" s="45" t="s">
        <v>219</v>
      </c>
      <c r="J26" s="1"/>
    </row>
    <row r="27" spans="1:10" x14ac:dyDescent="0.2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">
      <c r="A28" s="212" t="s">
        <v>12</v>
      </c>
      <c r="B28" s="213"/>
      <c r="C28" s="214"/>
      <c r="D28" s="214"/>
      <c r="E28" s="215" t="s">
        <v>13</v>
      </c>
      <c r="F28" s="216"/>
      <c r="G28" s="216"/>
      <c r="H28" s="235" t="s">
        <v>14</v>
      </c>
      <c r="I28" s="235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">
      <c r="A30" s="217"/>
      <c r="B30" s="218"/>
      <c r="C30" s="218"/>
      <c r="D30" s="219"/>
      <c r="E30" s="234"/>
      <c r="F30" s="218"/>
      <c r="G30" s="218"/>
      <c r="H30" s="207"/>
      <c r="I30" s="233"/>
      <c r="J30" s="1"/>
    </row>
    <row r="31" spans="1:10" x14ac:dyDescent="0.2">
      <c r="A31" s="39"/>
      <c r="B31" s="39"/>
      <c r="C31" s="15"/>
      <c r="D31" s="220"/>
      <c r="E31" s="220"/>
      <c r="F31" s="220"/>
      <c r="G31" s="209"/>
      <c r="H31" s="13"/>
      <c r="I31" s="47"/>
      <c r="J31" s="1"/>
    </row>
    <row r="32" spans="1:10" x14ac:dyDescent="0.2">
      <c r="A32" s="217"/>
      <c r="B32" s="218"/>
      <c r="C32" s="218"/>
      <c r="D32" s="219"/>
      <c r="E32" s="234"/>
      <c r="F32" s="218"/>
      <c r="G32" s="218"/>
      <c r="H32" s="207"/>
      <c r="I32" s="233"/>
      <c r="J32" s="1"/>
    </row>
    <row r="33" spans="1:10" x14ac:dyDescent="0.2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">
      <c r="A34" s="217"/>
      <c r="B34" s="218"/>
      <c r="C34" s="218"/>
      <c r="D34" s="219"/>
      <c r="E34" s="234"/>
      <c r="F34" s="218"/>
      <c r="G34" s="218"/>
      <c r="H34" s="207"/>
      <c r="I34" s="233"/>
      <c r="J34" s="1"/>
    </row>
    <row r="35" spans="1:10" x14ac:dyDescent="0.2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">
      <c r="A36" s="217"/>
      <c r="B36" s="218"/>
      <c r="C36" s="218"/>
      <c r="D36" s="219"/>
      <c r="E36" s="234"/>
      <c r="F36" s="218"/>
      <c r="G36" s="218"/>
      <c r="H36" s="207"/>
      <c r="I36" s="233"/>
      <c r="J36" s="1"/>
    </row>
    <row r="37" spans="1:10" x14ac:dyDescent="0.2">
      <c r="A37" s="22"/>
      <c r="B37" s="22"/>
      <c r="C37" s="236"/>
      <c r="D37" s="243"/>
      <c r="E37" s="13"/>
      <c r="F37" s="236"/>
      <c r="G37" s="243"/>
      <c r="H37" s="13"/>
      <c r="I37" s="13"/>
      <c r="J37" s="1"/>
    </row>
    <row r="38" spans="1:10" x14ac:dyDescent="0.2">
      <c r="A38" s="217"/>
      <c r="B38" s="218"/>
      <c r="C38" s="218"/>
      <c r="D38" s="219"/>
      <c r="E38" s="234"/>
      <c r="F38" s="218"/>
      <c r="G38" s="218"/>
      <c r="H38" s="207"/>
      <c r="I38" s="233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217"/>
      <c r="B40" s="218"/>
      <c r="C40" s="218"/>
      <c r="D40" s="219"/>
      <c r="E40" s="234"/>
      <c r="F40" s="218"/>
      <c r="G40" s="218"/>
      <c r="H40" s="207"/>
      <c r="I40" s="233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29" t="s">
        <v>64</v>
      </c>
      <c r="B44" s="238"/>
      <c r="C44" s="207"/>
      <c r="D44" s="208"/>
      <c r="E44" s="13"/>
      <c r="F44" s="223"/>
      <c r="G44" s="218"/>
      <c r="H44" s="218"/>
      <c r="I44" s="218"/>
      <c r="J44" s="1"/>
    </row>
    <row r="45" spans="1:10" x14ac:dyDescent="0.2">
      <c r="A45" s="22"/>
      <c r="B45" s="22"/>
      <c r="C45" s="236"/>
      <c r="D45" s="243"/>
      <c r="E45" s="13"/>
      <c r="F45" s="236"/>
      <c r="G45" s="237"/>
      <c r="H45" s="27"/>
      <c r="I45" s="27"/>
      <c r="J45" s="1"/>
    </row>
    <row r="46" spans="1:10" x14ac:dyDescent="0.2">
      <c r="A46" s="229" t="s">
        <v>15</v>
      </c>
      <c r="B46" s="238"/>
      <c r="C46" s="223" t="s">
        <v>220</v>
      </c>
      <c r="D46" s="239"/>
      <c r="E46" s="239"/>
      <c r="F46" s="239"/>
      <c r="G46" s="239"/>
      <c r="H46" s="239"/>
      <c r="I46" s="239"/>
      <c r="J46" s="1"/>
    </row>
    <row r="47" spans="1:10" x14ac:dyDescent="0.2">
      <c r="A47" s="39"/>
      <c r="B47" s="39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229" t="s">
        <v>174</v>
      </c>
      <c r="B48" s="238"/>
      <c r="C48" s="240" t="s">
        <v>221</v>
      </c>
      <c r="D48" s="241"/>
      <c r="E48" s="244"/>
      <c r="F48" s="13"/>
      <c r="G48" s="36" t="s">
        <v>175</v>
      </c>
      <c r="H48" s="240" t="s">
        <v>222</v>
      </c>
      <c r="I48" s="241"/>
      <c r="J48" s="1"/>
    </row>
    <row r="49" spans="1:10" x14ac:dyDescent="0.2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29" t="s">
        <v>31</v>
      </c>
      <c r="B50" s="238"/>
      <c r="C50" s="245" t="s">
        <v>223</v>
      </c>
      <c r="D50" s="241"/>
      <c r="E50" s="241"/>
      <c r="F50" s="241"/>
      <c r="G50" s="241"/>
      <c r="H50" s="241"/>
      <c r="I50" s="241"/>
      <c r="J50" s="1"/>
    </row>
    <row r="51" spans="1:10" x14ac:dyDescent="0.2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205" t="s">
        <v>0</v>
      </c>
      <c r="B52" s="206"/>
      <c r="C52" s="223" t="s">
        <v>225</v>
      </c>
      <c r="D52" s="239"/>
      <c r="E52" s="239"/>
      <c r="F52" s="239"/>
      <c r="G52" s="239"/>
      <c r="H52" s="239"/>
      <c r="I52" s="239"/>
      <c r="J52" s="1"/>
    </row>
    <row r="53" spans="1:10" x14ac:dyDescent="0.2">
      <c r="A53" s="14"/>
      <c r="B53" s="14"/>
      <c r="C53" s="251" t="s">
        <v>119</v>
      </c>
      <c r="D53" s="251"/>
      <c r="E53" s="251"/>
      <c r="F53" s="251"/>
      <c r="G53" s="251"/>
      <c r="H53" s="251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46" t="s">
        <v>16</v>
      </c>
      <c r="C56" s="247"/>
      <c r="D56" s="247"/>
      <c r="E56" s="247"/>
      <c r="F56" s="29"/>
      <c r="G56" s="29"/>
      <c r="H56" s="29"/>
      <c r="I56" s="29"/>
      <c r="J56" s="1"/>
    </row>
    <row r="57" spans="1:10" x14ac:dyDescent="0.2">
      <c r="A57" s="14"/>
      <c r="B57" s="246" t="s">
        <v>224</v>
      </c>
      <c r="C57" s="247"/>
      <c r="D57" s="247"/>
      <c r="E57" s="247"/>
      <c r="F57" s="247"/>
      <c r="G57" s="247"/>
      <c r="H57" s="247"/>
      <c r="I57" s="247"/>
      <c r="J57" s="1"/>
    </row>
    <row r="58" spans="1:10" x14ac:dyDescent="0.2">
      <c r="A58" s="14"/>
      <c r="B58" s="246" t="s">
        <v>201</v>
      </c>
      <c r="C58" s="247"/>
      <c r="D58" s="247"/>
      <c r="E58" s="247"/>
      <c r="F58" s="247"/>
      <c r="G58" s="247"/>
      <c r="H58" s="247"/>
      <c r="I58" s="29"/>
      <c r="J58" s="1"/>
    </row>
    <row r="59" spans="1:10" x14ac:dyDescent="0.2">
      <c r="A59" s="14"/>
      <c r="B59" s="246" t="s">
        <v>198</v>
      </c>
      <c r="C59" s="247"/>
      <c r="D59" s="247"/>
      <c r="E59" s="247"/>
      <c r="F59" s="247"/>
      <c r="G59" s="247"/>
      <c r="H59" s="247"/>
      <c r="I59" s="247"/>
      <c r="J59" s="1"/>
    </row>
    <row r="60" spans="1:10" x14ac:dyDescent="0.2">
      <c r="A60" s="14"/>
      <c r="B60" s="246" t="s">
        <v>204</v>
      </c>
      <c r="C60" s="247"/>
      <c r="D60" s="247"/>
      <c r="E60" s="247"/>
      <c r="F60" s="247"/>
      <c r="G60" s="247"/>
      <c r="H60" s="247"/>
      <c r="I60" s="247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49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">
      <c r="A64" s="13"/>
      <c r="B64" s="13"/>
      <c r="C64" s="13"/>
      <c r="D64" s="13"/>
      <c r="E64" s="14" t="s">
        <v>176</v>
      </c>
      <c r="F64" s="1"/>
      <c r="G64" s="248" t="s">
        <v>177</v>
      </c>
      <c r="H64" s="249"/>
      <c r="I64" s="250"/>
      <c r="J64" s="1"/>
    </row>
    <row r="65" spans="1:10" x14ac:dyDescent="0.2">
      <c r="A65" s="41"/>
      <c r="B65" s="41"/>
      <c r="C65" s="13"/>
      <c r="D65" s="13"/>
      <c r="E65" s="13"/>
      <c r="F65" s="13"/>
      <c r="G65" s="236"/>
      <c r="H65" s="243"/>
      <c r="I65" s="13"/>
      <c r="J65" s="1"/>
    </row>
  </sheetData>
  <protectedRanges>
    <protectedRange sqref="I24 A30:I30 A32:I32" name="Range1"/>
    <protectedRange sqref="E2 H2" name="Range1_1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17" priority="2" stopIfTrue="1" operator="equal">
      <formula>"DA"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:I48 C6: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6"/>
  <sheetViews>
    <sheetView zoomScaleNormal="100" workbookViewId="0">
      <selection activeCell="K44" sqref="K44:K52"/>
    </sheetView>
  </sheetViews>
  <sheetFormatPr defaultColWidth="9.140625" defaultRowHeight="12.75" x14ac:dyDescent="0.2"/>
  <cols>
    <col min="1" max="9" width="9.140625" style="76"/>
    <col min="10" max="11" width="15.28515625" style="76" customWidth="1"/>
    <col min="12" max="12" width="13.85546875" style="76" bestFit="1" customWidth="1"/>
    <col min="13" max="16384" width="9.140625" style="76"/>
  </cols>
  <sheetData>
    <row r="1" spans="1:1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94"/>
    </row>
    <row r="2" spans="1:11" x14ac:dyDescent="0.2">
      <c r="A2" s="252" t="s">
        <v>120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x14ac:dyDescent="0.2">
      <c r="A3" s="60"/>
      <c r="B3" s="60"/>
      <c r="C3" s="60"/>
      <c r="D3" s="253" t="s">
        <v>179</v>
      </c>
      <c r="E3" s="254"/>
      <c r="F3" s="255" t="s">
        <v>290</v>
      </c>
      <c r="G3" s="256"/>
      <c r="H3" s="60"/>
      <c r="I3" s="60"/>
      <c r="J3" s="257" t="s">
        <v>187</v>
      </c>
      <c r="K3" s="257"/>
    </row>
    <row r="4" spans="1:11" ht="22.5" x14ac:dyDescent="0.2">
      <c r="A4" s="258" t="s">
        <v>154</v>
      </c>
      <c r="B4" s="258"/>
      <c r="C4" s="258"/>
      <c r="D4" s="258"/>
      <c r="E4" s="258"/>
      <c r="F4" s="258"/>
      <c r="G4" s="258"/>
      <c r="H4" s="258"/>
      <c r="I4" s="146" t="s">
        <v>188</v>
      </c>
      <c r="J4" s="147" t="s">
        <v>206</v>
      </c>
      <c r="K4" s="194" t="s">
        <v>283</v>
      </c>
    </row>
    <row r="5" spans="1:11" x14ac:dyDescent="0.2">
      <c r="A5" s="259">
        <v>1</v>
      </c>
      <c r="B5" s="259"/>
      <c r="C5" s="259"/>
      <c r="D5" s="259"/>
      <c r="E5" s="259"/>
      <c r="F5" s="259"/>
      <c r="G5" s="259"/>
      <c r="H5" s="259"/>
      <c r="I5" s="53">
        <v>2</v>
      </c>
      <c r="J5" s="147">
        <v>3</v>
      </c>
      <c r="K5" s="194">
        <v>4</v>
      </c>
    </row>
    <row r="6" spans="1:11" x14ac:dyDescent="0.2">
      <c r="A6" s="260" t="s">
        <v>122</v>
      </c>
      <c r="B6" s="261"/>
      <c r="C6" s="261"/>
      <c r="D6" s="261"/>
      <c r="E6" s="261"/>
      <c r="F6" s="261"/>
      <c r="G6" s="261"/>
      <c r="H6" s="261"/>
      <c r="I6" s="261"/>
      <c r="J6" s="261"/>
      <c r="K6" s="262"/>
    </row>
    <row r="7" spans="1:11" x14ac:dyDescent="0.2">
      <c r="A7" s="263" t="s">
        <v>79</v>
      </c>
      <c r="B7" s="264"/>
      <c r="C7" s="264"/>
      <c r="D7" s="264"/>
      <c r="E7" s="264"/>
      <c r="F7" s="264"/>
      <c r="G7" s="264"/>
      <c r="H7" s="265"/>
      <c r="I7" s="62">
        <v>1</v>
      </c>
      <c r="J7" s="178">
        <f>SUM(J8:J9)</f>
        <v>2263303114</v>
      </c>
      <c r="K7" s="178">
        <f>SUM(K8:K9)</f>
        <v>2657997177</v>
      </c>
    </row>
    <row r="8" spans="1:11" x14ac:dyDescent="0.2">
      <c r="A8" s="266" t="s">
        <v>123</v>
      </c>
      <c r="B8" s="267"/>
      <c r="C8" s="267"/>
      <c r="D8" s="267"/>
      <c r="E8" s="267"/>
      <c r="F8" s="267"/>
      <c r="G8" s="267"/>
      <c r="H8" s="268"/>
      <c r="I8" s="64">
        <v>2</v>
      </c>
      <c r="J8" s="65">
        <v>421479852</v>
      </c>
      <c r="K8" s="65">
        <v>435063654</v>
      </c>
    </row>
    <row r="9" spans="1:11" x14ac:dyDescent="0.2">
      <c r="A9" s="266" t="s">
        <v>124</v>
      </c>
      <c r="B9" s="267"/>
      <c r="C9" s="267"/>
      <c r="D9" s="267"/>
      <c r="E9" s="267"/>
      <c r="F9" s="267"/>
      <c r="G9" s="267"/>
      <c r="H9" s="268"/>
      <c r="I9" s="64">
        <v>3</v>
      </c>
      <c r="J9" s="65">
        <v>1841823262</v>
      </c>
      <c r="K9" s="65">
        <v>2222933523</v>
      </c>
    </row>
    <row r="10" spans="1:11" x14ac:dyDescent="0.2">
      <c r="A10" s="266" t="s">
        <v>125</v>
      </c>
      <c r="B10" s="267"/>
      <c r="C10" s="267"/>
      <c r="D10" s="267"/>
      <c r="E10" s="267"/>
      <c r="F10" s="267"/>
      <c r="G10" s="267"/>
      <c r="H10" s="268"/>
      <c r="I10" s="64">
        <v>4</v>
      </c>
      <c r="J10" s="65">
        <v>774135009</v>
      </c>
      <c r="K10" s="65">
        <v>624332685</v>
      </c>
    </row>
    <row r="11" spans="1:11" x14ac:dyDescent="0.2">
      <c r="A11" s="266" t="s">
        <v>126</v>
      </c>
      <c r="B11" s="267"/>
      <c r="C11" s="267"/>
      <c r="D11" s="267"/>
      <c r="E11" s="267"/>
      <c r="F11" s="267"/>
      <c r="G11" s="267"/>
      <c r="H11" s="268"/>
      <c r="I11" s="64">
        <v>5</v>
      </c>
      <c r="J11" s="65">
        <v>415536615</v>
      </c>
      <c r="K11" s="65">
        <v>411289647</v>
      </c>
    </row>
    <row r="12" spans="1:11" ht="26.25" customHeight="1" x14ac:dyDescent="0.2">
      <c r="A12" s="266" t="s">
        <v>39</v>
      </c>
      <c r="B12" s="267"/>
      <c r="C12" s="267"/>
      <c r="D12" s="267"/>
      <c r="E12" s="267"/>
      <c r="F12" s="267"/>
      <c r="G12" s="267"/>
      <c r="H12" s="268"/>
      <c r="I12" s="64">
        <v>6</v>
      </c>
      <c r="J12" s="65">
        <v>551322886</v>
      </c>
      <c r="K12" s="65">
        <v>503382141</v>
      </c>
    </row>
    <row r="13" spans="1:11" ht="26.25" customHeight="1" x14ac:dyDescent="0.2">
      <c r="A13" s="266" t="s">
        <v>40</v>
      </c>
      <c r="B13" s="267"/>
      <c r="C13" s="267"/>
      <c r="D13" s="267"/>
      <c r="E13" s="267"/>
      <c r="F13" s="267"/>
      <c r="G13" s="267"/>
      <c r="H13" s="268"/>
      <c r="I13" s="64">
        <v>7</v>
      </c>
      <c r="J13" s="65">
        <v>2630574528</v>
      </c>
      <c r="K13" s="65">
        <v>2388870141</v>
      </c>
    </row>
    <row r="14" spans="1:11" ht="26.25" customHeight="1" x14ac:dyDescent="0.2">
      <c r="A14" s="266" t="s">
        <v>127</v>
      </c>
      <c r="B14" s="267"/>
      <c r="C14" s="267"/>
      <c r="D14" s="267"/>
      <c r="E14" s="267"/>
      <c r="F14" s="267"/>
      <c r="G14" s="267"/>
      <c r="H14" s="268"/>
      <c r="I14" s="64">
        <v>8</v>
      </c>
      <c r="J14" s="65">
        <v>442835059</v>
      </c>
      <c r="K14" s="65">
        <v>286587689</v>
      </c>
    </row>
    <row r="15" spans="1:11" ht="26.25" customHeight="1" x14ac:dyDescent="0.2">
      <c r="A15" s="266" t="s">
        <v>133</v>
      </c>
      <c r="B15" s="267"/>
      <c r="C15" s="267"/>
      <c r="D15" s="267"/>
      <c r="E15" s="267"/>
      <c r="F15" s="267"/>
      <c r="G15" s="267"/>
      <c r="H15" s="268"/>
      <c r="I15" s="64">
        <v>9</v>
      </c>
      <c r="J15" s="65">
        <v>0</v>
      </c>
      <c r="K15" s="65">
        <v>0</v>
      </c>
    </row>
    <row r="16" spans="1:11" x14ac:dyDescent="0.2">
      <c r="A16" s="266" t="s">
        <v>128</v>
      </c>
      <c r="B16" s="267"/>
      <c r="C16" s="267"/>
      <c r="D16" s="267"/>
      <c r="E16" s="267"/>
      <c r="F16" s="267"/>
      <c r="G16" s="267"/>
      <c r="H16" s="268"/>
      <c r="I16" s="64">
        <v>10</v>
      </c>
      <c r="J16" s="65">
        <v>3780197</v>
      </c>
      <c r="K16" s="65">
        <v>0</v>
      </c>
    </row>
    <row r="17" spans="1:12" x14ac:dyDescent="0.2">
      <c r="A17" s="266" t="s">
        <v>129</v>
      </c>
      <c r="B17" s="267"/>
      <c r="C17" s="267"/>
      <c r="D17" s="267"/>
      <c r="E17" s="267"/>
      <c r="F17" s="267"/>
      <c r="G17" s="267"/>
      <c r="H17" s="268"/>
      <c r="I17" s="64">
        <v>11</v>
      </c>
      <c r="J17" s="65">
        <v>81579680</v>
      </c>
      <c r="K17" s="65">
        <v>76048282</v>
      </c>
    </row>
    <row r="18" spans="1:12" x14ac:dyDescent="0.2">
      <c r="A18" s="266" t="s">
        <v>130</v>
      </c>
      <c r="B18" s="267"/>
      <c r="C18" s="267"/>
      <c r="D18" s="267"/>
      <c r="E18" s="267"/>
      <c r="F18" s="267"/>
      <c r="G18" s="267"/>
      <c r="H18" s="268"/>
      <c r="I18" s="64">
        <v>12</v>
      </c>
      <c r="J18" s="65">
        <v>11250340147</v>
      </c>
      <c r="K18" s="65">
        <v>11056555421</v>
      </c>
      <c r="L18" s="201"/>
    </row>
    <row r="19" spans="1:12" x14ac:dyDescent="0.2">
      <c r="A19" s="269" t="s">
        <v>134</v>
      </c>
      <c r="B19" s="270"/>
      <c r="C19" s="270"/>
      <c r="D19" s="270"/>
      <c r="E19" s="270"/>
      <c r="F19" s="270"/>
      <c r="G19" s="270"/>
      <c r="H19" s="271"/>
      <c r="I19" s="64">
        <v>13</v>
      </c>
      <c r="J19" s="65">
        <v>53420000</v>
      </c>
      <c r="K19" s="65">
        <v>53420000</v>
      </c>
    </row>
    <row r="20" spans="1:12" x14ac:dyDescent="0.2">
      <c r="A20" s="266" t="s">
        <v>131</v>
      </c>
      <c r="B20" s="267"/>
      <c r="C20" s="267"/>
      <c r="D20" s="267"/>
      <c r="E20" s="267"/>
      <c r="F20" s="267"/>
      <c r="G20" s="267"/>
      <c r="H20" s="268"/>
      <c r="I20" s="64">
        <v>14</v>
      </c>
      <c r="J20" s="65">
        <v>0</v>
      </c>
      <c r="K20" s="65">
        <v>0</v>
      </c>
    </row>
    <row r="21" spans="1:12" x14ac:dyDescent="0.2">
      <c r="A21" s="266" t="s">
        <v>132</v>
      </c>
      <c r="B21" s="267"/>
      <c r="C21" s="267"/>
      <c r="D21" s="267"/>
      <c r="E21" s="267"/>
      <c r="F21" s="267"/>
      <c r="G21" s="267"/>
      <c r="H21" s="268"/>
      <c r="I21" s="64">
        <v>15</v>
      </c>
      <c r="J21" s="65">
        <v>146091281</v>
      </c>
      <c r="K21" s="65">
        <v>143437356</v>
      </c>
    </row>
    <row r="22" spans="1:12" x14ac:dyDescent="0.2">
      <c r="A22" s="266" t="s">
        <v>37</v>
      </c>
      <c r="B22" s="267"/>
      <c r="C22" s="267"/>
      <c r="D22" s="267"/>
      <c r="E22" s="267"/>
      <c r="F22" s="267"/>
      <c r="G22" s="267"/>
      <c r="H22" s="268"/>
      <c r="I22" s="64">
        <v>16</v>
      </c>
      <c r="J22" s="65">
        <v>744801351</v>
      </c>
      <c r="K22" s="65">
        <v>866076738</v>
      </c>
    </row>
    <row r="23" spans="1:12" x14ac:dyDescent="0.2">
      <c r="A23" s="272" t="s">
        <v>78</v>
      </c>
      <c r="B23" s="273"/>
      <c r="C23" s="273"/>
      <c r="D23" s="273"/>
      <c r="E23" s="273"/>
      <c r="F23" s="273"/>
      <c r="G23" s="273"/>
      <c r="H23" s="274"/>
      <c r="I23" s="66">
        <v>17</v>
      </c>
      <c r="J23" s="179">
        <f>SUM(J10:J22)+J7</f>
        <v>19357719867</v>
      </c>
      <c r="K23" s="179">
        <f>SUM(K10:K22)+K7</f>
        <v>19067997277</v>
      </c>
    </row>
    <row r="24" spans="1:12" x14ac:dyDescent="0.2">
      <c r="A24" s="275" t="s">
        <v>38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2" x14ac:dyDescent="0.2">
      <c r="A25" s="278" t="s">
        <v>80</v>
      </c>
      <c r="B25" s="279"/>
      <c r="C25" s="279"/>
      <c r="D25" s="279"/>
      <c r="E25" s="279"/>
      <c r="F25" s="279"/>
      <c r="G25" s="279"/>
      <c r="H25" s="280"/>
      <c r="I25" s="56">
        <v>18</v>
      </c>
      <c r="J25" s="176">
        <f>SUM(J26:J27)</f>
        <v>620995448</v>
      </c>
      <c r="K25" s="178">
        <f>SUM(K26:K27)</f>
        <v>598907896</v>
      </c>
    </row>
    <row r="26" spans="1:12" x14ac:dyDescent="0.2">
      <c r="A26" s="281" t="s">
        <v>41</v>
      </c>
      <c r="B26" s="282"/>
      <c r="C26" s="282"/>
      <c r="D26" s="282"/>
      <c r="E26" s="282"/>
      <c r="F26" s="282"/>
      <c r="G26" s="282"/>
      <c r="H26" s="283"/>
      <c r="I26" s="56">
        <v>19</v>
      </c>
      <c r="J26" s="156">
        <v>0</v>
      </c>
      <c r="K26" s="65">
        <v>0</v>
      </c>
    </row>
    <row r="27" spans="1:12" x14ac:dyDescent="0.2">
      <c r="A27" s="281" t="s">
        <v>42</v>
      </c>
      <c r="B27" s="282"/>
      <c r="C27" s="282"/>
      <c r="D27" s="282"/>
      <c r="E27" s="282"/>
      <c r="F27" s="282"/>
      <c r="G27" s="282"/>
      <c r="H27" s="283"/>
      <c r="I27" s="56">
        <v>20</v>
      </c>
      <c r="J27" s="156">
        <v>620995448</v>
      </c>
      <c r="K27" s="65">
        <v>598907896</v>
      </c>
    </row>
    <row r="28" spans="1:12" x14ac:dyDescent="0.2">
      <c r="A28" s="281" t="s">
        <v>43</v>
      </c>
      <c r="B28" s="282"/>
      <c r="C28" s="282"/>
      <c r="D28" s="282"/>
      <c r="E28" s="282"/>
      <c r="F28" s="282"/>
      <c r="G28" s="282"/>
      <c r="H28" s="283"/>
      <c r="I28" s="56">
        <v>21</v>
      </c>
      <c r="J28" s="180">
        <f>SUM(J29:J31)</f>
        <v>14529990572</v>
      </c>
      <c r="K28" s="199">
        <f>SUM(K29:K31)</f>
        <v>14282857208</v>
      </c>
    </row>
    <row r="29" spans="1:12" x14ac:dyDescent="0.2">
      <c r="A29" s="281" t="s">
        <v>44</v>
      </c>
      <c r="B29" s="282"/>
      <c r="C29" s="282"/>
      <c r="D29" s="282"/>
      <c r="E29" s="282"/>
      <c r="F29" s="282"/>
      <c r="G29" s="282"/>
      <c r="H29" s="283"/>
      <c r="I29" s="56">
        <v>22</v>
      </c>
      <c r="J29" s="156">
        <v>4009237425</v>
      </c>
      <c r="K29" s="65">
        <v>3933958902</v>
      </c>
    </row>
    <row r="30" spans="1:12" x14ac:dyDescent="0.2">
      <c r="A30" s="281" t="s">
        <v>45</v>
      </c>
      <c r="B30" s="282"/>
      <c r="C30" s="282"/>
      <c r="D30" s="282"/>
      <c r="E30" s="282"/>
      <c r="F30" s="282"/>
      <c r="G30" s="282"/>
      <c r="H30" s="283"/>
      <c r="I30" s="56">
        <v>23</v>
      </c>
      <c r="J30" s="156">
        <v>1486719761</v>
      </c>
      <c r="K30" s="65">
        <v>1480709844</v>
      </c>
    </row>
    <row r="31" spans="1:12" x14ac:dyDescent="0.2">
      <c r="A31" s="281" t="s">
        <v>46</v>
      </c>
      <c r="B31" s="282"/>
      <c r="C31" s="282"/>
      <c r="D31" s="282"/>
      <c r="E31" s="282"/>
      <c r="F31" s="282"/>
      <c r="G31" s="282"/>
      <c r="H31" s="283"/>
      <c r="I31" s="56">
        <v>24</v>
      </c>
      <c r="J31" s="156">
        <v>9034033386</v>
      </c>
      <c r="K31" s="65">
        <v>8868188462</v>
      </c>
    </row>
    <row r="32" spans="1:12" x14ac:dyDescent="0.2">
      <c r="A32" s="281" t="s">
        <v>77</v>
      </c>
      <c r="B32" s="282"/>
      <c r="C32" s="282"/>
      <c r="D32" s="282"/>
      <c r="E32" s="282"/>
      <c r="F32" s="282"/>
      <c r="G32" s="282"/>
      <c r="H32" s="283"/>
      <c r="I32" s="56">
        <v>25</v>
      </c>
      <c r="J32" s="180">
        <f>SUM(J33:J34)</f>
        <v>88426108</v>
      </c>
      <c r="K32" s="199">
        <f>SUM(K33:K34)</f>
        <v>5206873</v>
      </c>
    </row>
    <row r="33" spans="1:11" x14ac:dyDescent="0.2">
      <c r="A33" s="281" t="s">
        <v>47</v>
      </c>
      <c r="B33" s="282"/>
      <c r="C33" s="282"/>
      <c r="D33" s="282"/>
      <c r="E33" s="282"/>
      <c r="F33" s="282"/>
      <c r="G33" s="282"/>
      <c r="H33" s="283"/>
      <c r="I33" s="56">
        <v>26</v>
      </c>
      <c r="J33" s="156">
        <v>0</v>
      </c>
      <c r="K33" s="65">
        <v>0</v>
      </c>
    </row>
    <row r="34" spans="1:11" x14ac:dyDescent="0.2">
      <c r="A34" s="281" t="s">
        <v>48</v>
      </c>
      <c r="B34" s="282"/>
      <c r="C34" s="282"/>
      <c r="D34" s="282"/>
      <c r="E34" s="282"/>
      <c r="F34" s="282"/>
      <c r="G34" s="282"/>
      <c r="H34" s="283"/>
      <c r="I34" s="56">
        <v>27</v>
      </c>
      <c r="J34" s="156">
        <v>88426108</v>
      </c>
      <c r="K34" s="65">
        <v>5206873</v>
      </c>
    </row>
    <row r="35" spans="1:11" x14ac:dyDescent="0.2">
      <c r="A35" s="281" t="s">
        <v>55</v>
      </c>
      <c r="B35" s="282"/>
      <c r="C35" s="282"/>
      <c r="D35" s="282"/>
      <c r="E35" s="282"/>
      <c r="F35" s="282"/>
      <c r="G35" s="282"/>
      <c r="H35" s="283"/>
      <c r="I35" s="56">
        <v>28</v>
      </c>
      <c r="J35" s="156">
        <v>3640667</v>
      </c>
      <c r="K35" s="65">
        <v>0</v>
      </c>
    </row>
    <row r="36" spans="1:11" x14ac:dyDescent="0.2">
      <c r="A36" s="281" t="s">
        <v>81</v>
      </c>
      <c r="B36" s="282"/>
      <c r="C36" s="282"/>
      <c r="D36" s="282"/>
      <c r="E36" s="282"/>
      <c r="F36" s="282"/>
      <c r="G36" s="282"/>
      <c r="H36" s="283"/>
      <c r="I36" s="56">
        <v>29</v>
      </c>
      <c r="J36" s="180">
        <f>SUM(J37:J38)</f>
        <v>0</v>
      </c>
      <c r="K36" s="199">
        <f>SUM(K37:K38)</f>
        <v>0</v>
      </c>
    </row>
    <row r="37" spans="1:11" x14ac:dyDescent="0.2">
      <c r="A37" s="281" t="s">
        <v>49</v>
      </c>
      <c r="B37" s="282"/>
      <c r="C37" s="282"/>
      <c r="D37" s="282"/>
      <c r="E37" s="282"/>
      <c r="F37" s="282"/>
      <c r="G37" s="282"/>
      <c r="H37" s="283"/>
      <c r="I37" s="56">
        <v>30</v>
      </c>
      <c r="J37" s="156">
        <v>0</v>
      </c>
      <c r="K37" s="65">
        <v>0</v>
      </c>
    </row>
    <row r="38" spans="1:11" x14ac:dyDescent="0.2">
      <c r="A38" s="281" t="s">
        <v>50</v>
      </c>
      <c r="B38" s="282"/>
      <c r="C38" s="282"/>
      <c r="D38" s="282"/>
      <c r="E38" s="282"/>
      <c r="F38" s="282"/>
      <c r="G38" s="282"/>
      <c r="H38" s="283"/>
      <c r="I38" s="56">
        <v>31</v>
      </c>
      <c r="J38" s="156">
        <v>0</v>
      </c>
      <c r="K38" s="65">
        <v>0</v>
      </c>
    </row>
    <row r="39" spans="1:11" x14ac:dyDescent="0.2">
      <c r="A39" s="281" t="s">
        <v>51</v>
      </c>
      <c r="B39" s="282"/>
      <c r="C39" s="282"/>
      <c r="D39" s="282"/>
      <c r="E39" s="282"/>
      <c r="F39" s="282"/>
      <c r="G39" s="282"/>
      <c r="H39" s="283"/>
      <c r="I39" s="56">
        <v>32</v>
      </c>
      <c r="J39" s="156">
        <v>0</v>
      </c>
      <c r="K39" s="65">
        <v>0</v>
      </c>
    </row>
    <row r="40" spans="1:11" x14ac:dyDescent="0.2">
      <c r="A40" s="281" t="s">
        <v>52</v>
      </c>
      <c r="B40" s="282"/>
      <c r="C40" s="282"/>
      <c r="D40" s="282"/>
      <c r="E40" s="282"/>
      <c r="F40" s="282"/>
      <c r="G40" s="282"/>
      <c r="H40" s="283"/>
      <c r="I40" s="56">
        <v>33</v>
      </c>
      <c r="J40" s="156">
        <v>0</v>
      </c>
      <c r="K40" s="65">
        <v>0</v>
      </c>
    </row>
    <row r="41" spans="1:11" x14ac:dyDescent="0.2">
      <c r="A41" s="281" t="s">
        <v>53</v>
      </c>
      <c r="B41" s="282"/>
      <c r="C41" s="282"/>
      <c r="D41" s="282"/>
      <c r="E41" s="282"/>
      <c r="F41" s="282"/>
      <c r="G41" s="282"/>
      <c r="H41" s="283"/>
      <c r="I41" s="56">
        <v>34</v>
      </c>
      <c r="J41" s="156">
        <v>2175324123</v>
      </c>
      <c r="K41" s="65">
        <v>2234777504</v>
      </c>
    </row>
    <row r="42" spans="1:11" x14ac:dyDescent="0.2">
      <c r="A42" s="284" t="s">
        <v>76</v>
      </c>
      <c r="B42" s="285"/>
      <c r="C42" s="285"/>
      <c r="D42" s="285"/>
      <c r="E42" s="285"/>
      <c r="F42" s="285"/>
      <c r="G42" s="285"/>
      <c r="H42" s="286"/>
      <c r="I42" s="69">
        <v>35</v>
      </c>
      <c r="J42" s="177">
        <f>J25+J28+J32+J35+J36+J39+J40+J41</f>
        <v>17418376918</v>
      </c>
      <c r="K42" s="179">
        <f>K25+K28+K32+K35+K36+K39+K40+K41</f>
        <v>17121749481</v>
      </c>
    </row>
    <row r="43" spans="1:11" x14ac:dyDescent="0.2">
      <c r="A43" s="275" t="s">
        <v>54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x14ac:dyDescent="0.2">
      <c r="A44" s="278" t="s">
        <v>56</v>
      </c>
      <c r="B44" s="279"/>
      <c r="C44" s="279"/>
      <c r="D44" s="279"/>
      <c r="E44" s="279"/>
      <c r="F44" s="279"/>
      <c r="G44" s="279"/>
      <c r="H44" s="280"/>
      <c r="I44" s="56">
        <v>36</v>
      </c>
      <c r="J44" s="181">
        <v>1214298000</v>
      </c>
      <c r="K44" s="65">
        <v>1214298000</v>
      </c>
    </row>
    <row r="45" spans="1:11" x14ac:dyDescent="0.2">
      <c r="A45" s="281" t="s">
        <v>57</v>
      </c>
      <c r="B45" s="282"/>
      <c r="C45" s="282"/>
      <c r="D45" s="282"/>
      <c r="E45" s="282"/>
      <c r="F45" s="282"/>
      <c r="G45" s="282"/>
      <c r="H45" s="283"/>
      <c r="I45" s="56">
        <v>37</v>
      </c>
      <c r="J45" s="156">
        <v>188277328</v>
      </c>
      <c r="K45" s="65">
        <v>4852325</v>
      </c>
    </row>
    <row r="46" spans="1:11" x14ac:dyDescent="0.2">
      <c r="A46" s="281" t="s">
        <v>58</v>
      </c>
      <c r="B46" s="282"/>
      <c r="C46" s="282"/>
      <c r="D46" s="282"/>
      <c r="E46" s="282"/>
      <c r="F46" s="282"/>
      <c r="G46" s="282"/>
      <c r="H46" s="283"/>
      <c r="I46" s="56">
        <v>38</v>
      </c>
      <c r="J46" s="156">
        <v>82293647</v>
      </c>
      <c r="K46" s="65">
        <v>176432311</v>
      </c>
    </row>
    <row r="47" spans="1:11" x14ac:dyDescent="0.2">
      <c r="A47" s="281" t="s">
        <v>59</v>
      </c>
      <c r="B47" s="282"/>
      <c r="C47" s="282"/>
      <c r="D47" s="282"/>
      <c r="E47" s="282"/>
      <c r="F47" s="282"/>
      <c r="G47" s="282"/>
      <c r="H47" s="283"/>
      <c r="I47" s="56">
        <v>39</v>
      </c>
      <c r="J47" s="156">
        <v>6160835</v>
      </c>
      <c r="K47" s="65">
        <v>15574701</v>
      </c>
    </row>
    <row r="48" spans="1:11" x14ac:dyDescent="0.2">
      <c r="A48" s="281" t="s">
        <v>60</v>
      </c>
      <c r="B48" s="282"/>
      <c r="C48" s="282"/>
      <c r="D48" s="282"/>
      <c r="E48" s="282"/>
      <c r="F48" s="282"/>
      <c r="G48" s="282"/>
      <c r="H48" s="283"/>
      <c r="I48" s="56">
        <v>40</v>
      </c>
      <c r="J48" s="156">
        <v>363623023</v>
      </c>
      <c r="K48" s="65">
        <v>448347821</v>
      </c>
    </row>
    <row r="49" spans="1:11" x14ac:dyDescent="0.2">
      <c r="A49" s="281" t="s">
        <v>61</v>
      </c>
      <c r="B49" s="282"/>
      <c r="C49" s="282"/>
      <c r="D49" s="282"/>
      <c r="E49" s="282"/>
      <c r="F49" s="282"/>
      <c r="G49" s="282"/>
      <c r="H49" s="283"/>
      <c r="I49" s="56">
        <v>41</v>
      </c>
      <c r="J49" s="156">
        <v>84690116</v>
      </c>
      <c r="K49" s="65">
        <v>86742638</v>
      </c>
    </row>
    <row r="50" spans="1:11" x14ac:dyDescent="0.2">
      <c r="A50" s="281" t="s">
        <v>62</v>
      </c>
      <c r="B50" s="282"/>
      <c r="C50" s="282"/>
      <c r="D50" s="282"/>
      <c r="E50" s="282"/>
      <c r="F50" s="282"/>
      <c r="G50" s="282"/>
      <c r="H50" s="283"/>
      <c r="I50" s="56">
        <v>42</v>
      </c>
      <c r="J50" s="156">
        <v>0</v>
      </c>
      <c r="K50" s="65">
        <v>0</v>
      </c>
    </row>
    <row r="51" spans="1:11" x14ac:dyDescent="0.2">
      <c r="A51" s="287" t="s">
        <v>66</v>
      </c>
      <c r="B51" s="288"/>
      <c r="C51" s="288"/>
      <c r="D51" s="288"/>
      <c r="E51" s="288"/>
      <c r="F51" s="288"/>
      <c r="G51" s="288"/>
      <c r="H51" s="289"/>
      <c r="I51" s="56">
        <v>43</v>
      </c>
      <c r="J51" s="182">
        <f>SUM(J44:J50)</f>
        <v>1939342949</v>
      </c>
      <c r="K51" s="200">
        <f>SUM(K44:K50)</f>
        <v>1946247796</v>
      </c>
    </row>
    <row r="52" spans="1:11" x14ac:dyDescent="0.2">
      <c r="A52" s="293" t="s">
        <v>63</v>
      </c>
      <c r="B52" s="294"/>
      <c r="C52" s="294"/>
      <c r="D52" s="294"/>
      <c r="E52" s="294"/>
      <c r="F52" s="294"/>
      <c r="G52" s="294"/>
      <c r="H52" s="295"/>
      <c r="I52" s="58">
        <v>44</v>
      </c>
      <c r="J52" s="177">
        <f>J42+J51</f>
        <v>19357719867</v>
      </c>
      <c r="K52" s="179">
        <f>K42+K51</f>
        <v>19067997277</v>
      </c>
    </row>
    <row r="53" spans="1:11" x14ac:dyDescent="0.2">
      <c r="A53" s="275" t="s">
        <v>199</v>
      </c>
      <c r="B53" s="296"/>
      <c r="C53" s="296"/>
      <c r="D53" s="296"/>
      <c r="E53" s="296"/>
      <c r="F53" s="296"/>
      <c r="G53" s="296"/>
      <c r="H53" s="296"/>
      <c r="I53" s="276"/>
      <c r="J53" s="276"/>
      <c r="K53" s="277"/>
    </row>
    <row r="54" spans="1:11" x14ac:dyDescent="0.2">
      <c r="A54" s="287" t="s">
        <v>67</v>
      </c>
      <c r="B54" s="288"/>
      <c r="C54" s="288"/>
      <c r="D54" s="288"/>
      <c r="E54" s="288"/>
      <c r="F54" s="288"/>
      <c r="G54" s="288"/>
      <c r="H54" s="289"/>
      <c r="I54" s="56">
        <v>45</v>
      </c>
      <c r="J54" s="63"/>
      <c r="K54" s="63"/>
    </row>
    <row r="55" spans="1:11" x14ac:dyDescent="0.2">
      <c r="A55" s="281" t="s">
        <v>68</v>
      </c>
      <c r="B55" s="282"/>
      <c r="C55" s="282"/>
      <c r="D55" s="282"/>
      <c r="E55" s="282"/>
      <c r="F55" s="282"/>
      <c r="G55" s="282"/>
      <c r="H55" s="283"/>
      <c r="I55" s="56">
        <v>46</v>
      </c>
      <c r="J55" s="65"/>
      <c r="K55" s="65"/>
    </row>
    <row r="56" spans="1:11" x14ac:dyDescent="0.2">
      <c r="A56" s="290" t="s">
        <v>75</v>
      </c>
      <c r="B56" s="291"/>
      <c r="C56" s="291"/>
      <c r="D56" s="291"/>
      <c r="E56" s="291"/>
      <c r="F56" s="291"/>
      <c r="G56" s="291"/>
      <c r="H56" s="292"/>
      <c r="I56" s="58">
        <v>47</v>
      </c>
      <c r="J56" s="67">
        <f>J54-J55</f>
        <v>0</v>
      </c>
      <c r="K56" s="67">
        <f>K54-K55</f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K8:K22">
    <cfRule type="cellIs" dxfId="16" priority="23" stopIfTrue="1" operator="lessThan">
      <formula>0</formula>
    </cfRule>
  </conditionalFormatting>
  <conditionalFormatting sqref="J23:K23">
    <cfRule type="cellIs" dxfId="15" priority="16" stopIfTrue="1" operator="lessThan">
      <formula>0</formula>
    </cfRule>
  </conditionalFormatting>
  <conditionalFormatting sqref="J25:K25">
    <cfRule type="cellIs" dxfId="14" priority="15" stopIfTrue="1" operator="lessThan">
      <formula>0</formula>
    </cfRule>
  </conditionalFormatting>
  <conditionalFormatting sqref="J26">
    <cfRule type="cellIs" dxfId="13" priority="14" stopIfTrue="1" operator="lessThan">
      <formula>0</formula>
    </cfRule>
  </conditionalFormatting>
  <conditionalFormatting sqref="J27">
    <cfRule type="cellIs" dxfId="12" priority="13" stopIfTrue="1" operator="lessThan">
      <formula>0</formula>
    </cfRule>
  </conditionalFormatting>
  <conditionalFormatting sqref="J29">
    <cfRule type="cellIs" dxfId="11" priority="12" stopIfTrue="1" operator="lessThan">
      <formula>0</formula>
    </cfRule>
  </conditionalFormatting>
  <conditionalFormatting sqref="J31">
    <cfRule type="cellIs" dxfId="10" priority="11" stopIfTrue="1" operator="lessThan">
      <formula>0</formula>
    </cfRule>
  </conditionalFormatting>
  <conditionalFormatting sqref="J30">
    <cfRule type="cellIs" dxfId="9" priority="10" stopIfTrue="1" operator="lessThan">
      <formula>0</formula>
    </cfRule>
  </conditionalFormatting>
  <conditionalFormatting sqref="J33:J35">
    <cfRule type="cellIs" dxfId="8" priority="9" stopIfTrue="1" operator="lessThan">
      <formula>0</formula>
    </cfRule>
  </conditionalFormatting>
  <conditionalFormatting sqref="J37:J41">
    <cfRule type="cellIs" dxfId="7" priority="8" stopIfTrue="1" operator="lessThan">
      <formula>0</formula>
    </cfRule>
  </conditionalFormatting>
  <conditionalFormatting sqref="J46:J50">
    <cfRule type="cellIs" dxfId="6" priority="7" stopIfTrue="1" operator="lessThan">
      <formula>0</formula>
    </cfRule>
  </conditionalFormatting>
  <conditionalFormatting sqref="K27">
    <cfRule type="cellIs" dxfId="5" priority="6" stopIfTrue="1" operator="lessThan">
      <formula>0</formula>
    </cfRule>
  </conditionalFormatting>
  <conditionalFormatting sqref="K26">
    <cfRule type="cellIs" dxfId="4" priority="5" stopIfTrue="1" operator="lessThan">
      <formula>0</formula>
    </cfRule>
  </conditionalFormatting>
  <conditionalFormatting sqref="K29:K31">
    <cfRule type="cellIs" dxfId="3" priority="4" stopIfTrue="1" operator="lessThan">
      <formula>0</formula>
    </cfRule>
  </conditionalFormatting>
  <conditionalFormatting sqref="K33: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33:K35 J29:K31 J8:K22 J46:J50 J37:K41 J44:K44 K45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5 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7:K7 J32:K36 J23:K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R41"/>
  <sheetViews>
    <sheetView zoomScale="115" zoomScaleNormal="115" zoomScaleSheetLayoutView="100" workbookViewId="0">
      <selection activeCell="A12" sqref="A12:H12"/>
    </sheetView>
  </sheetViews>
  <sheetFormatPr defaultColWidth="9.140625" defaultRowHeight="12.75" x14ac:dyDescent="0.2"/>
  <cols>
    <col min="1" max="8" width="9.140625" style="50"/>
    <col min="9" max="9" width="7.85546875" style="50" customWidth="1"/>
    <col min="10" max="13" width="14.42578125" style="50" customWidth="1"/>
    <col min="14" max="15" width="11.140625" style="76" bestFit="1" customWidth="1"/>
    <col min="16" max="16" width="9.140625" style="50"/>
    <col min="17" max="17" width="11.140625" style="50" bestFit="1" customWidth="1"/>
    <col min="18" max="18" width="10.140625" style="50" bestFit="1" customWidth="1"/>
    <col min="19" max="16384" width="9.140625" style="50"/>
  </cols>
  <sheetData>
    <row r="2" spans="1:18" ht="15.75" x14ac:dyDescent="0.25">
      <c r="A2" s="297" t="s">
        <v>121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60"/>
    </row>
    <row r="3" spans="1:18" ht="12.75" customHeight="1" x14ac:dyDescent="0.2">
      <c r="A3" s="60"/>
      <c r="B3" s="60"/>
      <c r="C3" s="253" t="s">
        <v>180</v>
      </c>
      <c r="D3" s="254"/>
      <c r="E3" s="298" t="s">
        <v>289</v>
      </c>
      <c r="F3" s="299"/>
      <c r="G3" s="61" t="s">
        <v>70</v>
      </c>
      <c r="H3" s="298" t="s">
        <v>290</v>
      </c>
      <c r="I3" s="299"/>
      <c r="J3" s="300" t="s">
        <v>187</v>
      </c>
      <c r="K3" s="301"/>
      <c r="L3" s="301"/>
      <c r="M3" s="301"/>
    </row>
    <row r="4" spans="1:18" ht="23.25" x14ac:dyDescent="0.2">
      <c r="A4" s="258" t="s">
        <v>154</v>
      </c>
      <c r="B4" s="258"/>
      <c r="C4" s="258"/>
      <c r="D4" s="258"/>
      <c r="E4" s="258"/>
      <c r="F4" s="258"/>
      <c r="G4" s="258"/>
      <c r="H4" s="258"/>
      <c r="I4" s="51" t="s">
        <v>189</v>
      </c>
      <c r="J4" s="259" t="s">
        <v>206</v>
      </c>
      <c r="K4" s="259"/>
      <c r="L4" s="259" t="s">
        <v>207</v>
      </c>
      <c r="M4" s="259"/>
    </row>
    <row r="5" spans="1:18" x14ac:dyDescent="0.2">
      <c r="A5" s="258"/>
      <c r="B5" s="258"/>
      <c r="C5" s="258"/>
      <c r="D5" s="258"/>
      <c r="E5" s="258"/>
      <c r="F5" s="258"/>
      <c r="G5" s="258"/>
      <c r="H5" s="258"/>
      <c r="I5" s="51"/>
      <c r="J5" s="144" t="s">
        <v>202</v>
      </c>
      <c r="K5" s="144" t="s">
        <v>203</v>
      </c>
      <c r="L5" s="144" t="s">
        <v>202</v>
      </c>
      <c r="M5" s="144" t="s">
        <v>203</v>
      </c>
    </row>
    <row r="6" spans="1:18" x14ac:dyDescent="0.2">
      <c r="A6" s="259">
        <v>1</v>
      </c>
      <c r="B6" s="259"/>
      <c r="C6" s="259"/>
      <c r="D6" s="259"/>
      <c r="E6" s="259"/>
      <c r="F6" s="259"/>
      <c r="G6" s="259"/>
      <c r="H6" s="259"/>
      <c r="I6" s="53">
        <v>2</v>
      </c>
      <c r="J6" s="52">
        <v>3</v>
      </c>
      <c r="K6" s="52">
        <v>4</v>
      </c>
      <c r="L6" s="52">
        <v>5</v>
      </c>
      <c r="M6" s="52">
        <v>6</v>
      </c>
    </row>
    <row r="7" spans="1:18" x14ac:dyDescent="0.2">
      <c r="A7" s="305" t="s">
        <v>135</v>
      </c>
      <c r="B7" s="306"/>
      <c r="C7" s="306"/>
      <c r="D7" s="306"/>
      <c r="E7" s="306"/>
      <c r="F7" s="306"/>
      <c r="G7" s="306"/>
      <c r="H7" s="307"/>
      <c r="I7" s="54">
        <v>48</v>
      </c>
      <c r="J7" s="82">
        <v>176824344</v>
      </c>
      <c r="K7" s="82">
        <f>+J7</f>
        <v>176824344</v>
      </c>
      <c r="L7" s="82">
        <v>169087875</v>
      </c>
      <c r="M7" s="82">
        <f>+L7</f>
        <v>169087875</v>
      </c>
      <c r="O7" s="148"/>
    </row>
    <row r="8" spans="1:18" x14ac:dyDescent="0.2">
      <c r="A8" s="302" t="s">
        <v>136</v>
      </c>
      <c r="B8" s="303"/>
      <c r="C8" s="303"/>
      <c r="D8" s="303"/>
      <c r="E8" s="303"/>
      <c r="F8" s="303"/>
      <c r="G8" s="303"/>
      <c r="H8" s="304"/>
      <c r="I8" s="56">
        <v>49</v>
      </c>
      <c r="J8" s="82">
        <v>57991635</v>
      </c>
      <c r="K8" s="82">
        <f>+J8</f>
        <v>57991635</v>
      </c>
      <c r="L8" s="82">
        <v>36754226</v>
      </c>
      <c r="M8" s="82">
        <f>+L8</f>
        <v>36754226</v>
      </c>
      <c r="O8" s="148"/>
    </row>
    <row r="9" spans="1:18" x14ac:dyDescent="0.2">
      <c r="A9" s="287" t="s">
        <v>73</v>
      </c>
      <c r="B9" s="288"/>
      <c r="C9" s="288"/>
      <c r="D9" s="288"/>
      <c r="E9" s="288"/>
      <c r="F9" s="288"/>
      <c r="G9" s="288"/>
      <c r="H9" s="289"/>
      <c r="I9" s="56">
        <v>50</v>
      </c>
      <c r="J9" s="83">
        <f>+J7-J8</f>
        <v>118832709</v>
      </c>
      <c r="K9" s="83">
        <f>+K7-K8</f>
        <v>118832709</v>
      </c>
      <c r="L9" s="83">
        <f t="shared" ref="L9:M9" si="0">+L7-L8</f>
        <v>132333649</v>
      </c>
      <c r="M9" s="83">
        <f t="shared" si="0"/>
        <v>132333649</v>
      </c>
      <c r="N9" s="91"/>
      <c r="O9" s="148"/>
    </row>
    <row r="10" spans="1:18" x14ac:dyDescent="0.2">
      <c r="A10" s="302" t="s">
        <v>137</v>
      </c>
      <c r="B10" s="303"/>
      <c r="C10" s="303"/>
      <c r="D10" s="303"/>
      <c r="E10" s="303"/>
      <c r="F10" s="303"/>
      <c r="G10" s="303"/>
      <c r="H10" s="304"/>
      <c r="I10" s="56">
        <v>51</v>
      </c>
      <c r="J10" s="82">
        <v>114126674</v>
      </c>
      <c r="K10" s="82">
        <f>+J10</f>
        <v>114126674</v>
      </c>
      <c r="L10" s="82">
        <v>114584366</v>
      </c>
      <c r="M10" s="82">
        <f>+L10</f>
        <v>114584366</v>
      </c>
      <c r="O10" s="148"/>
    </row>
    <row r="11" spans="1:18" x14ac:dyDescent="0.2">
      <c r="A11" s="302" t="s">
        <v>138</v>
      </c>
      <c r="B11" s="303"/>
      <c r="C11" s="303"/>
      <c r="D11" s="303"/>
      <c r="E11" s="303"/>
      <c r="F11" s="303"/>
      <c r="G11" s="303"/>
      <c r="H11" s="304"/>
      <c r="I11" s="56">
        <v>52</v>
      </c>
      <c r="J11" s="82">
        <v>72198228</v>
      </c>
      <c r="K11" s="82">
        <f>+J11</f>
        <v>72198228</v>
      </c>
      <c r="L11" s="82">
        <v>71961969</v>
      </c>
      <c r="M11" s="82">
        <f>+L11</f>
        <v>71961969</v>
      </c>
      <c r="O11" s="148"/>
    </row>
    <row r="12" spans="1:18" x14ac:dyDescent="0.2">
      <c r="A12" s="287" t="s">
        <v>72</v>
      </c>
      <c r="B12" s="288"/>
      <c r="C12" s="288"/>
      <c r="D12" s="288"/>
      <c r="E12" s="288"/>
      <c r="F12" s="288"/>
      <c r="G12" s="288"/>
      <c r="H12" s="289"/>
      <c r="I12" s="56">
        <v>53</v>
      </c>
      <c r="J12" s="83">
        <f>+J10-J11</f>
        <v>41928446</v>
      </c>
      <c r="K12" s="83">
        <f>+K10-K11</f>
        <v>41928446</v>
      </c>
      <c r="L12" s="83">
        <f t="shared" ref="L12" si="1">+L10-L11</f>
        <v>42622397</v>
      </c>
      <c r="M12" s="83">
        <f t="shared" ref="M12" si="2">+M10-M11</f>
        <v>42622397</v>
      </c>
      <c r="N12" s="91"/>
      <c r="O12" s="148"/>
    </row>
    <row r="13" spans="1:18" ht="24.75" customHeight="1" x14ac:dyDescent="0.2">
      <c r="A13" s="281" t="s">
        <v>28</v>
      </c>
      <c r="B13" s="282"/>
      <c r="C13" s="282"/>
      <c r="D13" s="282"/>
      <c r="E13" s="282"/>
      <c r="F13" s="282"/>
      <c r="G13" s="282"/>
      <c r="H13" s="283"/>
      <c r="I13" s="56">
        <v>54</v>
      </c>
      <c r="J13" s="82">
        <v>0</v>
      </c>
      <c r="K13" s="82">
        <v>0</v>
      </c>
      <c r="L13" s="82">
        <v>0</v>
      </c>
      <c r="M13" s="82">
        <f>+L13</f>
        <v>0</v>
      </c>
      <c r="O13" s="148"/>
      <c r="Q13" s="148"/>
      <c r="R13" s="88"/>
    </row>
    <row r="14" spans="1:18" x14ac:dyDescent="0.2">
      <c r="A14" s="281" t="s">
        <v>139</v>
      </c>
      <c r="B14" s="282"/>
      <c r="C14" s="282"/>
      <c r="D14" s="282"/>
      <c r="E14" s="282"/>
      <c r="F14" s="282"/>
      <c r="G14" s="282"/>
      <c r="H14" s="283"/>
      <c r="I14" s="56">
        <v>55</v>
      </c>
      <c r="J14" s="82">
        <v>11085176</v>
      </c>
      <c r="K14" s="82">
        <v>11085176</v>
      </c>
      <c r="L14" s="82">
        <v>9695471</v>
      </c>
      <c r="M14" s="82">
        <f t="shared" ref="M14:M25" si="3">+L14</f>
        <v>9695471</v>
      </c>
      <c r="N14" s="91"/>
      <c r="O14" s="148"/>
      <c r="Q14" s="88"/>
      <c r="R14" s="87"/>
    </row>
    <row r="15" spans="1:18" x14ac:dyDescent="0.2">
      <c r="A15" s="281" t="s">
        <v>140</v>
      </c>
      <c r="B15" s="282"/>
      <c r="C15" s="282"/>
      <c r="D15" s="282"/>
      <c r="E15" s="282"/>
      <c r="F15" s="282"/>
      <c r="G15" s="282"/>
      <c r="H15" s="283"/>
      <c r="I15" s="56">
        <v>56</v>
      </c>
      <c r="J15" s="82">
        <v>0</v>
      </c>
      <c r="K15" s="82">
        <v>0</v>
      </c>
      <c r="L15" s="82">
        <v>0</v>
      </c>
      <c r="M15" s="82">
        <f t="shared" si="3"/>
        <v>0</v>
      </c>
      <c r="O15" s="148"/>
      <c r="Q15" s="88"/>
    </row>
    <row r="16" spans="1:18" ht="23.25" customHeight="1" x14ac:dyDescent="0.2">
      <c r="A16" s="281" t="s">
        <v>141</v>
      </c>
      <c r="B16" s="282"/>
      <c r="C16" s="282"/>
      <c r="D16" s="282"/>
      <c r="E16" s="282"/>
      <c r="F16" s="282"/>
      <c r="G16" s="282"/>
      <c r="H16" s="283"/>
      <c r="I16" s="56">
        <v>57</v>
      </c>
      <c r="J16" s="82">
        <v>0</v>
      </c>
      <c r="K16" s="82">
        <v>0</v>
      </c>
      <c r="L16" s="82">
        <v>0</v>
      </c>
      <c r="M16" s="82">
        <f t="shared" si="3"/>
        <v>0</v>
      </c>
      <c r="O16" s="148"/>
    </row>
    <row r="17" spans="1:17" x14ac:dyDescent="0.2">
      <c r="A17" s="281" t="s">
        <v>142</v>
      </c>
      <c r="B17" s="282"/>
      <c r="C17" s="282"/>
      <c r="D17" s="282"/>
      <c r="E17" s="282"/>
      <c r="F17" s="282"/>
      <c r="G17" s="282"/>
      <c r="H17" s="283"/>
      <c r="I17" s="56">
        <v>58</v>
      </c>
      <c r="J17" s="82">
        <v>8214839</v>
      </c>
      <c r="K17" s="82">
        <v>8214839</v>
      </c>
      <c r="L17" s="82">
        <v>334916</v>
      </c>
      <c r="M17" s="82">
        <f t="shared" si="3"/>
        <v>334916</v>
      </c>
      <c r="N17" s="91"/>
      <c r="O17" s="148"/>
    </row>
    <row r="18" spans="1:17" x14ac:dyDescent="0.2">
      <c r="A18" s="281" t="s">
        <v>143</v>
      </c>
      <c r="B18" s="282"/>
      <c r="C18" s="282"/>
      <c r="D18" s="282"/>
      <c r="E18" s="282"/>
      <c r="F18" s="282"/>
      <c r="G18" s="282"/>
      <c r="H18" s="283"/>
      <c r="I18" s="56">
        <v>59</v>
      </c>
      <c r="J18" s="82">
        <v>0</v>
      </c>
      <c r="K18" s="82">
        <v>0</v>
      </c>
      <c r="L18" s="82">
        <v>0</v>
      </c>
      <c r="M18" s="82">
        <f t="shared" si="3"/>
        <v>0</v>
      </c>
      <c r="O18" s="148"/>
    </row>
    <row r="19" spans="1:17" x14ac:dyDescent="0.2">
      <c r="A19" s="281" t="s">
        <v>144</v>
      </c>
      <c r="B19" s="282"/>
      <c r="C19" s="282"/>
      <c r="D19" s="282"/>
      <c r="E19" s="282"/>
      <c r="F19" s="282"/>
      <c r="G19" s="282"/>
      <c r="H19" s="283"/>
      <c r="I19" s="56">
        <v>60</v>
      </c>
      <c r="J19" s="82">
        <v>0</v>
      </c>
      <c r="K19" s="82">
        <v>0</v>
      </c>
      <c r="L19" s="82">
        <v>0</v>
      </c>
      <c r="M19" s="82">
        <f t="shared" si="3"/>
        <v>0</v>
      </c>
      <c r="O19" s="148"/>
      <c r="Q19" s="149"/>
    </row>
    <row r="20" spans="1:17" x14ac:dyDescent="0.2">
      <c r="A20" s="281" t="s">
        <v>145</v>
      </c>
      <c r="B20" s="282"/>
      <c r="C20" s="282"/>
      <c r="D20" s="282"/>
      <c r="E20" s="282"/>
      <c r="F20" s="282"/>
      <c r="G20" s="282"/>
      <c r="H20" s="283"/>
      <c r="I20" s="56">
        <v>61</v>
      </c>
      <c r="J20" s="82">
        <v>0</v>
      </c>
      <c r="K20" s="82">
        <v>0</v>
      </c>
      <c r="L20" s="82">
        <v>2200000</v>
      </c>
      <c r="M20" s="82">
        <f t="shared" si="3"/>
        <v>2200000</v>
      </c>
      <c r="O20" s="148"/>
      <c r="Q20" s="149"/>
    </row>
    <row r="21" spans="1:17" x14ac:dyDescent="0.2">
      <c r="A21" s="281" t="s">
        <v>146</v>
      </c>
      <c r="B21" s="282"/>
      <c r="C21" s="282"/>
      <c r="D21" s="282"/>
      <c r="E21" s="282"/>
      <c r="F21" s="282"/>
      <c r="G21" s="282"/>
      <c r="H21" s="283"/>
      <c r="I21" s="56">
        <v>62</v>
      </c>
      <c r="J21" s="82">
        <v>7138</v>
      </c>
      <c r="K21" s="82">
        <v>7138</v>
      </c>
      <c r="L21" s="82">
        <v>21668</v>
      </c>
      <c r="M21" s="82">
        <f t="shared" si="3"/>
        <v>21668</v>
      </c>
      <c r="O21" s="148"/>
    </row>
    <row r="22" spans="1:17" x14ac:dyDescent="0.2">
      <c r="A22" s="302" t="s">
        <v>147</v>
      </c>
      <c r="B22" s="303"/>
      <c r="C22" s="303"/>
      <c r="D22" s="303"/>
      <c r="E22" s="303"/>
      <c r="F22" s="303"/>
      <c r="G22" s="303"/>
      <c r="H22" s="304"/>
      <c r="I22" s="56">
        <v>63</v>
      </c>
      <c r="J22" s="82">
        <v>3725486</v>
      </c>
      <c r="K22" s="82">
        <v>3725486</v>
      </c>
      <c r="L22" s="82">
        <v>1100113</v>
      </c>
      <c r="M22" s="82">
        <f t="shared" si="3"/>
        <v>1100113</v>
      </c>
      <c r="O22" s="148"/>
    </row>
    <row r="23" spans="1:17" x14ac:dyDescent="0.2">
      <c r="A23" s="302" t="s">
        <v>18</v>
      </c>
      <c r="B23" s="303"/>
      <c r="C23" s="303"/>
      <c r="D23" s="303"/>
      <c r="E23" s="303"/>
      <c r="F23" s="303"/>
      <c r="G23" s="303"/>
      <c r="H23" s="304"/>
      <c r="I23" s="56">
        <v>64</v>
      </c>
      <c r="J23" s="82">
        <v>1896114</v>
      </c>
      <c r="K23" s="82">
        <v>1896114</v>
      </c>
      <c r="L23" s="82">
        <v>774778</v>
      </c>
      <c r="M23" s="82">
        <f t="shared" si="3"/>
        <v>774778</v>
      </c>
      <c r="O23" s="148"/>
    </row>
    <row r="24" spans="1:17" x14ac:dyDescent="0.2">
      <c r="A24" s="302" t="s">
        <v>19</v>
      </c>
      <c r="B24" s="303"/>
      <c r="C24" s="303"/>
      <c r="D24" s="303"/>
      <c r="E24" s="303"/>
      <c r="F24" s="303"/>
      <c r="G24" s="303"/>
      <c r="H24" s="304"/>
      <c r="I24" s="56">
        <v>65</v>
      </c>
      <c r="J24" s="82">
        <v>11511436</v>
      </c>
      <c r="K24" s="82">
        <v>11511436</v>
      </c>
      <c r="L24" s="82">
        <v>14490872</v>
      </c>
      <c r="M24" s="82">
        <f t="shared" si="3"/>
        <v>14490872</v>
      </c>
      <c r="N24" s="91"/>
      <c r="O24" s="148"/>
    </row>
    <row r="25" spans="1:17" x14ac:dyDescent="0.2">
      <c r="A25" s="302" t="s">
        <v>20</v>
      </c>
      <c r="B25" s="303"/>
      <c r="C25" s="303"/>
      <c r="D25" s="303"/>
      <c r="E25" s="303"/>
      <c r="F25" s="303"/>
      <c r="G25" s="303"/>
      <c r="H25" s="304"/>
      <c r="I25" s="56">
        <v>66</v>
      </c>
      <c r="J25" s="82">
        <v>91272449</v>
      </c>
      <c r="K25" s="82">
        <v>91272449</v>
      </c>
      <c r="L25" s="82">
        <v>95556161</v>
      </c>
      <c r="M25" s="82">
        <f t="shared" si="3"/>
        <v>95556161</v>
      </c>
      <c r="N25" s="91"/>
      <c r="O25" s="148"/>
      <c r="Q25" s="68"/>
    </row>
    <row r="26" spans="1:17" ht="25.5" customHeight="1" x14ac:dyDescent="0.2">
      <c r="A26" s="287" t="s">
        <v>71</v>
      </c>
      <c r="B26" s="288"/>
      <c r="C26" s="288"/>
      <c r="D26" s="288"/>
      <c r="E26" s="288"/>
      <c r="F26" s="288"/>
      <c r="G26" s="288"/>
      <c r="H26" s="289"/>
      <c r="I26" s="56">
        <v>67</v>
      </c>
      <c r="J26" s="96">
        <f>+J9+J12+SUM(J13:J23)-J24-J25</f>
        <v>82906023</v>
      </c>
      <c r="K26" s="96">
        <f>+K9+K12+SUM(K13:K23)-K24-K25</f>
        <v>82906023</v>
      </c>
      <c r="L26" s="96">
        <f>+L9+L12+SUM(L13:L23)-L24-L25</f>
        <v>79035959</v>
      </c>
      <c r="M26" s="96">
        <f>+M9+M12+SUM(M13:M23)-M24-M25</f>
        <v>79035959</v>
      </c>
      <c r="O26" s="148"/>
      <c r="Q26" s="68"/>
    </row>
    <row r="27" spans="1:17" x14ac:dyDescent="0.2">
      <c r="A27" s="302" t="s">
        <v>21</v>
      </c>
      <c r="B27" s="303"/>
      <c r="C27" s="303"/>
      <c r="D27" s="303"/>
      <c r="E27" s="303"/>
      <c r="F27" s="303"/>
      <c r="G27" s="303"/>
      <c r="H27" s="304"/>
      <c r="I27" s="56">
        <v>68</v>
      </c>
      <c r="J27" s="82">
        <v>41175416</v>
      </c>
      <c r="K27" s="82">
        <f>+J27</f>
        <v>41175416</v>
      </c>
      <c r="L27" s="82">
        <v>70961931</v>
      </c>
      <c r="M27" s="82">
        <f>+L27</f>
        <v>70961931</v>
      </c>
      <c r="O27" s="148"/>
    </row>
    <row r="28" spans="1:17" x14ac:dyDescent="0.2">
      <c r="A28" s="287" t="s">
        <v>26</v>
      </c>
      <c r="B28" s="288"/>
      <c r="C28" s="288"/>
      <c r="D28" s="288"/>
      <c r="E28" s="288"/>
      <c r="F28" s="288"/>
      <c r="G28" s="288"/>
      <c r="H28" s="289"/>
      <c r="I28" s="56">
        <v>69</v>
      </c>
      <c r="J28" s="83">
        <f>+J26-J27</f>
        <v>41730607</v>
      </c>
      <c r="K28" s="83">
        <f>+K26-K27</f>
        <v>41730607</v>
      </c>
      <c r="L28" s="83">
        <f>+L26-L27</f>
        <v>8074028</v>
      </c>
      <c r="M28" s="83">
        <f>+M26-M27</f>
        <v>8074028</v>
      </c>
      <c r="O28" s="148"/>
    </row>
    <row r="29" spans="1:17" x14ac:dyDescent="0.2">
      <c r="A29" s="287" t="s">
        <v>22</v>
      </c>
      <c r="B29" s="288"/>
      <c r="C29" s="288"/>
      <c r="D29" s="288"/>
      <c r="E29" s="288"/>
      <c r="F29" s="288"/>
      <c r="G29" s="288"/>
      <c r="H29" s="289"/>
      <c r="I29" s="56">
        <v>70</v>
      </c>
      <c r="J29" s="82">
        <v>-2824745</v>
      </c>
      <c r="K29" s="82">
        <f>+J29</f>
        <v>-2824745</v>
      </c>
      <c r="L29" s="82">
        <v>3221703</v>
      </c>
      <c r="M29" s="82">
        <f>+L29</f>
        <v>3221703</v>
      </c>
      <c r="O29" s="148"/>
    </row>
    <row r="30" spans="1:17" x14ac:dyDescent="0.2">
      <c r="A30" s="287" t="s">
        <v>27</v>
      </c>
      <c r="B30" s="288"/>
      <c r="C30" s="288"/>
      <c r="D30" s="288"/>
      <c r="E30" s="288"/>
      <c r="F30" s="288"/>
      <c r="G30" s="288"/>
      <c r="H30" s="289"/>
      <c r="I30" s="56">
        <v>71</v>
      </c>
      <c r="J30" s="83">
        <f>+J28-J29</f>
        <v>44555352</v>
      </c>
      <c r="K30" s="83">
        <f>+K28-K29</f>
        <v>44555352</v>
      </c>
      <c r="L30" s="83">
        <f t="shared" ref="L30:M30" si="4">+L28-L29</f>
        <v>4852325</v>
      </c>
      <c r="M30" s="83">
        <f t="shared" si="4"/>
        <v>4852325</v>
      </c>
      <c r="O30" s="148"/>
    </row>
    <row r="31" spans="1:17" x14ac:dyDescent="0.2">
      <c r="A31" s="290" t="s">
        <v>23</v>
      </c>
      <c r="B31" s="291"/>
      <c r="C31" s="291"/>
      <c r="D31" s="291"/>
      <c r="E31" s="291"/>
      <c r="F31" s="291"/>
      <c r="G31" s="291"/>
      <c r="H31" s="292"/>
      <c r="I31" s="58">
        <v>72</v>
      </c>
      <c r="J31" s="81">
        <v>22</v>
      </c>
      <c r="K31" s="81">
        <v>22</v>
      </c>
      <c r="L31" s="95">
        <v>2</v>
      </c>
      <c r="M31" s="95">
        <v>2</v>
      </c>
    </row>
    <row r="32" spans="1:17" ht="12.75" customHeight="1" x14ac:dyDescent="0.2">
      <c r="A32" s="275" t="s">
        <v>200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308"/>
    </row>
    <row r="33" spans="1:13" x14ac:dyDescent="0.2">
      <c r="A33" s="309" t="s">
        <v>24</v>
      </c>
      <c r="B33" s="310"/>
      <c r="C33" s="310"/>
      <c r="D33" s="310"/>
      <c r="E33" s="310"/>
      <c r="F33" s="310"/>
      <c r="G33" s="310"/>
      <c r="H33" s="311"/>
      <c r="I33" s="54">
        <v>73</v>
      </c>
      <c r="J33" s="57"/>
      <c r="K33" s="57"/>
      <c r="L33" s="57"/>
      <c r="M33" s="57"/>
    </row>
    <row r="34" spans="1:13" x14ac:dyDescent="0.2">
      <c r="A34" s="287" t="s">
        <v>25</v>
      </c>
      <c r="B34" s="282"/>
      <c r="C34" s="282"/>
      <c r="D34" s="282"/>
      <c r="E34" s="282"/>
      <c r="F34" s="282"/>
      <c r="G34" s="282"/>
      <c r="H34" s="283"/>
      <c r="I34" s="56">
        <v>74</v>
      </c>
      <c r="J34" s="55"/>
      <c r="K34" s="55"/>
      <c r="L34" s="55"/>
      <c r="M34" s="55"/>
    </row>
    <row r="35" spans="1:13" x14ac:dyDescent="0.2">
      <c r="A35" s="293" t="s">
        <v>74</v>
      </c>
      <c r="B35" s="291"/>
      <c r="C35" s="291"/>
      <c r="D35" s="291"/>
      <c r="E35" s="291"/>
      <c r="F35" s="291"/>
      <c r="G35" s="291"/>
      <c r="H35" s="292"/>
      <c r="I35" s="58">
        <v>75</v>
      </c>
      <c r="J35" s="59">
        <f>J33-J34</f>
        <v>0</v>
      </c>
      <c r="K35" s="59">
        <f>K33-K34</f>
        <v>0</v>
      </c>
      <c r="L35" s="59">
        <f>L33-L34</f>
        <v>0</v>
      </c>
      <c r="M35" s="59">
        <f>M33-M34</f>
        <v>0</v>
      </c>
    </row>
    <row r="37" spans="1:13" x14ac:dyDescent="0.2">
      <c r="I37" s="94"/>
      <c r="J37" s="145"/>
      <c r="K37" s="76"/>
      <c r="L37" s="145"/>
      <c r="M37" s="76"/>
    </row>
    <row r="38" spans="1:13" x14ac:dyDescent="0.2">
      <c r="J38" s="76"/>
      <c r="K38" s="76"/>
      <c r="L38" s="97"/>
      <c r="M38" s="76"/>
    </row>
    <row r="39" spans="1:13" x14ac:dyDescent="0.2">
      <c r="K39" s="94"/>
      <c r="L39" s="98"/>
    </row>
    <row r="40" spans="1:13" x14ac:dyDescent="0.2">
      <c r="K40" s="94"/>
      <c r="L40" s="98"/>
    </row>
    <row r="41" spans="1:13" x14ac:dyDescent="0.2">
      <c r="K41" s="94"/>
      <c r="L41" s="98"/>
      <c r="M41" s="98"/>
    </row>
  </sheetData>
  <protectedRanges>
    <protectedRange sqref="E3:F3 H3:I3" name="Range1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3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L31 J10:M11 J27:M27 J7:M8 J13:M25 J29 L29:M29">
      <formula1>0</formula1>
    </dataValidation>
    <dataValidation operator="greaterThanOrEqual" allowBlank="1" showInputMessage="1" showErrorMessage="1" errorTitle="Pogrešan unos" error="Dozvoljen je unos samo pozitivnih cjelobrojnih (zaokruženih) vrijednosti." sqref="K29"/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K7:M8 K13:M25 K30:M31 K27:M27 K26:L26" unlockedFormula="1"/>
    <ignoredError sqref="K9:M12 K28:M28 M26 K29:M29" formula="1" unlockedFormula="1"/>
    <ignoredError sqref="J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K39" sqref="K39:K50"/>
    </sheetView>
  </sheetViews>
  <sheetFormatPr defaultColWidth="9.140625" defaultRowHeight="12.75" x14ac:dyDescent="0.2"/>
  <cols>
    <col min="1" max="7" width="9.140625" style="50"/>
    <col min="8" max="8" width="13.28515625" style="50" customWidth="1"/>
    <col min="9" max="9" width="9.140625" style="50"/>
    <col min="10" max="11" width="16.28515625" style="94" customWidth="1"/>
    <col min="12" max="12" width="14.7109375" style="76" customWidth="1"/>
    <col min="13" max="13" width="11.140625" style="50" customWidth="1"/>
    <col min="14" max="16384" width="9.140625" style="50"/>
  </cols>
  <sheetData>
    <row r="2" spans="1:14" ht="15.75" x14ac:dyDescent="0.25">
      <c r="A2" s="324" t="s">
        <v>183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spans="1:14" x14ac:dyDescent="0.2">
      <c r="C3" s="253" t="s">
        <v>184</v>
      </c>
      <c r="D3" s="254"/>
      <c r="E3" s="298" t="s">
        <v>289</v>
      </c>
      <c r="F3" s="299"/>
      <c r="G3" s="61" t="s">
        <v>70</v>
      </c>
      <c r="H3" s="255" t="s">
        <v>290</v>
      </c>
      <c r="I3" s="256"/>
      <c r="J3" s="325" t="s">
        <v>187</v>
      </c>
      <c r="K3" s="326"/>
    </row>
    <row r="4" spans="1:14" ht="23.25" x14ac:dyDescent="0.2">
      <c r="A4" s="338" t="s">
        <v>154</v>
      </c>
      <c r="B4" s="338"/>
      <c r="C4" s="338"/>
      <c r="D4" s="338"/>
      <c r="E4" s="338"/>
      <c r="F4" s="338"/>
      <c r="G4" s="338"/>
      <c r="H4" s="338"/>
      <c r="I4" s="77" t="s">
        <v>189</v>
      </c>
      <c r="J4" s="154" t="s">
        <v>206</v>
      </c>
      <c r="K4" s="89" t="s">
        <v>207</v>
      </c>
    </row>
    <row r="5" spans="1:14" x14ac:dyDescent="0.2">
      <c r="A5" s="339">
        <v>1</v>
      </c>
      <c r="B5" s="339"/>
      <c r="C5" s="339"/>
      <c r="D5" s="339"/>
      <c r="E5" s="339"/>
      <c r="F5" s="339"/>
      <c r="G5" s="339"/>
      <c r="H5" s="339"/>
      <c r="I5" s="78">
        <v>2</v>
      </c>
      <c r="J5" s="155" t="s">
        <v>181</v>
      </c>
      <c r="K5" s="90" t="s">
        <v>182</v>
      </c>
    </row>
    <row r="6" spans="1:14" x14ac:dyDescent="0.2">
      <c r="A6" s="275" t="s">
        <v>82</v>
      </c>
      <c r="B6" s="296"/>
      <c r="C6" s="296"/>
      <c r="D6" s="296"/>
      <c r="E6" s="296"/>
      <c r="F6" s="296"/>
      <c r="G6" s="296"/>
      <c r="H6" s="296"/>
      <c r="I6" s="319"/>
      <c r="J6" s="319"/>
      <c r="K6" s="320"/>
    </row>
    <row r="7" spans="1:14" x14ac:dyDescent="0.2">
      <c r="A7" s="321" t="s">
        <v>186</v>
      </c>
      <c r="B7" s="340"/>
      <c r="C7" s="340"/>
      <c r="D7" s="340"/>
      <c r="E7" s="340"/>
      <c r="F7" s="340"/>
      <c r="G7" s="340"/>
      <c r="H7" s="341"/>
      <c r="I7" s="56">
        <v>1</v>
      </c>
      <c r="J7" s="197">
        <f>SUM(J8:J13)</f>
        <v>87852827</v>
      </c>
      <c r="K7" s="197">
        <f>SUM(K8:K13)</f>
        <v>88851390</v>
      </c>
      <c r="M7" s="68"/>
      <c r="N7" s="68"/>
    </row>
    <row r="8" spans="1:14" x14ac:dyDescent="0.2">
      <c r="A8" s="318" t="s">
        <v>83</v>
      </c>
      <c r="B8" s="333"/>
      <c r="C8" s="333"/>
      <c r="D8" s="333"/>
      <c r="E8" s="333"/>
      <c r="F8" s="333"/>
      <c r="G8" s="333"/>
      <c r="H8" s="334"/>
      <c r="I8" s="56">
        <v>2</v>
      </c>
      <c r="J8" s="82">
        <v>41730607</v>
      </c>
      <c r="K8" s="82">
        <v>8074028</v>
      </c>
      <c r="M8" s="68"/>
      <c r="N8" s="68"/>
    </row>
    <row r="9" spans="1:14" x14ac:dyDescent="0.2">
      <c r="A9" s="318" t="s">
        <v>84</v>
      </c>
      <c r="B9" s="333"/>
      <c r="C9" s="333"/>
      <c r="D9" s="333"/>
      <c r="E9" s="333"/>
      <c r="F9" s="333"/>
      <c r="G9" s="333"/>
      <c r="H9" s="334"/>
      <c r="I9" s="56">
        <v>3</v>
      </c>
      <c r="J9" s="82">
        <v>41175416</v>
      </c>
      <c r="K9" s="82">
        <v>70961931</v>
      </c>
      <c r="M9" s="68"/>
      <c r="N9" s="68"/>
    </row>
    <row r="10" spans="1:14" x14ac:dyDescent="0.2">
      <c r="A10" s="318" t="s">
        <v>85</v>
      </c>
      <c r="B10" s="333"/>
      <c r="C10" s="333"/>
      <c r="D10" s="333"/>
      <c r="E10" s="333"/>
      <c r="F10" s="333"/>
      <c r="G10" s="333"/>
      <c r="H10" s="334"/>
      <c r="I10" s="56">
        <v>4</v>
      </c>
      <c r="J10" s="82">
        <v>10948970</v>
      </c>
      <c r="K10" s="82">
        <v>11227155</v>
      </c>
      <c r="M10" s="68"/>
      <c r="N10" s="68"/>
    </row>
    <row r="11" spans="1:14" ht="23.25" customHeight="1" x14ac:dyDescent="0.2">
      <c r="A11" s="318" t="s">
        <v>86</v>
      </c>
      <c r="B11" s="333"/>
      <c r="C11" s="333"/>
      <c r="D11" s="333"/>
      <c r="E11" s="333"/>
      <c r="F11" s="333"/>
      <c r="G11" s="333"/>
      <c r="H11" s="334"/>
      <c r="I11" s="56">
        <v>5</v>
      </c>
      <c r="J11" s="82">
        <v>-2276680</v>
      </c>
      <c r="K11" s="82">
        <v>-311611</v>
      </c>
      <c r="M11" s="68"/>
      <c r="N11" s="68"/>
    </row>
    <row r="12" spans="1:14" x14ac:dyDescent="0.2">
      <c r="A12" s="318" t="s">
        <v>2</v>
      </c>
      <c r="B12" s="333"/>
      <c r="C12" s="333"/>
      <c r="D12" s="333"/>
      <c r="E12" s="333"/>
      <c r="F12" s="333"/>
      <c r="G12" s="333"/>
      <c r="H12" s="334"/>
      <c r="I12" s="56">
        <v>6</v>
      </c>
      <c r="J12" s="82">
        <v>0</v>
      </c>
      <c r="K12" s="82">
        <v>0</v>
      </c>
      <c r="M12" s="68"/>
      <c r="N12" s="68"/>
    </row>
    <row r="13" spans="1:14" x14ac:dyDescent="0.2">
      <c r="A13" s="318" t="s">
        <v>3</v>
      </c>
      <c r="B13" s="333"/>
      <c r="C13" s="333"/>
      <c r="D13" s="333"/>
      <c r="E13" s="333"/>
      <c r="F13" s="333"/>
      <c r="G13" s="333"/>
      <c r="H13" s="334"/>
      <c r="I13" s="56">
        <v>7</v>
      </c>
      <c r="J13" s="82">
        <v>-3725486</v>
      </c>
      <c r="K13" s="82">
        <v>-1100113</v>
      </c>
      <c r="M13" s="68"/>
      <c r="N13" s="68"/>
    </row>
    <row r="14" spans="1:14" x14ac:dyDescent="0.2">
      <c r="A14" s="312" t="s">
        <v>87</v>
      </c>
      <c r="B14" s="333"/>
      <c r="C14" s="333"/>
      <c r="D14" s="333"/>
      <c r="E14" s="333"/>
      <c r="F14" s="333"/>
      <c r="G14" s="333"/>
      <c r="H14" s="334"/>
      <c r="I14" s="56">
        <v>8</v>
      </c>
      <c r="J14" s="195">
        <f>SUM(J15:J22)</f>
        <v>29202040</v>
      </c>
      <c r="K14" s="195">
        <f>SUM(K15:K22)</f>
        <v>68193335</v>
      </c>
      <c r="M14" s="68"/>
      <c r="N14" s="68"/>
    </row>
    <row r="15" spans="1:14" x14ac:dyDescent="0.2">
      <c r="A15" s="318" t="s">
        <v>88</v>
      </c>
      <c r="B15" s="333"/>
      <c r="C15" s="333"/>
      <c r="D15" s="333"/>
      <c r="E15" s="333"/>
      <c r="F15" s="333"/>
      <c r="G15" s="333"/>
      <c r="H15" s="334"/>
      <c r="I15" s="56">
        <v>9</v>
      </c>
      <c r="J15" s="82">
        <v>337654291</v>
      </c>
      <c r="K15" s="82">
        <v>-381110261</v>
      </c>
      <c r="M15" s="68"/>
      <c r="N15" s="68"/>
    </row>
    <row r="16" spans="1:14" x14ac:dyDescent="0.2">
      <c r="A16" s="318" t="s">
        <v>89</v>
      </c>
      <c r="B16" s="333"/>
      <c r="C16" s="333"/>
      <c r="D16" s="333"/>
      <c r="E16" s="333"/>
      <c r="F16" s="333"/>
      <c r="G16" s="333"/>
      <c r="H16" s="334"/>
      <c r="I16" s="56">
        <v>10</v>
      </c>
      <c r="J16" s="82">
        <v>-97635669</v>
      </c>
      <c r="K16" s="82">
        <v>4246968</v>
      </c>
      <c r="M16" s="68"/>
      <c r="N16" s="68"/>
    </row>
    <row r="17" spans="1:14" x14ac:dyDescent="0.2">
      <c r="A17" s="318" t="s">
        <v>90</v>
      </c>
      <c r="B17" s="333"/>
      <c r="C17" s="333"/>
      <c r="D17" s="333"/>
      <c r="E17" s="333"/>
      <c r="F17" s="333"/>
      <c r="G17" s="333"/>
      <c r="H17" s="334"/>
      <c r="I17" s="56">
        <v>11</v>
      </c>
      <c r="J17" s="82">
        <v>-1721136</v>
      </c>
      <c r="K17" s="82">
        <v>155333721</v>
      </c>
      <c r="M17" s="68"/>
      <c r="N17" s="68"/>
    </row>
    <row r="18" spans="1:14" x14ac:dyDescent="0.2">
      <c r="A18" s="318" t="s">
        <v>91</v>
      </c>
      <c r="B18" s="333"/>
      <c r="C18" s="333"/>
      <c r="D18" s="333"/>
      <c r="E18" s="333"/>
      <c r="F18" s="333"/>
      <c r="G18" s="333"/>
      <c r="H18" s="334"/>
      <c r="I18" s="56">
        <v>12</v>
      </c>
      <c r="J18" s="82">
        <v>-144366051</v>
      </c>
      <c r="K18" s="82">
        <v>224641088</v>
      </c>
      <c r="M18" s="68"/>
      <c r="N18" s="68"/>
    </row>
    <row r="19" spans="1:14" ht="25.5" customHeight="1" x14ac:dyDescent="0.2">
      <c r="A19" s="318" t="s">
        <v>4</v>
      </c>
      <c r="B19" s="333"/>
      <c r="C19" s="333"/>
      <c r="D19" s="333"/>
      <c r="E19" s="333"/>
      <c r="F19" s="333"/>
      <c r="G19" s="333"/>
      <c r="H19" s="334"/>
      <c r="I19" s="56">
        <v>13</v>
      </c>
      <c r="J19" s="82">
        <v>-160759611</v>
      </c>
      <c r="K19" s="82">
        <v>48252357</v>
      </c>
      <c r="M19" s="68"/>
      <c r="N19" s="68"/>
    </row>
    <row r="20" spans="1:14" x14ac:dyDescent="0.2">
      <c r="A20" s="318" t="s">
        <v>36</v>
      </c>
      <c r="B20" s="333"/>
      <c r="C20" s="333"/>
      <c r="D20" s="333"/>
      <c r="E20" s="333"/>
      <c r="F20" s="333"/>
      <c r="G20" s="333"/>
      <c r="H20" s="334"/>
      <c r="I20" s="56">
        <v>14</v>
      </c>
      <c r="J20" s="82">
        <v>34267274</v>
      </c>
      <c r="K20" s="82">
        <v>239651866</v>
      </c>
      <c r="M20" s="68"/>
      <c r="N20" s="68"/>
    </row>
    <row r="21" spans="1:14" ht="22.5" customHeight="1" x14ac:dyDescent="0.2">
      <c r="A21" s="335" t="s">
        <v>5</v>
      </c>
      <c r="B21" s="336"/>
      <c r="C21" s="336"/>
      <c r="D21" s="336"/>
      <c r="E21" s="336"/>
      <c r="F21" s="336"/>
      <c r="G21" s="336"/>
      <c r="H21" s="337"/>
      <c r="I21" s="56">
        <v>15</v>
      </c>
      <c r="J21" s="82">
        <v>0</v>
      </c>
      <c r="K21" s="82">
        <v>0</v>
      </c>
      <c r="M21" s="68"/>
      <c r="N21" s="68"/>
    </row>
    <row r="22" spans="1:14" x14ac:dyDescent="0.2">
      <c r="A22" s="318" t="s">
        <v>92</v>
      </c>
      <c r="B22" s="313"/>
      <c r="C22" s="313"/>
      <c r="D22" s="313"/>
      <c r="E22" s="313"/>
      <c r="F22" s="313"/>
      <c r="G22" s="313"/>
      <c r="H22" s="314"/>
      <c r="I22" s="56">
        <v>16</v>
      </c>
      <c r="J22" s="82">
        <v>61762942</v>
      </c>
      <c r="K22" s="82">
        <v>-222822404</v>
      </c>
      <c r="M22" s="68"/>
      <c r="N22" s="68"/>
    </row>
    <row r="23" spans="1:14" x14ac:dyDescent="0.2">
      <c r="A23" s="312" t="s">
        <v>93</v>
      </c>
      <c r="B23" s="313"/>
      <c r="C23" s="313"/>
      <c r="D23" s="313"/>
      <c r="E23" s="313"/>
      <c r="F23" s="313"/>
      <c r="G23" s="313"/>
      <c r="H23" s="314"/>
      <c r="I23" s="56">
        <v>17</v>
      </c>
      <c r="J23" s="195">
        <f>SUM(J24:J27)</f>
        <v>-17295635</v>
      </c>
      <c r="K23" s="195">
        <f>SUM(K24:K27)</f>
        <v>-191320650</v>
      </c>
      <c r="M23" s="68"/>
      <c r="N23" s="68"/>
    </row>
    <row r="24" spans="1:14" x14ac:dyDescent="0.2">
      <c r="A24" s="318" t="s">
        <v>94</v>
      </c>
      <c r="B24" s="313"/>
      <c r="C24" s="313"/>
      <c r="D24" s="313"/>
      <c r="E24" s="313"/>
      <c r="F24" s="313"/>
      <c r="G24" s="313"/>
      <c r="H24" s="314"/>
      <c r="I24" s="56">
        <v>18</v>
      </c>
      <c r="J24" s="82">
        <v>2105805</v>
      </c>
      <c r="K24" s="82">
        <v>-75278523</v>
      </c>
      <c r="M24" s="68"/>
      <c r="N24" s="68"/>
    </row>
    <row r="25" spans="1:14" x14ac:dyDescent="0.2">
      <c r="A25" s="318" t="s">
        <v>95</v>
      </c>
      <c r="B25" s="313"/>
      <c r="C25" s="313"/>
      <c r="D25" s="313"/>
      <c r="E25" s="313"/>
      <c r="F25" s="313"/>
      <c r="G25" s="313"/>
      <c r="H25" s="314"/>
      <c r="I25" s="56">
        <v>19</v>
      </c>
      <c r="J25" s="82">
        <v>276107364</v>
      </c>
      <c r="K25" s="82">
        <v>-171854842</v>
      </c>
      <c r="M25" s="68"/>
      <c r="N25" s="68"/>
    </row>
    <row r="26" spans="1:14" x14ac:dyDescent="0.2">
      <c r="A26" s="318" t="s">
        <v>96</v>
      </c>
      <c r="B26" s="313"/>
      <c r="C26" s="313"/>
      <c r="D26" s="313"/>
      <c r="E26" s="313"/>
      <c r="F26" s="313"/>
      <c r="G26" s="313"/>
      <c r="H26" s="314"/>
      <c r="I26" s="56">
        <v>20</v>
      </c>
      <c r="J26" s="82">
        <v>0</v>
      </c>
      <c r="K26" s="82">
        <v>-3640667</v>
      </c>
      <c r="M26" s="68"/>
      <c r="N26" s="68"/>
    </row>
    <row r="27" spans="1:14" x14ac:dyDescent="0.2">
      <c r="A27" s="318" t="s">
        <v>97</v>
      </c>
      <c r="B27" s="313"/>
      <c r="C27" s="313"/>
      <c r="D27" s="313"/>
      <c r="E27" s="313"/>
      <c r="F27" s="313"/>
      <c r="G27" s="313"/>
      <c r="H27" s="314"/>
      <c r="I27" s="56">
        <v>21</v>
      </c>
      <c r="J27" s="82">
        <v>-295508804</v>
      </c>
      <c r="K27" s="82">
        <v>59453382</v>
      </c>
      <c r="M27" s="68"/>
      <c r="N27" s="68"/>
    </row>
    <row r="28" spans="1:14" ht="23.25" customHeight="1" x14ac:dyDescent="0.2">
      <c r="A28" s="312" t="s">
        <v>99</v>
      </c>
      <c r="B28" s="313"/>
      <c r="C28" s="313"/>
      <c r="D28" s="313"/>
      <c r="E28" s="313"/>
      <c r="F28" s="313"/>
      <c r="G28" s="313"/>
      <c r="H28" s="314"/>
      <c r="I28" s="56">
        <v>22</v>
      </c>
      <c r="J28" s="195">
        <f>J7+J14+J23</f>
        <v>99759232</v>
      </c>
      <c r="K28" s="195">
        <f>K7+K14+K23</f>
        <v>-34275925</v>
      </c>
      <c r="M28" s="68"/>
      <c r="N28" s="68"/>
    </row>
    <row r="29" spans="1:14" x14ac:dyDescent="0.2">
      <c r="A29" s="327" t="s">
        <v>98</v>
      </c>
      <c r="B29" s="328"/>
      <c r="C29" s="328"/>
      <c r="D29" s="328"/>
      <c r="E29" s="328"/>
      <c r="F29" s="328"/>
      <c r="G29" s="328"/>
      <c r="H29" s="329"/>
      <c r="I29" s="56">
        <v>23</v>
      </c>
      <c r="J29" s="82">
        <v>0</v>
      </c>
      <c r="K29" s="82">
        <v>0</v>
      </c>
      <c r="M29" s="68"/>
      <c r="N29" s="68"/>
    </row>
    <row r="30" spans="1:14" x14ac:dyDescent="0.2">
      <c r="A30" s="330" t="s">
        <v>65</v>
      </c>
      <c r="B30" s="331"/>
      <c r="C30" s="331"/>
      <c r="D30" s="331"/>
      <c r="E30" s="331"/>
      <c r="F30" s="331"/>
      <c r="G30" s="331"/>
      <c r="H30" s="332"/>
      <c r="I30" s="56">
        <v>24</v>
      </c>
      <c r="J30" s="196">
        <f>J28+J29</f>
        <v>99759232</v>
      </c>
      <c r="K30" s="196">
        <f>K28+K29</f>
        <v>-34275925</v>
      </c>
      <c r="M30" s="68"/>
      <c r="N30" s="68"/>
    </row>
    <row r="31" spans="1:14" x14ac:dyDescent="0.2">
      <c r="A31" s="275" t="s">
        <v>100</v>
      </c>
      <c r="B31" s="296"/>
      <c r="C31" s="296"/>
      <c r="D31" s="296"/>
      <c r="E31" s="296"/>
      <c r="F31" s="296"/>
      <c r="G31" s="296"/>
      <c r="H31" s="296"/>
      <c r="I31" s="319"/>
      <c r="J31" s="319"/>
      <c r="K31" s="320"/>
      <c r="M31" s="68"/>
      <c r="N31" s="68"/>
    </row>
    <row r="32" spans="1:14" x14ac:dyDescent="0.2">
      <c r="A32" s="321" t="s">
        <v>101</v>
      </c>
      <c r="B32" s="322"/>
      <c r="C32" s="322"/>
      <c r="D32" s="322"/>
      <c r="E32" s="322"/>
      <c r="F32" s="322"/>
      <c r="G32" s="322"/>
      <c r="H32" s="323"/>
      <c r="I32" s="56">
        <v>25</v>
      </c>
      <c r="J32" s="198">
        <f>SUM(J33:J37)</f>
        <v>-23279982</v>
      </c>
      <c r="K32" s="198">
        <f>SUM(K33:K37)</f>
        <v>153639495</v>
      </c>
      <c r="M32" s="68"/>
      <c r="N32" s="68"/>
    </row>
    <row r="33" spans="1:14" ht="23.25" customHeight="1" x14ac:dyDescent="0.2">
      <c r="A33" s="318" t="s">
        <v>118</v>
      </c>
      <c r="B33" s="313"/>
      <c r="C33" s="313"/>
      <c r="D33" s="313"/>
      <c r="E33" s="313"/>
      <c r="F33" s="313"/>
      <c r="G33" s="313"/>
      <c r="H33" s="314"/>
      <c r="I33" s="56">
        <v>26</v>
      </c>
      <c r="J33" s="82">
        <v>-7216915</v>
      </c>
      <c r="K33" s="82">
        <v>-4829543</v>
      </c>
      <c r="M33" s="68"/>
      <c r="N33" s="68"/>
    </row>
    <row r="34" spans="1:14" ht="25.5" customHeight="1" x14ac:dyDescent="0.2">
      <c r="A34" s="318" t="s">
        <v>102</v>
      </c>
      <c r="B34" s="313"/>
      <c r="C34" s="313"/>
      <c r="D34" s="313"/>
      <c r="E34" s="313"/>
      <c r="F34" s="313"/>
      <c r="G34" s="313"/>
      <c r="H34" s="314"/>
      <c r="I34" s="56">
        <v>27</v>
      </c>
      <c r="J34" s="82">
        <v>0</v>
      </c>
      <c r="K34" s="82">
        <v>0</v>
      </c>
      <c r="M34" s="68"/>
      <c r="N34" s="68"/>
    </row>
    <row r="35" spans="1:14" ht="23.25" customHeight="1" x14ac:dyDescent="0.2">
      <c r="A35" s="318" t="s">
        <v>103</v>
      </c>
      <c r="B35" s="313"/>
      <c r="C35" s="313"/>
      <c r="D35" s="313"/>
      <c r="E35" s="313"/>
      <c r="F35" s="313"/>
      <c r="G35" s="313"/>
      <c r="H35" s="314"/>
      <c r="I35" s="56">
        <v>28</v>
      </c>
      <c r="J35" s="82">
        <v>-16070205</v>
      </c>
      <c r="K35" s="82">
        <v>156247370</v>
      </c>
      <c r="M35" s="68"/>
      <c r="N35" s="68"/>
    </row>
    <row r="36" spans="1:14" x14ac:dyDescent="0.2">
      <c r="A36" s="318" t="s">
        <v>104</v>
      </c>
      <c r="B36" s="313"/>
      <c r="C36" s="313"/>
      <c r="D36" s="313"/>
      <c r="E36" s="313"/>
      <c r="F36" s="313"/>
      <c r="G36" s="313"/>
      <c r="H36" s="314"/>
      <c r="I36" s="56">
        <v>29</v>
      </c>
      <c r="J36" s="82">
        <f>+RDG!K21+RDG!K20</f>
        <v>7138</v>
      </c>
      <c r="K36" s="82">
        <f>+RDG!L21+RDG!L20</f>
        <v>2221668</v>
      </c>
      <c r="M36" s="68"/>
      <c r="N36" s="68"/>
    </row>
    <row r="37" spans="1:14" x14ac:dyDescent="0.2">
      <c r="A37" s="318" t="s">
        <v>105</v>
      </c>
      <c r="B37" s="313"/>
      <c r="C37" s="313"/>
      <c r="D37" s="313"/>
      <c r="E37" s="313"/>
      <c r="F37" s="313"/>
      <c r="G37" s="313"/>
      <c r="H37" s="314"/>
      <c r="I37" s="56">
        <v>30</v>
      </c>
      <c r="J37" s="82">
        <v>0</v>
      </c>
      <c r="K37" s="82">
        <v>0</v>
      </c>
      <c r="M37" s="68"/>
      <c r="N37" s="68"/>
    </row>
    <row r="38" spans="1:14" x14ac:dyDescent="0.2">
      <c r="A38" s="275" t="s">
        <v>106</v>
      </c>
      <c r="B38" s="296"/>
      <c r="C38" s="296"/>
      <c r="D38" s="296"/>
      <c r="E38" s="296"/>
      <c r="F38" s="296"/>
      <c r="G38" s="296"/>
      <c r="H38" s="296"/>
      <c r="I38" s="319"/>
      <c r="J38" s="319"/>
      <c r="K38" s="320"/>
      <c r="M38" s="68"/>
      <c r="N38" s="68"/>
    </row>
    <row r="39" spans="1:14" x14ac:dyDescent="0.2">
      <c r="A39" s="321" t="s">
        <v>113</v>
      </c>
      <c r="B39" s="322"/>
      <c r="C39" s="322"/>
      <c r="D39" s="322"/>
      <c r="E39" s="322"/>
      <c r="F39" s="322"/>
      <c r="G39" s="322"/>
      <c r="H39" s="323"/>
      <c r="I39" s="75">
        <v>31</v>
      </c>
      <c r="J39" s="198">
        <f>SUM(J40:J45)</f>
        <v>-114018594</v>
      </c>
      <c r="K39" s="198">
        <f>SUM(K40:K45)</f>
        <v>-105306787</v>
      </c>
      <c r="M39" s="68"/>
      <c r="N39" s="68"/>
    </row>
    <row r="40" spans="1:14" x14ac:dyDescent="0.2">
      <c r="A40" s="318" t="s">
        <v>107</v>
      </c>
      <c r="B40" s="313"/>
      <c r="C40" s="313"/>
      <c r="D40" s="313"/>
      <c r="E40" s="313"/>
      <c r="F40" s="313"/>
      <c r="G40" s="313"/>
      <c r="H40" s="314"/>
      <c r="I40" s="56">
        <v>32</v>
      </c>
      <c r="J40" s="82">
        <v>-114018594</v>
      </c>
      <c r="K40" s="82">
        <v>-105306787</v>
      </c>
      <c r="M40" s="68"/>
      <c r="N40" s="68"/>
    </row>
    <row r="41" spans="1:14" x14ac:dyDescent="0.2">
      <c r="A41" s="318" t="s">
        <v>108</v>
      </c>
      <c r="B41" s="313"/>
      <c r="C41" s="313"/>
      <c r="D41" s="313"/>
      <c r="E41" s="313"/>
      <c r="F41" s="313"/>
      <c r="G41" s="313"/>
      <c r="H41" s="314"/>
      <c r="I41" s="56">
        <v>33</v>
      </c>
      <c r="J41" s="82">
        <v>0</v>
      </c>
      <c r="K41" s="82">
        <v>0</v>
      </c>
      <c r="M41" s="68"/>
      <c r="N41" s="68"/>
    </row>
    <row r="42" spans="1:14" x14ac:dyDescent="0.2">
      <c r="A42" s="318" t="s">
        <v>109</v>
      </c>
      <c r="B42" s="313"/>
      <c r="C42" s="313"/>
      <c r="D42" s="313"/>
      <c r="E42" s="313"/>
      <c r="F42" s="313"/>
      <c r="G42" s="313"/>
      <c r="H42" s="314"/>
      <c r="I42" s="56">
        <v>34</v>
      </c>
      <c r="J42" s="82">
        <v>0</v>
      </c>
      <c r="K42" s="82">
        <v>0</v>
      </c>
      <c r="M42" s="68"/>
      <c r="N42" s="68"/>
    </row>
    <row r="43" spans="1:14" x14ac:dyDescent="0.2">
      <c r="A43" s="318" t="s">
        <v>110</v>
      </c>
      <c r="B43" s="313"/>
      <c r="C43" s="313"/>
      <c r="D43" s="313"/>
      <c r="E43" s="313"/>
      <c r="F43" s="313"/>
      <c r="G43" s="313"/>
      <c r="H43" s="314"/>
      <c r="I43" s="56">
        <v>35</v>
      </c>
      <c r="J43" s="82">
        <v>0</v>
      </c>
      <c r="K43" s="82">
        <v>0</v>
      </c>
      <c r="M43" s="68"/>
      <c r="N43" s="68"/>
    </row>
    <row r="44" spans="1:14" x14ac:dyDescent="0.2">
      <c r="A44" s="318" t="s">
        <v>111</v>
      </c>
      <c r="B44" s="313"/>
      <c r="C44" s="313"/>
      <c r="D44" s="313"/>
      <c r="E44" s="313"/>
      <c r="F44" s="313"/>
      <c r="G44" s="313"/>
      <c r="H44" s="314"/>
      <c r="I44" s="56">
        <v>36</v>
      </c>
      <c r="J44" s="82">
        <v>0</v>
      </c>
      <c r="K44" s="82">
        <v>0</v>
      </c>
      <c r="M44" s="68"/>
      <c r="N44" s="68"/>
    </row>
    <row r="45" spans="1:14" x14ac:dyDescent="0.2">
      <c r="A45" s="318" t="s">
        <v>112</v>
      </c>
      <c r="B45" s="313"/>
      <c r="C45" s="313"/>
      <c r="D45" s="313"/>
      <c r="E45" s="313"/>
      <c r="F45" s="313"/>
      <c r="G45" s="313"/>
      <c r="H45" s="314"/>
      <c r="I45" s="56">
        <v>37</v>
      </c>
      <c r="J45" s="82">
        <v>0</v>
      </c>
      <c r="K45" s="82">
        <v>0</v>
      </c>
      <c r="M45" s="68"/>
      <c r="N45" s="68"/>
    </row>
    <row r="46" spans="1:14" ht="23.25" customHeight="1" x14ac:dyDescent="0.2">
      <c r="A46" s="312" t="s">
        <v>114</v>
      </c>
      <c r="B46" s="313"/>
      <c r="C46" s="313"/>
      <c r="D46" s="313"/>
      <c r="E46" s="313"/>
      <c r="F46" s="313"/>
      <c r="G46" s="313"/>
      <c r="H46" s="314"/>
      <c r="I46" s="56">
        <v>38</v>
      </c>
      <c r="J46" s="195">
        <f>J30+J32+J39</f>
        <v>-37539344</v>
      </c>
      <c r="K46" s="195">
        <f>K30+K32+K39</f>
        <v>14056783</v>
      </c>
      <c r="M46" s="68"/>
      <c r="N46" s="68"/>
    </row>
    <row r="47" spans="1:14" x14ac:dyDescent="0.2">
      <c r="A47" s="318" t="s">
        <v>115</v>
      </c>
      <c r="B47" s="313"/>
      <c r="C47" s="313"/>
      <c r="D47" s="313"/>
      <c r="E47" s="313"/>
      <c r="F47" s="313"/>
      <c r="G47" s="313"/>
      <c r="H47" s="314"/>
      <c r="I47" s="56">
        <v>39</v>
      </c>
      <c r="J47" s="82">
        <v>2870625</v>
      </c>
      <c r="K47" s="82">
        <v>-472981</v>
      </c>
      <c r="M47" s="68"/>
      <c r="N47" s="68"/>
    </row>
    <row r="48" spans="1:14" x14ac:dyDescent="0.2">
      <c r="A48" s="312" t="s">
        <v>6</v>
      </c>
      <c r="B48" s="313"/>
      <c r="C48" s="313"/>
      <c r="D48" s="313"/>
      <c r="E48" s="313"/>
      <c r="F48" s="313"/>
      <c r="G48" s="313"/>
      <c r="H48" s="314"/>
      <c r="I48" s="56">
        <v>40</v>
      </c>
      <c r="J48" s="195">
        <f>J46+J47</f>
        <v>-34668719</v>
      </c>
      <c r="K48" s="195">
        <f>K46+K47</f>
        <v>13583802</v>
      </c>
      <c r="M48" s="68"/>
      <c r="N48" s="68"/>
    </row>
    <row r="49" spans="1:14" x14ac:dyDescent="0.2">
      <c r="A49" s="312" t="s">
        <v>116</v>
      </c>
      <c r="B49" s="313"/>
      <c r="C49" s="313"/>
      <c r="D49" s="313"/>
      <c r="E49" s="313"/>
      <c r="F49" s="313"/>
      <c r="G49" s="313"/>
      <c r="H49" s="314"/>
      <c r="I49" s="69">
        <v>41</v>
      </c>
      <c r="J49" s="80">
        <v>412197218</v>
      </c>
      <c r="K49" s="80">
        <f>+BILANCA!J8</f>
        <v>421479852</v>
      </c>
      <c r="L49" s="91"/>
      <c r="M49" s="68"/>
      <c r="N49" s="68"/>
    </row>
    <row r="50" spans="1:14" x14ac:dyDescent="0.2">
      <c r="A50" s="315" t="s">
        <v>117</v>
      </c>
      <c r="B50" s="316"/>
      <c r="C50" s="316"/>
      <c r="D50" s="316"/>
      <c r="E50" s="316"/>
      <c r="F50" s="316"/>
      <c r="G50" s="316"/>
      <c r="H50" s="317"/>
      <c r="I50" s="58">
        <v>42</v>
      </c>
      <c r="J50" s="196">
        <f>IF(J48+J49&gt;=0,J48+J49,0)</f>
        <v>377528499</v>
      </c>
      <c r="K50" s="196">
        <f>IF(K48+K49&gt;=0,K48+K49,0)</f>
        <v>435063654</v>
      </c>
      <c r="M50" s="68"/>
      <c r="N50" s="68"/>
    </row>
    <row r="51" spans="1:14" s="60" customFormat="1" x14ac:dyDescent="0.2">
      <c r="J51" s="93"/>
      <c r="K51" s="93"/>
      <c r="L51" s="86"/>
    </row>
    <row r="52" spans="1:14" s="60" customFormat="1" x14ac:dyDescent="0.2">
      <c r="J52" s="153"/>
      <c r="K52" s="93"/>
      <c r="L52" s="86"/>
    </row>
    <row r="53" spans="1:14" s="60" customFormat="1" x14ac:dyDescent="0.2">
      <c r="J53" s="153"/>
      <c r="K53" s="92"/>
      <c r="L53" s="86"/>
    </row>
    <row r="54" spans="1:14" s="60" customFormat="1" x14ac:dyDescent="0.2">
      <c r="J54" s="92"/>
      <c r="K54" s="92"/>
      <c r="L54" s="86"/>
    </row>
    <row r="55" spans="1:14" s="60" customFormat="1" x14ac:dyDescent="0.2">
      <c r="J55" s="92"/>
      <c r="K55" s="92"/>
      <c r="L55" s="86"/>
    </row>
    <row r="56" spans="1:14" s="60" customFormat="1" x14ac:dyDescent="0.2">
      <c r="J56" s="92"/>
      <c r="K56" s="92"/>
      <c r="L56" s="86"/>
    </row>
    <row r="57" spans="1:14" s="60" customFormat="1" x14ac:dyDescent="0.2">
      <c r="J57" s="92"/>
      <c r="K57" s="92"/>
      <c r="L57" s="86"/>
    </row>
    <row r="58" spans="1:14" s="60" customFormat="1" x14ac:dyDescent="0.2">
      <c r="J58" s="92"/>
      <c r="K58" s="92"/>
      <c r="L58" s="86"/>
    </row>
    <row r="59" spans="1:14" s="60" customFormat="1" x14ac:dyDescent="0.2">
      <c r="J59" s="92"/>
      <c r="K59" s="92"/>
      <c r="L59" s="86"/>
    </row>
    <row r="60" spans="1:14" s="60" customFormat="1" x14ac:dyDescent="0.2">
      <c r="J60" s="92"/>
      <c r="K60" s="92"/>
      <c r="L60" s="86"/>
    </row>
    <row r="61" spans="1:14" s="60" customFormat="1" x14ac:dyDescent="0.2">
      <c r="J61" s="92"/>
      <c r="K61" s="92"/>
      <c r="L61" s="86"/>
    </row>
    <row r="62" spans="1:14" s="60" customFormat="1" x14ac:dyDescent="0.2">
      <c r="J62" s="92"/>
      <c r="K62" s="92"/>
      <c r="L62" s="86"/>
    </row>
    <row r="63" spans="1:14" s="60" customFormat="1" x14ac:dyDescent="0.2">
      <c r="J63" s="92"/>
      <c r="K63" s="92"/>
      <c r="L63" s="86"/>
    </row>
    <row r="64" spans="1:14" s="60" customFormat="1" x14ac:dyDescent="0.2">
      <c r="J64" s="92"/>
      <c r="K64" s="92"/>
      <c r="L64" s="86"/>
    </row>
    <row r="65" spans="10:12" s="60" customFormat="1" x14ac:dyDescent="0.2">
      <c r="J65" s="92"/>
      <c r="K65" s="92"/>
      <c r="L65" s="86"/>
    </row>
    <row r="66" spans="10:12" s="60" customFormat="1" x14ac:dyDescent="0.2">
      <c r="J66" s="92"/>
      <c r="K66" s="92"/>
      <c r="L66" s="86"/>
    </row>
    <row r="67" spans="10:12" s="60" customFormat="1" x14ac:dyDescent="0.2">
      <c r="J67" s="92"/>
      <c r="K67" s="92"/>
      <c r="L67" s="86"/>
    </row>
    <row r="68" spans="10:12" s="60" customFormat="1" x14ac:dyDescent="0.2">
      <c r="J68" s="92"/>
      <c r="K68" s="92"/>
      <c r="L68" s="86"/>
    </row>
    <row r="69" spans="10:12" s="60" customFormat="1" x14ac:dyDescent="0.2">
      <c r="J69" s="92"/>
      <c r="K69" s="92"/>
      <c r="L69" s="86"/>
    </row>
    <row r="70" spans="10:12" s="60" customFormat="1" x14ac:dyDescent="0.2">
      <c r="J70" s="92"/>
      <c r="K70" s="92"/>
      <c r="L70" s="86"/>
    </row>
    <row r="71" spans="10:12" s="60" customFormat="1" x14ac:dyDescent="0.2">
      <c r="J71" s="92"/>
      <c r="K71" s="92"/>
      <c r="L71" s="86"/>
    </row>
    <row r="72" spans="10:12" s="60" customFormat="1" x14ac:dyDescent="0.2">
      <c r="J72" s="92"/>
      <c r="K72" s="92"/>
      <c r="L72" s="86"/>
    </row>
    <row r="73" spans="10:12" s="60" customFormat="1" x14ac:dyDescent="0.2">
      <c r="J73" s="92"/>
      <c r="K73" s="92"/>
      <c r="L73" s="86"/>
    </row>
    <row r="74" spans="10:12" s="60" customFormat="1" x14ac:dyDescent="0.2">
      <c r="J74" s="92"/>
      <c r="K74" s="92"/>
      <c r="L74" s="86"/>
    </row>
    <row r="75" spans="10:12" s="60" customFormat="1" x14ac:dyDescent="0.2">
      <c r="J75" s="92"/>
      <c r="K75" s="92"/>
      <c r="L75" s="86"/>
    </row>
    <row r="76" spans="10:12" s="60" customFormat="1" x14ac:dyDescent="0.2">
      <c r="J76" s="92"/>
      <c r="K76" s="92"/>
      <c r="L76" s="86"/>
    </row>
    <row r="77" spans="10:12" s="60" customFormat="1" x14ac:dyDescent="0.2">
      <c r="J77" s="92"/>
      <c r="K77" s="92"/>
      <c r="L77" s="86"/>
    </row>
    <row r="78" spans="10:12" s="60" customFormat="1" x14ac:dyDescent="0.2">
      <c r="J78" s="92"/>
      <c r="K78" s="92"/>
      <c r="L78" s="86"/>
    </row>
    <row r="79" spans="10:12" s="60" customFormat="1" x14ac:dyDescent="0.2">
      <c r="J79" s="92"/>
      <c r="K79" s="92"/>
      <c r="L79" s="86"/>
    </row>
    <row r="80" spans="10:12" s="60" customFormat="1" x14ac:dyDescent="0.2">
      <c r="J80" s="92"/>
      <c r="K80" s="92"/>
      <c r="L80" s="86"/>
    </row>
    <row r="81" spans="10:12" s="60" customFormat="1" x14ac:dyDescent="0.2">
      <c r="J81" s="92"/>
      <c r="K81" s="92"/>
      <c r="L81" s="86"/>
    </row>
    <row r="82" spans="10:12" s="60" customFormat="1" x14ac:dyDescent="0.2">
      <c r="J82" s="92"/>
      <c r="K82" s="92"/>
      <c r="L82" s="86"/>
    </row>
    <row r="83" spans="10:12" s="60" customFormat="1" x14ac:dyDescent="0.2">
      <c r="J83" s="92"/>
      <c r="K83" s="92"/>
      <c r="L83" s="86"/>
    </row>
    <row r="84" spans="10:12" s="60" customFormat="1" x14ac:dyDescent="0.2">
      <c r="J84" s="92"/>
      <c r="K84" s="92"/>
      <c r="L84" s="86"/>
    </row>
    <row r="85" spans="10:12" s="60" customFormat="1" x14ac:dyDescent="0.2">
      <c r="J85" s="92"/>
      <c r="K85" s="92"/>
      <c r="L85" s="86"/>
    </row>
    <row r="86" spans="10:12" s="60" customFormat="1" x14ac:dyDescent="0.2">
      <c r="J86" s="92"/>
      <c r="K86" s="92"/>
      <c r="L86" s="86"/>
    </row>
    <row r="87" spans="10:12" s="60" customFormat="1" x14ac:dyDescent="0.2">
      <c r="J87" s="92"/>
      <c r="K87" s="92"/>
      <c r="L87" s="86"/>
    </row>
    <row r="88" spans="10:12" s="60" customFormat="1" x14ac:dyDescent="0.2">
      <c r="J88" s="92"/>
      <c r="K88" s="92"/>
      <c r="L88" s="86"/>
    </row>
    <row r="89" spans="10:12" s="60" customFormat="1" x14ac:dyDescent="0.2">
      <c r="J89" s="92"/>
      <c r="K89" s="92"/>
      <c r="L89" s="86"/>
    </row>
    <row r="90" spans="10:12" s="60" customFormat="1" x14ac:dyDescent="0.2">
      <c r="J90" s="92"/>
      <c r="K90" s="92"/>
      <c r="L90" s="86"/>
    </row>
    <row r="91" spans="10:12" s="60" customFormat="1" x14ac:dyDescent="0.2">
      <c r="J91" s="92"/>
      <c r="K91" s="92"/>
      <c r="L91" s="86"/>
    </row>
    <row r="92" spans="10:12" s="60" customFormat="1" x14ac:dyDescent="0.2">
      <c r="J92" s="92"/>
      <c r="K92" s="92"/>
      <c r="L92" s="86"/>
    </row>
    <row r="93" spans="10:12" s="60" customFormat="1" x14ac:dyDescent="0.2">
      <c r="J93" s="92"/>
      <c r="K93" s="92"/>
      <c r="L93" s="86"/>
    </row>
    <row r="94" spans="10:12" s="60" customFormat="1" x14ac:dyDescent="0.2">
      <c r="J94" s="92"/>
      <c r="K94" s="92"/>
      <c r="L94" s="86"/>
    </row>
    <row r="95" spans="10:12" s="60" customFormat="1" x14ac:dyDescent="0.2">
      <c r="J95" s="92"/>
      <c r="K95" s="92"/>
      <c r="L95" s="86"/>
    </row>
    <row r="96" spans="10:12" s="60" customFormat="1" x14ac:dyDescent="0.2">
      <c r="J96" s="92"/>
      <c r="K96" s="92"/>
      <c r="L96" s="86"/>
    </row>
    <row r="97" spans="10:12" s="60" customFormat="1" x14ac:dyDescent="0.2">
      <c r="J97" s="92"/>
      <c r="K97" s="92"/>
      <c r="L97" s="86"/>
    </row>
    <row r="98" spans="10:12" s="60" customFormat="1" x14ac:dyDescent="0.2">
      <c r="J98" s="92"/>
      <c r="K98" s="92"/>
      <c r="L98" s="86"/>
    </row>
    <row r="99" spans="10:12" s="60" customFormat="1" x14ac:dyDescent="0.2">
      <c r="J99" s="92"/>
      <c r="K99" s="92"/>
      <c r="L99" s="86"/>
    </row>
    <row r="100" spans="10:12" s="60" customFormat="1" x14ac:dyDescent="0.2">
      <c r="J100" s="92"/>
      <c r="K100" s="92"/>
      <c r="L100" s="86"/>
    </row>
    <row r="101" spans="10:12" s="60" customFormat="1" x14ac:dyDescent="0.2">
      <c r="J101" s="92"/>
      <c r="K101" s="92"/>
      <c r="L101" s="86"/>
    </row>
    <row r="102" spans="10:12" s="60" customFormat="1" x14ac:dyDescent="0.2">
      <c r="J102" s="92"/>
      <c r="K102" s="92"/>
      <c r="L102" s="86"/>
    </row>
    <row r="103" spans="10:12" s="60" customFormat="1" x14ac:dyDescent="0.2">
      <c r="J103" s="92"/>
      <c r="K103" s="92"/>
      <c r="L103" s="86"/>
    </row>
    <row r="104" spans="10:12" s="60" customFormat="1" x14ac:dyDescent="0.2">
      <c r="J104" s="92"/>
      <c r="K104" s="92"/>
      <c r="L104" s="86"/>
    </row>
    <row r="105" spans="10:12" s="60" customFormat="1" x14ac:dyDescent="0.2">
      <c r="J105" s="92"/>
      <c r="K105" s="92"/>
      <c r="L105" s="86"/>
    </row>
    <row r="106" spans="10:12" s="60" customFormat="1" x14ac:dyDescent="0.2">
      <c r="J106" s="92"/>
      <c r="K106" s="92"/>
      <c r="L106" s="86"/>
    </row>
    <row r="107" spans="10:12" s="60" customFormat="1" x14ac:dyDescent="0.2">
      <c r="J107" s="92"/>
      <c r="K107" s="92"/>
      <c r="L107" s="86"/>
    </row>
    <row r="108" spans="10:12" s="60" customFormat="1" x14ac:dyDescent="0.2">
      <c r="J108" s="92"/>
      <c r="K108" s="92"/>
      <c r="L108" s="86"/>
    </row>
    <row r="109" spans="10:12" s="60" customFormat="1" x14ac:dyDescent="0.2">
      <c r="J109" s="92"/>
      <c r="K109" s="92"/>
      <c r="L109" s="86"/>
    </row>
    <row r="110" spans="10:12" s="60" customFormat="1" x14ac:dyDescent="0.2">
      <c r="J110" s="92"/>
      <c r="K110" s="92"/>
      <c r="L110" s="86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3">
    <dataValidation type="whole" operator="greaterThanOrEqual" allowBlank="1" showInputMessage="1" showErrorMessage="1" errorTitle="Neispravan unos" error="Dopušten je upis samo cjelobrojnih pozitivnih vrijednosti." sqref="J49:K49 J10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K8:K13 J11:J13 J30:K30 J40:K45 J47:K47 J15:K22 K29 J8:J9 J24:K27 J33:K37">
      <formula1>9999999999</formula1>
    </dataValidation>
    <dataValidation type="whole" operator="lessThanOrEqual" allowBlank="1" showInputMessage="1" showErrorMessage="1" errorTitle="Neispravan unos" error="Ova vrijednost se upisuje kao cijeli broj s negativnim predznakom (mora biti nula ili negativna)." sqref="J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K49 J36:K36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C36" sqref="C36"/>
    </sheetView>
  </sheetViews>
  <sheetFormatPr defaultColWidth="9.140625" defaultRowHeight="12.75" x14ac:dyDescent="0.2"/>
  <cols>
    <col min="1" max="2" width="9.140625" style="50"/>
    <col min="3" max="3" width="27.28515625" style="50" customWidth="1"/>
    <col min="4" max="4" width="9.140625" style="50"/>
    <col min="5" max="12" width="17.7109375" style="50" customWidth="1"/>
    <col min="13" max="16384" width="9.140625" style="50"/>
  </cols>
  <sheetData>
    <row r="2" spans="1:12" ht="15.75" x14ac:dyDescent="0.25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</row>
    <row r="3" spans="1:12" ht="12.75" customHeight="1" x14ac:dyDescent="0.2">
      <c r="C3" s="253" t="s">
        <v>185</v>
      </c>
      <c r="D3" s="254"/>
      <c r="E3" s="255" t="s">
        <v>289</v>
      </c>
      <c r="F3" s="256"/>
      <c r="G3" s="70" t="s">
        <v>70</v>
      </c>
      <c r="H3" s="255" t="s">
        <v>290</v>
      </c>
      <c r="I3" s="256"/>
      <c r="K3" s="257" t="s">
        <v>187</v>
      </c>
      <c r="L3" s="257"/>
    </row>
    <row r="4" spans="1:12" ht="12.75" customHeight="1" x14ac:dyDescent="0.2">
      <c r="A4" s="338" t="s">
        <v>154</v>
      </c>
      <c r="B4" s="338"/>
      <c r="C4" s="338"/>
      <c r="D4" s="338" t="s">
        <v>189</v>
      </c>
      <c r="E4" s="339" t="s">
        <v>149</v>
      </c>
      <c r="F4" s="351"/>
      <c r="G4" s="351"/>
      <c r="H4" s="351"/>
      <c r="I4" s="351"/>
      <c r="J4" s="351"/>
      <c r="K4" s="339" t="s">
        <v>151</v>
      </c>
      <c r="L4" s="339" t="s">
        <v>152</v>
      </c>
    </row>
    <row r="5" spans="1:12" ht="45" x14ac:dyDescent="0.2">
      <c r="A5" s="351"/>
      <c r="B5" s="351"/>
      <c r="C5" s="351"/>
      <c r="D5" s="351"/>
      <c r="E5" s="71" t="s">
        <v>172</v>
      </c>
      <c r="F5" s="71" t="s">
        <v>35</v>
      </c>
      <c r="G5" s="71" t="s">
        <v>148</v>
      </c>
      <c r="H5" s="71" t="s">
        <v>150</v>
      </c>
      <c r="I5" s="71" t="s">
        <v>164</v>
      </c>
      <c r="J5" s="72" t="s">
        <v>153</v>
      </c>
      <c r="K5" s="339"/>
      <c r="L5" s="339"/>
    </row>
    <row r="6" spans="1:12" x14ac:dyDescent="0.2">
      <c r="A6" s="348">
        <v>1</v>
      </c>
      <c r="B6" s="348"/>
      <c r="C6" s="348"/>
      <c r="D6" s="73">
        <v>2</v>
      </c>
      <c r="E6" s="74" t="s">
        <v>181</v>
      </c>
      <c r="F6" s="74" t="s">
        <v>182</v>
      </c>
      <c r="G6" s="74" t="s">
        <v>190</v>
      </c>
      <c r="H6" s="74" t="s">
        <v>191</v>
      </c>
      <c r="I6" s="74" t="s">
        <v>192</v>
      </c>
      <c r="J6" s="74" t="s">
        <v>193</v>
      </c>
      <c r="K6" s="74" t="s">
        <v>194</v>
      </c>
      <c r="L6" s="74" t="s">
        <v>195</v>
      </c>
    </row>
    <row r="7" spans="1:12" x14ac:dyDescent="0.2">
      <c r="A7" s="349" t="s">
        <v>156</v>
      </c>
      <c r="B7" s="350"/>
      <c r="C7" s="350"/>
      <c r="D7" s="75">
        <v>1</v>
      </c>
      <c r="E7" s="84">
        <v>1214775000</v>
      </c>
      <c r="F7" s="84">
        <v>-477000</v>
      </c>
      <c r="G7" s="84">
        <v>369783858</v>
      </c>
      <c r="H7" s="84">
        <v>82293647</v>
      </c>
      <c r="I7" s="84">
        <v>188277328</v>
      </c>
      <c r="J7" s="84">
        <v>84690116</v>
      </c>
      <c r="K7" s="84">
        <v>0</v>
      </c>
      <c r="L7" s="85">
        <f>SUM(E7:J7)</f>
        <v>1939342949</v>
      </c>
    </row>
    <row r="8" spans="1:12" ht="18.75" customHeight="1" x14ac:dyDescent="0.2">
      <c r="A8" s="342" t="s">
        <v>157</v>
      </c>
      <c r="B8" s="343"/>
      <c r="C8" s="343"/>
      <c r="D8" s="56">
        <v>2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192">
        <f>+SUM(E8:K8)</f>
        <v>0</v>
      </c>
    </row>
    <row r="9" spans="1:12" ht="15.75" customHeight="1" x14ac:dyDescent="0.2">
      <c r="A9" s="344" t="s">
        <v>158</v>
      </c>
      <c r="B9" s="345"/>
      <c r="C9" s="345"/>
      <c r="D9" s="56">
        <v>3</v>
      </c>
      <c r="E9" s="190">
        <f>SUM(E7:E8)</f>
        <v>1214775000</v>
      </c>
      <c r="F9" s="190">
        <f t="shared" ref="F9:K9" si="0">SUM(F7:F8)</f>
        <v>-477000</v>
      </c>
      <c r="G9" s="190">
        <f t="shared" si="0"/>
        <v>369783858</v>
      </c>
      <c r="H9" s="190">
        <f t="shared" si="0"/>
        <v>82293647</v>
      </c>
      <c r="I9" s="190">
        <f t="shared" si="0"/>
        <v>188277328</v>
      </c>
      <c r="J9" s="190">
        <f>SUM(J7:J8)</f>
        <v>84690116</v>
      </c>
      <c r="K9" s="190">
        <f t="shared" si="0"/>
        <v>0</v>
      </c>
      <c r="L9" s="190">
        <f>SUM(L7:L8)</f>
        <v>1939342949</v>
      </c>
    </row>
    <row r="10" spans="1:12" ht="14.25" customHeight="1" x14ac:dyDescent="0.2">
      <c r="A10" s="342" t="s">
        <v>159</v>
      </c>
      <c r="B10" s="343"/>
      <c r="C10" s="343"/>
      <c r="D10" s="56">
        <v>4</v>
      </c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192">
        <f>+SUM(E10:K10)</f>
        <v>0</v>
      </c>
    </row>
    <row r="11" spans="1:12" ht="26.25" customHeight="1" x14ac:dyDescent="0.2">
      <c r="A11" s="342" t="s">
        <v>160</v>
      </c>
      <c r="B11" s="343"/>
      <c r="C11" s="343"/>
      <c r="D11" s="56">
        <v>5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2497788</v>
      </c>
      <c r="K11" s="79">
        <v>0</v>
      </c>
      <c r="L11" s="192">
        <f t="shared" ref="L11:L21" si="1">+SUM(E11:K11)</f>
        <v>2497788</v>
      </c>
    </row>
    <row r="12" spans="1:12" ht="18.75" customHeight="1" x14ac:dyDescent="0.2">
      <c r="A12" s="342" t="s">
        <v>161</v>
      </c>
      <c r="B12" s="343"/>
      <c r="C12" s="343"/>
      <c r="D12" s="56">
        <v>6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-445266</v>
      </c>
      <c r="K12" s="79">
        <v>0</v>
      </c>
      <c r="L12" s="192">
        <f t="shared" si="1"/>
        <v>-445266</v>
      </c>
    </row>
    <row r="13" spans="1:12" ht="18" customHeight="1" x14ac:dyDescent="0.2">
      <c r="A13" s="342" t="s">
        <v>162</v>
      </c>
      <c r="B13" s="343"/>
      <c r="C13" s="343"/>
      <c r="D13" s="56">
        <v>7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192">
        <f t="shared" si="1"/>
        <v>0</v>
      </c>
    </row>
    <row r="14" spans="1:12" ht="24" customHeight="1" x14ac:dyDescent="0.2">
      <c r="A14" s="344" t="s">
        <v>163</v>
      </c>
      <c r="B14" s="345"/>
      <c r="C14" s="345"/>
      <c r="D14" s="56">
        <v>8</v>
      </c>
      <c r="E14" s="190">
        <f>SUM(E10:E13)</f>
        <v>0</v>
      </c>
      <c r="F14" s="190">
        <f t="shared" ref="F14:L14" si="2">SUM(F10:F13)</f>
        <v>0</v>
      </c>
      <c r="G14" s="190">
        <f t="shared" si="2"/>
        <v>0</v>
      </c>
      <c r="H14" s="190">
        <f t="shared" si="2"/>
        <v>0</v>
      </c>
      <c r="I14" s="190">
        <f t="shared" si="2"/>
        <v>0</v>
      </c>
      <c r="J14" s="190">
        <f t="shared" si="2"/>
        <v>2052522</v>
      </c>
      <c r="K14" s="190">
        <f t="shared" si="2"/>
        <v>0</v>
      </c>
      <c r="L14" s="190">
        <f t="shared" si="2"/>
        <v>2052522</v>
      </c>
    </row>
    <row r="15" spans="1:12" x14ac:dyDescent="0.2">
      <c r="A15" s="342" t="s">
        <v>164</v>
      </c>
      <c r="B15" s="343"/>
      <c r="C15" s="343"/>
      <c r="D15" s="56">
        <v>9</v>
      </c>
      <c r="E15" s="79">
        <v>0</v>
      </c>
      <c r="F15" s="79">
        <v>0</v>
      </c>
      <c r="G15" s="79">
        <v>0</v>
      </c>
      <c r="H15" s="79">
        <v>0</v>
      </c>
      <c r="I15" s="79">
        <f>+RDG!L30</f>
        <v>4852325</v>
      </c>
      <c r="J15" s="79">
        <v>0</v>
      </c>
      <c r="K15" s="79">
        <v>0</v>
      </c>
      <c r="L15" s="192">
        <f t="shared" si="1"/>
        <v>4852325</v>
      </c>
    </row>
    <row r="16" spans="1:12" ht="27.75" customHeight="1" x14ac:dyDescent="0.2">
      <c r="A16" s="344" t="s">
        <v>165</v>
      </c>
      <c r="B16" s="345"/>
      <c r="C16" s="345"/>
      <c r="D16" s="56">
        <v>10</v>
      </c>
      <c r="E16" s="190">
        <f>SUM(E14:E15)</f>
        <v>0</v>
      </c>
      <c r="F16" s="190">
        <f t="shared" ref="F16:L16" si="3">SUM(F14:F15)</f>
        <v>0</v>
      </c>
      <c r="G16" s="190">
        <f t="shared" si="3"/>
        <v>0</v>
      </c>
      <c r="H16" s="190">
        <f t="shared" si="3"/>
        <v>0</v>
      </c>
      <c r="I16" s="190">
        <f t="shared" si="3"/>
        <v>4852325</v>
      </c>
      <c r="J16" s="190">
        <f t="shared" si="3"/>
        <v>2052522</v>
      </c>
      <c r="K16" s="190">
        <f t="shared" si="3"/>
        <v>0</v>
      </c>
      <c r="L16" s="190">
        <f t="shared" si="3"/>
        <v>6904847</v>
      </c>
    </row>
    <row r="17" spans="1:12" x14ac:dyDescent="0.2">
      <c r="A17" s="342" t="s">
        <v>166</v>
      </c>
      <c r="B17" s="343"/>
      <c r="C17" s="343"/>
      <c r="D17" s="56">
        <v>11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192">
        <f t="shared" si="1"/>
        <v>0</v>
      </c>
    </row>
    <row r="18" spans="1:12" x14ac:dyDescent="0.2">
      <c r="A18" s="342" t="s">
        <v>167</v>
      </c>
      <c r="B18" s="343"/>
      <c r="C18" s="343"/>
      <c r="D18" s="56">
        <v>12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192">
        <f t="shared" si="1"/>
        <v>0</v>
      </c>
    </row>
    <row r="19" spans="1:12" x14ac:dyDescent="0.2">
      <c r="A19" s="342" t="s">
        <v>168</v>
      </c>
      <c r="B19" s="343"/>
      <c r="C19" s="343"/>
      <c r="D19" s="56">
        <v>13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192">
        <f t="shared" si="1"/>
        <v>0</v>
      </c>
    </row>
    <row r="20" spans="1:12" x14ac:dyDescent="0.2">
      <c r="A20" s="342" t="s">
        <v>169</v>
      </c>
      <c r="B20" s="343"/>
      <c r="C20" s="343"/>
      <c r="D20" s="56">
        <v>14</v>
      </c>
      <c r="E20" s="79">
        <v>0</v>
      </c>
      <c r="F20" s="79">
        <v>0</v>
      </c>
      <c r="G20" s="79">
        <v>94138664</v>
      </c>
      <c r="H20" s="79">
        <v>94138664</v>
      </c>
      <c r="I20" s="79">
        <f>-BILANCA!J45</f>
        <v>-188277328</v>
      </c>
      <c r="J20" s="79">
        <v>0</v>
      </c>
      <c r="K20" s="79">
        <v>0</v>
      </c>
      <c r="L20" s="192">
        <f t="shared" si="1"/>
        <v>0</v>
      </c>
    </row>
    <row r="21" spans="1:12" x14ac:dyDescent="0.2">
      <c r="A21" s="342" t="s">
        <v>170</v>
      </c>
      <c r="B21" s="343"/>
      <c r="C21" s="343"/>
      <c r="D21" s="56">
        <v>15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192">
        <f t="shared" si="1"/>
        <v>0</v>
      </c>
    </row>
    <row r="22" spans="1:12" x14ac:dyDescent="0.2">
      <c r="A22" s="344" t="s">
        <v>171</v>
      </c>
      <c r="B22" s="345"/>
      <c r="C22" s="345"/>
      <c r="D22" s="56">
        <v>16</v>
      </c>
      <c r="E22" s="190">
        <f>SUM(E20:E21)</f>
        <v>0</v>
      </c>
      <c r="F22" s="190">
        <f t="shared" ref="F22:L22" si="4">SUM(F20:F21)</f>
        <v>0</v>
      </c>
      <c r="G22" s="190">
        <f t="shared" si="4"/>
        <v>94138664</v>
      </c>
      <c r="H22" s="190">
        <f t="shared" si="4"/>
        <v>94138664</v>
      </c>
      <c r="I22" s="190">
        <f t="shared" si="4"/>
        <v>-188277328</v>
      </c>
      <c r="J22" s="190">
        <f t="shared" si="4"/>
        <v>0</v>
      </c>
      <c r="K22" s="190">
        <f t="shared" si="4"/>
        <v>0</v>
      </c>
      <c r="L22" s="190">
        <f t="shared" si="4"/>
        <v>0</v>
      </c>
    </row>
    <row r="23" spans="1:12" ht="25.5" customHeight="1" x14ac:dyDescent="0.2">
      <c r="A23" s="346" t="s">
        <v>208</v>
      </c>
      <c r="B23" s="347"/>
      <c r="C23" s="347"/>
      <c r="D23" s="58">
        <v>17</v>
      </c>
      <c r="E23" s="191">
        <f>E9+E16+E17+E18+E19+E22</f>
        <v>1214775000</v>
      </c>
      <c r="F23" s="191">
        <f t="shared" ref="F23:L23" si="5">F9+F16+F17+F18+F19+F22</f>
        <v>-477000</v>
      </c>
      <c r="G23" s="191">
        <f t="shared" si="5"/>
        <v>463922522</v>
      </c>
      <c r="H23" s="191">
        <f t="shared" si="5"/>
        <v>176432311</v>
      </c>
      <c r="I23" s="191">
        <f t="shared" si="5"/>
        <v>4852325</v>
      </c>
      <c r="J23" s="191">
        <f t="shared" si="5"/>
        <v>86742638</v>
      </c>
      <c r="K23" s="191">
        <f t="shared" si="5"/>
        <v>0</v>
      </c>
      <c r="L23" s="191">
        <f t="shared" si="5"/>
        <v>1946247796</v>
      </c>
    </row>
    <row r="24" spans="1:12" x14ac:dyDescent="0.2">
      <c r="A24" s="193"/>
      <c r="B24" s="165"/>
      <c r="C24" s="165"/>
      <c r="D24" s="165"/>
      <c r="E24" s="165"/>
      <c r="F24" s="165"/>
      <c r="G24" s="193"/>
      <c r="H24" s="193"/>
      <c r="I24" s="193"/>
      <c r="J24" s="193"/>
      <c r="K24" s="165"/>
      <c r="L24" s="165"/>
    </row>
    <row r="26" spans="1:12" s="76" customFormat="1" x14ac:dyDescent="0.2">
      <c r="E26" s="91"/>
      <c r="L26" s="91"/>
    </row>
    <row r="27" spans="1:12" s="76" customFormat="1" x14ac:dyDescent="0.2"/>
    <row r="28" spans="1:12" s="76" customFormat="1" x14ac:dyDescent="0.2"/>
    <row r="29" spans="1:12" s="76" customFormat="1" x14ac:dyDescent="0.2"/>
    <row r="30" spans="1:12" s="76" customFormat="1" x14ac:dyDescent="0.2"/>
    <row r="31" spans="1:12" s="76" customFormat="1" x14ac:dyDescent="0.2"/>
    <row r="32" spans="1:12" s="76" customFormat="1" x14ac:dyDescent="0.2"/>
  </sheetData>
  <protectedRanges>
    <protectedRange sqref="E3:F3" name="Range1_2"/>
    <protectedRange sqref="H3:I3" name="Range1_3_1_1"/>
  </protectedRanges>
  <mergeCells count="28">
    <mergeCell ref="K4:K5"/>
    <mergeCell ref="L4:L5"/>
    <mergeCell ref="A6:C6"/>
    <mergeCell ref="A7:C7"/>
    <mergeCell ref="A4:C5"/>
    <mergeCell ref="D4:D5"/>
    <mergeCell ref="E4:J4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A18:C18"/>
    <mergeCell ref="A19:C19"/>
    <mergeCell ref="A12:C12"/>
    <mergeCell ref="A13:C13"/>
    <mergeCell ref="A14:C14"/>
    <mergeCell ref="A15:C15"/>
    <mergeCell ref="A16:C16"/>
    <mergeCell ref="K3:L3"/>
    <mergeCell ref="A2:L2"/>
    <mergeCell ref="E3:F3"/>
    <mergeCell ref="H3:I3"/>
    <mergeCell ref="C3:D3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I20 I15" unlockedFormula="1"/>
    <ignoredError sqref="E22:K22" formulaRange="1"/>
    <ignoredError sqref="L7:L8 L10:L13 L15 L17:L21" formulaRange="1" unlockedFormula="1"/>
    <ignoredError sqref="L9 L14 L16" formula="1" formulaRange="1" unlockedFormula="1"/>
    <ignoredError sqref="E6:L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zoomScale="110" zoomScaleNormal="110" workbookViewId="0">
      <selection activeCell="D62" sqref="D62"/>
    </sheetView>
  </sheetViews>
  <sheetFormatPr defaultColWidth="9.140625" defaultRowHeight="12.75" x14ac:dyDescent="0.2"/>
  <cols>
    <col min="1" max="1" width="51.5703125" style="136" customWidth="1"/>
    <col min="2" max="3" width="27.7109375" style="99" customWidth="1"/>
    <col min="4" max="5" width="27.7109375" style="100" customWidth="1"/>
    <col min="6" max="6" width="12.7109375" style="157" bestFit="1" customWidth="1"/>
    <col min="7" max="8" width="20.7109375" style="157" customWidth="1"/>
    <col min="9" max="16384" width="9.140625" style="157"/>
  </cols>
  <sheetData>
    <row r="1" spans="1:5" x14ac:dyDescent="0.2">
      <c r="A1" s="128"/>
    </row>
    <row r="2" spans="1:5" x14ac:dyDescent="0.2">
      <c r="A2" s="128"/>
    </row>
    <row r="3" spans="1:5" x14ac:dyDescent="0.2">
      <c r="A3" s="128"/>
    </row>
    <row r="4" spans="1:5" x14ac:dyDescent="0.2">
      <c r="A4" s="128"/>
    </row>
    <row r="5" spans="1:5" x14ac:dyDescent="0.2">
      <c r="A5" s="129" t="s">
        <v>242</v>
      </c>
      <c r="B5" s="101"/>
      <c r="C5" s="101"/>
      <c r="D5" s="102"/>
      <c r="E5" s="102"/>
    </row>
    <row r="6" spans="1:5" x14ac:dyDescent="0.2">
      <c r="A6" s="128"/>
    </row>
    <row r="7" spans="1:5" ht="13.5" thickBot="1" x14ac:dyDescent="0.25">
      <c r="A7" s="130" t="s">
        <v>243</v>
      </c>
      <c r="E7" s="103" t="s">
        <v>244</v>
      </c>
    </row>
    <row r="8" spans="1:5" ht="13.5" thickBot="1" x14ac:dyDescent="0.25">
      <c r="A8" s="352" t="s">
        <v>313</v>
      </c>
      <c r="B8" s="354" t="s">
        <v>294</v>
      </c>
      <c r="C8" s="355"/>
      <c r="D8" s="356" t="s">
        <v>293</v>
      </c>
      <c r="E8" s="357"/>
    </row>
    <row r="9" spans="1:5" ht="13.5" thickBot="1" x14ac:dyDescent="0.25">
      <c r="A9" s="353"/>
      <c r="B9" s="104" t="s">
        <v>245</v>
      </c>
      <c r="C9" s="104" t="s">
        <v>203</v>
      </c>
      <c r="D9" s="105" t="s">
        <v>245</v>
      </c>
      <c r="E9" s="105" t="s">
        <v>203</v>
      </c>
    </row>
    <row r="10" spans="1:5" x14ac:dyDescent="0.2">
      <c r="A10" s="158" t="s">
        <v>246</v>
      </c>
      <c r="B10" s="143">
        <v>144368827</v>
      </c>
      <c r="C10" s="143">
        <f>+B10</f>
        <v>144368827</v>
      </c>
      <c r="D10" s="143">
        <v>143688983</v>
      </c>
      <c r="E10" s="143">
        <f>+D10</f>
        <v>143688983</v>
      </c>
    </row>
    <row r="11" spans="1:5" x14ac:dyDescent="0.2">
      <c r="A11" s="159" t="s">
        <v>247</v>
      </c>
      <c r="B11" s="140">
        <v>434577</v>
      </c>
      <c r="C11" s="140">
        <f>+B11</f>
        <v>434577</v>
      </c>
      <c r="D11" s="140">
        <v>-614859</v>
      </c>
      <c r="E11" s="140">
        <f>+D11</f>
        <v>-614859</v>
      </c>
    </row>
    <row r="12" spans="1:5" ht="13.5" thickBot="1" x14ac:dyDescent="0.25">
      <c r="A12" s="159" t="s">
        <v>248</v>
      </c>
      <c r="B12" s="140">
        <v>32020940</v>
      </c>
      <c r="C12" s="140">
        <f>+B12</f>
        <v>32020940</v>
      </c>
      <c r="D12" s="140">
        <v>26013751</v>
      </c>
      <c r="E12" s="140">
        <f>+D12</f>
        <v>26013751</v>
      </c>
    </row>
    <row r="13" spans="1:5" ht="13.5" thickBot="1" x14ac:dyDescent="0.25">
      <c r="A13" s="107" t="s">
        <v>291</v>
      </c>
      <c r="B13" s="108">
        <f>SUM(B10:B12)</f>
        <v>176824344</v>
      </c>
      <c r="C13" s="108">
        <f>SUM(C10:C12)</f>
        <v>176824344</v>
      </c>
      <c r="D13" s="108">
        <f>SUM(D10:D12)</f>
        <v>169087875</v>
      </c>
      <c r="E13" s="108">
        <f>SUM(E10:E12)</f>
        <v>169087875</v>
      </c>
    </row>
    <row r="14" spans="1:5" x14ac:dyDescent="0.2">
      <c r="B14" s="101"/>
      <c r="C14" s="101"/>
      <c r="D14" s="101"/>
      <c r="E14" s="101"/>
    </row>
    <row r="15" spans="1:5" x14ac:dyDescent="0.2">
      <c r="D15" s="99"/>
      <c r="E15" s="99"/>
    </row>
    <row r="16" spans="1:5" ht="13.5" thickBot="1" x14ac:dyDescent="0.25">
      <c r="A16" s="130" t="s">
        <v>250</v>
      </c>
      <c r="D16" s="99"/>
      <c r="E16" s="109" t="s">
        <v>244</v>
      </c>
    </row>
    <row r="17" spans="1:8" ht="13.5" thickBot="1" x14ac:dyDescent="0.25">
      <c r="A17" s="352" t="s">
        <v>312</v>
      </c>
      <c r="B17" s="354" t="s">
        <v>294</v>
      </c>
      <c r="C17" s="355"/>
      <c r="D17" s="356" t="s">
        <v>293</v>
      </c>
      <c r="E17" s="357"/>
    </row>
    <row r="18" spans="1:8" ht="13.5" thickBot="1" x14ac:dyDescent="0.25">
      <c r="A18" s="353"/>
      <c r="B18" s="104" t="s">
        <v>245</v>
      </c>
      <c r="C18" s="110" t="s">
        <v>203</v>
      </c>
      <c r="D18" s="104" t="s">
        <v>245</v>
      </c>
      <c r="E18" s="104" t="s">
        <v>203</v>
      </c>
    </row>
    <row r="19" spans="1:8" x14ac:dyDescent="0.2">
      <c r="A19" s="159" t="s">
        <v>251</v>
      </c>
      <c r="B19" s="143">
        <v>5587366</v>
      </c>
      <c r="C19" s="143">
        <f>+B19</f>
        <v>5587366</v>
      </c>
      <c r="D19" s="143">
        <v>3937966</v>
      </c>
      <c r="E19" s="143">
        <f>+D19</f>
        <v>3937966</v>
      </c>
    </row>
    <row r="20" spans="1:8" ht="13.5" thickBot="1" x14ac:dyDescent="0.25">
      <c r="A20" s="159" t="s">
        <v>252</v>
      </c>
      <c r="B20" s="140">
        <v>52404269</v>
      </c>
      <c r="C20" s="140">
        <f>+B20</f>
        <v>52404269</v>
      </c>
      <c r="D20" s="106">
        <v>32816260</v>
      </c>
      <c r="E20" s="106">
        <f>+D20</f>
        <v>32816260</v>
      </c>
      <c r="G20" s="76"/>
      <c r="H20" s="76"/>
    </row>
    <row r="21" spans="1:8" ht="13.5" thickBot="1" x14ac:dyDescent="0.25">
      <c r="A21" s="139" t="s">
        <v>291</v>
      </c>
      <c r="B21" s="113">
        <f>SUM(B19:B20)</f>
        <v>57991635</v>
      </c>
      <c r="C21" s="113">
        <f>SUM(C19:C20)</f>
        <v>57991635</v>
      </c>
      <c r="D21" s="113">
        <f>SUM(D19:D20)</f>
        <v>36754226</v>
      </c>
      <c r="E21" s="113">
        <f>SUM(E19:E20)</f>
        <v>36754226</v>
      </c>
    </row>
    <row r="22" spans="1:8" x14ac:dyDescent="0.2">
      <c r="B22" s="101"/>
      <c r="C22" s="101"/>
      <c r="D22" s="101"/>
      <c r="E22" s="101"/>
    </row>
    <row r="23" spans="1:8" x14ac:dyDescent="0.2">
      <c r="D23" s="99"/>
      <c r="E23" s="99"/>
    </row>
    <row r="24" spans="1:8" ht="13.5" thickBot="1" x14ac:dyDescent="0.25">
      <c r="A24" s="130" t="s">
        <v>253</v>
      </c>
      <c r="D24" s="99"/>
      <c r="E24" s="109" t="s">
        <v>244</v>
      </c>
    </row>
    <row r="25" spans="1:8" ht="13.5" thickBot="1" x14ac:dyDescent="0.25">
      <c r="A25" s="352" t="s">
        <v>311</v>
      </c>
      <c r="B25" s="354" t="s">
        <v>294</v>
      </c>
      <c r="C25" s="355"/>
      <c r="D25" s="356" t="s">
        <v>293</v>
      </c>
      <c r="E25" s="357"/>
    </row>
    <row r="26" spans="1:8" ht="13.5" thickBot="1" x14ac:dyDescent="0.25">
      <c r="A26" s="353"/>
      <c r="B26" s="104" t="s">
        <v>245</v>
      </c>
      <c r="C26" s="104" t="s">
        <v>203</v>
      </c>
      <c r="D26" s="110" t="s">
        <v>245</v>
      </c>
      <c r="E26" s="114" t="s">
        <v>203</v>
      </c>
      <c r="G26" s="160"/>
      <c r="H26" s="160"/>
    </row>
    <row r="27" spans="1:8" x14ac:dyDescent="0.2">
      <c r="A27" s="159" t="s">
        <v>314</v>
      </c>
      <c r="B27" s="143">
        <v>70020839</v>
      </c>
      <c r="C27" s="111">
        <f>+B27</f>
        <v>70020839</v>
      </c>
      <c r="D27" s="141">
        <v>68214212</v>
      </c>
      <c r="E27" s="143">
        <f>+D27</f>
        <v>68214212</v>
      </c>
      <c r="G27" s="160"/>
      <c r="H27" s="160"/>
    </row>
    <row r="28" spans="1:8" ht="24" x14ac:dyDescent="0.2">
      <c r="A28" s="133" t="s">
        <v>315</v>
      </c>
      <c r="B28" s="140">
        <v>29986698</v>
      </c>
      <c r="C28" s="140">
        <f t="shared" ref="C28:C29" si="0">+B28</f>
        <v>29986698</v>
      </c>
      <c r="D28" s="141">
        <v>30873717</v>
      </c>
      <c r="E28" s="140">
        <f t="shared" ref="E28:E29" si="1">+D28</f>
        <v>30873717</v>
      </c>
      <c r="G28" s="160"/>
      <c r="H28" s="160"/>
    </row>
    <row r="29" spans="1:8" ht="24" x14ac:dyDescent="0.2">
      <c r="A29" s="133" t="s">
        <v>316</v>
      </c>
      <c r="B29" s="140">
        <v>12287189</v>
      </c>
      <c r="C29" s="141">
        <f t="shared" si="0"/>
        <v>12287189</v>
      </c>
      <c r="D29" s="141">
        <v>13287726</v>
      </c>
      <c r="E29" s="140">
        <f t="shared" si="1"/>
        <v>13287726</v>
      </c>
      <c r="G29" s="160"/>
      <c r="H29" s="160"/>
    </row>
    <row r="30" spans="1:8" ht="13.5" thickBot="1" x14ac:dyDescent="0.25">
      <c r="A30" s="159" t="s">
        <v>254</v>
      </c>
      <c r="B30" s="106">
        <v>1831948</v>
      </c>
      <c r="C30" s="142">
        <f>+B30</f>
        <v>1831948</v>
      </c>
      <c r="D30" s="141">
        <v>2208711</v>
      </c>
      <c r="E30" s="106">
        <f>+D30</f>
        <v>2208711</v>
      </c>
      <c r="G30" s="160"/>
      <c r="H30" s="160"/>
    </row>
    <row r="31" spans="1:8" ht="13.5" thickBot="1" x14ac:dyDescent="0.25">
      <c r="A31" s="139" t="s">
        <v>291</v>
      </c>
      <c r="B31" s="112">
        <f>SUM(B27:B30)</f>
        <v>114126674</v>
      </c>
      <c r="C31" s="112">
        <f t="shared" ref="C31:E31" si="2">SUM(C27:C30)</f>
        <v>114126674</v>
      </c>
      <c r="D31" s="113">
        <f t="shared" si="2"/>
        <v>114584366</v>
      </c>
      <c r="E31" s="112">
        <f t="shared" si="2"/>
        <v>114584366</v>
      </c>
      <c r="G31" s="160"/>
      <c r="H31" s="160"/>
    </row>
    <row r="32" spans="1:8" x14ac:dyDescent="0.2">
      <c r="A32" s="115"/>
      <c r="B32" s="116"/>
      <c r="C32" s="116"/>
      <c r="D32" s="116"/>
      <c r="E32" s="116"/>
    </row>
    <row r="33" spans="1:5" x14ac:dyDescent="0.2">
      <c r="A33" s="115"/>
      <c r="B33" s="116"/>
      <c r="C33" s="116"/>
      <c r="D33" s="116"/>
      <c r="E33" s="116"/>
    </row>
    <row r="34" spans="1:5" ht="13.5" thickBot="1" x14ac:dyDescent="0.25">
      <c r="A34" s="130" t="s">
        <v>255</v>
      </c>
      <c r="D34" s="99"/>
      <c r="E34" s="109" t="s">
        <v>244</v>
      </c>
    </row>
    <row r="35" spans="1:5" ht="13.5" thickBot="1" x14ac:dyDescent="0.25">
      <c r="A35" s="352" t="s">
        <v>310</v>
      </c>
      <c r="B35" s="354" t="s">
        <v>294</v>
      </c>
      <c r="C35" s="355"/>
      <c r="D35" s="356" t="s">
        <v>293</v>
      </c>
      <c r="E35" s="357"/>
    </row>
    <row r="36" spans="1:5" ht="13.5" thickBot="1" x14ac:dyDescent="0.25">
      <c r="A36" s="353"/>
      <c r="B36" s="110" t="s">
        <v>245</v>
      </c>
      <c r="C36" s="110" t="s">
        <v>203</v>
      </c>
      <c r="D36" s="110" t="s">
        <v>245</v>
      </c>
      <c r="E36" s="114" t="s">
        <v>203</v>
      </c>
    </row>
    <row r="37" spans="1:5" x14ac:dyDescent="0.2">
      <c r="A37" s="159" t="s">
        <v>292</v>
      </c>
      <c r="B37" s="143">
        <v>68162326</v>
      </c>
      <c r="C37" s="111">
        <f>+B37</f>
        <v>68162326</v>
      </c>
      <c r="D37" s="141">
        <v>68358109</v>
      </c>
      <c r="E37" s="143">
        <f>+D37</f>
        <v>68358109</v>
      </c>
    </row>
    <row r="38" spans="1:5" ht="13.5" thickBot="1" x14ac:dyDescent="0.25">
      <c r="A38" s="159" t="s">
        <v>254</v>
      </c>
      <c r="B38" s="106">
        <v>4035902</v>
      </c>
      <c r="C38" s="142">
        <f>+B38</f>
        <v>4035902</v>
      </c>
      <c r="D38" s="141">
        <v>3603860</v>
      </c>
      <c r="E38" s="106">
        <f>+D38</f>
        <v>3603860</v>
      </c>
    </row>
    <row r="39" spans="1:5" ht="13.5" thickBot="1" x14ac:dyDescent="0.25">
      <c r="A39" s="139" t="s">
        <v>291</v>
      </c>
      <c r="B39" s="112">
        <f>SUM(B37:B38)</f>
        <v>72198228</v>
      </c>
      <c r="C39" s="112">
        <f t="shared" ref="C39" si="3">SUM(C37:C38)</f>
        <v>72198228</v>
      </c>
      <c r="D39" s="113">
        <f t="shared" ref="D39" si="4">SUM(D37:D38)</f>
        <v>71961969</v>
      </c>
      <c r="E39" s="112">
        <f t="shared" ref="E39" si="5">SUM(E37:E38)</f>
        <v>71961969</v>
      </c>
    </row>
    <row r="40" spans="1:5" x14ac:dyDescent="0.2">
      <c r="D40" s="99"/>
      <c r="E40" s="99"/>
    </row>
    <row r="41" spans="1:5" x14ac:dyDescent="0.2">
      <c r="D41" s="99"/>
      <c r="E41" s="99"/>
    </row>
    <row r="42" spans="1:5" ht="13.5" thickBot="1" x14ac:dyDescent="0.25">
      <c r="A42" s="130" t="s">
        <v>256</v>
      </c>
      <c r="D42" s="99"/>
      <c r="E42" s="109" t="s">
        <v>244</v>
      </c>
    </row>
    <row r="43" spans="1:5" ht="13.5" thickBot="1" x14ac:dyDescent="0.25">
      <c r="A43" s="352" t="s">
        <v>309</v>
      </c>
      <c r="B43" s="354" t="s">
        <v>294</v>
      </c>
      <c r="C43" s="355"/>
      <c r="D43" s="356" t="s">
        <v>293</v>
      </c>
      <c r="E43" s="357"/>
    </row>
    <row r="44" spans="1:5" ht="13.5" thickBot="1" x14ac:dyDescent="0.25">
      <c r="A44" s="353"/>
      <c r="B44" s="110" t="s">
        <v>245</v>
      </c>
      <c r="C44" s="110" t="s">
        <v>203</v>
      </c>
      <c r="D44" s="110" t="s">
        <v>245</v>
      </c>
      <c r="E44" s="104" t="s">
        <v>203</v>
      </c>
    </row>
    <row r="45" spans="1:5" x14ac:dyDescent="0.2">
      <c r="A45" s="159" t="s">
        <v>257</v>
      </c>
      <c r="B45" s="143">
        <v>2434960</v>
      </c>
      <c r="C45" s="143">
        <f>+B45</f>
        <v>2434960</v>
      </c>
      <c r="D45" s="143">
        <v>1727730</v>
      </c>
      <c r="E45" s="143">
        <f>+D45</f>
        <v>1727730</v>
      </c>
    </row>
    <row r="46" spans="1:5" x14ac:dyDescent="0.2">
      <c r="A46" s="159" t="s">
        <v>258</v>
      </c>
      <c r="B46" s="140">
        <v>9786627</v>
      </c>
      <c r="C46" s="140">
        <f>+B46</f>
        <v>9786627</v>
      </c>
      <c r="D46" s="140">
        <v>8007655</v>
      </c>
      <c r="E46" s="140">
        <f>+D46</f>
        <v>8007655</v>
      </c>
    </row>
    <row r="47" spans="1:5" x14ac:dyDescent="0.2">
      <c r="A47" s="159" t="s">
        <v>259</v>
      </c>
      <c r="B47" s="140">
        <v>22183</v>
      </c>
      <c r="C47" s="140">
        <f>+B47</f>
        <v>22183</v>
      </c>
      <c r="D47" s="140">
        <v>8050</v>
      </c>
      <c r="E47" s="140">
        <f>+D47</f>
        <v>8050</v>
      </c>
    </row>
    <row r="48" spans="1:5" ht="13.5" thickBot="1" x14ac:dyDescent="0.25">
      <c r="A48" s="159" t="s">
        <v>295</v>
      </c>
      <c r="B48" s="106">
        <v>-1158594</v>
      </c>
      <c r="C48" s="106">
        <f>+B48</f>
        <v>-1158594</v>
      </c>
      <c r="D48" s="140">
        <v>-47964</v>
      </c>
      <c r="E48" s="106">
        <f>+D48</f>
        <v>-47964</v>
      </c>
    </row>
    <row r="49" spans="1:5" ht="13.5" thickBot="1" x14ac:dyDescent="0.25">
      <c r="A49" s="139" t="s">
        <v>291</v>
      </c>
      <c r="B49" s="108">
        <f>SUM(B45:B48)</f>
        <v>11085176</v>
      </c>
      <c r="C49" s="108">
        <f t="shared" ref="C49" si="6">SUM(C45:C48)</f>
        <v>11085176</v>
      </c>
      <c r="D49" s="108">
        <f t="shared" ref="D49" si="7">SUM(D45:D48)</f>
        <v>9695471</v>
      </c>
      <c r="E49" s="108">
        <f t="shared" ref="E49" si="8">SUM(E45:E48)</f>
        <v>9695471</v>
      </c>
    </row>
    <row r="50" spans="1:5" x14ac:dyDescent="0.2">
      <c r="A50" s="115"/>
      <c r="B50" s="116"/>
      <c r="C50" s="116"/>
      <c r="D50" s="116"/>
      <c r="E50" s="116"/>
    </row>
    <row r="51" spans="1:5" x14ac:dyDescent="0.2">
      <c r="A51" s="115"/>
      <c r="B51" s="116"/>
      <c r="C51" s="116"/>
      <c r="D51" s="116"/>
      <c r="E51" s="116"/>
    </row>
    <row r="52" spans="1:5" ht="13.5" thickBot="1" x14ac:dyDescent="0.25">
      <c r="A52" s="130" t="s">
        <v>282</v>
      </c>
      <c r="D52" s="99"/>
      <c r="E52" s="109" t="s">
        <v>244</v>
      </c>
    </row>
    <row r="53" spans="1:5" ht="13.5" thickBot="1" x14ac:dyDescent="0.25">
      <c r="A53" s="352" t="s">
        <v>308</v>
      </c>
      <c r="B53" s="354" t="s">
        <v>294</v>
      </c>
      <c r="C53" s="355"/>
      <c r="D53" s="356" t="s">
        <v>293</v>
      </c>
      <c r="E53" s="357"/>
    </row>
    <row r="54" spans="1:5" ht="13.5" thickBot="1" x14ac:dyDescent="0.25">
      <c r="A54" s="353"/>
      <c r="B54" s="110" t="s">
        <v>245</v>
      </c>
      <c r="C54" s="110" t="s">
        <v>203</v>
      </c>
      <c r="D54" s="110" t="s">
        <v>245</v>
      </c>
      <c r="E54" s="104" t="s">
        <v>203</v>
      </c>
    </row>
    <row r="55" spans="1:5" x14ac:dyDescent="0.2">
      <c r="A55" s="159" t="s">
        <v>260</v>
      </c>
      <c r="B55" s="143">
        <v>80323479</v>
      </c>
      <c r="C55" s="143">
        <f>+B55</f>
        <v>80323479</v>
      </c>
      <c r="D55" s="143">
        <f>+RDG!L25-D56</f>
        <v>84329006</v>
      </c>
      <c r="E55" s="143">
        <f>+D55</f>
        <v>84329006</v>
      </c>
    </row>
    <row r="56" spans="1:5" x14ac:dyDescent="0.2">
      <c r="A56" s="159" t="s">
        <v>261</v>
      </c>
      <c r="B56" s="140">
        <v>10948970</v>
      </c>
      <c r="C56" s="140">
        <f>+B56</f>
        <v>10948970</v>
      </c>
      <c r="D56" s="140">
        <v>11227155</v>
      </c>
      <c r="E56" s="140">
        <f>+D56</f>
        <v>11227155</v>
      </c>
    </row>
    <row r="57" spans="1:5" x14ac:dyDescent="0.2">
      <c r="A57" s="159" t="s">
        <v>286</v>
      </c>
      <c r="B57" s="140">
        <v>8560000</v>
      </c>
      <c r="C57" s="140">
        <f>+B57</f>
        <v>8560000</v>
      </c>
      <c r="D57" s="140">
        <v>8998000</v>
      </c>
      <c r="E57" s="140">
        <f>+D57</f>
        <v>8998000</v>
      </c>
    </row>
    <row r="58" spans="1:5" ht="13.5" thickBot="1" x14ac:dyDescent="0.25">
      <c r="A58" s="159" t="s">
        <v>287</v>
      </c>
      <c r="B58" s="106">
        <v>2951436</v>
      </c>
      <c r="C58" s="106">
        <f>+B58</f>
        <v>2951436</v>
      </c>
      <c r="D58" s="140">
        <f>+RDG!L24-D57</f>
        <v>5492872</v>
      </c>
      <c r="E58" s="106">
        <f>+D58</f>
        <v>5492872</v>
      </c>
    </row>
    <row r="59" spans="1:5" ht="13.5" thickBot="1" x14ac:dyDescent="0.25">
      <c r="A59" s="139" t="s">
        <v>249</v>
      </c>
      <c r="B59" s="108">
        <f>SUM(B55:B58)</f>
        <v>102783885</v>
      </c>
      <c r="C59" s="108">
        <f t="shared" ref="C59" si="9">SUM(C55:C58)</f>
        <v>102783885</v>
      </c>
      <c r="D59" s="108">
        <f t="shared" ref="D59" si="10">SUM(D55:D58)</f>
        <v>110047033</v>
      </c>
      <c r="E59" s="108">
        <f t="shared" ref="E59" si="11">SUM(E55:E58)</f>
        <v>110047033</v>
      </c>
    </row>
    <row r="60" spans="1:5" x14ac:dyDescent="0.2">
      <c r="B60" s="101"/>
      <c r="C60" s="101"/>
      <c r="D60" s="101"/>
      <c r="E60" s="101"/>
    </row>
    <row r="61" spans="1:5" x14ac:dyDescent="0.2">
      <c r="D61" s="99"/>
      <c r="E61" s="99"/>
    </row>
    <row r="62" spans="1:5" ht="13.5" thickBot="1" x14ac:dyDescent="0.25">
      <c r="A62" s="130" t="s">
        <v>262</v>
      </c>
      <c r="D62" s="117"/>
      <c r="E62" s="109" t="s">
        <v>244</v>
      </c>
    </row>
    <row r="63" spans="1:5" ht="13.5" thickBot="1" x14ac:dyDescent="0.25">
      <c r="A63" s="352" t="s">
        <v>307</v>
      </c>
      <c r="B63" s="354" t="s">
        <v>294</v>
      </c>
      <c r="C63" s="355"/>
      <c r="D63" s="356" t="s">
        <v>293</v>
      </c>
      <c r="E63" s="357"/>
    </row>
    <row r="64" spans="1:5" ht="13.5" thickBot="1" x14ac:dyDescent="0.25">
      <c r="A64" s="353"/>
      <c r="B64" s="110" t="s">
        <v>245</v>
      </c>
      <c r="C64" s="110" t="s">
        <v>203</v>
      </c>
      <c r="D64" s="110" t="s">
        <v>245</v>
      </c>
      <c r="E64" s="104" t="s">
        <v>203</v>
      </c>
    </row>
    <row r="65" spans="1:6" ht="24" x14ac:dyDescent="0.2">
      <c r="A65" s="133" t="s">
        <v>284</v>
      </c>
      <c r="B65" s="143">
        <v>44754408</v>
      </c>
      <c r="C65" s="111">
        <f>+B65</f>
        <v>44754408</v>
      </c>
      <c r="D65" s="140">
        <v>77113585</v>
      </c>
      <c r="E65" s="143">
        <f>+D65</f>
        <v>77113585</v>
      </c>
      <c r="F65" s="161"/>
    </row>
    <row r="66" spans="1:6" ht="24" x14ac:dyDescent="0.2">
      <c r="A66" s="133" t="s">
        <v>263</v>
      </c>
      <c r="B66" s="140">
        <v>-3666797</v>
      </c>
      <c r="C66" s="140">
        <f>+B66</f>
        <v>-3666797</v>
      </c>
      <c r="D66" s="140">
        <v>-6497374</v>
      </c>
      <c r="E66" s="140">
        <f>+D66</f>
        <v>-6497374</v>
      </c>
    </row>
    <row r="67" spans="1:6" ht="13.5" thickBot="1" x14ac:dyDescent="0.25">
      <c r="A67" s="159" t="s">
        <v>297</v>
      </c>
      <c r="B67" s="106">
        <v>87805</v>
      </c>
      <c r="C67" s="140">
        <f>+B67</f>
        <v>87805</v>
      </c>
      <c r="D67" s="140">
        <v>345720</v>
      </c>
      <c r="E67" s="140">
        <f>+D67</f>
        <v>345720</v>
      </c>
    </row>
    <row r="68" spans="1:6" ht="13.5" thickBot="1" x14ac:dyDescent="0.25">
      <c r="A68" s="139" t="s">
        <v>249</v>
      </c>
      <c r="B68" s="113">
        <f>SUM(B65:B67)</f>
        <v>41175416</v>
      </c>
      <c r="C68" s="113">
        <f t="shared" ref="C68:E68" si="12">SUM(C65:C67)</f>
        <v>41175416</v>
      </c>
      <c r="D68" s="113">
        <f t="shared" si="12"/>
        <v>70961931</v>
      </c>
      <c r="E68" s="113">
        <f t="shared" si="12"/>
        <v>70961931</v>
      </c>
    </row>
    <row r="69" spans="1:6" x14ac:dyDescent="0.2">
      <c r="B69" s="101"/>
      <c r="C69" s="101"/>
      <c r="D69" s="101"/>
      <c r="E69" s="101"/>
    </row>
    <row r="70" spans="1:6" x14ac:dyDescent="0.2">
      <c r="D70" s="99"/>
      <c r="E70" s="99"/>
    </row>
    <row r="71" spans="1:6" ht="13.5" thickBot="1" x14ac:dyDescent="0.25">
      <c r="A71" s="130" t="s">
        <v>264</v>
      </c>
      <c r="C71" s="109" t="s">
        <v>244</v>
      </c>
      <c r="D71" s="118"/>
      <c r="E71" s="118"/>
    </row>
    <row r="72" spans="1:6" ht="13.5" thickBot="1" x14ac:dyDescent="0.25">
      <c r="A72" s="175" t="s">
        <v>306</v>
      </c>
      <c r="B72" s="119" t="s">
        <v>285</v>
      </c>
      <c r="C72" s="119" t="s">
        <v>296</v>
      </c>
      <c r="D72" s="118"/>
      <c r="E72" s="118"/>
    </row>
    <row r="73" spans="1:6" x14ac:dyDescent="0.2">
      <c r="A73" s="132" t="s">
        <v>265</v>
      </c>
      <c r="B73" s="166">
        <v>421479852</v>
      </c>
      <c r="C73" s="167">
        <f>+BILANCA!K8</f>
        <v>435063654</v>
      </c>
      <c r="D73" s="118"/>
      <c r="E73" s="118"/>
    </row>
    <row r="74" spans="1:6" x14ac:dyDescent="0.2">
      <c r="A74" s="133"/>
      <c r="B74" s="168"/>
      <c r="C74" s="140"/>
      <c r="D74" s="118"/>
      <c r="E74" s="118"/>
    </row>
    <row r="75" spans="1:6" x14ac:dyDescent="0.2">
      <c r="A75" s="134" t="s">
        <v>266</v>
      </c>
      <c r="B75" s="169">
        <f>+B76+B77</f>
        <v>1841823262</v>
      </c>
      <c r="C75" s="120">
        <f>+C76+C77</f>
        <v>2222933523</v>
      </c>
      <c r="D75" s="118"/>
      <c r="E75" s="118"/>
    </row>
    <row r="76" spans="1:6" x14ac:dyDescent="0.2">
      <c r="A76" s="131" t="s">
        <v>226</v>
      </c>
      <c r="B76" s="168">
        <v>1300796321</v>
      </c>
      <c r="C76" s="140">
        <v>1241826051</v>
      </c>
      <c r="D76" s="118"/>
      <c r="E76" s="118"/>
    </row>
    <row r="77" spans="1:6" x14ac:dyDescent="0.2">
      <c r="A77" s="131" t="s">
        <v>227</v>
      </c>
      <c r="B77" s="168">
        <v>541026941</v>
      </c>
      <c r="C77" s="140">
        <v>981107472</v>
      </c>
      <c r="D77" s="118"/>
      <c r="E77" s="118"/>
    </row>
    <row r="78" spans="1:6" x14ac:dyDescent="0.2">
      <c r="A78" s="134" t="s">
        <v>267</v>
      </c>
      <c r="B78" s="170">
        <v>0</v>
      </c>
      <c r="C78" s="151"/>
      <c r="D78" s="118"/>
      <c r="E78" s="118"/>
    </row>
    <row r="79" spans="1:6" x14ac:dyDescent="0.2">
      <c r="A79" s="134"/>
      <c r="B79" s="169"/>
      <c r="C79" s="120"/>
      <c r="D79" s="118"/>
      <c r="E79" s="118"/>
    </row>
    <row r="80" spans="1:6" ht="13.5" thickBot="1" x14ac:dyDescent="0.25">
      <c r="A80" s="121" t="s">
        <v>230</v>
      </c>
      <c r="B80" s="171">
        <v>0</v>
      </c>
      <c r="C80" s="172"/>
      <c r="D80" s="118"/>
      <c r="E80" s="118"/>
    </row>
    <row r="81" spans="1:5" ht="13.5" thickBot="1" x14ac:dyDescent="0.25">
      <c r="A81" s="135" t="s">
        <v>249</v>
      </c>
      <c r="B81" s="113">
        <f>+B78+B75+B73+B80</f>
        <v>2263303114</v>
      </c>
      <c r="C81" s="113">
        <f>+C78+C75+C73+C80</f>
        <v>2657997177</v>
      </c>
      <c r="D81" s="118"/>
      <c r="E81" s="118"/>
    </row>
    <row r="82" spans="1:5" x14ac:dyDescent="0.2">
      <c r="B82" s="101"/>
      <c r="C82" s="101"/>
      <c r="D82" s="118"/>
      <c r="E82" s="118"/>
    </row>
    <row r="83" spans="1:5" x14ac:dyDescent="0.2">
      <c r="B83" s="122"/>
      <c r="C83" s="122"/>
      <c r="D83" s="118"/>
      <c r="E83" s="118"/>
    </row>
    <row r="84" spans="1:5" ht="13.5" thickBot="1" x14ac:dyDescent="0.25">
      <c r="A84" s="130" t="s">
        <v>268</v>
      </c>
      <c r="C84" s="109" t="s">
        <v>244</v>
      </c>
      <c r="D84" s="118"/>
      <c r="E84" s="118"/>
    </row>
    <row r="85" spans="1:5" ht="13.5" thickBot="1" x14ac:dyDescent="0.25">
      <c r="A85" s="175" t="s">
        <v>305</v>
      </c>
      <c r="B85" s="119" t="s">
        <v>285</v>
      </c>
      <c r="C85" s="119" t="s">
        <v>296</v>
      </c>
      <c r="D85" s="118"/>
      <c r="E85" s="118"/>
    </row>
    <row r="86" spans="1:5" x14ac:dyDescent="0.2">
      <c r="A86" s="137" t="s">
        <v>228</v>
      </c>
      <c r="B86" s="140">
        <v>753064739</v>
      </c>
      <c r="C86" s="140">
        <v>578104034</v>
      </c>
      <c r="D86" s="118"/>
      <c r="E86" s="118"/>
    </row>
    <row r="87" spans="1:5" x14ac:dyDescent="0.2">
      <c r="A87" s="138" t="s">
        <v>229</v>
      </c>
      <c r="B87" s="140">
        <v>21070270</v>
      </c>
      <c r="C87" s="140">
        <v>46228651</v>
      </c>
      <c r="D87" s="118"/>
      <c r="E87" s="118"/>
    </row>
    <row r="88" spans="1:5" x14ac:dyDescent="0.2">
      <c r="A88" s="138"/>
      <c r="B88" s="140"/>
      <c r="C88" s="140"/>
      <c r="D88" s="118"/>
      <c r="E88" s="118"/>
    </row>
    <row r="89" spans="1:5" ht="13.5" thickBot="1" x14ac:dyDescent="0.25">
      <c r="A89" s="121" t="s">
        <v>230</v>
      </c>
      <c r="B89" s="152">
        <v>0</v>
      </c>
      <c r="C89" s="152"/>
      <c r="D89" s="118"/>
      <c r="E89" s="118"/>
    </row>
    <row r="90" spans="1:5" ht="13.5" thickBot="1" x14ac:dyDescent="0.25">
      <c r="A90" s="135" t="s">
        <v>249</v>
      </c>
      <c r="B90" s="113">
        <f>SUM(B86:B89)</f>
        <v>774135009</v>
      </c>
      <c r="C90" s="113">
        <f>SUM(C86:C89)</f>
        <v>624332685</v>
      </c>
      <c r="D90" s="118"/>
      <c r="E90" s="118"/>
    </row>
    <row r="91" spans="1:5" x14ac:dyDescent="0.2">
      <c r="B91" s="101"/>
      <c r="C91" s="101"/>
      <c r="D91" s="118"/>
      <c r="E91" s="118"/>
    </row>
    <row r="92" spans="1:5" x14ac:dyDescent="0.2">
      <c r="D92" s="118"/>
      <c r="E92" s="118"/>
    </row>
    <row r="93" spans="1:5" ht="13.5" thickBot="1" x14ac:dyDescent="0.25">
      <c r="A93" s="129" t="s">
        <v>269</v>
      </c>
      <c r="C93" s="109" t="s">
        <v>244</v>
      </c>
      <c r="D93" s="118"/>
      <c r="E93" s="118"/>
    </row>
    <row r="94" spans="1:5" ht="13.5" thickBot="1" x14ac:dyDescent="0.25">
      <c r="A94" s="174" t="s">
        <v>304</v>
      </c>
      <c r="B94" s="119" t="s">
        <v>285</v>
      </c>
      <c r="C94" s="119" t="s">
        <v>296</v>
      </c>
      <c r="D94" s="118"/>
      <c r="E94" s="118"/>
    </row>
    <row r="95" spans="1:5" x14ac:dyDescent="0.2">
      <c r="A95" s="138" t="s">
        <v>281</v>
      </c>
      <c r="B95" s="140">
        <v>415536615</v>
      </c>
      <c r="C95" s="140">
        <v>411289647</v>
      </c>
      <c r="D95" s="118"/>
      <c r="E95" s="118"/>
    </row>
    <row r="96" spans="1:5" x14ac:dyDescent="0.2">
      <c r="A96" s="123" t="s">
        <v>231</v>
      </c>
      <c r="B96" s="140">
        <v>551322886</v>
      </c>
      <c r="C96" s="140">
        <v>503382141</v>
      </c>
      <c r="D96" s="118"/>
      <c r="E96" s="118"/>
    </row>
    <row r="97" spans="1:5" x14ac:dyDescent="0.2">
      <c r="A97" s="123" t="s">
        <v>232</v>
      </c>
      <c r="B97" s="140">
        <v>2630574528</v>
      </c>
      <c r="C97" s="140">
        <v>2388870141</v>
      </c>
      <c r="D97" s="118"/>
      <c r="E97" s="118"/>
    </row>
    <row r="98" spans="1:5" x14ac:dyDescent="0.2">
      <c r="A98" s="123" t="s">
        <v>233</v>
      </c>
      <c r="B98" s="140">
        <v>450105787</v>
      </c>
      <c r="C98" s="140">
        <v>287890577</v>
      </c>
      <c r="D98" s="118"/>
      <c r="E98" s="118"/>
    </row>
    <row r="99" spans="1:5" x14ac:dyDescent="0.2">
      <c r="A99" s="123"/>
      <c r="B99" s="141"/>
      <c r="C99" s="141"/>
      <c r="D99" s="118"/>
      <c r="E99" s="118"/>
    </row>
    <row r="100" spans="1:5" x14ac:dyDescent="0.2">
      <c r="A100" s="123" t="s">
        <v>230</v>
      </c>
      <c r="B100" s="140">
        <v>-6771524</v>
      </c>
      <c r="C100" s="140">
        <v>-1014844</v>
      </c>
      <c r="D100" s="118"/>
      <c r="E100" s="118"/>
    </row>
    <row r="101" spans="1:5" ht="13.5" thickBot="1" x14ac:dyDescent="0.25">
      <c r="A101" s="150" t="s">
        <v>270</v>
      </c>
      <c r="B101" s="140">
        <v>-499203.86</v>
      </c>
      <c r="C101" s="140">
        <v>-288044</v>
      </c>
      <c r="D101" s="118"/>
      <c r="E101" s="118"/>
    </row>
    <row r="102" spans="1:5" ht="13.5" thickBot="1" x14ac:dyDescent="0.25">
      <c r="A102" s="139" t="s">
        <v>249</v>
      </c>
      <c r="B102" s="113">
        <f>+B101+B100+B98+B97+B96+B95</f>
        <v>4040269088.1399999</v>
      </c>
      <c r="C102" s="113">
        <f>+C101+C100+C98+C97+C96+C95</f>
        <v>3590129618</v>
      </c>
      <c r="D102" s="125"/>
      <c r="E102" s="118"/>
    </row>
    <row r="103" spans="1:5" x14ac:dyDescent="0.2">
      <c r="B103" s="101"/>
      <c r="C103" s="101"/>
      <c r="D103" s="118"/>
      <c r="E103" s="118"/>
    </row>
    <row r="104" spans="1:5" x14ac:dyDescent="0.2">
      <c r="B104" s="122"/>
      <c r="C104" s="122"/>
      <c r="D104" s="118"/>
      <c r="E104" s="118"/>
    </row>
    <row r="105" spans="1:5" ht="13.5" thickBot="1" x14ac:dyDescent="0.25">
      <c r="A105" s="129" t="s">
        <v>271</v>
      </c>
      <c r="C105" s="109" t="s">
        <v>244</v>
      </c>
      <c r="D105" s="118"/>
      <c r="E105" s="118"/>
    </row>
    <row r="106" spans="1:5" ht="13.5" thickBot="1" x14ac:dyDescent="0.25">
      <c r="A106" s="174" t="s">
        <v>303</v>
      </c>
      <c r="B106" s="119" t="s">
        <v>285</v>
      </c>
      <c r="C106" s="119" t="s">
        <v>296</v>
      </c>
      <c r="D106" s="118"/>
      <c r="E106" s="118"/>
    </row>
    <row r="107" spans="1:5" x14ac:dyDescent="0.2">
      <c r="A107" s="183" t="s">
        <v>320</v>
      </c>
      <c r="B107" s="120">
        <f>+B108+B109</f>
        <v>81579680</v>
      </c>
      <c r="C107" s="120">
        <f>+C108+C109</f>
        <v>76048405</v>
      </c>
      <c r="D107" s="189"/>
      <c r="E107" s="118"/>
    </row>
    <row r="108" spans="1:5" x14ac:dyDescent="0.2">
      <c r="A108" s="164" t="s">
        <v>288</v>
      </c>
      <c r="B108" s="141">
        <f>+[1]Bilješke!B108</f>
        <v>81583376</v>
      </c>
      <c r="C108" s="141">
        <v>76052125</v>
      </c>
      <c r="D108" s="118"/>
      <c r="E108" s="118"/>
    </row>
    <row r="109" spans="1:5" x14ac:dyDescent="0.2">
      <c r="A109" s="164" t="s">
        <v>272</v>
      </c>
      <c r="B109" s="141">
        <f>+[1]Bilješke!B109</f>
        <v>-3696</v>
      </c>
      <c r="C109" s="141">
        <v>-3720</v>
      </c>
      <c r="D109" s="118"/>
      <c r="E109" s="118"/>
    </row>
    <row r="110" spans="1:5" x14ac:dyDescent="0.2">
      <c r="A110" s="184" t="s">
        <v>319</v>
      </c>
      <c r="B110" s="120">
        <f>+B111+B112</f>
        <v>2783381353</v>
      </c>
      <c r="C110" s="120">
        <f>+C111+C112</f>
        <v>2753062347</v>
      </c>
      <c r="D110" s="189"/>
      <c r="E110" s="118"/>
    </row>
    <row r="111" spans="1:5" x14ac:dyDescent="0.2">
      <c r="A111" s="164" t="s">
        <v>288</v>
      </c>
      <c r="B111" s="141">
        <f>+[1]Bilješke!B111</f>
        <v>3880932056</v>
      </c>
      <c r="C111" s="141">
        <v>3861556975</v>
      </c>
      <c r="D111" s="118"/>
      <c r="E111" s="118"/>
    </row>
    <row r="112" spans="1:5" x14ac:dyDescent="0.2">
      <c r="A112" s="164" t="s">
        <v>272</v>
      </c>
      <c r="B112" s="141">
        <f>+[1]Bilješke!B112</f>
        <v>-1097550703</v>
      </c>
      <c r="C112" s="141">
        <v>-1108494628</v>
      </c>
      <c r="D112" s="118"/>
      <c r="E112" s="118"/>
    </row>
    <row r="113" spans="1:5" x14ac:dyDescent="0.2">
      <c r="A113" s="184" t="s">
        <v>318</v>
      </c>
      <c r="B113" s="120">
        <f>+B114+B115</f>
        <v>4577784714</v>
      </c>
      <c r="C113" s="120">
        <f>+C114+C115</f>
        <v>4595733867</v>
      </c>
      <c r="D113" s="189"/>
      <c r="E113" s="118"/>
    </row>
    <row r="114" spans="1:5" x14ac:dyDescent="0.2">
      <c r="A114" s="164" t="s">
        <v>288</v>
      </c>
      <c r="B114" s="141">
        <f>+[1]Bilješke!B114</f>
        <v>4799866200</v>
      </c>
      <c r="C114" s="141">
        <v>4837532286</v>
      </c>
      <c r="D114" s="118"/>
      <c r="E114" s="118"/>
    </row>
    <row r="115" spans="1:5" x14ac:dyDescent="0.2">
      <c r="A115" s="164" t="s">
        <v>272</v>
      </c>
      <c r="B115" s="141">
        <f>+[1]Bilješke!B115</f>
        <v>-222081486</v>
      </c>
      <c r="C115" s="141">
        <v>-241798419</v>
      </c>
      <c r="D115" s="126"/>
      <c r="E115" s="118"/>
    </row>
    <row r="116" spans="1:5" x14ac:dyDescent="0.2">
      <c r="A116" s="185" t="s">
        <v>298</v>
      </c>
      <c r="B116" s="173">
        <f>+B117+B118</f>
        <v>1423592367</v>
      </c>
      <c r="C116" s="173">
        <f>+C117+C118</f>
        <v>1423761528</v>
      </c>
      <c r="D116" s="125"/>
      <c r="E116" s="118"/>
    </row>
    <row r="117" spans="1:5" x14ac:dyDescent="0.2">
      <c r="A117" s="186" t="s">
        <v>288</v>
      </c>
      <c r="B117" s="141">
        <f>+[1]Bilješke!B117</f>
        <v>1441669433</v>
      </c>
      <c r="C117" s="141">
        <v>1440756974</v>
      </c>
      <c r="D117" s="125"/>
      <c r="E117" s="118"/>
    </row>
    <row r="118" spans="1:5" x14ac:dyDescent="0.2">
      <c r="A118" s="186" t="s">
        <v>272</v>
      </c>
      <c r="B118" s="141">
        <f>+[1]Bilješke!B118</f>
        <v>-18077066</v>
      </c>
      <c r="C118" s="141">
        <v>-16995446</v>
      </c>
      <c r="D118" s="118"/>
      <c r="E118" s="125"/>
    </row>
    <row r="119" spans="1:5" x14ac:dyDescent="0.2">
      <c r="A119" s="184" t="s">
        <v>317</v>
      </c>
      <c r="B119" s="120">
        <f>+B120+B121</f>
        <v>4037506783</v>
      </c>
      <c r="C119" s="120">
        <f>+C120+C121</f>
        <v>3856906171</v>
      </c>
      <c r="D119" s="125"/>
      <c r="E119" s="126"/>
    </row>
    <row r="120" spans="1:5" x14ac:dyDescent="0.2">
      <c r="A120" s="164" t="s">
        <v>288</v>
      </c>
      <c r="B120" s="141">
        <f>+[1]Bilješke!B120</f>
        <v>4040077723</v>
      </c>
      <c r="C120" s="141">
        <v>3860503718</v>
      </c>
      <c r="D120" s="125"/>
      <c r="E120" s="126"/>
    </row>
    <row r="121" spans="1:5" x14ac:dyDescent="0.2">
      <c r="A121" s="164" t="s">
        <v>272</v>
      </c>
      <c r="B121" s="141">
        <f>+[1]Bilješke!B121</f>
        <v>-2570940</v>
      </c>
      <c r="C121" s="141">
        <v>-3597547</v>
      </c>
      <c r="D121" s="118"/>
      <c r="E121" s="118"/>
    </row>
    <row r="122" spans="1:5" x14ac:dyDescent="0.2">
      <c r="A122" s="124"/>
      <c r="B122" s="120"/>
      <c r="C122" s="120"/>
      <c r="D122" s="118"/>
      <c r="E122" s="118"/>
    </row>
    <row r="123" spans="1:5" x14ac:dyDescent="0.2">
      <c r="A123" s="123" t="s">
        <v>230</v>
      </c>
      <c r="B123" s="141">
        <f>+[1]Bilješke!B123</f>
        <v>-103076997</v>
      </c>
      <c r="C123" s="141">
        <v>-105082300</v>
      </c>
      <c r="D123" s="118"/>
      <c r="E123" s="118"/>
    </row>
    <row r="124" spans="1:5" ht="13.5" thickBot="1" x14ac:dyDescent="0.25">
      <c r="A124" s="123" t="s">
        <v>270</v>
      </c>
      <c r="B124" s="141">
        <f>+[1]Bilješke!B124</f>
        <v>-45255706</v>
      </c>
      <c r="C124" s="141">
        <v>-44064787</v>
      </c>
      <c r="D124" s="118"/>
      <c r="E124" s="118"/>
    </row>
    <row r="125" spans="1:5" ht="13.5" thickBot="1" x14ac:dyDescent="0.25">
      <c r="A125" s="139" t="s">
        <v>299</v>
      </c>
      <c r="B125" s="113">
        <f>+B123+B124+B119+B113+B110+B107</f>
        <v>11331919827</v>
      </c>
      <c r="C125" s="113">
        <f>+C123+C124+C119+C113+C110+C107</f>
        <v>11132603703</v>
      </c>
      <c r="D125" s="118"/>
      <c r="E125" s="118"/>
    </row>
    <row r="126" spans="1:5" x14ac:dyDescent="0.2">
      <c r="B126" s="101"/>
      <c r="C126" s="101"/>
      <c r="D126" s="118"/>
      <c r="E126" s="118"/>
    </row>
    <row r="127" spans="1:5" x14ac:dyDescent="0.2">
      <c r="D127" s="118"/>
      <c r="E127" s="118"/>
    </row>
    <row r="128" spans="1:5" ht="13.5" thickBot="1" x14ac:dyDescent="0.25">
      <c r="A128" s="130" t="s">
        <v>273</v>
      </c>
      <c r="B128" s="101"/>
      <c r="C128" s="109" t="s">
        <v>244</v>
      </c>
      <c r="D128" s="118"/>
      <c r="E128" s="118"/>
    </row>
    <row r="129" spans="1:7" ht="13.5" thickBot="1" x14ac:dyDescent="0.25">
      <c r="A129" s="175" t="s">
        <v>302</v>
      </c>
      <c r="B129" s="119" t="s">
        <v>285</v>
      </c>
      <c r="C129" s="119" t="s">
        <v>296</v>
      </c>
      <c r="D129" s="118"/>
      <c r="E129" s="118"/>
    </row>
    <row r="130" spans="1:7" x14ac:dyDescent="0.2">
      <c r="A130" s="187" t="s">
        <v>234</v>
      </c>
      <c r="B130" s="140">
        <v>1180254901</v>
      </c>
      <c r="C130" s="140">
        <v>1125207857</v>
      </c>
      <c r="D130" s="117"/>
      <c r="E130" s="118"/>
    </row>
    <row r="131" spans="1:7" x14ac:dyDescent="0.2">
      <c r="A131" s="187" t="s">
        <v>235</v>
      </c>
      <c r="B131" s="140">
        <v>3010655654</v>
      </c>
      <c r="C131" s="140">
        <v>3014791767</v>
      </c>
      <c r="D131" s="117"/>
      <c r="E131" s="117"/>
      <c r="F131" s="161"/>
      <c r="G131" s="162"/>
    </row>
    <row r="132" spans="1:7" x14ac:dyDescent="0.2">
      <c r="A132" s="187" t="s">
        <v>236</v>
      </c>
      <c r="B132" s="140">
        <v>8886016253</v>
      </c>
      <c r="C132" s="140">
        <v>8800318668</v>
      </c>
      <c r="D132" s="117"/>
      <c r="E132" s="118"/>
    </row>
    <row r="133" spans="1:7" ht="13.5" thickBot="1" x14ac:dyDescent="0.25">
      <c r="A133" s="187" t="s">
        <v>274</v>
      </c>
      <c r="B133" s="140">
        <v>1453063764</v>
      </c>
      <c r="C133" s="140">
        <v>1342538916</v>
      </c>
      <c r="D133" s="117"/>
      <c r="E133" s="118"/>
    </row>
    <row r="134" spans="1:7" ht="13.5" thickBot="1" x14ac:dyDescent="0.25">
      <c r="A134" s="135" t="s">
        <v>249</v>
      </c>
      <c r="B134" s="113">
        <f>SUM(B130:B133)</f>
        <v>14529990572</v>
      </c>
      <c r="C134" s="113">
        <f>SUM(C130:C133)</f>
        <v>14282857208</v>
      </c>
      <c r="D134" s="118"/>
      <c r="E134" s="117"/>
      <c r="F134" s="117"/>
      <c r="G134" s="163"/>
    </row>
    <row r="135" spans="1:7" x14ac:dyDescent="0.2">
      <c r="B135" s="101"/>
      <c r="C135" s="101"/>
      <c r="D135" s="118"/>
      <c r="E135" s="118"/>
    </row>
    <row r="136" spans="1:7" x14ac:dyDescent="0.2">
      <c r="D136" s="118"/>
      <c r="E136" s="118"/>
    </row>
    <row r="137" spans="1:7" ht="13.5" thickBot="1" x14ac:dyDescent="0.25">
      <c r="A137" s="129" t="s">
        <v>275</v>
      </c>
      <c r="C137" s="109" t="s">
        <v>244</v>
      </c>
      <c r="D137" s="118"/>
      <c r="E137" s="118"/>
    </row>
    <row r="138" spans="1:7" ht="13.5" thickBot="1" x14ac:dyDescent="0.25">
      <c r="A138" s="174" t="s">
        <v>301</v>
      </c>
      <c r="B138" s="119" t="s">
        <v>285</v>
      </c>
      <c r="C138" s="119" t="s">
        <v>296</v>
      </c>
      <c r="D138" s="118"/>
      <c r="E138" s="118"/>
    </row>
    <row r="139" spans="1:7" ht="12.75" customHeight="1" x14ac:dyDescent="0.2">
      <c r="A139" s="187" t="s">
        <v>237</v>
      </c>
      <c r="B139" s="140">
        <v>624696401</v>
      </c>
      <c r="C139" s="140">
        <v>603136147</v>
      </c>
      <c r="D139" s="118"/>
      <c r="E139" s="118"/>
    </row>
    <row r="140" spans="1:7" ht="12.75" customHeight="1" x14ac:dyDescent="0.2">
      <c r="A140" s="137" t="s">
        <v>238</v>
      </c>
      <c r="B140" s="188">
        <v>0</v>
      </c>
      <c r="C140" s="140"/>
      <c r="D140" s="118"/>
      <c r="E140" s="118"/>
    </row>
    <row r="141" spans="1:7" ht="12.75" customHeight="1" x14ac:dyDescent="0.2">
      <c r="A141" s="187" t="s">
        <v>276</v>
      </c>
      <c r="B141" s="188">
        <v>0</v>
      </c>
      <c r="C141" s="140"/>
      <c r="D141" s="118"/>
      <c r="E141" s="118"/>
    </row>
    <row r="142" spans="1:7" ht="12.75" customHeight="1" x14ac:dyDescent="0.2">
      <c r="A142" s="187" t="s">
        <v>277</v>
      </c>
      <c r="B142" s="140">
        <v>88426109</v>
      </c>
      <c r="C142" s="140">
        <v>5206873</v>
      </c>
      <c r="D142" s="118"/>
      <c r="E142" s="118"/>
    </row>
    <row r="143" spans="1:7" ht="12.75" customHeight="1" thickBot="1" x14ac:dyDescent="0.25">
      <c r="A143" s="187" t="s">
        <v>278</v>
      </c>
      <c r="B143" s="140">
        <v>-3700954</v>
      </c>
      <c r="C143" s="140">
        <v>-4228251</v>
      </c>
      <c r="D143" s="118"/>
      <c r="E143" s="118"/>
    </row>
    <row r="144" spans="1:7" ht="13.5" thickBot="1" x14ac:dyDescent="0.25">
      <c r="A144" s="139" t="s">
        <v>249</v>
      </c>
      <c r="B144" s="113">
        <f>SUM(B139:B143)</f>
        <v>709421556</v>
      </c>
      <c r="C144" s="113">
        <f>SUM(C139:C143)</f>
        <v>604114769</v>
      </c>
      <c r="D144" s="101"/>
      <c r="E144" s="118"/>
    </row>
    <row r="145" spans="1:5" x14ac:dyDescent="0.2">
      <c r="B145" s="101"/>
      <c r="C145" s="101"/>
      <c r="D145" s="118"/>
      <c r="E145" s="118"/>
    </row>
    <row r="146" spans="1:5" x14ac:dyDescent="0.2">
      <c r="D146" s="118"/>
      <c r="E146" s="118"/>
    </row>
    <row r="147" spans="1:5" ht="13.5" thickBot="1" x14ac:dyDescent="0.25">
      <c r="A147" s="129" t="s">
        <v>279</v>
      </c>
      <c r="C147" s="109" t="s">
        <v>244</v>
      </c>
      <c r="D147" s="118"/>
      <c r="E147" s="118"/>
    </row>
    <row r="148" spans="1:5" ht="13.5" thickBot="1" x14ac:dyDescent="0.25">
      <c r="A148" s="174" t="s">
        <v>300</v>
      </c>
      <c r="B148" s="119" t="s">
        <v>285</v>
      </c>
      <c r="C148" s="119" t="s">
        <v>296</v>
      </c>
      <c r="D148" s="118"/>
      <c r="E148" s="118"/>
    </row>
    <row r="149" spans="1:5" ht="12.75" customHeight="1" x14ac:dyDescent="0.2">
      <c r="A149" s="137" t="s">
        <v>239</v>
      </c>
      <c r="B149" s="140">
        <v>1715292949</v>
      </c>
      <c r="C149" s="140">
        <v>1684225351</v>
      </c>
      <c r="D149" s="117"/>
      <c r="E149" s="117"/>
    </row>
    <row r="150" spans="1:5" ht="12.75" customHeight="1" x14ac:dyDescent="0.2">
      <c r="A150" s="187" t="s">
        <v>240</v>
      </c>
      <c r="B150" s="140">
        <v>58731565</v>
      </c>
      <c r="C150" s="140">
        <v>53698279</v>
      </c>
      <c r="D150" s="118"/>
      <c r="E150" s="118"/>
    </row>
    <row r="151" spans="1:5" ht="12.75" customHeight="1" x14ac:dyDescent="0.2">
      <c r="A151" s="187" t="s">
        <v>280</v>
      </c>
      <c r="B151" s="140">
        <v>22269210</v>
      </c>
      <c r="C151" s="140">
        <v>19553139</v>
      </c>
      <c r="D151" s="118"/>
      <c r="E151" s="118"/>
    </row>
    <row r="152" spans="1:5" ht="12.75" customHeight="1" thickBot="1" x14ac:dyDescent="0.25">
      <c r="A152" s="187" t="s">
        <v>241</v>
      </c>
      <c r="B152" s="140">
        <v>379030399</v>
      </c>
      <c r="C152" s="140">
        <v>477300735</v>
      </c>
      <c r="D152" s="118"/>
      <c r="E152" s="118"/>
    </row>
    <row r="153" spans="1:5" ht="13.5" thickBot="1" x14ac:dyDescent="0.25">
      <c r="A153" s="139" t="s">
        <v>249</v>
      </c>
      <c r="B153" s="113">
        <f>SUM(B149:B152)</f>
        <v>2175324123</v>
      </c>
      <c r="C153" s="113">
        <f>SUM(C149:C152)</f>
        <v>2234777504</v>
      </c>
      <c r="D153" s="118"/>
      <c r="E153" s="118"/>
    </row>
    <row r="154" spans="1:5" x14ac:dyDescent="0.2">
      <c r="B154" s="101"/>
      <c r="C154" s="101"/>
      <c r="D154" s="118"/>
      <c r="E154" s="118"/>
    </row>
    <row r="155" spans="1:5" x14ac:dyDescent="0.2">
      <c r="B155" s="122"/>
      <c r="C155" s="122"/>
      <c r="D155" s="118"/>
      <c r="E155" s="118"/>
    </row>
    <row r="156" spans="1:5" x14ac:dyDescent="0.2">
      <c r="D156" s="125"/>
      <c r="E156" s="118"/>
    </row>
    <row r="157" spans="1:5" x14ac:dyDescent="0.2">
      <c r="A157" s="127"/>
      <c r="B157" s="117"/>
      <c r="C157" s="117"/>
      <c r="D157" s="118"/>
      <c r="E157" s="118"/>
    </row>
    <row r="158" spans="1:5" x14ac:dyDescent="0.2">
      <c r="A158" s="127"/>
      <c r="B158" s="117"/>
      <c r="C158" s="117"/>
      <c r="D158" s="118"/>
      <c r="E158" s="118"/>
    </row>
    <row r="159" spans="1:5" x14ac:dyDescent="0.2">
      <c r="A159" s="127"/>
      <c r="B159" s="117"/>
      <c r="C159" s="117"/>
      <c r="D159" s="118"/>
      <c r="E159" s="118"/>
    </row>
    <row r="160" spans="1:5" x14ac:dyDescent="0.2">
      <c r="A160" s="127"/>
      <c r="B160" s="117"/>
      <c r="C160" s="117"/>
      <c r="D160" s="118"/>
      <c r="E160" s="118"/>
    </row>
    <row r="161" spans="1:5" x14ac:dyDescent="0.2">
      <c r="A161" s="127"/>
      <c r="B161" s="117"/>
      <c r="C161" s="117"/>
      <c r="D161" s="118"/>
      <c r="E161" s="118"/>
    </row>
    <row r="162" spans="1:5" x14ac:dyDescent="0.2">
      <c r="A162" s="127"/>
      <c r="B162" s="117"/>
      <c r="C162" s="117"/>
      <c r="D162" s="118"/>
      <c r="E162" s="118"/>
    </row>
    <row r="163" spans="1:5" x14ac:dyDescent="0.2">
      <c r="A163" s="127"/>
      <c r="B163" s="117"/>
      <c r="C163" s="117"/>
      <c r="D163" s="118"/>
      <c r="E163" s="118"/>
    </row>
    <row r="164" spans="1:5" x14ac:dyDescent="0.2">
      <c r="A164" s="127"/>
      <c r="B164" s="117"/>
      <c r="C164" s="117"/>
      <c r="D164" s="118"/>
      <c r="E164" s="118"/>
    </row>
    <row r="165" spans="1:5" x14ac:dyDescent="0.2">
      <c r="A165" s="127"/>
      <c r="B165" s="117"/>
      <c r="C165" s="117"/>
      <c r="D165" s="118"/>
      <c r="E165" s="118"/>
    </row>
    <row r="166" spans="1:5" x14ac:dyDescent="0.2">
      <c r="A166" s="127"/>
      <c r="B166" s="117"/>
      <c r="C166" s="117"/>
      <c r="D166" s="118"/>
      <c r="E166" s="118"/>
    </row>
    <row r="167" spans="1:5" x14ac:dyDescent="0.2">
      <c r="A167" s="127"/>
      <c r="B167" s="117"/>
      <c r="C167" s="117"/>
      <c r="D167" s="118"/>
      <c r="E167" s="118"/>
    </row>
    <row r="168" spans="1:5" x14ac:dyDescent="0.2">
      <c r="A168" s="127"/>
      <c r="B168" s="117"/>
      <c r="C168" s="117"/>
      <c r="D168" s="118"/>
      <c r="E168" s="118"/>
    </row>
    <row r="169" spans="1:5" x14ac:dyDescent="0.2">
      <c r="D169" s="118"/>
      <c r="E169" s="118"/>
    </row>
    <row r="170" spans="1:5" x14ac:dyDescent="0.2">
      <c r="D170" s="118"/>
      <c r="E170" s="118"/>
    </row>
    <row r="171" spans="1:5" x14ac:dyDescent="0.2">
      <c r="D171" s="118"/>
      <c r="E171" s="118"/>
    </row>
    <row r="172" spans="1:5" x14ac:dyDescent="0.2">
      <c r="D172" s="118"/>
      <c r="E172" s="118"/>
    </row>
    <row r="173" spans="1:5" x14ac:dyDescent="0.2">
      <c r="D173" s="118"/>
      <c r="E173" s="118"/>
    </row>
    <row r="174" spans="1:5" x14ac:dyDescent="0.2">
      <c r="D174" s="118"/>
      <c r="E174" s="118"/>
    </row>
    <row r="175" spans="1:5" x14ac:dyDescent="0.2">
      <c r="D175" s="118"/>
      <c r="E175" s="118"/>
    </row>
    <row r="176" spans="1:5" x14ac:dyDescent="0.2">
      <c r="D176" s="118"/>
      <c r="E176" s="118"/>
    </row>
    <row r="177" spans="4:5" x14ac:dyDescent="0.2">
      <c r="D177" s="118"/>
      <c r="E177" s="118"/>
    </row>
    <row r="178" spans="4:5" x14ac:dyDescent="0.2">
      <c r="D178" s="118"/>
      <c r="E178" s="118"/>
    </row>
    <row r="179" spans="4:5" x14ac:dyDescent="0.2">
      <c r="D179" s="118"/>
      <c r="E179" s="118"/>
    </row>
    <row r="180" spans="4:5" x14ac:dyDescent="0.2">
      <c r="D180" s="118"/>
      <c r="E180" s="118"/>
    </row>
    <row r="181" spans="4:5" x14ac:dyDescent="0.2">
      <c r="D181" s="118"/>
      <c r="E181" s="118"/>
    </row>
    <row r="182" spans="4:5" x14ac:dyDescent="0.2">
      <c r="D182" s="118"/>
      <c r="E182" s="118"/>
    </row>
    <row r="183" spans="4:5" x14ac:dyDescent="0.2">
      <c r="D183" s="118"/>
      <c r="E183" s="118"/>
    </row>
    <row r="184" spans="4:5" x14ac:dyDescent="0.2">
      <c r="D184" s="118"/>
      <c r="E184" s="118"/>
    </row>
    <row r="185" spans="4:5" x14ac:dyDescent="0.2">
      <c r="D185" s="118"/>
      <c r="E185" s="118"/>
    </row>
    <row r="186" spans="4:5" x14ac:dyDescent="0.2">
      <c r="D186" s="118"/>
      <c r="E186" s="118"/>
    </row>
    <row r="187" spans="4:5" x14ac:dyDescent="0.2">
      <c r="D187" s="118"/>
      <c r="E187" s="118"/>
    </row>
    <row r="188" spans="4:5" x14ac:dyDescent="0.2">
      <c r="D188" s="118"/>
      <c r="E188" s="118"/>
    </row>
    <row r="189" spans="4:5" x14ac:dyDescent="0.2">
      <c r="D189" s="118"/>
      <c r="E189" s="118"/>
    </row>
    <row r="190" spans="4:5" x14ac:dyDescent="0.2">
      <c r="D190" s="118"/>
      <c r="E190" s="118"/>
    </row>
    <row r="191" spans="4:5" x14ac:dyDescent="0.2">
      <c r="D191" s="118"/>
      <c r="E191" s="118"/>
    </row>
    <row r="192" spans="4:5" x14ac:dyDescent="0.2">
      <c r="D192" s="118"/>
      <c r="E192" s="118"/>
    </row>
    <row r="193" spans="4:5" x14ac:dyDescent="0.2">
      <c r="D193" s="118"/>
      <c r="E193" s="118"/>
    </row>
    <row r="194" spans="4:5" x14ac:dyDescent="0.2">
      <c r="D194" s="118"/>
      <c r="E194" s="118"/>
    </row>
    <row r="195" spans="4:5" x14ac:dyDescent="0.2">
      <c r="D195" s="118"/>
      <c r="E195" s="118"/>
    </row>
    <row r="196" spans="4:5" x14ac:dyDescent="0.2">
      <c r="D196" s="118"/>
      <c r="E196" s="118"/>
    </row>
    <row r="197" spans="4:5" x14ac:dyDescent="0.2">
      <c r="D197" s="118"/>
      <c r="E197" s="118"/>
    </row>
    <row r="198" spans="4:5" x14ac:dyDescent="0.2">
      <c r="D198" s="118"/>
      <c r="E198" s="118"/>
    </row>
    <row r="199" spans="4:5" x14ac:dyDescent="0.2">
      <c r="D199" s="118"/>
      <c r="E199" s="118"/>
    </row>
    <row r="200" spans="4:5" x14ac:dyDescent="0.2">
      <c r="D200" s="118"/>
      <c r="E200" s="118"/>
    </row>
    <row r="201" spans="4:5" x14ac:dyDescent="0.2">
      <c r="D201" s="118"/>
      <c r="E201" s="118"/>
    </row>
    <row r="202" spans="4:5" x14ac:dyDescent="0.2">
      <c r="D202" s="118"/>
      <c r="E202" s="118"/>
    </row>
    <row r="203" spans="4:5" x14ac:dyDescent="0.2">
      <c r="D203" s="118"/>
      <c r="E203" s="118"/>
    </row>
    <row r="204" spans="4:5" x14ac:dyDescent="0.2">
      <c r="D204" s="118"/>
      <c r="E204" s="118"/>
    </row>
    <row r="205" spans="4:5" x14ac:dyDescent="0.2">
      <c r="D205" s="118"/>
      <c r="E205" s="118"/>
    </row>
    <row r="206" spans="4:5" x14ac:dyDescent="0.2">
      <c r="D206" s="118"/>
      <c r="E206" s="118"/>
    </row>
    <row r="207" spans="4:5" x14ac:dyDescent="0.2">
      <c r="D207" s="118"/>
      <c r="E207" s="118"/>
    </row>
    <row r="208" spans="4:5" x14ac:dyDescent="0.2">
      <c r="D208" s="118"/>
      <c r="E208" s="118"/>
    </row>
    <row r="209" spans="4:5" x14ac:dyDescent="0.2">
      <c r="D209" s="118"/>
      <c r="E209" s="118"/>
    </row>
    <row r="210" spans="4:5" x14ac:dyDescent="0.2">
      <c r="D210" s="118"/>
      <c r="E210" s="118"/>
    </row>
    <row r="211" spans="4:5" x14ac:dyDescent="0.2">
      <c r="D211" s="118"/>
      <c r="E211" s="118"/>
    </row>
    <row r="212" spans="4:5" x14ac:dyDescent="0.2">
      <c r="D212" s="118"/>
      <c r="E212" s="118"/>
    </row>
    <row r="213" spans="4:5" x14ac:dyDescent="0.2">
      <c r="D213" s="118"/>
      <c r="E213" s="118"/>
    </row>
    <row r="214" spans="4:5" x14ac:dyDescent="0.2">
      <c r="D214" s="118"/>
      <c r="E214" s="118"/>
    </row>
    <row r="215" spans="4:5" x14ac:dyDescent="0.2">
      <c r="D215" s="118"/>
      <c r="E215" s="118"/>
    </row>
    <row r="216" spans="4:5" x14ac:dyDescent="0.2">
      <c r="D216" s="118"/>
      <c r="E216" s="118"/>
    </row>
    <row r="217" spans="4:5" x14ac:dyDescent="0.2">
      <c r="D217" s="118"/>
      <c r="E217" s="118"/>
    </row>
    <row r="218" spans="4:5" x14ac:dyDescent="0.2">
      <c r="D218" s="118"/>
      <c r="E218" s="118"/>
    </row>
    <row r="219" spans="4:5" x14ac:dyDescent="0.2">
      <c r="D219" s="118"/>
      <c r="E219" s="118"/>
    </row>
    <row r="220" spans="4:5" x14ac:dyDescent="0.2">
      <c r="D220" s="118"/>
      <c r="E220" s="118"/>
    </row>
  </sheetData>
  <mergeCells count="21">
    <mergeCell ref="B63:C63"/>
    <mergeCell ref="D63:E63"/>
    <mergeCell ref="B35:C35"/>
    <mergeCell ref="D35:E35"/>
    <mergeCell ref="B43:C43"/>
    <mergeCell ref="D43:E43"/>
    <mergeCell ref="B53:C53"/>
    <mergeCell ref="D53:E53"/>
    <mergeCell ref="B8:C8"/>
    <mergeCell ref="D8:E8"/>
    <mergeCell ref="B17:C17"/>
    <mergeCell ref="D17:E17"/>
    <mergeCell ref="B25:C25"/>
    <mergeCell ref="D25:E25"/>
    <mergeCell ref="A35:A36"/>
    <mergeCell ref="A25:A26"/>
    <mergeCell ref="A17:A18"/>
    <mergeCell ref="A8:A9"/>
    <mergeCell ref="A63:A64"/>
    <mergeCell ref="A53:A54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C10:E12 C21:E21 B21 B27:E31 B37:E39 C45:E48 C55:C58 C65:E67 B68:E68 B75:C75 B81:C81 C73 B90:C90 B102:C102 B107:C107 B134:C134 B144:C144 B153:C153 C110 C108 C109 C113 C111:C112 C116 C114:C115 C119 C117:C118 C122 C120:C121 B125:C125 C123:C124 B122 B119 B116 B113 B110 B108:B109 B111:B112 B114:B115 B117:B118 B120:B121 B123:B124 C19 C20 E19:E20" unlockedFormula="1"/>
    <ignoredError sqref="D55:E58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2017-04-26T12:42:18Z</cp:lastPrinted>
  <dcterms:created xsi:type="dcterms:W3CDTF">2008-10-17T11:51:54Z</dcterms:created>
  <dcterms:modified xsi:type="dcterms:W3CDTF">2017-04-27T15:39:48Z</dcterms:modified>
</cp:coreProperties>
</file>