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tbicanic\Desktop\fina\Objave\2024-04-30 1Q24\konso\"/>
    </mc:Choice>
  </mc:AlternateContent>
  <xr:revisionPtr revIDLastSave="0" documentId="13_ncr:1_{854551EF-9101-4E35-896D-0E669020490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 r:id="rId9"/>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20" l="1"/>
  <c r="U19" i="22"/>
  <c r="I132" i="18"/>
  <c r="X36" i="22"/>
  <c r="U13" i="22"/>
  <c r="U21" i="22"/>
  <c r="H132" i="18" l="1"/>
  <c r="H125" i="18"/>
  <c r="H122" i="18"/>
  <c r="I122" i="18"/>
  <c r="I95" i="18"/>
  <c r="H93" i="18"/>
  <c r="H68" i="18"/>
  <c r="I42" i="18"/>
  <c r="H42" i="18"/>
  <c r="H31" i="18"/>
  <c r="H23" i="20"/>
  <c r="H17" i="20"/>
  <c r="H12" i="20"/>
  <c r="I10" i="20"/>
  <c r="I8" i="20"/>
  <c r="O42" i="22" l="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S39" i="22"/>
  <c r="S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I58" i="20" s="1"/>
  <c r="H51" i="21"/>
  <c r="H53" i="21"/>
  <c r="I24" i="20"/>
  <c r="I27" i="20" s="1"/>
  <c r="I55" i="20"/>
  <c r="K60" i="19"/>
  <c r="Y63" i="22"/>
  <c r="Y32" i="22"/>
  <c r="Y33" i="22" s="1"/>
  <c r="I36" i="21"/>
  <c r="K14" i="19"/>
  <c r="K61" i="19" s="1"/>
  <c r="J60" i="19"/>
  <c r="I49" i="21"/>
  <c r="I44" i="18"/>
  <c r="H61" i="19"/>
  <c r="I14" i="19"/>
  <c r="I61" i="19" s="1"/>
  <c r="H72" i="18"/>
  <c r="H60" i="19"/>
  <c r="J14" i="19"/>
  <c r="J61" i="19" s="1"/>
  <c r="I9" i="18"/>
  <c r="I42" i="20"/>
  <c r="I57" i="20" l="1"/>
  <c r="I59" i="20" s="1"/>
  <c r="K62" i="19"/>
  <c r="K67" i="19" s="1"/>
  <c r="I51" i="21"/>
  <c r="J63" i="19"/>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<sst xmlns="http://schemas.openxmlformats.org/spreadsheetml/2006/main" count="531" uniqueCount="518">
  <si>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</si>
  <si>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</si>
  <si>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</si>
  <si>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</si>
  <si>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</si>
  <si>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</si>
  <si>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</si>
  <si>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</si>
  <si>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</si>
  <si>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</si>
  <si>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</si>
  <si>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</si>
  <si>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</si>
  <si>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</si>
  <si>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</si>
  <si>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</si>
  <si>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</si>
  <si>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</si>
  <si>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</si>
  <si>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</si>
  <si>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</si>
  <si>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</si>
  <si>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</si>
  <si>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</si>
  <si>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</si>
  <si>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</si>
  <si>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</si>
  <si>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</si>
  <si>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</si>
  <si>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</si>
  <si>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</si>
  <si>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</si>
  <si>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</si>
  <si>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</si>
  <si>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</si>
  <si>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</si>
  <si>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</si>
  <si>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</si>
  <si>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</si>
  <si>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</si>
  <si>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</si>
  <si>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</si>
  <si>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</si>
  <si>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</si>
  <si>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</si>
  <si>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</si>
  <si>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</si>
  <si>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</si>
  <si>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</si>
  <si>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</si>
  <si>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</si>
  <si>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</si>
  <si>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</si>
  <si>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</si>
  <si>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</si>
  <si>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</si>
  <si>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</si>
  <si>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</si>
  <si>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</si>
  <si>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</si>
  <si>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</si>
  <si>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</si>
  <si>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</si>
  <si>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</si>
  <si>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</si>
  <si>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</si>
  <si>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</si>
  <si>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</si>
  <si>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</si>
  <si>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</si>
  <si>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</si>
  <si>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</si>
  <si>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</si>
  <si>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</si>
  <si>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</si>
  <si>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</si>
  <si>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</si>
  <si>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</si>
  <si>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</si>
  <si>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</si>
  <si>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</si>
  <si>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</si>
  <si>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</si>
  <si>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</si>
  <si>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</si>
  <si>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</si>
  <si>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</si>
  <si>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</si>
  <si>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</si>
  <si>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</si>
  <si>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</si>
  <si>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</si>
  <si>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</si>
  <si>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</si>
  <si>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</si>
  <si>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</si>
  <si>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</si>
  <si>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</si>
  <si>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</si>
  <si>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</si>
  <si>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</si>
  <si>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</si>
  <si>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</si>
  <si>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</si>
  <si>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</si>
  <si>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</si>
  <si>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</si>
  <si>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</si>
  <si>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</si>
  <si>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</si>
  <si>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</si>
  <si>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</si>
  <si>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</si>
  <si>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</si>
  <si>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</si>
  <si>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</si>
  <si>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</si>
  <si>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</si>
  <si>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</si>
  <si>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</si>
  <si>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</si>
  <si>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</si>
  <si>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</si>
  <si>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</si>
  <si>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</si>
  <si>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</si>
  <si>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</si>
  <si>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</si>
  <si>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</si>
  <si>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</si>
  <si>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</si>
  <si>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</si>
  <si>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</si>
  <si>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</si>
  <si>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</si>
  <si>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</si>
  <si>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</si>
  <si>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</si>
  <si>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</si>
  <si>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</si>
  <si>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</si>
  <si>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</si>
  <si>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</si>
  <si>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</si>
  <si>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</si>
  <si>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</si>
  <si>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</si>
  <si>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</si>
  <si>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</si>
  <si>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</si>
  <si>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</si>
  <si>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</si>
  <si>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</si>
  <si>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</si>
  <si>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</si>
  <si>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</si>
  <si>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</si>
  <si>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</si>
  <si>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</si>
  <si>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</si>
  <si>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</si>
  <si>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</si>
  <si>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</si>
  <si>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</si>
  <si>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</si>
  <si>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</si>
  <si>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</si>
  <si>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</si>
  <si>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</si>
  <si>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</si>
  <si>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</si>
  <si>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</si>
  <si>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</si>
  <si>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</si>
  <si>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</si>
  <si>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</si>
  <si>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</si>
  <si>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</si>
  <si>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</si>
  <si>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</si>
  <si>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</si>
  <si>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</si>
  <si>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</si>
  <si>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</si>
  <si>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</si>
  <si>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</si>
  <si>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</si>
  <si>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</si>
  <si>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</si>
  <si>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</si>
  <si>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</si>
  <si>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</si>
  <si>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</si>
  <si>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</si>
  <si>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</si>
  <si>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</si>
  <si>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</si>
  <si>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</si>
  <si>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</si>
  <si>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</si>
  <si>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</si>
  <si>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</si>
  <si>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</si>
  <si>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</si>
  <si>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</si>
  <si>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</si>
  <si>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</si>
  <si>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</si>
  <si>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</si>
  <si>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</si>
  <si>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</si>
  <si>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</si>
  <si>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</si>
  <si>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</si>
  <si>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</si>
  <si>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</si>
  <si>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</si>
  <si>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</si>
  <si>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</si>
  <si>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</si>
  <si>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</si>
  <si>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</si>
  <si>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</si>
  <si>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</si>
  <si>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</si>
  <si>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</si>
  <si>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</si>
  <si>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</si>
  <si>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</si>
  <si>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</si>
  <si>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</si>
  <si>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</si>
  <si>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</si>
  <si>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</si>
  <si>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</si>
  <si>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</si>
  <si>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</si>
  <si>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</si>
  <si>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</si>
  <si>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</si>
  <si>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</si>
  <si>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</si>
  <si>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</si>
  <si>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</si>
  <si>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</si>
  <si>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</si>
  <si>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</si>
  <si>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</si>
  <si>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</si>
  <si>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</si>
  <si>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</si>
  <si>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</si>
  <si>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</si>
  <si>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</si>
  <si>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</si>
  <si>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</si>
  <si>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</si>
  <si>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</si>
  <si>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</si>
  <si>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</si>
  <si>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</si>
  <si>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</si>
  <si>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</si>
  <si>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</si>
  <si>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</si>
  <si>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</si>
  <si>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</si>
  <si>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</si>
  <si>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</si>
  <si>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</si>
  <si>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</si>
  <si>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</si>
  <si>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</si>
  <si>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</si>
  <si>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</si>
  <si>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</si>
  <si>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</si>
  <si>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</si>
  <si>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</si>
  <si>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</si>
  <si>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</si>
  <si>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</si>
  <si>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</si>
  <si>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</si>
  <si>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</si>
  <si>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</si>
  <si>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</si>
  <si>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</si>
  <si>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</si>
  <si>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</si>
  <si>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</si>
  <si>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</si>
  <si>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</si>
  <si>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</si>
  <si>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</si>
  <si>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</si>
  <si>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</si>
  <si>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</si>
  <si>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</si>
  <si>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</si>
  <si>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</si>
  <si>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</si>
  <si>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</si>
  <si>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</si>
  <si>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</si>
  <si>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</si>
  <si>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</si>
  <si>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</si>
  <si>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</si>
  <si>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</si>
  <si>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</si>
  <si>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</si>
  <si>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</si>
  <si>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</si>
  <si>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</si>
  <si>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</si>
  <si>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</si>
  <si>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</si>
  <si>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</si>
  <si>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</si>
  <si>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</si>
  <si>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</si>
  <si>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</si>
  <si>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</si>
  <si>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</si>
  <si>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</si>
  <si>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</si>
  <si>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</si>
  <si>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</si>
  <si>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</si>
  <si>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</si>
  <si>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</si>
  <si>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</si>
  <si>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</si>
  <si>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</si>
  <si>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</si>
  <si>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</si>
  <si>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</si>
  <si>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</si>
  <si>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</si>
  <si>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</si>
  <si>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</si>
  <si>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</si>
  <si>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</si>
  <si>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</si>
  <si>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</si>
  <si>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</si>
  <si>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</si>
  <si>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</si>
  <si>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</si>
  <si>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</si>
  <si>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</si>
  <si>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</si>
  <si>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</si>
  <si>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</si>
  <si>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</si>
  <si>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</si>
  <si>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</si>
  <si>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</si>
  <si>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</si>
  <si>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</si>
  <si>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</si>
  <si>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</si>
  <si>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</si>
  <si>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</si>
  <si>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</si>
  <si>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</si>
  <si>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</si>
  <si>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</si>
  <si>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</si>
  <si>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</si>
  <si>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</si>
  <si>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</si>
  <si>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</si>
  <si>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</si>
  <si>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</si>
  <si>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</si>
  <si>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</si>
  <si>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</si>
  <si>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</si>
  <si>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</si>
  <si>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</si>
  <si>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</si>
  <si>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</si>
  <si>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</si>
  <si>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</si>
  <si>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</si>
  <si>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</si>
  <si>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</si>
  <si>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</si>
  <si>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</si>
  <si>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</si>
  <si>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</si>
  <si>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</si>
  <si>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</si>
  <si>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</si>
  <si>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</si>
  <si>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</si>
  <si>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</si>
  <si>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</si>
  <si>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</si>
  <si>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</si>
  <si>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</si>
  <si>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</si>
  <si>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</si>
  <si>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</si>
  <si>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</si>
  <si>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</si>
  <si>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</si>
  <si>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</si>
  <si>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</si>
  <si>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</si>
  <si>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</si>
  <si>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</si>
  <si>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</si>
  <si>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</si>
  <si>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</si>
  <si>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</si>
  <si>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</si>
  <si>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</si>
  <si>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</si>
  <si>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</si>
  <si>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</si>
  <si>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</si>
  <si>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</si>
  <si>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</si>
  <si>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</si>
  <si>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</si>
  <si>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</si>
  <si>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</si>
  <si>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</si>
  <si>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</si>
  <si>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</si>
  <si>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</si>
  <si>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</si>
  <si>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</si>
  <si>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</si>
  <si>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</si>
  <si>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</si>
  <si>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</si>
  <si>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</si>
  <si>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</si>
  <si>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</si>
  <si>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</si>
  <si>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</si>
  <si>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</si>
  <si>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</si>
  <si>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</si>
  <si>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</si>
  <si>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</si>
  <si>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</si>
  <si>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</si>
  <si>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</si>
  <si>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</si>
  <si>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</si>
  <si>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</si>
  <si>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</si>
  <si>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</si>
  <si>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</si>
  <si>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</si>
  <si>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</si>
  <si>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</si>
  <si>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</si>
  <si>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</si>
  <si>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</si>
  <si>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</si>
  <si>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</si>
  <si>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</si>
  <si>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</si>
  <si>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</si>
  <si>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</si>
  <si>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</si>
  <si>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</si>
  <si>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</si>
  <si>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</si>
  <si>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</si>
  <si>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</si>
  <si>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</si>
  <si>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</si>
  <si>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</si>
  <si>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</si>
  <si>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</si>
  <si>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</si>
  <si>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</si>
  <si>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</si>
  <si>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</si>
  <si>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</si>
  <si>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</si>
  <si>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</si>
  <si>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</si>
  <si>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</si>
  <si>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</si>
  <si>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</si>
  <si>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</si>
  <si>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</si>
  <si>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</si>
  <si>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</si>
  <si>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</si>
  <si>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</si>
  <si>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</si>
  <si>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</si>
  <si>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</si>
  <si>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</si>
  <si>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</si>
  <si>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</si>
  <si>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</si>
  <si>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</si>
  <si>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</si>
  <si>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</si>
  <si>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</si>
  <si>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</si>
  <si>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</si>
  <si>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</si>
  <si>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RN</t>
  </si>
  <si>
    <t>Submitter: INSTITUT IGH D.D.</t>
  </si>
  <si>
    <t>balance as at 31.03.2024.</t>
  </si>
  <si>
    <t>for the period 01.01.2024 to 31.03.2024</t>
  </si>
  <si>
    <t>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</si>
</sst>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4\REPORTS\Q1-2024\KONSOLIDACIJA\IGH_TFI_Q1-2024_KD_RN_HR.xlsx" TargetMode="External"/><Relationship Id="rId1" Type="http://schemas.openxmlformats.org/officeDocument/2006/relationships/externalLinkPath" Target="IGH_TFI_Q1-2024_KD_RN_H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zaja\Documents\2024\REPORTS\Q1-2024\IGH_TFI_Q1_2024_KN_RN_HR.xlsx" TargetMode="External"/><Relationship Id="rId1" Type="http://schemas.openxmlformats.org/officeDocument/2006/relationships/externalLinkPath" Target="/Users/szaja/Documents/2024/REPORTS/Q1-2024/IGH_TFI_Q1_2024_KN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E29" sqref="E29:F29"/>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73" t="s">
        <v>0</v>
      </c>
      <c r="B1" s="174"/>
      <c r="C1" s="174"/>
      <c r="D1" s="57"/>
      <c r="E1" s="57"/>
      <c r="F1" s="57"/>
      <c r="G1" s="57"/>
      <c r="H1" s="57"/>
      <c r="I1" s="57"/>
      <c r="J1" s="58"/>
    </row>
    <row r="2" spans="1:14" ht="14.45" customHeight="1" x14ac:dyDescent="0.25">
      <c r="A2" s="175" t="s">
        <v>1</v>
      </c>
      <c r="B2" s="176"/>
      <c r="C2" s="176"/>
      <c r="D2" s="176"/>
      <c r="E2" s="176"/>
      <c r="F2" s="176"/>
      <c r="G2" s="176"/>
      <c r="H2" s="176"/>
      <c r="I2" s="176"/>
      <c r="J2" s="177"/>
      <c r="N2" s="106" t="s">
        <v>387</v>
      </c>
    </row>
    <row r="3" spans="1:14" x14ac:dyDescent="0.25">
      <c r="A3" s="60"/>
      <c r="B3" s="61"/>
      <c r="C3" s="61"/>
      <c r="D3" s="61"/>
      <c r="E3" s="61"/>
      <c r="F3" s="61"/>
      <c r="G3" s="61"/>
      <c r="H3" s="61"/>
      <c r="I3" s="61"/>
      <c r="J3" s="62"/>
      <c r="N3" s="106" t="s">
        <v>388</v>
      </c>
    </row>
    <row r="4" spans="1:14" ht="33.6" customHeight="1" x14ac:dyDescent="0.25">
      <c r="A4" s="178" t="s">
        <v>2</v>
      </c>
      <c r="B4" s="179"/>
      <c r="C4" s="179"/>
      <c r="D4" s="179"/>
      <c r="E4" s="180">
        <v>45292</v>
      </c>
      <c r="F4" s="181"/>
      <c r="G4" s="63" t="s">
        <v>3</v>
      </c>
      <c r="H4" s="180">
        <v>45657</v>
      </c>
      <c r="I4" s="181"/>
      <c r="J4" s="64"/>
      <c r="N4" s="106" t="s">
        <v>389</v>
      </c>
    </row>
    <row r="5" spans="1:14" s="65" customFormat="1" ht="10.15" customHeight="1" x14ac:dyDescent="0.25">
      <c r="A5" s="182"/>
      <c r="B5" s="183"/>
      <c r="C5" s="183"/>
      <c r="D5" s="183"/>
      <c r="E5" s="183"/>
      <c r="F5" s="183"/>
      <c r="G5" s="183"/>
      <c r="H5" s="183"/>
      <c r="I5" s="183"/>
      <c r="J5" s="184"/>
      <c r="N5" s="106" t="s">
        <v>390</v>
      </c>
    </row>
    <row r="6" spans="1:14" ht="20.45" customHeight="1" x14ac:dyDescent="0.25">
      <c r="A6" s="66"/>
      <c r="B6" s="67" t="s">
        <v>4</v>
      </c>
      <c r="C6" s="68"/>
      <c r="D6" s="68"/>
      <c r="E6" s="74">
        <v>2024</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387</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69" t="s">
        <v>6</v>
      </c>
      <c r="B10" s="170"/>
      <c r="C10" s="170"/>
      <c r="D10" s="170"/>
      <c r="E10" s="170"/>
      <c r="F10" s="170"/>
      <c r="G10" s="170"/>
      <c r="H10" s="170"/>
      <c r="I10" s="170"/>
      <c r="J10" s="76"/>
    </row>
    <row r="11" spans="1:14" ht="24.6" customHeight="1" x14ac:dyDescent="0.25">
      <c r="A11" s="152" t="s">
        <v>7</v>
      </c>
      <c r="B11" s="171"/>
      <c r="C11" s="161" t="s">
        <v>502</v>
      </c>
      <c r="D11" s="162"/>
      <c r="E11" s="77"/>
      <c r="F11" s="124" t="s">
        <v>8</v>
      </c>
      <c r="G11" s="165"/>
      <c r="H11" s="140" t="s">
        <v>504</v>
      </c>
      <c r="I11" s="141"/>
      <c r="J11" s="78"/>
    </row>
    <row r="12" spans="1:14" ht="14.45" customHeight="1" x14ac:dyDescent="0.25">
      <c r="A12" s="79"/>
      <c r="B12" s="80"/>
      <c r="C12" s="80"/>
      <c r="D12" s="80"/>
      <c r="E12" s="172"/>
      <c r="F12" s="172"/>
      <c r="G12" s="172"/>
      <c r="H12" s="172"/>
      <c r="I12" s="81"/>
      <c r="J12" s="78"/>
    </row>
    <row r="13" spans="1:14" ht="21" customHeight="1" x14ac:dyDescent="0.25">
      <c r="A13" s="123" t="s">
        <v>9</v>
      </c>
      <c r="B13" s="165"/>
      <c r="C13" s="166" t="s">
        <v>505</v>
      </c>
      <c r="D13" s="167"/>
      <c r="E13" s="185"/>
      <c r="F13" s="172"/>
      <c r="G13" s="172"/>
      <c r="H13" s="172"/>
      <c r="I13" s="81"/>
      <c r="J13" s="78"/>
    </row>
    <row r="14" spans="1:14" ht="10.9" customHeight="1" x14ac:dyDescent="0.25">
      <c r="A14" s="77"/>
      <c r="B14" s="81"/>
      <c r="C14" s="80"/>
      <c r="D14" s="80"/>
      <c r="E14" s="130"/>
      <c r="F14" s="130"/>
      <c r="G14" s="130"/>
      <c r="H14" s="130"/>
      <c r="I14" s="80"/>
      <c r="J14" s="82"/>
    </row>
    <row r="15" spans="1:14" ht="22.9" customHeight="1" x14ac:dyDescent="0.25">
      <c r="A15" s="123" t="s">
        <v>10</v>
      </c>
      <c r="B15" s="165"/>
      <c r="C15" s="166" t="s">
        <v>506</v>
      </c>
      <c r="D15" s="167"/>
      <c r="E15" s="168"/>
      <c r="F15" s="154"/>
      <c r="G15" s="83" t="s">
        <v>11</v>
      </c>
      <c r="H15" s="140" t="s">
        <v>503</v>
      </c>
      <c r="I15" s="141"/>
      <c r="J15" s="84"/>
    </row>
    <row r="16" spans="1:14" ht="10.9" customHeight="1" x14ac:dyDescent="0.25">
      <c r="A16" s="77"/>
      <c r="B16" s="81"/>
      <c r="C16" s="80"/>
      <c r="D16" s="80"/>
      <c r="E16" s="130"/>
      <c r="F16" s="130"/>
      <c r="G16" s="130"/>
      <c r="H16" s="130"/>
      <c r="I16" s="80"/>
      <c r="J16" s="82"/>
    </row>
    <row r="17" spans="1:10" ht="22.9" customHeight="1" x14ac:dyDescent="0.25">
      <c r="A17" s="85"/>
      <c r="B17" s="83" t="s">
        <v>12</v>
      </c>
      <c r="C17" s="161" t="s">
        <v>507</v>
      </c>
      <c r="D17" s="162"/>
      <c r="E17" s="86"/>
      <c r="F17" s="86"/>
      <c r="G17" s="86"/>
      <c r="H17" s="86"/>
      <c r="I17" s="86"/>
      <c r="J17" s="84"/>
    </row>
    <row r="18" spans="1:10" x14ac:dyDescent="0.25">
      <c r="A18" s="163"/>
      <c r="B18" s="164"/>
      <c r="C18" s="130"/>
      <c r="D18" s="130"/>
      <c r="E18" s="130"/>
      <c r="F18" s="130"/>
      <c r="G18" s="130"/>
      <c r="H18" s="130"/>
      <c r="I18" s="80"/>
      <c r="J18" s="82"/>
    </row>
    <row r="19" spans="1:10" x14ac:dyDescent="0.25">
      <c r="A19" s="152" t="s">
        <v>13</v>
      </c>
      <c r="B19" s="153"/>
      <c r="C19" s="131" t="s">
        <v>508</v>
      </c>
      <c r="D19" s="132"/>
      <c r="E19" s="132"/>
      <c r="F19" s="132"/>
      <c r="G19" s="132"/>
      <c r="H19" s="132"/>
      <c r="I19" s="132"/>
      <c r="J19" s="133"/>
    </row>
    <row r="20" spans="1:10" x14ac:dyDescent="0.25">
      <c r="A20" s="79"/>
      <c r="B20" s="80"/>
      <c r="C20" s="87"/>
      <c r="D20" s="80"/>
      <c r="E20" s="130"/>
      <c r="F20" s="130"/>
      <c r="G20" s="130"/>
      <c r="H20" s="130"/>
      <c r="I20" s="80"/>
      <c r="J20" s="82"/>
    </row>
    <row r="21" spans="1:10" x14ac:dyDescent="0.25">
      <c r="A21" s="152" t="s">
        <v>14</v>
      </c>
      <c r="B21" s="153"/>
      <c r="C21" s="140">
        <v>10000</v>
      </c>
      <c r="D21" s="141"/>
      <c r="E21" s="130"/>
      <c r="F21" s="130"/>
      <c r="G21" s="131" t="s">
        <v>510</v>
      </c>
      <c r="H21" s="132"/>
      <c r="I21" s="132"/>
      <c r="J21" s="133"/>
    </row>
    <row r="22" spans="1:10" x14ac:dyDescent="0.25">
      <c r="A22" s="79"/>
      <c r="B22" s="80"/>
      <c r="C22" s="80"/>
      <c r="D22" s="80"/>
      <c r="E22" s="130"/>
      <c r="F22" s="130"/>
      <c r="G22" s="130"/>
      <c r="H22" s="130"/>
      <c r="I22" s="80"/>
      <c r="J22" s="82"/>
    </row>
    <row r="23" spans="1:10" x14ac:dyDescent="0.25">
      <c r="A23" s="152" t="s">
        <v>15</v>
      </c>
      <c r="B23" s="153"/>
      <c r="C23" s="131" t="s">
        <v>509</v>
      </c>
      <c r="D23" s="132"/>
      <c r="E23" s="132"/>
      <c r="F23" s="132"/>
      <c r="G23" s="132"/>
      <c r="H23" s="132"/>
      <c r="I23" s="132"/>
      <c r="J23" s="133"/>
    </row>
    <row r="24" spans="1:10" x14ac:dyDescent="0.25">
      <c r="A24" s="79"/>
      <c r="B24" s="80"/>
      <c r="C24" s="80"/>
      <c r="D24" s="80"/>
      <c r="E24" s="130"/>
      <c r="F24" s="130"/>
      <c r="G24" s="130"/>
      <c r="H24" s="130"/>
      <c r="I24" s="80"/>
      <c r="J24" s="82"/>
    </row>
    <row r="25" spans="1:10" x14ac:dyDescent="0.25">
      <c r="A25" s="152" t="s">
        <v>16</v>
      </c>
      <c r="B25" s="153"/>
      <c r="C25" s="155" t="s">
        <v>512</v>
      </c>
      <c r="D25" s="156"/>
      <c r="E25" s="156"/>
      <c r="F25" s="156"/>
      <c r="G25" s="156"/>
      <c r="H25" s="156"/>
      <c r="I25" s="156"/>
      <c r="J25" s="157"/>
    </row>
    <row r="26" spans="1:10" x14ac:dyDescent="0.25">
      <c r="A26" s="79"/>
      <c r="B26" s="80"/>
      <c r="C26" s="87"/>
      <c r="D26" s="80"/>
      <c r="E26" s="130"/>
      <c r="F26" s="130"/>
      <c r="G26" s="130"/>
      <c r="H26" s="130"/>
      <c r="I26" s="80"/>
      <c r="J26" s="82"/>
    </row>
    <row r="27" spans="1:10" x14ac:dyDescent="0.25">
      <c r="A27" s="152" t="s">
        <v>17</v>
      </c>
      <c r="B27" s="153"/>
      <c r="C27" s="158" t="s">
        <v>511</v>
      </c>
      <c r="D27" s="159"/>
      <c r="E27" s="159"/>
      <c r="F27" s="159"/>
      <c r="G27" s="159"/>
      <c r="H27" s="159"/>
      <c r="I27" s="159"/>
      <c r="J27" s="160"/>
    </row>
    <row r="28" spans="1:10" ht="13.9" customHeight="1" x14ac:dyDescent="0.25">
      <c r="A28" s="79"/>
      <c r="B28" s="80"/>
      <c r="C28" s="87"/>
      <c r="D28" s="80"/>
      <c r="E28" s="130"/>
      <c r="F28" s="130"/>
      <c r="G28" s="130"/>
      <c r="H28" s="130"/>
      <c r="I28" s="80"/>
      <c r="J28" s="82"/>
    </row>
    <row r="29" spans="1:10" ht="22.9" customHeight="1" x14ac:dyDescent="0.25">
      <c r="A29" s="123" t="s">
        <v>18</v>
      </c>
      <c r="B29" s="153"/>
      <c r="C29" s="88"/>
      <c r="D29" s="89"/>
      <c r="E29" s="134"/>
      <c r="F29" s="134"/>
      <c r="G29" s="134"/>
      <c r="H29" s="134"/>
      <c r="I29" s="90"/>
      <c r="J29" s="91"/>
    </row>
    <row r="30" spans="1:10" x14ac:dyDescent="0.25">
      <c r="A30" s="79"/>
      <c r="B30" s="80"/>
      <c r="C30" s="80"/>
      <c r="D30" s="80"/>
      <c r="E30" s="130"/>
      <c r="F30" s="130"/>
      <c r="G30" s="130"/>
      <c r="H30" s="130"/>
      <c r="I30" s="90"/>
      <c r="J30" s="91"/>
    </row>
    <row r="31" spans="1:10" x14ac:dyDescent="0.25">
      <c r="A31" s="152" t="s">
        <v>19</v>
      </c>
      <c r="B31" s="153"/>
      <c r="C31" s="103" t="s">
        <v>517</v>
      </c>
      <c r="D31" s="151" t="s">
        <v>20</v>
      </c>
      <c r="E31" s="138"/>
      <c r="F31" s="138"/>
      <c r="G31" s="138"/>
      <c r="H31" s="80"/>
      <c r="I31" s="92" t="s">
        <v>21</v>
      </c>
      <c r="J31" s="93" t="s">
        <v>22</v>
      </c>
    </row>
    <row r="32" spans="1:10" x14ac:dyDescent="0.25">
      <c r="A32" s="152"/>
      <c r="B32" s="153"/>
      <c r="C32" s="94"/>
      <c r="D32" s="63"/>
      <c r="E32" s="154"/>
      <c r="F32" s="154"/>
      <c r="G32" s="154"/>
      <c r="H32" s="154"/>
      <c r="I32" s="90"/>
      <c r="J32" s="91"/>
    </row>
    <row r="33" spans="1:10" x14ac:dyDescent="0.25">
      <c r="A33" s="152" t="s">
        <v>23</v>
      </c>
      <c r="B33" s="153"/>
      <c r="C33" s="88" t="s">
        <v>513</v>
      </c>
      <c r="D33" s="151" t="s">
        <v>24</v>
      </c>
      <c r="E33" s="138"/>
      <c r="F33" s="138"/>
      <c r="G33" s="138"/>
      <c r="H33" s="86"/>
      <c r="I33" s="92" t="s">
        <v>25</v>
      </c>
      <c r="J33" s="93" t="s">
        <v>26</v>
      </c>
    </row>
    <row r="34" spans="1:10" x14ac:dyDescent="0.25">
      <c r="A34" s="79"/>
      <c r="B34" s="80"/>
      <c r="C34" s="80"/>
      <c r="D34" s="80"/>
      <c r="E34" s="130"/>
      <c r="F34" s="130"/>
      <c r="G34" s="130"/>
      <c r="H34" s="130"/>
      <c r="I34" s="80"/>
      <c r="J34" s="82"/>
    </row>
    <row r="35" spans="1:10" x14ac:dyDescent="0.25">
      <c r="A35" s="151" t="s">
        <v>27</v>
      </c>
      <c r="B35" s="138"/>
      <c r="C35" s="138"/>
      <c r="D35" s="138"/>
      <c r="E35" s="138" t="s">
        <v>28</v>
      </c>
      <c r="F35" s="138"/>
      <c r="G35" s="138"/>
      <c r="H35" s="138"/>
      <c r="I35" s="138"/>
      <c r="J35" s="95" t="s">
        <v>29</v>
      </c>
    </row>
    <row r="36" spans="1:10" x14ac:dyDescent="0.25">
      <c r="A36" s="79"/>
      <c r="B36" s="80"/>
      <c r="C36" s="80"/>
      <c r="D36" s="80"/>
      <c r="E36" s="130"/>
      <c r="F36" s="130"/>
      <c r="G36" s="130"/>
      <c r="H36" s="130"/>
      <c r="I36" s="80"/>
      <c r="J36" s="91"/>
    </row>
    <row r="37" spans="1:10" x14ac:dyDescent="0.25">
      <c r="A37" s="146"/>
      <c r="B37" s="147"/>
      <c r="C37" s="147"/>
      <c r="D37" s="147"/>
      <c r="E37" s="146"/>
      <c r="F37" s="147"/>
      <c r="G37" s="147"/>
      <c r="H37" s="147"/>
      <c r="I37" s="148"/>
      <c r="J37" s="96"/>
    </row>
    <row r="38" spans="1:10" x14ac:dyDescent="0.25">
      <c r="A38" s="79"/>
      <c r="B38" s="80"/>
      <c r="C38" s="87"/>
      <c r="D38" s="150"/>
      <c r="E38" s="150"/>
      <c r="F38" s="150"/>
      <c r="G38" s="150"/>
      <c r="H38" s="150"/>
      <c r="I38" s="150"/>
      <c r="J38" s="82"/>
    </row>
    <row r="39" spans="1:10" x14ac:dyDescent="0.25">
      <c r="A39" s="146"/>
      <c r="B39" s="147"/>
      <c r="C39" s="147"/>
      <c r="D39" s="148"/>
      <c r="E39" s="146"/>
      <c r="F39" s="147"/>
      <c r="G39" s="147"/>
      <c r="H39" s="147"/>
      <c r="I39" s="148"/>
      <c r="J39" s="88"/>
    </row>
    <row r="40" spans="1:10" x14ac:dyDescent="0.25">
      <c r="A40" s="79"/>
      <c r="B40" s="80"/>
      <c r="C40" s="87"/>
      <c r="D40" s="97"/>
      <c r="E40" s="150"/>
      <c r="F40" s="150"/>
      <c r="G40" s="150"/>
      <c r="H40" s="150"/>
      <c r="I40" s="81"/>
      <c r="J40" s="82"/>
    </row>
    <row r="41" spans="1:10" x14ac:dyDescent="0.25">
      <c r="A41" s="146"/>
      <c r="B41" s="147"/>
      <c r="C41" s="147"/>
      <c r="D41" s="148"/>
      <c r="E41" s="146"/>
      <c r="F41" s="147"/>
      <c r="G41" s="147"/>
      <c r="H41" s="147"/>
      <c r="I41" s="148"/>
      <c r="J41" s="88"/>
    </row>
    <row r="42" spans="1:10" x14ac:dyDescent="0.25">
      <c r="A42" s="79"/>
      <c r="B42" s="80"/>
      <c r="C42" s="87"/>
      <c r="D42" s="97"/>
      <c r="E42" s="150"/>
      <c r="F42" s="150"/>
      <c r="G42" s="150"/>
      <c r="H42" s="150"/>
      <c r="I42" s="81"/>
      <c r="J42" s="82"/>
    </row>
    <row r="43" spans="1:10" x14ac:dyDescent="0.25">
      <c r="A43" s="146"/>
      <c r="B43" s="147"/>
      <c r="C43" s="147"/>
      <c r="D43" s="148"/>
      <c r="E43" s="146"/>
      <c r="F43" s="147"/>
      <c r="G43" s="147"/>
      <c r="H43" s="147"/>
      <c r="I43" s="148"/>
      <c r="J43" s="88"/>
    </row>
    <row r="44" spans="1:10" x14ac:dyDescent="0.25">
      <c r="A44" s="98"/>
      <c r="B44" s="87"/>
      <c r="C44" s="144"/>
      <c r="D44" s="144"/>
      <c r="E44" s="130"/>
      <c r="F44" s="130"/>
      <c r="G44" s="144"/>
      <c r="H44" s="144"/>
      <c r="I44" s="144"/>
      <c r="J44" s="82"/>
    </row>
    <row r="45" spans="1:10" x14ac:dyDescent="0.25">
      <c r="A45" s="146"/>
      <c r="B45" s="147"/>
      <c r="C45" s="147"/>
      <c r="D45" s="148"/>
      <c r="E45" s="146"/>
      <c r="F45" s="147"/>
      <c r="G45" s="147"/>
      <c r="H45" s="147"/>
      <c r="I45" s="148"/>
      <c r="J45" s="88"/>
    </row>
    <row r="46" spans="1:10" x14ac:dyDescent="0.25">
      <c r="A46" s="98"/>
      <c r="B46" s="87"/>
      <c r="C46" s="87"/>
      <c r="D46" s="80"/>
      <c r="E46" s="149"/>
      <c r="F46" s="149"/>
      <c r="G46" s="144"/>
      <c r="H46" s="144"/>
      <c r="I46" s="80"/>
      <c r="J46" s="82"/>
    </row>
    <row r="47" spans="1:10" x14ac:dyDescent="0.25">
      <c r="A47" s="146"/>
      <c r="B47" s="147"/>
      <c r="C47" s="147"/>
      <c r="D47" s="148"/>
      <c r="E47" s="146"/>
      <c r="F47" s="147"/>
      <c r="G47" s="147"/>
      <c r="H47" s="147"/>
      <c r="I47" s="148"/>
      <c r="J47" s="88"/>
    </row>
    <row r="48" spans="1:10" x14ac:dyDescent="0.25">
      <c r="A48" s="98"/>
      <c r="B48" s="87"/>
      <c r="C48" s="87"/>
      <c r="D48" s="80"/>
      <c r="E48" s="130"/>
      <c r="F48" s="130"/>
      <c r="G48" s="144"/>
      <c r="H48" s="144"/>
      <c r="I48" s="80"/>
      <c r="J48" s="99" t="s">
        <v>30</v>
      </c>
    </row>
    <row r="49" spans="1:10" x14ac:dyDescent="0.25">
      <c r="A49" s="98"/>
      <c r="B49" s="87"/>
      <c r="C49" s="87"/>
      <c r="D49" s="80"/>
      <c r="E49" s="130"/>
      <c r="F49" s="130"/>
      <c r="G49" s="144"/>
      <c r="H49" s="144"/>
      <c r="I49" s="80"/>
      <c r="J49" s="99" t="s">
        <v>31</v>
      </c>
    </row>
    <row r="50" spans="1:10" ht="14.45" customHeight="1" x14ac:dyDescent="0.25">
      <c r="A50" s="123" t="s">
        <v>32</v>
      </c>
      <c r="B50" s="124"/>
      <c r="C50" s="140"/>
      <c r="D50" s="141"/>
      <c r="E50" s="142" t="s">
        <v>33</v>
      </c>
      <c r="F50" s="143"/>
      <c r="G50" s="131"/>
      <c r="H50" s="132"/>
      <c r="I50" s="132"/>
      <c r="J50" s="133"/>
    </row>
    <row r="51" spans="1:10" x14ac:dyDescent="0.25">
      <c r="A51" s="98"/>
      <c r="B51" s="87"/>
      <c r="C51" s="144"/>
      <c r="D51" s="144"/>
      <c r="E51" s="130"/>
      <c r="F51" s="130"/>
      <c r="G51" s="145" t="s">
        <v>34</v>
      </c>
      <c r="H51" s="145"/>
      <c r="I51" s="145"/>
      <c r="J51" s="71"/>
    </row>
    <row r="52" spans="1:10" ht="13.9" customHeight="1" x14ac:dyDescent="0.25">
      <c r="A52" s="123" t="s">
        <v>35</v>
      </c>
      <c r="B52" s="124"/>
      <c r="C52" s="131"/>
      <c r="D52" s="132"/>
      <c r="E52" s="132"/>
      <c r="F52" s="132"/>
      <c r="G52" s="132"/>
      <c r="H52" s="132"/>
      <c r="I52" s="132"/>
      <c r="J52" s="133"/>
    </row>
    <row r="53" spans="1:10" x14ac:dyDescent="0.25">
      <c r="A53" s="79"/>
      <c r="B53" s="80"/>
      <c r="C53" s="134" t="s">
        <v>36</v>
      </c>
      <c r="D53" s="134"/>
      <c r="E53" s="134"/>
      <c r="F53" s="134"/>
      <c r="G53" s="134"/>
      <c r="H53" s="134"/>
      <c r="I53" s="134"/>
      <c r="J53" s="82"/>
    </row>
    <row r="54" spans="1:10" x14ac:dyDescent="0.25">
      <c r="A54" s="123" t="s">
        <v>37</v>
      </c>
      <c r="B54" s="124"/>
      <c r="C54" s="135"/>
      <c r="D54" s="136"/>
      <c r="E54" s="137"/>
      <c r="F54" s="130"/>
      <c r="G54" s="130"/>
      <c r="H54" s="138"/>
      <c r="I54" s="138"/>
      <c r="J54" s="139"/>
    </row>
    <row r="55" spans="1:10" x14ac:dyDescent="0.25">
      <c r="A55" s="79"/>
      <c r="B55" s="80"/>
      <c r="C55" s="87"/>
      <c r="D55" s="80"/>
      <c r="E55" s="130"/>
      <c r="F55" s="130"/>
      <c r="G55" s="130"/>
      <c r="H55" s="130"/>
      <c r="I55" s="80"/>
      <c r="J55" s="82"/>
    </row>
    <row r="56" spans="1:10" ht="14.45" customHeight="1" x14ac:dyDescent="0.25">
      <c r="A56" s="123" t="s">
        <v>38</v>
      </c>
      <c r="B56" s="124"/>
      <c r="C56" s="125"/>
      <c r="D56" s="126"/>
      <c r="E56" s="126"/>
      <c r="F56" s="126"/>
      <c r="G56" s="126"/>
      <c r="H56" s="126"/>
      <c r="I56" s="126"/>
      <c r="J56" s="127"/>
    </row>
    <row r="57" spans="1:10" x14ac:dyDescent="0.25">
      <c r="A57" s="79"/>
      <c r="B57" s="80"/>
      <c r="C57" s="80"/>
      <c r="D57" s="80"/>
      <c r="E57" s="130"/>
      <c r="F57" s="130"/>
      <c r="G57" s="130"/>
      <c r="H57" s="130"/>
      <c r="I57" s="80"/>
      <c r="J57" s="82"/>
    </row>
    <row r="58" spans="1:10" x14ac:dyDescent="0.25">
      <c r="A58" s="123" t="s">
        <v>39</v>
      </c>
      <c r="B58" s="124"/>
      <c r="C58" s="125"/>
      <c r="D58" s="126"/>
      <c r="E58" s="126"/>
      <c r="F58" s="126"/>
      <c r="G58" s="126"/>
      <c r="H58" s="126"/>
      <c r="I58" s="126"/>
      <c r="J58" s="127"/>
    </row>
    <row r="59" spans="1:10" ht="14.45" customHeight="1" x14ac:dyDescent="0.25">
      <c r="A59" s="79"/>
      <c r="B59" s="80"/>
      <c r="C59" s="128" t="s">
        <v>40</v>
      </c>
      <c r="D59" s="128"/>
      <c r="E59" s="128"/>
      <c r="F59" s="128"/>
      <c r="G59" s="80"/>
      <c r="H59" s="80"/>
      <c r="I59" s="80"/>
      <c r="J59" s="82"/>
    </row>
    <row r="60" spans="1:10" x14ac:dyDescent="0.25">
      <c r="A60" s="123" t="s">
        <v>41</v>
      </c>
      <c r="B60" s="124"/>
      <c r="C60" s="125"/>
      <c r="D60" s="126"/>
      <c r="E60" s="126"/>
      <c r="F60" s="126"/>
      <c r="G60" s="126"/>
      <c r="H60" s="126"/>
      <c r="I60" s="126"/>
      <c r="J60" s="127"/>
    </row>
    <row r="61" spans="1:10" ht="14.45" customHeight="1" x14ac:dyDescent="0.25">
      <c r="A61" s="100"/>
      <c r="B61" s="101"/>
      <c r="C61" s="129" t="s">
        <v>42</v>
      </c>
      <c r="D61" s="129"/>
      <c r="E61" s="129"/>
      <c r="F61" s="129"/>
      <c r="G61" s="129"/>
      <c r="H61" s="101"/>
      <c r="I61" s="101"/>
      <c r="J61" s="102"/>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93" sqref="H93"/>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515</v>
      </c>
      <c r="B2" s="196"/>
      <c r="C2" s="196"/>
      <c r="D2" s="196"/>
      <c r="E2" s="196"/>
      <c r="F2" s="196"/>
      <c r="G2" s="196"/>
      <c r="H2" s="196"/>
      <c r="I2" s="196"/>
    </row>
    <row r="3" spans="1:9" x14ac:dyDescent="0.2">
      <c r="A3" s="197" t="s">
        <v>501</v>
      </c>
      <c r="B3" s="197"/>
      <c r="C3" s="197"/>
      <c r="D3" s="197"/>
      <c r="E3" s="197"/>
      <c r="F3" s="197"/>
      <c r="G3" s="197"/>
      <c r="H3" s="197"/>
      <c r="I3" s="197"/>
    </row>
    <row r="4" spans="1:9" x14ac:dyDescent="0.2">
      <c r="A4" s="198" t="s">
        <v>514</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13">
        <v>1</v>
      </c>
      <c r="H8" s="29">
        <v>0</v>
      </c>
      <c r="I8" s="29">
        <v>0</v>
      </c>
    </row>
    <row r="9" spans="1:9" ht="12.75" customHeight="1" x14ac:dyDescent="0.2">
      <c r="A9" s="188" t="s">
        <v>49</v>
      </c>
      <c r="B9" s="188"/>
      <c r="C9" s="188"/>
      <c r="D9" s="188"/>
      <c r="E9" s="188"/>
      <c r="F9" s="188"/>
      <c r="G9" s="14">
        <v>2</v>
      </c>
      <c r="H9" s="30">
        <f>H10+H17+H27+H38+H43</f>
        <v>10236217.699999999</v>
      </c>
      <c r="I9" s="30">
        <f>I10+I17+I27+I38+I43</f>
        <v>9109158</v>
      </c>
    </row>
    <row r="10" spans="1:9" ht="12.75" customHeight="1" x14ac:dyDescent="0.2">
      <c r="A10" s="190" t="s">
        <v>50</v>
      </c>
      <c r="B10" s="190"/>
      <c r="C10" s="190"/>
      <c r="D10" s="190"/>
      <c r="E10" s="190"/>
      <c r="F10" s="190"/>
      <c r="G10" s="14">
        <v>3</v>
      </c>
      <c r="H10" s="30">
        <f>H11+H12+H13+H14+H15+H16</f>
        <v>20291.07</v>
      </c>
      <c r="I10" s="30">
        <f>I11+I12+I13+I14+I15+I16</f>
        <v>12756</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11512.24</v>
      </c>
      <c r="I12" s="29">
        <v>0</v>
      </c>
    </row>
    <row r="13" spans="1:9" ht="12.75" customHeight="1" x14ac:dyDescent="0.2">
      <c r="A13" s="186" t="s">
        <v>51</v>
      </c>
      <c r="B13" s="186"/>
      <c r="C13" s="186"/>
      <c r="D13" s="186"/>
      <c r="E13" s="186"/>
      <c r="F13" s="186"/>
      <c r="G13" s="13">
        <v>6</v>
      </c>
      <c r="H13" s="29">
        <v>4280.3100000000004</v>
      </c>
      <c r="I13" s="29">
        <v>4280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4498.5200000000004</v>
      </c>
      <c r="I15" s="29">
        <v>8476</v>
      </c>
    </row>
    <row r="16" spans="1:9" ht="12.75" customHeight="1" x14ac:dyDescent="0.2">
      <c r="A16" s="186" t="s">
        <v>54</v>
      </c>
      <c r="B16" s="186"/>
      <c r="C16" s="186"/>
      <c r="D16" s="186"/>
      <c r="E16" s="186"/>
      <c r="F16" s="186"/>
      <c r="G16" s="13">
        <v>9</v>
      </c>
      <c r="H16" s="29">
        <v>0</v>
      </c>
      <c r="I16" s="29">
        <v>0</v>
      </c>
    </row>
    <row r="17" spans="1:9" ht="12.75" customHeight="1" x14ac:dyDescent="0.2">
      <c r="A17" s="190" t="s">
        <v>55</v>
      </c>
      <c r="B17" s="190"/>
      <c r="C17" s="190"/>
      <c r="D17" s="190"/>
      <c r="E17" s="190"/>
      <c r="F17" s="190"/>
      <c r="G17" s="14">
        <v>10</v>
      </c>
      <c r="H17" s="30">
        <f>H18+H19+H20+H21+H22+H23+H24+H25+H26</f>
        <v>8049922.6699999999</v>
      </c>
      <c r="I17" s="30">
        <f>I18+I19+I20+I21+I22+I23+I24+I25+I26</f>
        <v>6808668</v>
      </c>
    </row>
    <row r="18" spans="1:9" ht="12.75" customHeight="1" x14ac:dyDescent="0.2">
      <c r="A18" s="186" t="s">
        <v>56</v>
      </c>
      <c r="B18" s="186"/>
      <c r="C18" s="186"/>
      <c r="D18" s="186"/>
      <c r="E18" s="186"/>
      <c r="F18" s="186"/>
      <c r="G18" s="13">
        <v>11</v>
      </c>
      <c r="H18" s="29">
        <v>1255361.46</v>
      </c>
      <c r="I18" s="29">
        <v>793256</v>
      </c>
    </row>
    <row r="19" spans="1:9" ht="12.75" customHeight="1" x14ac:dyDescent="0.2">
      <c r="A19" s="186" t="s">
        <v>57</v>
      </c>
      <c r="B19" s="186"/>
      <c r="C19" s="186"/>
      <c r="D19" s="186"/>
      <c r="E19" s="186"/>
      <c r="F19" s="186"/>
      <c r="G19" s="13">
        <v>12</v>
      </c>
      <c r="H19" s="29">
        <v>1316696</v>
      </c>
      <c r="I19" s="29">
        <v>1112401</v>
      </c>
    </row>
    <row r="20" spans="1:9" ht="12.75" customHeight="1" x14ac:dyDescent="0.2">
      <c r="A20" s="186" t="s">
        <v>58</v>
      </c>
      <c r="B20" s="186"/>
      <c r="C20" s="186"/>
      <c r="D20" s="186"/>
      <c r="E20" s="186"/>
      <c r="F20" s="186"/>
      <c r="G20" s="13">
        <v>13</v>
      </c>
      <c r="H20" s="29">
        <v>4547206.58</v>
      </c>
      <c r="I20" s="29">
        <v>4013954</v>
      </c>
    </row>
    <row r="21" spans="1:9" ht="12.75" customHeight="1" x14ac:dyDescent="0.2">
      <c r="A21" s="186" t="s">
        <v>59</v>
      </c>
      <c r="B21" s="186"/>
      <c r="C21" s="186"/>
      <c r="D21" s="186"/>
      <c r="E21" s="186"/>
      <c r="F21" s="186"/>
      <c r="G21" s="13">
        <v>14</v>
      </c>
      <c r="H21" s="29">
        <v>775332.51</v>
      </c>
      <c r="I21" s="29">
        <v>732106</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42423.75</v>
      </c>
      <c r="I23" s="29">
        <v>43058</v>
      </c>
    </row>
    <row r="24" spans="1:9" ht="12.75" customHeight="1" x14ac:dyDescent="0.2">
      <c r="A24" s="186" t="s">
        <v>62</v>
      </c>
      <c r="B24" s="186"/>
      <c r="C24" s="186"/>
      <c r="D24" s="186"/>
      <c r="E24" s="186"/>
      <c r="F24" s="186"/>
      <c r="G24" s="13">
        <v>17</v>
      </c>
      <c r="H24" s="29">
        <v>39630.86</v>
      </c>
      <c r="I24" s="29">
        <v>40621</v>
      </c>
    </row>
    <row r="25" spans="1:9" ht="12.75" customHeight="1" x14ac:dyDescent="0.2">
      <c r="A25" s="186" t="s">
        <v>63</v>
      </c>
      <c r="B25" s="186"/>
      <c r="C25" s="186"/>
      <c r="D25" s="186"/>
      <c r="E25" s="186"/>
      <c r="F25" s="186"/>
      <c r="G25" s="13">
        <v>18</v>
      </c>
      <c r="H25" s="29">
        <v>40423.51</v>
      </c>
      <c r="I25" s="29">
        <v>40424</v>
      </c>
    </row>
    <row r="26" spans="1:9" ht="12.75" customHeight="1" x14ac:dyDescent="0.2">
      <c r="A26" s="186" t="s">
        <v>64</v>
      </c>
      <c r="B26" s="186"/>
      <c r="C26" s="186"/>
      <c r="D26" s="186"/>
      <c r="E26" s="186"/>
      <c r="F26" s="186"/>
      <c r="G26" s="13">
        <v>19</v>
      </c>
      <c r="H26" s="29">
        <v>32848</v>
      </c>
      <c r="I26" s="29">
        <v>32848</v>
      </c>
    </row>
    <row r="27" spans="1:9" ht="12.75" customHeight="1" x14ac:dyDescent="0.2">
      <c r="A27" s="190" t="s">
        <v>65</v>
      </c>
      <c r="B27" s="190"/>
      <c r="C27" s="190"/>
      <c r="D27" s="190"/>
      <c r="E27" s="190"/>
      <c r="F27" s="190"/>
      <c r="G27" s="14">
        <v>20</v>
      </c>
      <c r="H27" s="30">
        <f>SUM(H28:H37)</f>
        <v>2002788.7600000002</v>
      </c>
      <c r="I27" s="30">
        <f>SUM(I28:I37)</f>
        <v>2096497</v>
      </c>
    </row>
    <row r="28" spans="1:9" ht="12.75" customHeight="1" x14ac:dyDescent="0.2">
      <c r="A28" s="186" t="s">
        <v>66</v>
      </c>
      <c r="B28" s="186"/>
      <c r="C28" s="186"/>
      <c r="D28" s="186"/>
      <c r="E28" s="186"/>
      <c r="F28" s="186"/>
      <c r="G28" s="13">
        <v>21</v>
      </c>
      <c r="H28" s="29">
        <v>0</v>
      </c>
      <c r="I28" s="29">
        <v>0</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0</v>
      </c>
      <c r="I30" s="29">
        <v>0</v>
      </c>
    </row>
    <row r="31" spans="1:9" ht="24" customHeight="1" x14ac:dyDescent="0.2">
      <c r="A31" s="186" t="s">
        <v>69</v>
      </c>
      <c r="B31" s="186"/>
      <c r="C31" s="186"/>
      <c r="D31" s="186"/>
      <c r="E31" s="186"/>
      <c r="F31" s="186"/>
      <c r="G31" s="13">
        <v>24</v>
      </c>
      <c r="H31" s="29">
        <f>1990842.12-5308.9</f>
        <v>1985533.2200000002</v>
      </c>
      <c r="I31" s="29">
        <v>1985533</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17255.54</v>
      </c>
      <c r="I35" s="29">
        <v>110964</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90" t="s">
        <v>76</v>
      </c>
      <c r="B38" s="190"/>
      <c r="C38" s="190"/>
      <c r="D38" s="190"/>
      <c r="E38" s="190"/>
      <c r="F38" s="190"/>
      <c r="G38" s="14">
        <v>31</v>
      </c>
      <c r="H38" s="30">
        <f>H39+H40+H41+H42</f>
        <v>163215.20000000001</v>
      </c>
      <c r="I38" s="30">
        <f>I39+I40+I41+I42</f>
        <v>191237</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0</v>
      </c>
      <c r="I41" s="29">
        <v>0</v>
      </c>
    </row>
    <row r="42" spans="1:9" ht="12.75" customHeight="1" x14ac:dyDescent="0.2">
      <c r="A42" s="186" t="s">
        <v>80</v>
      </c>
      <c r="B42" s="186"/>
      <c r="C42" s="186"/>
      <c r="D42" s="186"/>
      <c r="E42" s="186"/>
      <c r="F42" s="186"/>
      <c r="G42" s="13">
        <v>35</v>
      </c>
      <c r="H42" s="29">
        <f>115507.13+47708.07</f>
        <v>163215.20000000001</v>
      </c>
      <c r="I42" s="29">
        <f>192719-1482</f>
        <v>191237</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9312574.7300000004</v>
      </c>
      <c r="I44" s="30">
        <f>I45+I53+I60+I70</f>
        <v>9799335</v>
      </c>
    </row>
    <row r="45" spans="1:9" ht="12.75" customHeight="1" x14ac:dyDescent="0.2">
      <c r="A45" s="190" t="s">
        <v>83</v>
      </c>
      <c r="B45" s="190"/>
      <c r="C45" s="190"/>
      <c r="D45" s="190"/>
      <c r="E45" s="190"/>
      <c r="F45" s="190"/>
      <c r="G45" s="14">
        <v>38</v>
      </c>
      <c r="H45" s="30">
        <f>SUM(H46:H52)</f>
        <v>1707902.93</v>
      </c>
      <c r="I45" s="30">
        <f>SUM(I46:I52)</f>
        <v>1707903</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v>75408.039999999994</v>
      </c>
      <c r="I47" s="29">
        <v>75408</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1632494.89</v>
      </c>
      <c r="I51" s="29">
        <v>1632495</v>
      </c>
    </row>
    <row r="52" spans="1:9" ht="12.75" customHeight="1" x14ac:dyDescent="0.2">
      <c r="A52" s="186" t="s">
        <v>90</v>
      </c>
      <c r="B52" s="186"/>
      <c r="C52" s="186"/>
      <c r="D52" s="186"/>
      <c r="E52" s="186"/>
      <c r="F52" s="186"/>
      <c r="G52" s="13">
        <v>45</v>
      </c>
      <c r="H52" s="29">
        <v>0</v>
      </c>
      <c r="I52" s="29">
        <v>0</v>
      </c>
    </row>
    <row r="53" spans="1:9" ht="12.75" customHeight="1" x14ac:dyDescent="0.2">
      <c r="A53" s="190" t="s">
        <v>91</v>
      </c>
      <c r="B53" s="190"/>
      <c r="C53" s="190"/>
      <c r="D53" s="190"/>
      <c r="E53" s="190"/>
      <c r="F53" s="190"/>
      <c r="G53" s="14">
        <v>46</v>
      </c>
      <c r="H53" s="30">
        <f>SUM(H54:H59)</f>
        <v>3266296.2600000002</v>
      </c>
      <c r="I53" s="30">
        <f>SUM(I54:I59)</f>
        <v>3672968</v>
      </c>
    </row>
    <row r="54" spans="1:9" ht="12.75" customHeight="1" x14ac:dyDescent="0.2">
      <c r="A54" s="186" t="s">
        <v>92</v>
      </c>
      <c r="B54" s="186"/>
      <c r="C54" s="186"/>
      <c r="D54" s="186"/>
      <c r="E54" s="186"/>
      <c r="F54" s="186"/>
      <c r="G54" s="13">
        <v>47</v>
      </c>
      <c r="H54" s="29">
        <v>0</v>
      </c>
      <c r="I54" s="29">
        <v>0</v>
      </c>
    </row>
    <row r="55" spans="1:9" ht="23.45" customHeight="1" x14ac:dyDescent="0.2">
      <c r="A55" s="186" t="s">
        <v>93</v>
      </c>
      <c r="B55" s="186"/>
      <c r="C55" s="186"/>
      <c r="D55" s="186"/>
      <c r="E55" s="186"/>
      <c r="F55" s="186"/>
      <c r="G55" s="13">
        <v>48</v>
      </c>
      <c r="H55" s="29">
        <v>6145.16</v>
      </c>
      <c r="I55" s="29">
        <v>6145</v>
      </c>
    </row>
    <row r="56" spans="1:9" ht="12.75" customHeight="1" x14ac:dyDescent="0.2">
      <c r="A56" s="186" t="s">
        <v>94</v>
      </c>
      <c r="B56" s="186"/>
      <c r="C56" s="186"/>
      <c r="D56" s="186"/>
      <c r="E56" s="186"/>
      <c r="F56" s="186"/>
      <c r="G56" s="13">
        <v>49</v>
      </c>
      <c r="H56" s="29">
        <v>2070478.68</v>
      </c>
      <c r="I56" s="29">
        <v>2219940</v>
      </c>
    </row>
    <row r="57" spans="1:9" ht="12.75" customHeight="1" x14ac:dyDescent="0.2">
      <c r="A57" s="186" t="s">
        <v>95</v>
      </c>
      <c r="B57" s="186"/>
      <c r="C57" s="186"/>
      <c r="D57" s="186"/>
      <c r="E57" s="186"/>
      <c r="F57" s="186"/>
      <c r="G57" s="13">
        <v>50</v>
      </c>
      <c r="H57" s="29">
        <v>178419.83</v>
      </c>
      <c r="I57" s="29">
        <v>181590</v>
      </c>
    </row>
    <row r="58" spans="1:9" ht="12.75" customHeight="1" x14ac:dyDescent="0.2">
      <c r="A58" s="186" t="s">
        <v>96</v>
      </c>
      <c r="B58" s="186"/>
      <c r="C58" s="186"/>
      <c r="D58" s="186"/>
      <c r="E58" s="186"/>
      <c r="F58" s="186"/>
      <c r="G58" s="13">
        <v>51</v>
      </c>
      <c r="H58" s="29">
        <v>127746.24000000001</v>
      </c>
      <c r="I58" s="29">
        <v>125620</v>
      </c>
    </row>
    <row r="59" spans="1:9" ht="12.75" customHeight="1" x14ac:dyDescent="0.2">
      <c r="A59" s="186" t="s">
        <v>97</v>
      </c>
      <c r="B59" s="186"/>
      <c r="C59" s="186"/>
      <c r="D59" s="186"/>
      <c r="E59" s="186"/>
      <c r="F59" s="186"/>
      <c r="G59" s="13">
        <v>52</v>
      </c>
      <c r="H59" s="29">
        <v>883506.35</v>
      </c>
      <c r="I59" s="29">
        <v>1139673</v>
      </c>
    </row>
    <row r="60" spans="1:9" ht="12.75" customHeight="1" x14ac:dyDescent="0.2">
      <c r="A60" s="190" t="s">
        <v>98</v>
      </c>
      <c r="B60" s="190"/>
      <c r="C60" s="190"/>
      <c r="D60" s="190"/>
      <c r="E60" s="190"/>
      <c r="F60" s="190"/>
      <c r="G60" s="14">
        <v>53</v>
      </c>
      <c r="H60" s="30">
        <f>SUM(H61:H69)</f>
        <v>3904858.27</v>
      </c>
      <c r="I60" s="30">
        <f>SUM(I61:I69)</f>
        <v>4306266</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0</v>
      </c>
      <c r="I63" s="29">
        <v>0</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3538.92</v>
      </c>
      <c r="I67" s="29">
        <v>3539</v>
      </c>
    </row>
    <row r="68" spans="1:9" ht="12.75" customHeight="1" x14ac:dyDescent="0.2">
      <c r="A68" s="186" t="s">
        <v>106</v>
      </c>
      <c r="B68" s="186"/>
      <c r="C68" s="186"/>
      <c r="D68" s="186"/>
      <c r="E68" s="186"/>
      <c r="F68" s="186"/>
      <c r="G68" s="13">
        <v>61</v>
      </c>
      <c r="H68" s="29">
        <f>3883597.64-3625.9</f>
        <v>3879971.74</v>
      </c>
      <c r="I68" s="29">
        <v>4281379</v>
      </c>
    </row>
    <row r="69" spans="1:9" ht="12.75" customHeight="1" x14ac:dyDescent="0.2">
      <c r="A69" s="186" t="s">
        <v>107</v>
      </c>
      <c r="B69" s="186"/>
      <c r="C69" s="186"/>
      <c r="D69" s="186"/>
      <c r="E69" s="186"/>
      <c r="F69" s="186"/>
      <c r="G69" s="13">
        <v>62</v>
      </c>
      <c r="H69" s="29">
        <v>21347.61</v>
      </c>
      <c r="I69" s="29">
        <v>21348</v>
      </c>
    </row>
    <row r="70" spans="1:9" ht="12.75" customHeight="1" x14ac:dyDescent="0.2">
      <c r="A70" s="186" t="s">
        <v>108</v>
      </c>
      <c r="B70" s="186"/>
      <c r="C70" s="186"/>
      <c r="D70" s="186"/>
      <c r="E70" s="186"/>
      <c r="F70" s="186"/>
      <c r="G70" s="13">
        <v>63</v>
      </c>
      <c r="H70" s="29">
        <v>433517.27</v>
      </c>
      <c r="I70" s="29">
        <v>112198</v>
      </c>
    </row>
    <row r="71" spans="1:9" ht="12.75" customHeight="1" x14ac:dyDescent="0.2">
      <c r="A71" s="187" t="s">
        <v>109</v>
      </c>
      <c r="B71" s="187"/>
      <c r="C71" s="187"/>
      <c r="D71" s="187"/>
      <c r="E71" s="187"/>
      <c r="F71" s="187"/>
      <c r="G71" s="13">
        <v>64</v>
      </c>
      <c r="H71" s="29">
        <v>1139113.43</v>
      </c>
      <c r="I71" s="29">
        <v>1180020</v>
      </c>
    </row>
    <row r="72" spans="1:9" ht="12.75" customHeight="1" x14ac:dyDescent="0.2">
      <c r="A72" s="188" t="s">
        <v>110</v>
      </c>
      <c r="B72" s="188"/>
      <c r="C72" s="188"/>
      <c r="D72" s="188"/>
      <c r="E72" s="188"/>
      <c r="F72" s="188"/>
      <c r="G72" s="14">
        <v>65</v>
      </c>
      <c r="H72" s="30">
        <f>H8+H9+H44+H71</f>
        <v>20687905.859999999</v>
      </c>
      <c r="I72" s="30">
        <f>I8+I9+I44+I71</f>
        <v>20088513</v>
      </c>
    </row>
    <row r="73" spans="1:9" ht="12.75" customHeight="1" x14ac:dyDescent="0.2">
      <c r="A73" s="187" t="s">
        <v>111</v>
      </c>
      <c r="B73" s="187"/>
      <c r="C73" s="187"/>
      <c r="D73" s="187"/>
      <c r="E73" s="187"/>
      <c r="F73" s="187"/>
      <c r="G73" s="13">
        <v>66</v>
      </c>
      <c r="H73" s="29">
        <v>0</v>
      </c>
      <c r="I73" s="29">
        <v>0</v>
      </c>
    </row>
    <row r="74" spans="1:9" x14ac:dyDescent="0.2">
      <c r="A74" s="191" t="s">
        <v>112</v>
      </c>
      <c r="B74" s="192"/>
      <c r="C74" s="192"/>
      <c r="D74" s="192"/>
      <c r="E74" s="192"/>
      <c r="F74" s="192"/>
      <c r="G74" s="192"/>
      <c r="H74" s="192"/>
      <c r="I74" s="192"/>
    </row>
    <row r="75" spans="1:9" ht="24.75" customHeight="1" x14ac:dyDescent="0.2">
      <c r="A75" s="188" t="s">
        <v>500</v>
      </c>
      <c r="B75" s="188"/>
      <c r="C75" s="188"/>
      <c r="D75" s="188"/>
      <c r="E75" s="188"/>
      <c r="F75" s="188"/>
      <c r="G75" s="14">
        <v>67</v>
      </c>
      <c r="H75" s="30">
        <f>H76+H77+H78+H84+H85+H91+H94+H97</f>
        <v>3879639.9500000007</v>
      </c>
      <c r="I75" s="30">
        <f>I76+I77+I78+I84+I85+I91+I94+I97</f>
        <v>4431382.370000001</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-33895.11</v>
      </c>
      <c r="I77" s="29">
        <v>-33895.11</v>
      </c>
    </row>
    <row r="78" spans="1:9" ht="12.75" customHeight="1" x14ac:dyDescent="0.2">
      <c r="A78" s="190" t="s">
        <v>115</v>
      </c>
      <c r="B78" s="190"/>
      <c r="C78" s="190"/>
      <c r="D78" s="190"/>
      <c r="E78" s="190"/>
      <c r="F78" s="190"/>
      <c r="G78" s="14">
        <v>70</v>
      </c>
      <c r="H78" s="30">
        <f>SUM(H79:H83)</f>
        <v>-291606</v>
      </c>
      <c r="I78" s="30">
        <f>SUM(I79:I83)</f>
        <v>-291606</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-483564</v>
      </c>
      <c r="I81" s="29">
        <v>-483564</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189" t="s">
        <v>121</v>
      </c>
      <c r="B84" s="189"/>
      <c r="C84" s="189"/>
      <c r="D84" s="189"/>
      <c r="E84" s="189"/>
      <c r="F84" s="189"/>
      <c r="G84" s="104">
        <v>76</v>
      </c>
      <c r="H84" s="105">
        <v>2507021.75</v>
      </c>
      <c r="I84" s="105">
        <v>2201026</v>
      </c>
    </row>
    <row r="85" spans="1:9" ht="12.75" customHeight="1" x14ac:dyDescent="0.2">
      <c r="A85" s="190" t="s">
        <v>393</v>
      </c>
      <c r="B85" s="190"/>
      <c r="C85" s="190"/>
      <c r="D85" s="190"/>
      <c r="E85" s="190"/>
      <c r="F85" s="190"/>
      <c r="G85" s="14">
        <v>77</v>
      </c>
      <c r="H85" s="30">
        <f>H86+H87+H88+H89+H90</f>
        <v>98541.48000000001</v>
      </c>
      <c r="I85" s="30">
        <f>I86+I87+I88+I89+I90</f>
        <v>98541.48000000001</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-35169.519999999997</v>
      </c>
      <c r="I90" s="29">
        <v>-35169.519999999997</v>
      </c>
    </row>
    <row r="91" spans="1:9" ht="24" customHeight="1" x14ac:dyDescent="0.2">
      <c r="A91" s="190" t="s">
        <v>397</v>
      </c>
      <c r="B91" s="190"/>
      <c r="C91" s="190"/>
      <c r="D91" s="190"/>
      <c r="E91" s="190"/>
      <c r="F91" s="190"/>
      <c r="G91" s="14">
        <v>83</v>
      </c>
      <c r="H91" s="30">
        <f>H92-H93</f>
        <v>-18263428.73</v>
      </c>
      <c r="I91" s="30">
        <f>I92-I93</f>
        <v>-12972138</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f>15231981.44+3031447.29</f>
        <v>18263428.73</v>
      </c>
      <c r="I93" s="29">
        <v>12972138</v>
      </c>
    </row>
    <row r="94" spans="1:9" ht="12.75" customHeight="1" x14ac:dyDescent="0.2">
      <c r="A94" s="190" t="s">
        <v>398</v>
      </c>
      <c r="B94" s="190"/>
      <c r="C94" s="190"/>
      <c r="D94" s="190"/>
      <c r="E94" s="190"/>
      <c r="F94" s="190"/>
      <c r="G94" s="14">
        <v>86</v>
      </c>
      <c r="H94" s="30">
        <f>H95-H96</f>
        <v>4985294.24</v>
      </c>
      <c r="I94" s="30">
        <f>I95-I96</f>
        <v>551742</v>
      </c>
    </row>
    <row r="95" spans="1:9" ht="12.75" customHeight="1" x14ac:dyDescent="0.2">
      <c r="A95" s="186" t="s">
        <v>126</v>
      </c>
      <c r="B95" s="186"/>
      <c r="C95" s="186"/>
      <c r="D95" s="186"/>
      <c r="E95" s="186"/>
      <c r="F95" s="186"/>
      <c r="G95" s="13">
        <v>87</v>
      </c>
      <c r="H95" s="29">
        <v>4985294.24</v>
      </c>
      <c r="I95" s="29">
        <f>[1]RDG!J66</f>
        <v>551742</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63082.32</v>
      </c>
      <c r="I97" s="29">
        <v>63082</v>
      </c>
    </row>
    <row r="98" spans="1:9" ht="12.75" customHeight="1" x14ac:dyDescent="0.2">
      <c r="A98" s="188" t="s">
        <v>399</v>
      </c>
      <c r="B98" s="188"/>
      <c r="C98" s="188"/>
      <c r="D98" s="188"/>
      <c r="E98" s="188"/>
      <c r="F98" s="188"/>
      <c r="G98" s="14">
        <v>90</v>
      </c>
      <c r="H98" s="30">
        <f>SUM(H99:H104)</f>
        <v>1324489.47</v>
      </c>
      <c r="I98" s="30">
        <f>SUM(I99:I104)</f>
        <v>1324489.47</v>
      </c>
    </row>
    <row r="99" spans="1:9" ht="31.9" customHeight="1" x14ac:dyDescent="0.2">
      <c r="A99" s="186" t="s">
        <v>129</v>
      </c>
      <c r="B99" s="186"/>
      <c r="C99" s="186"/>
      <c r="D99" s="186"/>
      <c r="E99" s="186"/>
      <c r="F99" s="186"/>
      <c r="G99" s="13">
        <v>91</v>
      </c>
      <c r="H99" s="29">
        <v>85243.88</v>
      </c>
      <c r="I99" s="29">
        <v>85243.88</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904252.99</v>
      </c>
      <c r="I101" s="29">
        <v>904252.99</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334992.59999999998</v>
      </c>
      <c r="I104" s="29">
        <v>334992.59999999998</v>
      </c>
    </row>
    <row r="105" spans="1:9" ht="12.75" customHeight="1" x14ac:dyDescent="0.2">
      <c r="A105" s="188" t="s">
        <v>400</v>
      </c>
      <c r="B105" s="188"/>
      <c r="C105" s="188"/>
      <c r="D105" s="188"/>
      <c r="E105" s="188"/>
      <c r="F105" s="188"/>
      <c r="G105" s="14">
        <v>97</v>
      </c>
      <c r="H105" s="30">
        <f>SUM(H106:H116)</f>
        <v>2377555.2200000002</v>
      </c>
      <c r="I105" s="30">
        <f>SUM(I106:I116)</f>
        <v>2321044</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1911320.49</v>
      </c>
      <c r="I110" s="29">
        <v>1877143</v>
      </c>
    </row>
    <row r="111" spans="1:9" ht="12.75" customHeight="1" x14ac:dyDescent="0.2">
      <c r="A111" s="186" t="s">
        <v>140</v>
      </c>
      <c r="B111" s="186"/>
      <c r="C111" s="186"/>
      <c r="D111" s="186"/>
      <c r="E111" s="186"/>
      <c r="F111" s="186"/>
      <c r="G111" s="13">
        <v>103</v>
      </c>
      <c r="H111" s="29">
        <v>200</v>
      </c>
      <c r="I111" s="29">
        <v>200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26269.09</v>
      </c>
      <c r="I113" s="29">
        <v>26269</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439765.64</v>
      </c>
      <c r="I116" s="29">
        <v>417432</v>
      </c>
    </row>
    <row r="117" spans="1:9" ht="12.75" customHeight="1" x14ac:dyDescent="0.2">
      <c r="A117" s="188" t="s">
        <v>401</v>
      </c>
      <c r="B117" s="188"/>
      <c r="C117" s="188"/>
      <c r="D117" s="188"/>
      <c r="E117" s="188"/>
      <c r="F117" s="188"/>
      <c r="G117" s="14">
        <v>109</v>
      </c>
      <c r="H117" s="30">
        <f>SUM(H118:H131)</f>
        <v>12688956.029999997</v>
      </c>
      <c r="I117" s="30">
        <f>SUM(I118:I131)</f>
        <v>11936413.120000001</v>
      </c>
    </row>
    <row r="118" spans="1:9" ht="12.75" customHeight="1" x14ac:dyDescent="0.2">
      <c r="A118" s="186" t="s">
        <v>146</v>
      </c>
      <c r="B118" s="186"/>
      <c r="C118" s="186"/>
      <c r="D118" s="186"/>
      <c r="E118" s="186"/>
      <c r="F118" s="186"/>
      <c r="G118" s="13">
        <v>110</v>
      </c>
      <c r="H118" s="29">
        <v>0</v>
      </c>
      <c r="I118" s="29">
        <v>0</v>
      </c>
    </row>
    <row r="119" spans="1:9" ht="22.15" customHeight="1" x14ac:dyDescent="0.2">
      <c r="A119" s="186" t="s">
        <v>147</v>
      </c>
      <c r="B119" s="186"/>
      <c r="C119" s="186"/>
      <c r="D119" s="186"/>
      <c r="E119" s="186"/>
      <c r="F119" s="186"/>
      <c r="G119" s="13">
        <v>111</v>
      </c>
      <c r="H119" s="29">
        <v>0</v>
      </c>
      <c r="I119" s="29">
        <v>0</v>
      </c>
    </row>
    <row r="120" spans="1:9" ht="12.75" customHeight="1" x14ac:dyDescent="0.2">
      <c r="A120" s="186" t="s">
        <v>148</v>
      </c>
      <c r="B120" s="186"/>
      <c r="C120" s="186"/>
      <c r="D120" s="186"/>
      <c r="E120" s="186"/>
      <c r="F120" s="186"/>
      <c r="G120" s="13">
        <v>112</v>
      </c>
      <c r="H120" s="29">
        <v>412055.12</v>
      </c>
      <c r="I120" s="29">
        <v>412055.12</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f>3261809.83+2213861.56</f>
        <v>5475671.3900000006</v>
      </c>
      <c r="I122" s="29">
        <f>5461473-412055</f>
        <v>5049418</v>
      </c>
    </row>
    <row r="123" spans="1:9" ht="12.75" customHeight="1" x14ac:dyDescent="0.2">
      <c r="A123" s="186" t="s">
        <v>151</v>
      </c>
      <c r="B123" s="186"/>
      <c r="C123" s="186"/>
      <c r="D123" s="186"/>
      <c r="E123" s="186"/>
      <c r="F123" s="186"/>
      <c r="G123" s="13">
        <v>115</v>
      </c>
      <c r="H123" s="29">
        <v>9241.61</v>
      </c>
      <c r="I123" s="29">
        <v>2899</v>
      </c>
    </row>
    <row r="124" spans="1:9" ht="12.75" customHeight="1" x14ac:dyDescent="0.2">
      <c r="A124" s="186" t="s">
        <v>152</v>
      </c>
      <c r="B124" s="186"/>
      <c r="C124" s="186"/>
      <c r="D124" s="186"/>
      <c r="E124" s="186"/>
      <c r="F124" s="186"/>
      <c r="G124" s="13">
        <v>116</v>
      </c>
      <c r="H124" s="29">
        <v>787666.27</v>
      </c>
      <c r="I124" s="29">
        <v>678675</v>
      </c>
    </row>
    <row r="125" spans="1:9" ht="12.75" customHeight="1" x14ac:dyDescent="0.2">
      <c r="A125" s="186" t="s">
        <v>153</v>
      </c>
      <c r="B125" s="186"/>
      <c r="C125" s="186"/>
      <c r="D125" s="186"/>
      <c r="E125" s="186"/>
      <c r="F125" s="186"/>
      <c r="G125" s="13">
        <v>117</v>
      </c>
      <c r="H125" s="29">
        <f>2902667.23+245.63</f>
        <v>2902912.86</v>
      </c>
      <c r="I125" s="29">
        <v>2892226</v>
      </c>
    </row>
    <row r="126" spans="1:9" x14ac:dyDescent="0.2">
      <c r="A126" s="186" t="s">
        <v>154</v>
      </c>
      <c r="B126" s="186"/>
      <c r="C126" s="186"/>
      <c r="D126" s="186"/>
      <c r="E126" s="186"/>
      <c r="F126" s="186"/>
      <c r="G126" s="13">
        <v>118</v>
      </c>
      <c r="H126" s="29">
        <v>91003.86</v>
      </c>
      <c r="I126" s="29">
        <v>91004</v>
      </c>
    </row>
    <row r="127" spans="1:9" x14ac:dyDescent="0.2">
      <c r="A127" s="186" t="s">
        <v>155</v>
      </c>
      <c r="B127" s="186"/>
      <c r="C127" s="186"/>
      <c r="D127" s="186"/>
      <c r="E127" s="186"/>
      <c r="F127" s="186"/>
      <c r="G127" s="13">
        <v>119</v>
      </c>
      <c r="H127" s="29">
        <v>845976.29</v>
      </c>
      <c r="I127" s="29">
        <v>829793</v>
      </c>
    </row>
    <row r="128" spans="1:9" x14ac:dyDescent="0.2">
      <c r="A128" s="186" t="s">
        <v>156</v>
      </c>
      <c r="B128" s="186"/>
      <c r="C128" s="186"/>
      <c r="D128" s="186"/>
      <c r="E128" s="186"/>
      <c r="F128" s="186"/>
      <c r="G128" s="13">
        <v>120</v>
      </c>
      <c r="H128" s="29">
        <v>1518805.92</v>
      </c>
      <c r="I128" s="29">
        <v>1386886</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645622.71</v>
      </c>
      <c r="I131" s="29">
        <v>593457</v>
      </c>
    </row>
    <row r="132" spans="1:9" ht="22.15" customHeight="1" x14ac:dyDescent="0.2">
      <c r="A132" s="187" t="s">
        <v>160</v>
      </c>
      <c r="B132" s="187"/>
      <c r="C132" s="187"/>
      <c r="D132" s="187"/>
      <c r="E132" s="187"/>
      <c r="F132" s="187"/>
      <c r="G132" s="13">
        <v>124</v>
      </c>
      <c r="H132" s="29">
        <f>416054+1212-1</f>
        <v>417265</v>
      </c>
      <c r="I132" s="29">
        <f>34702+39270+1212</f>
        <v>75184</v>
      </c>
    </row>
    <row r="133" spans="1:9" x14ac:dyDescent="0.2">
      <c r="A133" s="188" t="s">
        <v>402</v>
      </c>
      <c r="B133" s="188"/>
      <c r="C133" s="188"/>
      <c r="D133" s="188"/>
      <c r="E133" s="188"/>
      <c r="F133" s="188"/>
      <c r="G133" s="14">
        <v>125</v>
      </c>
      <c r="H133" s="30">
        <f>H75+H98+H105+H117+H132</f>
        <v>20687905.669999998</v>
      </c>
      <c r="I133" s="30">
        <f>I75+I98+I105+I117+I132</f>
        <v>20088512.960000001</v>
      </c>
    </row>
    <row r="134" spans="1:9" x14ac:dyDescent="0.2">
      <c r="A134" s="187" t="s">
        <v>161</v>
      </c>
      <c r="B134" s="187"/>
      <c r="C134" s="187"/>
      <c r="D134" s="187"/>
      <c r="E134" s="187"/>
      <c r="F134" s="18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E29" zoomScale="110" zoomScaleNormal="100" zoomScaleSheetLayoutView="110" workbookViewId="0">
      <selection activeCell="H65" sqref="H65:K65"/>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94"/>
      <c r="C1" s="194"/>
      <c r="D1" s="194"/>
      <c r="E1" s="194"/>
      <c r="F1" s="194"/>
      <c r="G1" s="194"/>
      <c r="H1" s="194"/>
      <c r="I1" s="194"/>
    </row>
    <row r="2" spans="1:11" x14ac:dyDescent="0.2">
      <c r="A2" s="222" t="s">
        <v>516</v>
      </c>
      <c r="B2" s="196"/>
      <c r="C2" s="196"/>
      <c r="D2" s="196"/>
      <c r="E2" s="196"/>
      <c r="F2" s="196"/>
      <c r="G2" s="196"/>
      <c r="H2" s="196"/>
      <c r="I2" s="196"/>
      <c r="J2" s="107"/>
      <c r="K2" s="107"/>
    </row>
    <row r="3" spans="1:11" x14ac:dyDescent="0.2">
      <c r="A3" s="227" t="s">
        <v>501</v>
      </c>
      <c r="B3" s="228"/>
      <c r="C3" s="228"/>
      <c r="D3" s="228"/>
      <c r="E3" s="228"/>
      <c r="F3" s="228"/>
      <c r="G3" s="228"/>
      <c r="H3" s="228"/>
      <c r="I3" s="228"/>
      <c r="J3" s="229"/>
      <c r="K3" s="229"/>
    </row>
    <row r="4" spans="1:11" x14ac:dyDescent="0.2">
      <c r="A4" s="230" t="str">
        <f>'Balance sheet'!A4:I4</f>
        <v>Submitter: INSTITUT IGH D.D.</v>
      </c>
      <c r="B4" s="231"/>
      <c r="C4" s="231"/>
      <c r="D4" s="231"/>
      <c r="E4" s="231"/>
      <c r="F4" s="231"/>
      <c r="G4" s="231"/>
      <c r="H4" s="231"/>
      <c r="I4" s="231"/>
      <c r="J4" s="232"/>
      <c r="K4" s="232"/>
    </row>
    <row r="5" spans="1:11" ht="22.15" customHeight="1" x14ac:dyDescent="0.2">
      <c r="A5" s="224" t="s">
        <v>163</v>
      </c>
      <c r="B5" s="204"/>
      <c r="C5" s="204"/>
      <c r="D5" s="204"/>
      <c r="E5" s="204"/>
      <c r="F5" s="204"/>
      <c r="G5" s="224" t="s">
        <v>164</v>
      </c>
      <c r="H5" s="225" t="s">
        <v>165</v>
      </c>
      <c r="I5" s="226"/>
      <c r="J5" s="225" t="s">
        <v>166</v>
      </c>
      <c r="K5" s="226"/>
    </row>
    <row r="6" spans="1:11" x14ac:dyDescent="0.2">
      <c r="A6" s="204"/>
      <c r="B6" s="204"/>
      <c r="C6" s="204"/>
      <c r="D6" s="204"/>
      <c r="E6" s="204"/>
      <c r="F6" s="204"/>
      <c r="G6" s="204"/>
      <c r="H6" s="16" t="s">
        <v>167</v>
      </c>
      <c r="I6" s="16" t="s">
        <v>168</v>
      </c>
      <c r="J6" s="16" t="s">
        <v>169</v>
      </c>
      <c r="K6" s="16" t="s">
        <v>170</v>
      </c>
    </row>
    <row r="7" spans="1:11" x14ac:dyDescent="0.2">
      <c r="A7" s="233">
        <v>1</v>
      </c>
      <c r="B7" s="202"/>
      <c r="C7" s="202"/>
      <c r="D7" s="202"/>
      <c r="E7" s="202"/>
      <c r="F7" s="202"/>
      <c r="G7" s="15">
        <v>2</v>
      </c>
      <c r="H7" s="16">
        <v>3</v>
      </c>
      <c r="I7" s="16">
        <v>4</v>
      </c>
      <c r="J7" s="16">
        <v>5</v>
      </c>
      <c r="K7" s="16">
        <v>6</v>
      </c>
    </row>
    <row r="8" spans="1:11" x14ac:dyDescent="0.2">
      <c r="A8" s="216" t="s">
        <v>403</v>
      </c>
      <c r="B8" s="217"/>
      <c r="C8" s="217"/>
      <c r="D8" s="217"/>
      <c r="E8" s="217"/>
      <c r="F8" s="217"/>
      <c r="G8" s="14">
        <v>1</v>
      </c>
      <c r="H8" s="108">
        <f>SUM(H9:H13)</f>
        <v>9190109</v>
      </c>
      <c r="I8" s="108">
        <f>SUM(I9:I13)</f>
        <v>9190109</v>
      </c>
      <c r="J8" s="108">
        <f>SUM(J9:J13)</f>
        <v>5127367</v>
      </c>
      <c r="K8" s="108">
        <f>SUM(K9:K13)</f>
        <v>5127367</v>
      </c>
    </row>
    <row r="9" spans="1:11" x14ac:dyDescent="0.2">
      <c r="A9" s="186" t="s">
        <v>171</v>
      </c>
      <c r="B9" s="186"/>
      <c r="C9" s="186"/>
      <c r="D9" s="186"/>
      <c r="E9" s="186"/>
      <c r="F9" s="186"/>
      <c r="G9" s="13">
        <v>2</v>
      </c>
      <c r="H9" s="119">
        <v>0</v>
      </c>
      <c r="I9" s="119">
        <v>0</v>
      </c>
      <c r="J9" s="119">
        <v>0</v>
      </c>
      <c r="K9" s="119">
        <v>0</v>
      </c>
    </row>
    <row r="10" spans="1:11" x14ac:dyDescent="0.2">
      <c r="A10" s="186" t="s">
        <v>172</v>
      </c>
      <c r="B10" s="186"/>
      <c r="C10" s="186"/>
      <c r="D10" s="186"/>
      <c r="E10" s="186"/>
      <c r="F10" s="186"/>
      <c r="G10" s="13">
        <v>3</v>
      </c>
      <c r="H10" s="119">
        <v>3769901</v>
      </c>
      <c r="I10" s="119">
        <v>3769901</v>
      </c>
      <c r="J10" s="119">
        <v>3777450</v>
      </c>
      <c r="K10" s="119">
        <v>3777450</v>
      </c>
    </row>
    <row r="11" spans="1:11" x14ac:dyDescent="0.2">
      <c r="A11" s="186" t="s">
        <v>173</v>
      </c>
      <c r="B11" s="186"/>
      <c r="C11" s="186"/>
      <c r="D11" s="186"/>
      <c r="E11" s="186"/>
      <c r="F11" s="186"/>
      <c r="G11" s="13">
        <v>4</v>
      </c>
      <c r="H11" s="119">
        <v>0</v>
      </c>
      <c r="I11" s="119">
        <v>0</v>
      </c>
      <c r="J11" s="119">
        <v>0</v>
      </c>
      <c r="K11" s="119">
        <v>0</v>
      </c>
    </row>
    <row r="12" spans="1:11" x14ac:dyDescent="0.2">
      <c r="A12" s="186" t="s">
        <v>174</v>
      </c>
      <c r="B12" s="186"/>
      <c r="C12" s="186"/>
      <c r="D12" s="186"/>
      <c r="E12" s="186"/>
      <c r="F12" s="186"/>
      <c r="G12" s="13">
        <v>5</v>
      </c>
      <c r="H12" s="119">
        <v>0</v>
      </c>
      <c r="I12" s="119">
        <v>0</v>
      </c>
      <c r="J12" s="119">
        <v>0</v>
      </c>
      <c r="K12" s="119">
        <v>0</v>
      </c>
    </row>
    <row r="13" spans="1:11" x14ac:dyDescent="0.2">
      <c r="A13" s="186" t="s">
        <v>175</v>
      </c>
      <c r="B13" s="186"/>
      <c r="C13" s="186"/>
      <c r="D13" s="186"/>
      <c r="E13" s="186"/>
      <c r="F13" s="186"/>
      <c r="G13" s="13">
        <v>6</v>
      </c>
      <c r="H13" s="119">
        <v>5420208</v>
      </c>
      <c r="I13" s="119">
        <v>5420208</v>
      </c>
      <c r="J13" s="119">
        <v>1349917</v>
      </c>
      <c r="K13" s="119">
        <v>1349917</v>
      </c>
    </row>
    <row r="14" spans="1:11" ht="22.15" customHeight="1" x14ac:dyDescent="0.2">
      <c r="A14" s="216" t="s">
        <v>404</v>
      </c>
      <c r="B14" s="217"/>
      <c r="C14" s="217"/>
      <c r="D14" s="217"/>
      <c r="E14" s="217"/>
      <c r="F14" s="217"/>
      <c r="G14" s="14">
        <v>7</v>
      </c>
      <c r="H14" s="108">
        <f>H15+H16+H20+H24+H25+H26+H29+H36</f>
        <v>4837890</v>
      </c>
      <c r="I14" s="108">
        <f>I15+I16+I20+I24+I25+I26+I29+I36</f>
        <v>4837890</v>
      </c>
      <c r="J14" s="108">
        <f>J15+J16+J20+J24+J25+J26+J29+J36</f>
        <v>4550835</v>
      </c>
      <c r="K14" s="108">
        <f>K15+K16+K20+K24+K25+K26+K29+K36</f>
        <v>4550835</v>
      </c>
    </row>
    <row r="15" spans="1:11" x14ac:dyDescent="0.2">
      <c r="A15" s="186" t="s">
        <v>176</v>
      </c>
      <c r="B15" s="186"/>
      <c r="C15" s="186"/>
      <c r="D15" s="186"/>
      <c r="E15" s="186"/>
      <c r="F15" s="186"/>
      <c r="G15" s="13">
        <v>8</v>
      </c>
      <c r="H15" s="29">
        <v>0</v>
      </c>
      <c r="I15" s="29">
        <v>0</v>
      </c>
      <c r="J15" s="29">
        <v>0</v>
      </c>
      <c r="K15" s="29">
        <v>0</v>
      </c>
    </row>
    <row r="16" spans="1:11" x14ac:dyDescent="0.2">
      <c r="A16" s="190" t="s">
        <v>405</v>
      </c>
      <c r="B16" s="190"/>
      <c r="C16" s="190"/>
      <c r="D16" s="190"/>
      <c r="E16" s="190"/>
      <c r="F16" s="190"/>
      <c r="G16" s="14">
        <v>9</v>
      </c>
      <c r="H16" s="108">
        <f>SUM(H17:H19)</f>
        <v>1146341</v>
      </c>
      <c r="I16" s="108">
        <f>SUM(I17:I19)</f>
        <v>1146341</v>
      </c>
      <c r="J16" s="108">
        <f>SUM(J17:J19)</f>
        <v>959662</v>
      </c>
      <c r="K16" s="108">
        <f>SUM(K17:K19)</f>
        <v>959662</v>
      </c>
    </row>
    <row r="17" spans="1:11" x14ac:dyDescent="0.2">
      <c r="A17" s="218" t="s">
        <v>177</v>
      </c>
      <c r="B17" s="218"/>
      <c r="C17" s="218"/>
      <c r="D17" s="218"/>
      <c r="E17" s="218"/>
      <c r="F17" s="218"/>
      <c r="G17" s="13">
        <v>10</v>
      </c>
      <c r="H17" s="119">
        <v>245522</v>
      </c>
      <c r="I17" s="119">
        <v>245522</v>
      </c>
      <c r="J17" s="119">
        <v>161353</v>
      </c>
      <c r="K17" s="119">
        <v>161353</v>
      </c>
    </row>
    <row r="18" spans="1:11" x14ac:dyDescent="0.2">
      <c r="A18" s="218" t="s">
        <v>178</v>
      </c>
      <c r="B18" s="218"/>
      <c r="C18" s="218"/>
      <c r="D18" s="218"/>
      <c r="E18" s="218"/>
      <c r="F18" s="218"/>
      <c r="G18" s="13">
        <v>11</v>
      </c>
      <c r="H18" s="119">
        <v>0</v>
      </c>
      <c r="I18" s="119">
        <v>0</v>
      </c>
      <c r="J18" s="119">
        <v>0</v>
      </c>
      <c r="K18" s="119">
        <v>0</v>
      </c>
    </row>
    <row r="19" spans="1:11" x14ac:dyDescent="0.2">
      <c r="A19" s="218" t="s">
        <v>179</v>
      </c>
      <c r="B19" s="218"/>
      <c r="C19" s="218"/>
      <c r="D19" s="218"/>
      <c r="E19" s="218"/>
      <c r="F19" s="218"/>
      <c r="G19" s="13">
        <v>12</v>
      </c>
      <c r="H19" s="119">
        <v>900819</v>
      </c>
      <c r="I19" s="119">
        <v>900819</v>
      </c>
      <c r="J19" s="119">
        <v>798309</v>
      </c>
      <c r="K19" s="119">
        <v>798309</v>
      </c>
    </row>
    <row r="20" spans="1:11" x14ac:dyDescent="0.2">
      <c r="A20" s="190" t="s">
        <v>406</v>
      </c>
      <c r="B20" s="190"/>
      <c r="C20" s="190"/>
      <c r="D20" s="190"/>
      <c r="E20" s="190"/>
      <c r="F20" s="190"/>
      <c r="G20" s="14">
        <v>13</v>
      </c>
      <c r="H20" s="108">
        <f>SUM(H21:H23)</f>
        <v>2804848</v>
      </c>
      <c r="I20" s="108">
        <f>SUM(I21:I23)</f>
        <v>2804848</v>
      </c>
      <c r="J20" s="108">
        <f>SUM(J21:J23)</f>
        <v>2593224</v>
      </c>
      <c r="K20" s="108">
        <f>SUM(K21:K23)</f>
        <v>2593224</v>
      </c>
    </row>
    <row r="21" spans="1:11" x14ac:dyDescent="0.2">
      <c r="A21" s="218" t="s">
        <v>180</v>
      </c>
      <c r="B21" s="218"/>
      <c r="C21" s="218"/>
      <c r="D21" s="218"/>
      <c r="E21" s="218"/>
      <c r="F21" s="218"/>
      <c r="G21" s="13">
        <v>14</v>
      </c>
      <c r="H21" s="119">
        <v>1688073</v>
      </c>
      <c r="I21" s="119">
        <v>1688073</v>
      </c>
      <c r="J21" s="119">
        <v>1628693</v>
      </c>
      <c r="K21" s="119">
        <v>1628693</v>
      </c>
    </row>
    <row r="22" spans="1:11" x14ac:dyDescent="0.2">
      <c r="A22" s="218" t="s">
        <v>181</v>
      </c>
      <c r="B22" s="218"/>
      <c r="C22" s="218"/>
      <c r="D22" s="218"/>
      <c r="E22" s="218"/>
      <c r="F22" s="218"/>
      <c r="G22" s="13">
        <v>15</v>
      </c>
      <c r="H22" s="119">
        <v>870645</v>
      </c>
      <c r="I22" s="119">
        <v>870645</v>
      </c>
      <c r="J22" s="122">
        <v>636894</v>
      </c>
      <c r="K22" s="119">
        <v>636894</v>
      </c>
    </row>
    <row r="23" spans="1:11" x14ac:dyDescent="0.2">
      <c r="A23" s="218" t="s">
        <v>182</v>
      </c>
      <c r="B23" s="218"/>
      <c r="C23" s="218"/>
      <c r="D23" s="218"/>
      <c r="E23" s="218"/>
      <c r="F23" s="218"/>
      <c r="G23" s="13">
        <v>16</v>
      </c>
      <c r="H23" s="119">
        <v>246130</v>
      </c>
      <c r="I23" s="119">
        <v>246130</v>
      </c>
      <c r="J23" s="119">
        <v>327637</v>
      </c>
      <c r="K23" s="119">
        <v>327637</v>
      </c>
    </row>
    <row r="24" spans="1:11" x14ac:dyDescent="0.2">
      <c r="A24" s="186" t="s">
        <v>183</v>
      </c>
      <c r="B24" s="186"/>
      <c r="C24" s="186"/>
      <c r="D24" s="186"/>
      <c r="E24" s="186"/>
      <c r="F24" s="186"/>
      <c r="G24" s="13">
        <v>17</v>
      </c>
      <c r="H24" s="119">
        <v>532289</v>
      </c>
      <c r="I24" s="119">
        <v>532289</v>
      </c>
      <c r="J24" s="119">
        <v>630214</v>
      </c>
      <c r="K24" s="119">
        <v>630214</v>
      </c>
    </row>
    <row r="25" spans="1:11" x14ac:dyDescent="0.2">
      <c r="A25" s="186" t="s">
        <v>184</v>
      </c>
      <c r="B25" s="186"/>
      <c r="C25" s="186"/>
      <c r="D25" s="186"/>
      <c r="E25" s="186"/>
      <c r="F25" s="186"/>
      <c r="G25" s="13">
        <v>18</v>
      </c>
      <c r="H25" s="119">
        <v>140317</v>
      </c>
      <c r="I25" s="119">
        <v>140317</v>
      </c>
      <c r="J25" s="119">
        <v>91990</v>
      </c>
      <c r="K25" s="119">
        <v>91990</v>
      </c>
    </row>
    <row r="26" spans="1:11" x14ac:dyDescent="0.2">
      <c r="A26" s="190" t="s">
        <v>407</v>
      </c>
      <c r="B26" s="190"/>
      <c r="C26" s="190"/>
      <c r="D26" s="190"/>
      <c r="E26" s="190"/>
      <c r="F26" s="190"/>
      <c r="G26" s="14">
        <v>19</v>
      </c>
      <c r="H26" s="108">
        <f>H27+H28</f>
        <v>43109</v>
      </c>
      <c r="I26" s="108">
        <f>I27+I28</f>
        <v>43109</v>
      </c>
      <c r="J26" s="108">
        <f>J27+J28</f>
        <v>171194</v>
      </c>
      <c r="K26" s="108">
        <f>K27+K28</f>
        <v>171194</v>
      </c>
    </row>
    <row r="27" spans="1:11" x14ac:dyDescent="0.2">
      <c r="A27" s="218" t="s">
        <v>185</v>
      </c>
      <c r="B27" s="218"/>
      <c r="C27" s="218"/>
      <c r="D27" s="218"/>
      <c r="E27" s="218"/>
      <c r="F27" s="218"/>
      <c r="G27" s="13">
        <v>20</v>
      </c>
      <c r="H27" s="119">
        <v>0</v>
      </c>
      <c r="I27" s="119">
        <v>0</v>
      </c>
      <c r="J27" s="119">
        <v>0</v>
      </c>
      <c r="K27" s="119">
        <v>0</v>
      </c>
    </row>
    <row r="28" spans="1:11" x14ac:dyDescent="0.2">
      <c r="A28" s="218" t="s">
        <v>186</v>
      </c>
      <c r="B28" s="218"/>
      <c r="C28" s="218"/>
      <c r="D28" s="218"/>
      <c r="E28" s="218"/>
      <c r="F28" s="218"/>
      <c r="G28" s="13">
        <v>21</v>
      </c>
      <c r="H28" s="119">
        <v>43109</v>
      </c>
      <c r="I28" s="119">
        <v>43109</v>
      </c>
      <c r="J28" s="119">
        <v>171194</v>
      </c>
      <c r="K28" s="119">
        <v>171194</v>
      </c>
    </row>
    <row r="29" spans="1:11" x14ac:dyDescent="0.2">
      <c r="A29" s="190" t="s">
        <v>408</v>
      </c>
      <c r="B29" s="190"/>
      <c r="C29" s="190"/>
      <c r="D29" s="190"/>
      <c r="E29" s="190"/>
      <c r="F29" s="190"/>
      <c r="G29" s="14">
        <v>22</v>
      </c>
      <c r="H29" s="108">
        <f>SUM(H30:H35)</f>
        <v>0</v>
      </c>
      <c r="I29" s="108">
        <f>SUM(I30:I35)</f>
        <v>0</v>
      </c>
      <c r="J29" s="108">
        <f>SUM(J30:J35)</f>
        <v>0</v>
      </c>
      <c r="K29" s="108">
        <f>SUM(K30:K35)</f>
        <v>0</v>
      </c>
    </row>
    <row r="30" spans="1:11" x14ac:dyDescent="0.2">
      <c r="A30" s="218" t="s">
        <v>187</v>
      </c>
      <c r="B30" s="218"/>
      <c r="C30" s="218"/>
      <c r="D30" s="218"/>
      <c r="E30" s="218"/>
      <c r="F30" s="218"/>
      <c r="G30" s="13">
        <v>23</v>
      </c>
      <c r="H30" s="119">
        <v>0</v>
      </c>
      <c r="I30" s="119">
        <v>0</v>
      </c>
      <c r="J30" s="119">
        <v>0</v>
      </c>
      <c r="K30" s="119">
        <v>0</v>
      </c>
    </row>
    <row r="31" spans="1:11" x14ac:dyDescent="0.2">
      <c r="A31" s="218" t="s">
        <v>188</v>
      </c>
      <c r="B31" s="218"/>
      <c r="C31" s="218"/>
      <c r="D31" s="218"/>
      <c r="E31" s="218"/>
      <c r="F31" s="218"/>
      <c r="G31" s="13">
        <v>24</v>
      </c>
      <c r="H31" s="119">
        <v>0</v>
      </c>
      <c r="I31" s="119">
        <v>0</v>
      </c>
      <c r="J31" s="119">
        <v>0</v>
      </c>
      <c r="K31" s="119">
        <v>0</v>
      </c>
    </row>
    <row r="32" spans="1:11" x14ac:dyDescent="0.2">
      <c r="A32" s="218" t="s">
        <v>189</v>
      </c>
      <c r="B32" s="218"/>
      <c r="C32" s="218"/>
      <c r="D32" s="218"/>
      <c r="E32" s="218"/>
      <c r="F32" s="218"/>
      <c r="G32" s="13">
        <v>25</v>
      </c>
      <c r="H32" s="119">
        <v>0</v>
      </c>
      <c r="I32" s="119">
        <v>0</v>
      </c>
      <c r="J32" s="119">
        <v>0</v>
      </c>
      <c r="K32" s="119">
        <v>0</v>
      </c>
    </row>
    <row r="33" spans="1:11" x14ac:dyDescent="0.2">
      <c r="A33" s="218" t="s">
        <v>190</v>
      </c>
      <c r="B33" s="218"/>
      <c r="C33" s="218"/>
      <c r="D33" s="218"/>
      <c r="E33" s="218"/>
      <c r="F33" s="218"/>
      <c r="G33" s="13">
        <v>26</v>
      </c>
      <c r="H33" s="119">
        <v>0</v>
      </c>
      <c r="I33" s="119">
        <v>0</v>
      </c>
      <c r="J33" s="119">
        <v>0</v>
      </c>
      <c r="K33" s="119">
        <v>0</v>
      </c>
    </row>
    <row r="34" spans="1:11" x14ac:dyDescent="0.2">
      <c r="A34" s="218" t="s">
        <v>191</v>
      </c>
      <c r="B34" s="218"/>
      <c r="C34" s="218"/>
      <c r="D34" s="218"/>
      <c r="E34" s="218"/>
      <c r="F34" s="218"/>
      <c r="G34" s="13">
        <v>27</v>
      </c>
      <c r="H34" s="119">
        <v>0</v>
      </c>
      <c r="I34" s="119">
        <v>0</v>
      </c>
      <c r="J34" s="119">
        <v>0</v>
      </c>
      <c r="K34" s="119">
        <v>0</v>
      </c>
    </row>
    <row r="35" spans="1:11" x14ac:dyDescent="0.2">
      <c r="A35" s="218" t="s">
        <v>192</v>
      </c>
      <c r="B35" s="218"/>
      <c r="C35" s="218"/>
      <c r="D35" s="218"/>
      <c r="E35" s="218"/>
      <c r="F35" s="218"/>
      <c r="G35" s="13">
        <v>28</v>
      </c>
      <c r="H35" s="119">
        <v>0</v>
      </c>
      <c r="I35" s="119">
        <v>0</v>
      </c>
      <c r="J35" s="119">
        <v>0</v>
      </c>
      <c r="K35" s="119">
        <v>0</v>
      </c>
    </row>
    <row r="36" spans="1:11" x14ac:dyDescent="0.2">
      <c r="A36" s="186" t="s">
        <v>193</v>
      </c>
      <c r="B36" s="186"/>
      <c r="C36" s="186"/>
      <c r="D36" s="186"/>
      <c r="E36" s="186"/>
      <c r="F36" s="186"/>
      <c r="G36" s="13">
        <v>29</v>
      </c>
      <c r="H36" s="119">
        <v>170986</v>
      </c>
      <c r="I36" s="119">
        <v>170986</v>
      </c>
      <c r="J36" s="119">
        <v>104551</v>
      </c>
      <c r="K36" s="119">
        <v>104551</v>
      </c>
    </row>
    <row r="37" spans="1:11" x14ac:dyDescent="0.2">
      <c r="A37" s="216" t="s">
        <v>409</v>
      </c>
      <c r="B37" s="217"/>
      <c r="C37" s="217"/>
      <c r="D37" s="217"/>
      <c r="E37" s="217"/>
      <c r="F37" s="217"/>
      <c r="G37" s="14">
        <v>30</v>
      </c>
      <c r="H37" s="108">
        <f>SUM(H38:H47)</f>
        <v>10372</v>
      </c>
      <c r="I37" s="108">
        <f>SUM(I38:I47)</f>
        <v>10372</v>
      </c>
      <c r="J37" s="108">
        <f>SUM(J38:J47)</f>
        <v>657</v>
      </c>
      <c r="K37" s="108">
        <f>SUM(K38:K47)</f>
        <v>657</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0</v>
      </c>
      <c r="J41" s="119">
        <v>0</v>
      </c>
      <c r="K41" s="119">
        <v>0</v>
      </c>
    </row>
    <row r="42" spans="1:11" ht="25.15" customHeight="1" x14ac:dyDescent="0.2">
      <c r="A42" s="186" t="s">
        <v>198</v>
      </c>
      <c r="B42" s="186"/>
      <c r="C42" s="186"/>
      <c r="D42" s="186"/>
      <c r="E42" s="186"/>
      <c r="F42" s="186"/>
      <c r="G42" s="13">
        <v>35</v>
      </c>
      <c r="H42" s="119">
        <v>0</v>
      </c>
      <c r="I42" s="119">
        <v>0</v>
      </c>
      <c r="J42" s="119">
        <v>0</v>
      </c>
      <c r="K42" s="119">
        <v>0</v>
      </c>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242</v>
      </c>
      <c r="I44" s="119">
        <v>242</v>
      </c>
      <c r="J44" s="119">
        <v>102</v>
      </c>
      <c r="K44" s="119">
        <v>102</v>
      </c>
    </row>
    <row r="45" spans="1:11" x14ac:dyDescent="0.2">
      <c r="A45" s="186" t="s">
        <v>201</v>
      </c>
      <c r="B45" s="186"/>
      <c r="C45" s="186"/>
      <c r="D45" s="186"/>
      <c r="E45" s="186"/>
      <c r="F45" s="186"/>
      <c r="G45" s="13">
        <v>38</v>
      </c>
      <c r="H45" s="119">
        <v>2944</v>
      </c>
      <c r="I45" s="119">
        <v>2944</v>
      </c>
      <c r="J45" s="119">
        <v>555</v>
      </c>
      <c r="K45" s="119">
        <v>555</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7186</v>
      </c>
      <c r="I47" s="119">
        <v>7186</v>
      </c>
      <c r="J47" s="119">
        <v>0</v>
      </c>
      <c r="K47" s="119">
        <v>0</v>
      </c>
    </row>
    <row r="48" spans="1:11" x14ac:dyDescent="0.2">
      <c r="A48" s="216" t="s">
        <v>410</v>
      </c>
      <c r="B48" s="217"/>
      <c r="C48" s="217"/>
      <c r="D48" s="217"/>
      <c r="E48" s="217"/>
      <c r="F48" s="217"/>
      <c r="G48" s="14">
        <v>41</v>
      </c>
      <c r="H48" s="108">
        <f>SUM(H49:H55)</f>
        <v>167222</v>
      </c>
      <c r="I48" s="108">
        <f>SUM(I49:I55)</f>
        <v>167222</v>
      </c>
      <c r="J48" s="108">
        <f>SUM(J49:J55)</f>
        <v>47781</v>
      </c>
      <c r="K48" s="108">
        <f>SUM(K49:K55)</f>
        <v>47781</v>
      </c>
    </row>
    <row r="49" spans="1:11" ht="25.15" customHeight="1" x14ac:dyDescent="0.2">
      <c r="A49" s="186" t="s">
        <v>204</v>
      </c>
      <c r="B49" s="186"/>
      <c r="C49" s="186"/>
      <c r="D49" s="186"/>
      <c r="E49" s="186"/>
      <c r="F49" s="186"/>
      <c r="G49" s="13">
        <v>42</v>
      </c>
      <c r="H49" s="119">
        <v>0</v>
      </c>
      <c r="I49" s="119">
        <v>0</v>
      </c>
      <c r="J49" s="119">
        <v>0</v>
      </c>
      <c r="K49" s="119">
        <v>0</v>
      </c>
    </row>
    <row r="50" spans="1:11" ht="24" customHeight="1" x14ac:dyDescent="0.2">
      <c r="A50" s="212" t="s">
        <v>205</v>
      </c>
      <c r="B50" s="212"/>
      <c r="C50" s="212"/>
      <c r="D50" s="212"/>
      <c r="E50" s="212"/>
      <c r="F50" s="212"/>
      <c r="G50" s="13">
        <v>43</v>
      </c>
      <c r="H50" s="119">
        <v>0</v>
      </c>
      <c r="I50" s="119">
        <v>0</v>
      </c>
      <c r="J50" s="119">
        <v>0</v>
      </c>
      <c r="K50" s="119">
        <v>0</v>
      </c>
    </row>
    <row r="51" spans="1:11" x14ac:dyDescent="0.2">
      <c r="A51" s="212" t="s">
        <v>206</v>
      </c>
      <c r="B51" s="212"/>
      <c r="C51" s="212"/>
      <c r="D51" s="212"/>
      <c r="E51" s="212"/>
      <c r="F51" s="212"/>
      <c r="G51" s="13">
        <v>44</v>
      </c>
      <c r="H51" s="119">
        <v>154320</v>
      </c>
      <c r="I51" s="119">
        <v>154320</v>
      </c>
      <c r="J51" s="119">
        <v>37913</v>
      </c>
      <c r="K51" s="119">
        <v>37913</v>
      </c>
    </row>
    <row r="52" spans="1:11" x14ac:dyDescent="0.2">
      <c r="A52" s="212" t="s">
        <v>207</v>
      </c>
      <c r="B52" s="212"/>
      <c r="C52" s="212"/>
      <c r="D52" s="212"/>
      <c r="E52" s="212"/>
      <c r="F52" s="212"/>
      <c r="G52" s="13">
        <v>45</v>
      </c>
      <c r="H52" s="119">
        <v>11817</v>
      </c>
      <c r="I52" s="119">
        <v>11817</v>
      </c>
      <c r="J52" s="119">
        <v>1865</v>
      </c>
      <c r="K52" s="119">
        <v>1865</v>
      </c>
    </row>
    <row r="53" spans="1:11" x14ac:dyDescent="0.2">
      <c r="A53" s="212" t="s">
        <v>208</v>
      </c>
      <c r="B53" s="212"/>
      <c r="C53" s="212"/>
      <c r="D53" s="212"/>
      <c r="E53" s="212"/>
      <c r="F53" s="212"/>
      <c r="G53" s="13">
        <v>46</v>
      </c>
      <c r="H53" s="119">
        <v>28</v>
      </c>
      <c r="I53" s="119">
        <v>28</v>
      </c>
      <c r="J53" s="119">
        <v>0</v>
      </c>
      <c r="K53" s="119">
        <v>0</v>
      </c>
    </row>
    <row r="54" spans="1:11" x14ac:dyDescent="0.2">
      <c r="A54" s="212" t="s">
        <v>209</v>
      </c>
      <c r="B54" s="212"/>
      <c r="C54" s="212"/>
      <c r="D54" s="212"/>
      <c r="E54" s="212"/>
      <c r="F54" s="212"/>
      <c r="G54" s="13">
        <v>47</v>
      </c>
      <c r="H54" s="119">
        <v>0</v>
      </c>
      <c r="I54" s="119">
        <v>0</v>
      </c>
      <c r="J54" s="119">
        <v>0</v>
      </c>
      <c r="K54" s="119">
        <v>0</v>
      </c>
    </row>
    <row r="55" spans="1:11" x14ac:dyDescent="0.2">
      <c r="A55" s="212" t="s">
        <v>210</v>
      </c>
      <c r="B55" s="212"/>
      <c r="C55" s="212"/>
      <c r="D55" s="212"/>
      <c r="E55" s="212"/>
      <c r="F55" s="212"/>
      <c r="G55" s="13">
        <v>48</v>
      </c>
      <c r="H55" s="119">
        <v>1057</v>
      </c>
      <c r="I55" s="119">
        <v>1057</v>
      </c>
      <c r="J55" s="119">
        <v>8003</v>
      </c>
      <c r="K55" s="119">
        <v>8003</v>
      </c>
    </row>
    <row r="56" spans="1:11" ht="22.15" customHeight="1" x14ac:dyDescent="0.2">
      <c r="A56" s="221" t="s">
        <v>211</v>
      </c>
      <c r="B56" s="221"/>
      <c r="C56" s="221"/>
      <c r="D56" s="221"/>
      <c r="E56" s="221"/>
      <c r="F56" s="221"/>
      <c r="G56" s="13">
        <v>49</v>
      </c>
      <c r="H56" s="119">
        <v>0</v>
      </c>
      <c r="I56" s="119">
        <v>0</v>
      </c>
      <c r="J56" s="119">
        <v>0</v>
      </c>
      <c r="K56" s="119">
        <v>0</v>
      </c>
    </row>
    <row r="57" spans="1:11" x14ac:dyDescent="0.2">
      <c r="A57" s="221" t="s">
        <v>212</v>
      </c>
      <c r="B57" s="221"/>
      <c r="C57" s="221"/>
      <c r="D57" s="221"/>
      <c r="E57" s="221"/>
      <c r="F57" s="221"/>
      <c r="G57" s="13">
        <v>50</v>
      </c>
      <c r="H57" s="119">
        <v>0</v>
      </c>
      <c r="I57" s="119">
        <v>0</v>
      </c>
      <c r="J57" s="119">
        <v>0</v>
      </c>
      <c r="K57" s="119">
        <v>0</v>
      </c>
    </row>
    <row r="58" spans="1:11" ht="24.6" customHeight="1" x14ac:dyDescent="0.2">
      <c r="A58" s="221" t="s">
        <v>213</v>
      </c>
      <c r="B58" s="221"/>
      <c r="C58" s="221"/>
      <c r="D58" s="221"/>
      <c r="E58" s="221"/>
      <c r="F58" s="221"/>
      <c r="G58" s="13">
        <v>51</v>
      </c>
      <c r="H58" s="119">
        <v>0</v>
      </c>
      <c r="I58" s="119">
        <v>0</v>
      </c>
      <c r="J58" s="119">
        <v>0</v>
      </c>
      <c r="K58" s="119">
        <v>0</v>
      </c>
    </row>
    <row r="59" spans="1:11" x14ac:dyDescent="0.2">
      <c r="A59" s="221" t="s">
        <v>214</v>
      </c>
      <c r="B59" s="221"/>
      <c r="C59" s="221"/>
      <c r="D59" s="221"/>
      <c r="E59" s="221"/>
      <c r="F59" s="221"/>
      <c r="G59" s="13">
        <v>52</v>
      </c>
      <c r="H59" s="119">
        <v>0</v>
      </c>
      <c r="I59" s="119">
        <v>0</v>
      </c>
      <c r="J59" s="119">
        <v>0</v>
      </c>
      <c r="K59" s="119">
        <v>0</v>
      </c>
    </row>
    <row r="60" spans="1:11" x14ac:dyDescent="0.2">
      <c r="A60" s="216" t="s">
        <v>411</v>
      </c>
      <c r="B60" s="217"/>
      <c r="C60" s="217"/>
      <c r="D60" s="217"/>
      <c r="E60" s="217"/>
      <c r="F60" s="217"/>
      <c r="G60" s="14">
        <v>53</v>
      </c>
      <c r="H60" s="108">
        <f>H8+H37+H56+H57</f>
        <v>9200481</v>
      </c>
      <c r="I60" s="108">
        <f t="shared" ref="I60:K60" si="0">I8+I37+I56+I57</f>
        <v>9200481</v>
      </c>
      <c r="J60" s="108">
        <f t="shared" si="0"/>
        <v>5128024</v>
      </c>
      <c r="K60" s="108">
        <f t="shared" si="0"/>
        <v>5128024</v>
      </c>
    </row>
    <row r="61" spans="1:11" x14ac:dyDescent="0.2">
      <c r="A61" s="216" t="s">
        <v>412</v>
      </c>
      <c r="B61" s="217"/>
      <c r="C61" s="217"/>
      <c r="D61" s="217"/>
      <c r="E61" s="217"/>
      <c r="F61" s="217"/>
      <c r="G61" s="14">
        <v>54</v>
      </c>
      <c r="H61" s="108">
        <f>H14+H48+H58+H59</f>
        <v>5005112</v>
      </c>
      <c r="I61" s="108">
        <f t="shared" ref="I61:K61" si="1">I14+I48+I58+I59</f>
        <v>5005112</v>
      </c>
      <c r="J61" s="108">
        <f t="shared" si="1"/>
        <v>4598616</v>
      </c>
      <c r="K61" s="108">
        <f t="shared" si="1"/>
        <v>4598616</v>
      </c>
    </row>
    <row r="62" spans="1:11" x14ac:dyDescent="0.2">
      <c r="A62" s="216" t="s">
        <v>413</v>
      </c>
      <c r="B62" s="217"/>
      <c r="C62" s="217"/>
      <c r="D62" s="217"/>
      <c r="E62" s="217"/>
      <c r="F62" s="217"/>
      <c r="G62" s="14">
        <v>55</v>
      </c>
      <c r="H62" s="108">
        <f>H60-H61</f>
        <v>4195369</v>
      </c>
      <c r="I62" s="108">
        <f t="shared" ref="I62:K62" si="2">I60-I61</f>
        <v>4195369</v>
      </c>
      <c r="J62" s="108">
        <f t="shared" si="2"/>
        <v>529408</v>
      </c>
      <c r="K62" s="108">
        <f t="shared" si="2"/>
        <v>529408</v>
      </c>
    </row>
    <row r="63" spans="1:11" x14ac:dyDescent="0.2">
      <c r="A63" s="215" t="s">
        <v>415</v>
      </c>
      <c r="B63" s="215"/>
      <c r="C63" s="215"/>
      <c r="D63" s="215"/>
      <c r="E63" s="215"/>
      <c r="F63" s="215"/>
      <c r="G63" s="14">
        <v>56</v>
      </c>
      <c r="H63" s="108">
        <f>+IF((H60-H61)&gt;0,(H60-H61),0)</f>
        <v>4195369</v>
      </c>
      <c r="I63" s="108">
        <f t="shared" ref="I63:K63" si="3">+IF((I60-I61)&gt;0,(I60-I61),0)</f>
        <v>4195369</v>
      </c>
      <c r="J63" s="108">
        <f t="shared" si="3"/>
        <v>529408</v>
      </c>
      <c r="K63" s="108">
        <f t="shared" si="3"/>
        <v>529408</v>
      </c>
    </row>
    <row r="64" spans="1:11" x14ac:dyDescent="0.2">
      <c r="A64" s="215" t="s">
        <v>414</v>
      </c>
      <c r="B64" s="215"/>
      <c r="C64" s="215"/>
      <c r="D64" s="215"/>
      <c r="E64" s="215"/>
      <c r="F64" s="215"/>
      <c r="G64" s="14">
        <v>57</v>
      </c>
      <c r="H64" s="108">
        <f>+IF((H60-H61)&lt;0,(H60-H61),0)</f>
        <v>0</v>
      </c>
      <c r="I64" s="108">
        <f t="shared" ref="I64:K64" si="4">+IF((I60-I61)&lt;0,(I60-I61),0)</f>
        <v>0</v>
      </c>
      <c r="J64" s="108">
        <f t="shared" si="4"/>
        <v>0</v>
      </c>
      <c r="K64" s="108">
        <f t="shared" si="4"/>
        <v>0</v>
      </c>
    </row>
    <row r="65" spans="1:11" x14ac:dyDescent="0.2">
      <c r="A65" s="221" t="s">
        <v>215</v>
      </c>
      <c r="B65" s="221"/>
      <c r="C65" s="221"/>
      <c r="D65" s="221"/>
      <c r="E65" s="221"/>
      <c r="F65" s="221"/>
      <c r="G65" s="13">
        <v>58</v>
      </c>
      <c r="H65" s="119">
        <v>0</v>
      </c>
      <c r="I65" s="119">
        <v>0</v>
      </c>
      <c r="J65" s="119">
        <v>-22334</v>
      </c>
      <c r="K65" s="119">
        <v>-22334</v>
      </c>
    </row>
    <row r="66" spans="1:11" x14ac:dyDescent="0.2">
      <c r="A66" s="216" t="s">
        <v>416</v>
      </c>
      <c r="B66" s="217"/>
      <c r="C66" s="217"/>
      <c r="D66" s="217"/>
      <c r="E66" s="217"/>
      <c r="F66" s="217"/>
      <c r="G66" s="14">
        <v>59</v>
      </c>
      <c r="H66" s="108">
        <f>H62-H65</f>
        <v>4195369</v>
      </c>
      <c r="I66" s="108">
        <f t="shared" ref="I66:K66" si="5">I62-I65</f>
        <v>4195369</v>
      </c>
      <c r="J66" s="108">
        <f t="shared" si="5"/>
        <v>551742</v>
      </c>
      <c r="K66" s="108">
        <f t="shared" si="5"/>
        <v>551742</v>
      </c>
    </row>
    <row r="67" spans="1:11" x14ac:dyDescent="0.2">
      <c r="A67" s="215" t="s">
        <v>417</v>
      </c>
      <c r="B67" s="215"/>
      <c r="C67" s="215"/>
      <c r="D67" s="215"/>
      <c r="E67" s="215"/>
      <c r="F67" s="215"/>
      <c r="G67" s="14">
        <v>60</v>
      </c>
      <c r="H67" s="108">
        <f>+IF((H62-H65)&gt;0,(H62-H65),0)</f>
        <v>4195369</v>
      </c>
      <c r="I67" s="108">
        <f t="shared" ref="I67:K67" si="6">+IF((I62-I65)&gt;0,(I62-I65),0)</f>
        <v>4195369</v>
      </c>
      <c r="J67" s="108">
        <f t="shared" si="6"/>
        <v>551742</v>
      </c>
      <c r="K67" s="108">
        <f t="shared" si="6"/>
        <v>551742</v>
      </c>
    </row>
    <row r="68" spans="1:11" x14ac:dyDescent="0.2">
      <c r="A68" s="215" t="s">
        <v>418</v>
      </c>
      <c r="B68" s="215"/>
      <c r="C68" s="215"/>
      <c r="D68" s="215"/>
      <c r="E68" s="215"/>
      <c r="F68" s="215"/>
      <c r="G68" s="14">
        <v>61</v>
      </c>
      <c r="H68" s="108">
        <f>+IF((H62-H65)&lt;0,(H62-H65),0)</f>
        <v>0</v>
      </c>
      <c r="I68" s="108">
        <f t="shared" ref="I68:K68" si="7">+IF((I62-I65)&lt;0,(I62-I65),0)</f>
        <v>0</v>
      </c>
      <c r="J68" s="108">
        <f t="shared" si="7"/>
        <v>0</v>
      </c>
      <c r="K68" s="108">
        <f t="shared" si="7"/>
        <v>0</v>
      </c>
    </row>
    <row r="69" spans="1:11" x14ac:dyDescent="0.2">
      <c r="A69" s="191" t="s">
        <v>216</v>
      </c>
      <c r="B69" s="191"/>
      <c r="C69" s="191"/>
      <c r="D69" s="191"/>
      <c r="E69" s="191"/>
      <c r="F69" s="191"/>
      <c r="G69" s="213"/>
      <c r="H69" s="213"/>
      <c r="I69" s="213"/>
      <c r="J69" s="214"/>
      <c r="K69" s="214"/>
    </row>
    <row r="70" spans="1:11" ht="22.15" customHeight="1" x14ac:dyDescent="0.2">
      <c r="A70" s="216" t="s">
        <v>419</v>
      </c>
      <c r="B70" s="217"/>
      <c r="C70" s="217"/>
      <c r="D70" s="217"/>
      <c r="E70" s="217"/>
      <c r="F70" s="217"/>
      <c r="G70" s="14">
        <v>62</v>
      </c>
      <c r="H70" s="108">
        <f>H71-H72</f>
        <v>0</v>
      </c>
      <c r="I70" s="108">
        <f>I71-I72</f>
        <v>0</v>
      </c>
      <c r="J70" s="108">
        <f>J71-J72</f>
        <v>0</v>
      </c>
      <c r="K70" s="108">
        <f>K71-K72</f>
        <v>0</v>
      </c>
    </row>
    <row r="71" spans="1:11" x14ac:dyDescent="0.2">
      <c r="A71" s="212" t="s">
        <v>217</v>
      </c>
      <c r="B71" s="212"/>
      <c r="C71" s="212"/>
      <c r="D71" s="212"/>
      <c r="E71" s="212"/>
      <c r="F71" s="212"/>
      <c r="G71" s="13">
        <v>63</v>
      </c>
      <c r="H71" s="29">
        <v>0</v>
      </c>
      <c r="I71" s="29">
        <v>0</v>
      </c>
      <c r="J71" s="29">
        <v>0</v>
      </c>
      <c r="K71" s="29">
        <v>0</v>
      </c>
    </row>
    <row r="72" spans="1:11" x14ac:dyDescent="0.2">
      <c r="A72" s="212" t="s">
        <v>218</v>
      </c>
      <c r="B72" s="212"/>
      <c r="C72" s="212"/>
      <c r="D72" s="212"/>
      <c r="E72" s="212"/>
      <c r="F72" s="212"/>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15" t="s">
        <v>420</v>
      </c>
      <c r="B74" s="215"/>
      <c r="C74" s="215"/>
      <c r="D74" s="215"/>
      <c r="E74" s="215"/>
      <c r="F74" s="215"/>
      <c r="G74" s="14">
        <v>66</v>
      </c>
      <c r="H74" s="109"/>
      <c r="I74" s="109"/>
      <c r="J74" s="109"/>
      <c r="K74" s="109"/>
    </row>
    <row r="75" spans="1:11" x14ac:dyDescent="0.2">
      <c r="A75" s="215" t="s">
        <v>421</v>
      </c>
      <c r="B75" s="215"/>
      <c r="C75" s="215"/>
      <c r="D75" s="215"/>
      <c r="E75" s="215"/>
      <c r="F75" s="215"/>
      <c r="G75" s="14">
        <v>67</v>
      </c>
      <c r="H75" s="109"/>
      <c r="I75" s="109"/>
      <c r="J75" s="109"/>
      <c r="K75" s="109"/>
    </row>
    <row r="76" spans="1:11" x14ac:dyDescent="0.2">
      <c r="A76" s="191" t="s">
        <v>220</v>
      </c>
      <c r="B76" s="191"/>
      <c r="C76" s="191"/>
      <c r="D76" s="191"/>
      <c r="E76" s="191"/>
      <c r="F76" s="191"/>
      <c r="G76" s="213"/>
      <c r="H76" s="213"/>
      <c r="I76" s="213"/>
      <c r="J76" s="214"/>
      <c r="K76" s="214"/>
    </row>
    <row r="77" spans="1:11" x14ac:dyDescent="0.2">
      <c r="A77" s="216" t="s">
        <v>422</v>
      </c>
      <c r="B77" s="217"/>
      <c r="C77" s="217"/>
      <c r="D77" s="217"/>
      <c r="E77" s="217"/>
      <c r="F77" s="217"/>
      <c r="G77" s="14">
        <v>68</v>
      </c>
      <c r="H77" s="109"/>
      <c r="I77" s="109"/>
      <c r="J77" s="109"/>
      <c r="K77" s="109"/>
    </row>
    <row r="78" spans="1:11" x14ac:dyDescent="0.2">
      <c r="A78" s="212" t="s">
        <v>423</v>
      </c>
      <c r="B78" s="212"/>
      <c r="C78" s="212"/>
      <c r="D78" s="212"/>
      <c r="E78" s="212"/>
      <c r="F78" s="212"/>
      <c r="G78" s="104">
        <v>69</v>
      </c>
      <c r="H78" s="29">
        <v>0</v>
      </c>
      <c r="I78" s="29">
        <v>0</v>
      </c>
      <c r="J78" s="29">
        <v>0</v>
      </c>
      <c r="K78" s="29">
        <v>0</v>
      </c>
    </row>
    <row r="79" spans="1:11" x14ac:dyDescent="0.2">
      <c r="A79" s="212" t="s">
        <v>424</v>
      </c>
      <c r="B79" s="212"/>
      <c r="C79" s="212"/>
      <c r="D79" s="212"/>
      <c r="E79" s="212"/>
      <c r="F79" s="212"/>
      <c r="G79" s="104">
        <v>70</v>
      </c>
      <c r="H79" s="29">
        <v>0</v>
      </c>
      <c r="I79" s="29">
        <v>0</v>
      </c>
      <c r="J79" s="29">
        <v>0</v>
      </c>
      <c r="K79" s="29">
        <v>0</v>
      </c>
    </row>
    <row r="80" spans="1:11" x14ac:dyDescent="0.2">
      <c r="A80" s="216" t="s">
        <v>425</v>
      </c>
      <c r="B80" s="217"/>
      <c r="C80" s="217"/>
      <c r="D80" s="217"/>
      <c r="E80" s="217"/>
      <c r="F80" s="217"/>
      <c r="G80" s="14">
        <v>71</v>
      </c>
      <c r="H80" s="109"/>
      <c r="I80" s="109"/>
      <c r="J80" s="109"/>
      <c r="K80" s="109"/>
    </row>
    <row r="81" spans="1:11" x14ac:dyDescent="0.2">
      <c r="A81" s="216" t="s">
        <v>426</v>
      </c>
      <c r="B81" s="217"/>
      <c r="C81" s="217"/>
      <c r="D81" s="217"/>
      <c r="E81" s="217"/>
      <c r="F81" s="217"/>
      <c r="G81" s="14">
        <v>72</v>
      </c>
      <c r="H81" s="109"/>
      <c r="I81" s="109"/>
      <c r="J81" s="109"/>
      <c r="K81" s="109"/>
    </row>
    <row r="82" spans="1:11" x14ac:dyDescent="0.2">
      <c r="A82" s="215" t="s">
        <v>427</v>
      </c>
      <c r="B82" s="215"/>
      <c r="C82" s="215"/>
      <c r="D82" s="215"/>
      <c r="E82" s="215"/>
      <c r="F82" s="215"/>
      <c r="G82" s="14">
        <v>73</v>
      </c>
      <c r="H82" s="109"/>
      <c r="I82" s="109"/>
      <c r="J82" s="109"/>
      <c r="K82" s="109"/>
    </row>
    <row r="83" spans="1:11" x14ac:dyDescent="0.2">
      <c r="A83" s="215" t="s">
        <v>428</v>
      </c>
      <c r="B83" s="215"/>
      <c r="C83" s="215"/>
      <c r="D83" s="215"/>
      <c r="E83" s="215"/>
      <c r="F83" s="215"/>
      <c r="G83" s="14">
        <v>74</v>
      </c>
      <c r="H83" s="109"/>
      <c r="I83" s="109"/>
      <c r="J83" s="109"/>
      <c r="K83" s="109"/>
    </row>
    <row r="84" spans="1:11" x14ac:dyDescent="0.2">
      <c r="A84" s="191" t="s">
        <v>221</v>
      </c>
      <c r="B84" s="191"/>
      <c r="C84" s="191"/>
      <c r="D84" s="191"/>
      <c r="E84" s="191"/>
      <c r="F84" s="191"/>
      <c r="G84" s="213"/>
      <c r="H84" s="213"/>
      <c r="I84" s="213"/>
      <c r="J84" s="214"/>
      <c r="K84" s="214"/>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19" t="s">
        <v>224</v>
      </c>
      <c r="B88" s="219"/>
      <c r="C88" s="219"/>
      <c r="D88" s="219"/>
      <c r="E88" s="219"/>
      <c r="F88" s="219"/>
      <c r="G88" s="220"/>
      <c r="H88" s="220"/>
      <c r="I88" s="220"/>
      <c r="J88" s="214"/>
      <c r="K88" s="214"/>
    </row>
    <row r="89" spans="1:11" x14ac:dyDescent="0.2">
      <c r="A89" s="187" t="s">
        <v>225</v>
      </c>
      <c r="B89" s="187"/>
      <c r="C89" s="187"/>
      <c r="D89" s="187"/>
      <c r="E89" s="187"/>
      <c r="F89" s="187"/>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09" t="s">
        <v>432</v>
      </c>
      <c r="B92" s="210"/>
      <c r="C92" s="210"/>
      <c r="D92" s="210"/>
      <c r="E92" s="210"/>
      <c r="F92" s="211"/>
      <c r="G92" s="13">
        <v>81</v>
      </c>
      <c r="H92" s="29">
        <v>0</v>
      </c>
      <c r="I92" s="29">
        <v>0</v>
      </c>
      <c r="J92" s="29">
        <v>0</v>
      </c>
      <c r="K92" s="29">
        <v>0</v>
      </c>
    </row>
    <row r="93" spans="1:11" ht="22.15" customHeight="1" x14ac:dyDescent="0.2">
      <c r="A93" s="212" t="s">
        <v>433</v>
      </c>
      <c r="B93" s="212"/>
      <c r="C93" s="212"/>
      <c r="D93" s="212"/>
      <c r="E93" s="212"/>
      <c r="F93" s="212"/>
      <c r="G93" s="13">
        <v>82</v>
      </c>
      <c r="H93" s="29">
        <v>0</v>
      </c>
      <c r="I93" s="29">
        <v>0</v>
      </c>
      <c r="J93" s="29">
        <v>0</v>
      </c>
      <c r="K93" s="29">
        <v>0</v>
      </c>
    </row>
    <row r="94" spans="1:11" ht="22.15" customHeight="1" x14ac:dyDescent="0.2">
      <c r="A94" s="212" t="s">
        <v>434</v>
      </c>
      <c r="B94" s="212"/>
      <c r="C94" s="212"/>
      <c r="D94" s="212"/>
      <c r="E94" s="212"/>
      <c r="F94" s="212"/>
      <c r="G94" s="13">
        <v>83</v>
      </c>
      <c r="H94" s="29">
        <v>0</v>
      </c>
      <c r="I94" s="29">
        <v>0</v>
      </c>
      <c r="J94" s="29">
        <v>0</v>
      </c>
      <c r="K94" s="29">
        <v>0</v>
      </c>
    </row>
    <row r="95" spans="1:11" ht="22.15" customHeight="1" x14ac:dyDescent="0.2">
      <c r="A95" s="212" t="s">
        <v>435</v>
      </c>
      <c r="B95" s="212"/>
      <c r="C95" s="212"/>
      <c r="D95" s="212"/>
      <c r="E95" s="212"/>
      <c r="F95" s="212"/>
      <c r="G95" s="13">
        <v>84</v>
      </c>
      <c r="H95" s="29">
        <v>0</v>
      </c>
      <c r="I95" s="29">
        <v>0</v>
      </c>
      <c r="J95" s="29">
        <v>0</v>
      </c>
      <c r="K95" s="29">
        <v>0</v>
      </c>
    </row>
    <row r="96" spans="1:11" ht="22.15" customHeight="1" x14ac:dyDescent="0.2">
      <c r="A96" s="212" t="s">
        <v>436</v>
      </c>
      <c r="B96" s="212"/>
      <c r="C96" s="212"/>
      <c r="D96" s="212"/>
      <c r="E96" s="212"/>
      <c r="F96" s="212"/>
      <c r="G96" s="13">
        <v>85</v>
      </c>
      <c r="H96" s="29">
        <v>0</v>
      </c>
      <c r="I96" s="29">
        <v>0</v>
      </c>
      <c r="J96" s="29">
        <v>0</v>
      </c>
      <c r="K96" s="29">
        <v>0</v>
      </c>
    </row>
    <row r="97" spans="1:11" ht="22.15" customHeight="1" x14ac:dyDescent="0.2">
      <c r="A97" s="212" t="s">
        <v>437</v>
      </c>
      <c r="B97" s="212"/>
      <c r="C97" s="212"/>
      <c r="D97" s="212"/>
      <c r="E97" s="212"/>
      <c r="F97" s="212"/>
      <c r="G97" s="13">
        <v>86</v>
      </c>
      <c r="H97" s="29">
        <v>0</v>
      </c>
      <c r="I97" s="29">
        <v>0</v>
      </c>
      <c r="J97" s="29">
        <v>0</v>
      </c>
      <c r="K97" s="29">
        <v>0</v>
      </c>
    </row>
    <row r="98" spans="1:11" ht="22.15" customHeight="1" x14ac:dyDescent="0.2">
      <c r="A98" s="215" t="s">
        <v>438</v>
      </c>
      <c r="B98" s="215"/>
      <c r="C98" s="215"/>
      <c r="D98" s="215"/>
      <c r="E98" s="215"/>
      <c r="F98" s="215"/>
      <c r="G98" s="14">
        <v>87</v>
      </c>
      <c r="H98" s="111">
        <f>SUM(H99:H106)</f>
        <v>0</v>
      </c>
      <c r="I98" s="111">
        <f>SUM(I99:I106)</f>
        <v>0</v>
      </c>
      <c r="J98" s="111">
        <f t="shared" ref="J98:K98" si="9">SUM(J99:J106)</f>
        <v>0</v>
      </c>
      <c r="K98" s="111">
        <f t="shared" si="9"/>
        <v>0</v>
      </c>
    </row>
    <row r="99" spans="1:11" ht="14.25" customHeight="1" x14ac:dyDescent="0.2">
      <c r="A99" s="212" t="s">
        <v>439</v>
      </c>
      <c r="B99" s="212"/>
      <c r="C99" s="212"/>
      <c r="D99" s="212"/>
      <c r="E99" s="212"/>
      <c r="F99" s="212"/>
      <c r="G99" s="13">
        <v>88</v>
      </c>
      <c r="H99" s="29">
        <v>0</v>
      </c>
      <c r="I99" s="29">
        <v>0</v>
      </c>
      <c r="J99" s="29">
        <v>0</v>
      </c>
      <c r="K99" s="29">
        <v>0</v>
      </c>
    </row>
    <row r="100" spans="1:11" ht="24" customHeight="1" x14ac:dyDescent="0.2">
      <c r="A100" s="212" t="s">
        <v>440</v>
      </c>
      <c r="B100" s="212"/>
      <c r="C100" s="212"/>
      <c r="D100" s="212"/>
      <c r="E100" s="212"/>
      <c r="F100" s="212"/>
      <c r="G100" s="13">
        <v>89</v>
      </c>
      <c r="H100" s="29">
        <v>0</v>
      </c>
      <c r="I100" s="29">
        <v>0</v>
      </c>
      <c r="J100" s="29">
        <v>0</v>
      </c>
      <c r="K100" s="29">
        <v>0</v>
      </c>
    </row>
    <row r="101" spans="1:11" x14ac:dyDescent="0.2">
      <c r="A101" s="212" t="s">
        <v>441</v>
      </c>
      <c r="B101" s="212"/>
      <c r="C101" s="212"/>
      <c r="D101" s="212"/>
      <c r="E101" s="212"/>
      <c r="F101" s="212"/>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191" t="s">
        <v>226</v>
      </c>
      <c r="B110" s="191"/>
      <c r="C110" s="191"/>
      <c r="D110" s="191"/>
      <c r="E110" s="191"/>
      <c r="F110" s="191"/>
      <c r="G110" s="213"/>
      <c r="H110" s="213"/>
      <c r="I110" s="213"/>
      <c r="J110" s="214"/>
      <c r="K110" s="214"/>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C23" zoomScale="110" zoomScaleNormal="100" workbookViewId="0">
      <selection activeCell="I10" sqref="I10"/>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3" t="s">
        <v>229</v>
      </c>
      <c r="B1" s="261"/>
      <c r="C1" s="261"/>
      <c r="D1" s="261"/>
      <c r="E1" s="261"/>
      <c r="F1" s="261"/>
      <c r="G1" s="261"/>
      <c r="H1" s="261"/>
      <c r="I1" s="261"/>
    </row>
    <row r="2" spans="1:9" x14ac:dyDescent="0.2">
      <c r="A2" s="222" t="str">
        <f>'P&amp;L'!A2:I2</f>
        <v>for the period 01.01.2024 to 31.03.2024</v>
      </c>
      <c r="B2" s="196"/>
      <c r="C2" s="196"/>
      <c r="D2" s="196"/>
      <c r="E2" s="196"/>
      <c r="F2" s="196"/>
      <c r="G2" s="196"/>
      <c r="H2" s="196"/>
      <c r="I2" s="196"/>
    </row>
    <row r="3" spans="1:9" x14ac:dyDescent="0.2">
      <c r="A3" s="263" t="s">
        <v>501</v>
      </c>
      <c r="B3" s="264"/>
      <c r="C3" s="264"/>
      <c r="D3" s="264"/>
      <c r="E3" s="264"/>
      <c r="F3" s="264"/>
      <c r="G3" s="264"/>
      <c r="H3" s="264"/>
      <c r="I3" s="264"/>
    </row>
    <row r="4" spans="1:9" x14ac:dyDescent="0.2">
      <c r="A4" s="262" t="str">
        <f>'Balance sheet'!A4:I4</f>
        <v>Submitter: INSTITUT IGH D.D.</v>
      </c>
      <c r="B4" s="199"/>
      <c r="C4" s="199"/>
      <c r="D4" s="199"/>
      <c r="E4" s="199"/>
      <c r="F4" s="199"/>
      <c r="G4" s="199"/>
      <c r="H4" s="199"/>
      <c r="I4" s="200"/>
    </row>
    <row r="5" spans="1:9" ht="24" thickBot="1" x14ac:dyDescent="0.25">
      <c r="A5" s="265" t="s">
        <v>230</v>
      </c>
      <c r="B5" s="266"/>
      <c r="C5" s="266"/>
      <c r="D5" s="266"/>
      <c r="E5" s="266"/>
      <c r="F5" s="267"/>
      <c r="G5" s="18" t="s">
        <v>231</v>
      </c>
      <c r="H5" s="33" t="s">
        <v>232</v>
      </c>
      <c r="I5" s="33" t="s">
        <v>233</v>
      </c>
    </row>
    <row r="6" spans="1:9" x14ac:dyDescent="0.2">
      <c r="A6" s="268">
        <v>1</v>
      </c>
      <c r="B6" s="269"/>
      <c r="C6" s="269"/>
      <c r="D6" s="269"/>
      <c r="E6" s="269"/>
      <c r="F6" s="270"/>
      <c r="G6" s="19">
        <v>2</v>
      </c>
      <c r="H6" s="34" t="s">
        <v>234</v>
      </c>
      <c r="I6" s="34" t="s">
        <v>235</v>
      </c>
    </row>
    <row r="7" spans="1:9" x14ac:dyDescent="0.2">
      <c r="A7" s="240" t="s">
        <v>236</v>
      </c>
      <c r="B7" s="241"/>
      <c r="C7" s="241"/>
      <c r="D7" s="241"/>
      <c r="E7" s="241"/>
      <c r="F7" s="241"/>
      <c r="G7" s="241"/>
      <c r="H7" s="241"/>
      <c r="I7" s="242"/>
    </row>
    <row r="8" spans="1:9" ht="12.75" customHeight="1" x14ac:dyDescent="0.2">
      <c r="A8" s="243" t="s">
        <v>237</v>
      </c>
      <c r="B8" s="244"/>
      <c r="C8" s="244"/>
      <c r="D8" s="244"/>
      <c r="E8" s="244"/>
      <c r="F8" s="245"/>
      <c r="G8" s="20">
        <v>1</v>
      </c>
      <c r="H8" s="120">
        <v>5069125</v>
      </c>
      <c r="I8" s="120">
        <f>[2]RDG!J62</f>
        <v>534336</v>
      </c>
    </row>
    <row r="9" spans="1:9" ht="12.75" customHeight="1" x14ac:dyDescent="0.2">
      <c r="A9" s="258" t="s">
        <v>238</v>
      </c>
      <c r="B9" s="259"/>
      <c r="C9" s="259"/>
      <c r="D9" s="259"/>
      <c r="E9" s="259"/>
      <c r="F9" s="260"/>
      <c r="G9" s="21">
        <v>2</v>
      </c>
      <c r="H9" s="35">
        <f>H10+H11+H12+H13+H14+H15+H16+H17</f>
        <v>11932188</v>
      </c>
      <c r="I9" s="35">
        <f>I10+I11+I12+I13+I14+I15+I16+I17</f>
        <v>17027479</v>
      </c>
    </row>
    <row r="10" spans="1:9" ht="12.75" customHeight="1" x14ac:dyDescent="0.2">
      <c r="A10" s="255" t="s">
        <v>239</v>
      </c>
      <c r="B10" s="256"/>
      <c r="C10" s="256"/>
      <c r="D10" s="256"/>
      <c r="E10" s="256"/>
      <c r="F10" s="257"/>
      <c r="G10" s="22">
        <v>3</v>
      </c>
      <c r="H10" s="120">
        <v>2194341</v>
      </c>
      <c r="I10" s="120">
        <f>[2]RDG!J24</f>
        <v>630214</v>
      </c>
    </row>
    <row r="11" spans="1:9" ht="22.15" customHeight="1" x14ac:dyDescent="0.2">
      <c r="A11" s="255" t="s">
        <v>240</v>
      </c>
      <c r="B11" s="256"/>
      <c r="C11" s="256"/>
      <c r="D11" s="256"/>
      <c r="E11" s="256"/>
      <c r="F11" s="257"/>
      <c r="G11" s="22">
        <v>4</v>
      </c>
      <c r="H11" s="120">
        <v>0</v>
      </c>
      <c r="I11" s="120">
        <v>1267778</v>
      </c>
    </row>
    <row r="12" spans="1:9" ht="23.45" customHeight="1" x14ac:dyDescent="0.2">
      <c r="A12" s="255" t="s">
        <v>241</v>
      </c>
      <c r="B12" s="256"/>
      <c r="C12" s="256"/>
      <c r="D12" s="256"/>
      <c r="E12" s="256"/>
      <c r="F12" s="257"/>
      <c r="G12" s="22">
        <v>5</v>
      </c>
      <c r="H12" s="120">
        <f>286371-5838000</f>
        <v>-5551629</v>
      </c>
      <c r="I12" s="120">
        <v>7073570</v>
      </c>
    </row>
    <row r="13" spans="1:9" ht="12.75" customHeight="1" x14ac:dyDescent="0.2">
      <c r="A13" s="255" t="s">
        <v>242</v>
      </c>
      <c r="B13" s="256"/>
      <c r="C13" s="256"/>
      <c r="D13" s="256"/>
      <c r="E13" s="256"/>
      <c r="F13" s="257"/>
      <c r="G13" s="22">
        <v>6</v>
      </c>
      <c r="H13" s="120">
        <v>-1881</v>
      </c>
      <c r="I13" s="120">
        <v>1881</v>
      </c>
    </row>
    <row r="14" spans="1:9" ht="12.75" customHeight="1" x14ac:dyDescent="0.2">
      <c r="A14" s="255" t="s">
        <v>243</v>
      </c>
      <c r="B14" s="256"/>
      <c r="C14" s="256"/>
      <c r="D14" s="256"/>
      <c r="E14" s="256"/>
      <c r="F14" s="257"/>
      <c r="G14" s="22">
        <v>7</v>
      </c>
      <c r="H14" s="120">
        <v>673744</v>
      </c>
      <c r="I14" s="120">
        <v>-653099</v>
      </c>
    </row>
    <row r="15" spans="1:9" ht="12.75" customHeight="1" x14ac:dyDescent="0.2">
      <c r="A15" s="255" t="s">
        <v>244</v>
      </c>
      <c r="B15" s="256"/>
      <c r="C15" s="256"/>
      <c r="D15" s="256"/>
      <c r="E15" s="256"/>
      <c r="F15" s="257"/>
      <c r="G15" s="22">
        <v>8</v>
      </c>
      <c r="H15" s="120">
        <v>-453835</v>
      </c>
      <c r="I15" s="120">
        <v>-477777</v>
      </c>
    </row>
    <row r="16" spans="1:9" ht="12.75" customHeight="1" x14ac:dyDescent="0.2">
      <c r="A16" s="255" t="s">
        <v>245</v>
      </c>
      <c r="B16" s="256"/>
      <c r="C16" s="256"/>
      <c r="D16" s="256"/>
      <c r="E16" s="256"/>
      <c r="F16" s="257"/>
      <c r="G16" s="22">
        <v>9</v>
      </c>
      <c r="H16" s="120">
        <v>0</v>
      </c>
      <c r="I16" s="120">
        <v>0</v>
      </c>
    </row>
    <row r="17" spans="1:9" ht="25.15" customHeight="1" x14ac:dyDescent="0.2">
      <c r="A17" s="255" t="s">
        <v>246</v>
      </c>
      <c r="B17" s="256"/>
      <c r="C17" s="256"/>
      <c r="D17" s="256"/>
      <c r="E17" s="256"/>
      <c r="F17" s="257"/>
      <c r="G17" s="22">
        <v>10</v>
      </c>
      <c r="H17" s="120">
        <f>15184854-113406</f>
        <v>15071448</v>
      </c>
      <c r="I17" s="120">
        <v>9184912</v>
      </c>
    </row>
    <row r="18" spans="1:9" ht="28.15" customHeight="1" x14ac:dyDescent="0.2">
      <c r="A18" s="234" t="s">
        <v>247</v>
      </c>
      <c r="B18" s="235"/>
      <c r="C18" s="235"/>
      <c r="D18" s="235"/>
      <c r="E18" s="235"/>
      <c r="F18" s="236"/>
      <c r="G18" s="21">
        <v>11</v>
      </c>
      <c r="H18" s="35">
        <f>H8+H9</f>
        <v>17001313</v>
      </c>
      <c r="I18" s="35">
        <f>I8+I9</f>
        <v>17561815</v>
      </c>
    </row>
    <row r="19" spans="1:9" ht="12.75" customHeight="1" x14ac:dyDescent="0.2">
      <c r="A19" s="258" t="s">
        <v>248</v>
      </c>
      <c r="B19" s="259"/>
      <c r="C19" s="259"/>
      <c r="D19" s="259"/>
      <c r="E19" s="259"/>
      <c r="F19" s="260"/>
      <c r="G19" s="21">
        <v>12</v>
      </c>
      <c r="H19" s="35">
        <f>H20+H21+H22+H23</f>
        <v>-16149203</v>
      </c>
      <c r="I19" s="35">
        <f>I20+I21+I22+I23</f>
        <v>-18145480</v>
      </c>
    </row>
    <row r="20" spans="1:9" ht="12.75" customHeight="1" x14ac:dyDescent="0.2">
      <c r="A20" s="255" t="s">
        <v>249</v>
      </c>
      <c r="B20" s="256"/>
      <c r="C20" s="256"/>
      <c r="D20" s="256"/>
      <c r="E20" s="256"/>
      <c r="F20" s="257"/>
      <c r="G20" s="22">
        <v>13</v>
      </c>
      <c r="H20" s="120">
        <v>-17834231</v>
      </c>
      <c r="I20" s="120">
        <v>-18305165</v>
      </c>
    </row>
    <row r="21" spans="1:9" ht="12.75" customHeight="1" x14ac:dyDescent="0.2">
      <c r="A21" s="255" t="s">
        <v>250</v>
      </c>
      <c r="B21" s="256"/>
      <c r="C21" s="256"/>
      <c r="D21" s="256"/>
      <c r="E21" s="256"/>
      <c r="F21" s="257"/>
      <c r="G21" s="22">
        <v>14</v>
      </c>
      <c r="H21" s="120">
        <v>1749503</v>
      </c>
      <c r="I21" s="120">
        <v>1227316</v>
      </c>
    </row>
    <row r="22" spans="1:9" ht="12.75" customHeight="1" x14ac:dyDescent="0.2">
      <c r="A22" s="255" t="s">
        <v>251</v>
      </c>
      <c r="B22" s="256"/>
      <c r="C22" s="256"/>
      <c r="D22" s="256"/>
      <c r="E22" s="256"/>
      <c r="F22" s="257"/>
      <c r="G22" s="22">
        <v>15</v>
      </c>
      <c r="H22" s="120">
        <v>0</v>
      </c>
      <c r="I22" s="120">
        <v>0</v>
      </c>
    </row>
    <row r="23" spans="1:9" ht="12.75" customHeight="1" x14ac:dyDescent="0.2">
      <c r="A23" s="255" t="s">
        <v>252</v>
      </c>
      <c r="B23" s="256"/>
      <c r="C23" s="256"/>
      <c r="D23" s="256"/>
      <c r="E23" s="256"/>
      <c r="F23" s="257"/>
      <c r="G23" s="22">
        <v>16</v>
      </c>
      <c r="H23" s="120">
        <f>-63619-856</f>
        <v>-64475</v>
      </c>
      <c r="I23" s="120">
        <v>-1067631</v>
      </c>
    </row>
    <row r="24" spans="1:9" ht="12.75" customHeight="1" x14ac:dyDescent="0.2">
      <c r="A24" s="234" t="s">
        <v>253</v>
      </c>
      <c r="B24" s="235"/>
      <c r="C24" s="235"/>
      <c r="D24" s="235"/>
      <c r="E24" s="235"/>
      <c r="F24" s="236"/>
      <c r="G24" s="21">
        <v>17</v>
      </c>
      <c r="H24" s="35">
        <f>H18+H19</f>
        <v>852110</v>
      </c>
      <c r="I24" s="35">
        <f>I18+I19</f>
        <v>-583665</v>
      </c>
    </row>
    <row r="25" spans="1:9" ht="12.75" customHeight="1" x14ac:dyDescent="0.2">
      <c r="A25" s="246" t="s">
        <v>254</v>
      </c>
      <c r="B25" s="247"/>
      <c r="C25" s="247"/>
      <c r="D25" s="247"/>
      <c r="E25" s="247"/>
      <c r="F25" s="248"/>
      <c r="G25" s="22">
        <v>18</v>
      </c>
      <c r="H25" s="36">
        <v>0</v>
      </c>
      <c r="I25" s="36">
        <v>0</v>
      </c>
    </row>
    <row r="26" spans="1:9" ht="12.75" customHeight="1" x14ac:dyDescent="0.2">
      <c r="A26" s="246" t="s">
        <v>255</v>
      </c>
      <c r="B26" s="247"/>
      <c r="C26" s="247"/>
      <c r="D26" s="247"/>
      <c r="E26" s="247"/>
      <c r="F26" s="248"/>
      <c r="G26" s="22">
        <v>19</v>
      </c>
      <c r="H26" s="36">
        <v>0</v>
      </c>
      <c r="I26" s="36">
        <v>0</v>
      </c>
    </row>
    <row r="27" spans="1:9" ht="25.9" customHeight="1" x14ac:dyDescent="0.2">
      <c r="A27" s="237" t="s">
        <v>256</v>
      </c>
      <c r="B27" s="238"/>
      <c r="C27" s="238"/>
      <c r="D27" s="238"/>
      <c r="E27" s="238"/>
      <c r="F27" s="239"/>
      <c r="G27" s="23">
        <v>20</v>
      </c>
      <c r="H27" s="37">
        <f>H24+H25+H26</f>
        <v>852110</v>
      </c>
      <c r="I27" s="37">
        <f>I24+I25+I26</f>
        <v>-583665</v>
      </c>
    </row>
    <row r="28" spans="1:9" x14ac:dyDescent="0.2">
      <c r="A28" s="240" t="s">
        <v>257</v>
      </c>
      <c r="B28" s="241"/>
      <c r="C28" s="241"/>
      <c r="D28" s="241"/>
      <c r="E28" s="241"/>
      <c r="F28" s="241"/>
      <c r="G28" s="241"/>
      <c r="H28" s="241"/>
      <c r="I28" s="242"/>
    </row>
    <row r="29" spans="1:9" ht="30.6" customHeight="1" x14ac:dyDescent="0.2">
      <c r="A29" s="243" t="s">
        <v>258</v>
      </c>
      <c r="B29" s="244"/>
      <c r="C29" s="244"/>
      <c r="D29" s="244"/>
      <c r="E29" s="244"/>
      <c r="F29" s="245"/>
      <c r="G29" s="20">
        <v>21</v>
      </c>
      <c r="H29" s="121">
        <v>457439</v>
      </c>
      <c r="I29" s="121">
        <v>0</v>
      </c>
    </row>
    <row r="30" spans="1:9" ht="12.75" customHeight="1" x14ac:dyDescent="0.2">
      <c r="A30" s="246" t="s">
        <v>259</v>
      </c>
      <c r="B30" s="247"/>
      <c r="C30" s="247"/>
      <c r="D30" s="247"/>
      <c r="E30" s="247"/>
      <c r="F30" s="248"/>
      <c r="G30" s="22">
        <v>22</v>
      </c>
      <c r="H30" s="121">
        <v>0</v>
      </c>
      <c r="I30" s="121">
        <v>0</v>
      </c>
    </row>
    <row r="31" spans="1:9" ht="12.75" customHeight="1" x14ac:dyDescent="0.2">
      <c r="A31" s="246" t="s">
        <v>260</v>
      </c>
      <c r="B31" s="247"/>
      <c r="C31" s="247"/>
      <c r="D31" s="247"/>
      <c r="E31" s="247"/>
      <c r="F31" s="248"/>
      <c r="G31" s="22">
        <v>23</v>
      </c>
      <c r="H31" s="121">
        <v>0</v>
      </c>
      <c r="I31" s="121">
        <v>0</v>
      </c>
    </row>
    <row r="32" spans="1:9" ht="12.75" customHeight="1" x14ac:dyDescent="0.2">
      <c r="A32" s="246" t="s">
        <v>261</v>
      </c>
      <c r="B32" s="247"/>
      <c r="C32" s="247"/>
      <c r="D32" s="247"/>
      <c r="E32" s="247"/>
      <c r="F32" s="248"/>
      <c r="G32" s="22">
        <v>24</v>
      </c>
      <c r="H32" s="121">
        <v>0</v>
      </c>
      <c r="I32" s="121">
        <v>0</v>
      </c>
    </row>
    <row r="33" spans="1:9" ht="12.75" customHeight="1" x14ac:dyDescent="0.2">
      <c r="A33" s="246" t="s">
        <v>262</v>
      </c>
      <c r="B33" s="247"/>
      <c r="C33" s="247"/>
      <c r="D33" s="247"/>
      <c r="E33" s="247"/>
      <c r="F33" s="248"/>
      <c r="G33" s="22">
        <v>25</v>
      </c>
      <c r="H33" s="121">
        <v>86588</v>
      </c>
      <c r="I33" s="121">
        <v>0</v>
      </c>
    </row>
    <row r="34" spans="1:9" ht="12.75" customHeight="1" x14ac:dyDescent="0.2">
      <c r="A34" s="246" t="s">
        <v>263</v>
      </c>
      <c r="B34" s="247"/>
      <c r="C34" s="247"/>
      <c r="D34" s="247"/>
      <c r="E34" s="247"/>
      <c r="F34" s="248"/>
      <c r="G34" s="22">
        <v>26</v>
      </c>
      <c r="H34" s="121">
        <v>0</v>
      </c>
      <c r="I34" s="121">
        <v>0</v>
      </c>
    </row>
    <row r="35" spans="1:9" ht="26.45" customHeight="1" x14ac:dyDescent="0.2">
      <c r="A35" s="234" t="s">
        <v>264</v>
      </c>
      <c r="B35" s="235"/>
      <c r="C35" s="235"/>
      <c r="D35" s="235"/>
      <c r="E35" s="235"/>
      <c r="F35" s="236"/>
      <c r="G35" s="21">
        <v>27</v>
      </c>
      <c r="H35" s="40">
        <f>H29+H30+H31+H32+H33+H34</f>
        <v>544027</v>
      </c>
      <c r="I35" s="40">
        <f>I29+I30+I31+I32+I33+I34</f>
        <v>0</v>
      </c>
    </row>
    <row r="36" spans="1:9" ht="22.9" customHeight="1" x14ac:dyDescent="0.2">
      <c r="A36" s="246" t="s">
        <v>265</v>
      </c>
      <c r="B36" s="247"/>
      <c r="C36" s="247"/>
      <c r="D36" s="247"/>
      <c r="E36" s="247"/>
      <c r="F36" s="248"/>
      <c r="G36" s="22">
        <v>28</v>
      </c>
      <c r="H36" s="121">
        <v>0</v>
      </c>
      <c r="I36" s="121">
        <v>0</v>
      </c>
    </row>
    <row r="37" spans="1:9" ht="12.75" customHeight="1" x14ac:dyDescent="0.2">
      <c r="A37" s="246" t="s">
        <v>266</v>
      </c>
      <c r="B37" s="247"/>
      <c r="C37" s="247"/>
      <c r="D37" s="247"/>
      <c r="E37" s="247"/>
      <c r="F37" s="248"/>
      <c r="G37" s="22">
        <v>29</v>
      </c>
      <c r="H37" s="121">
        <v>0</v>
      </c>
      <c r="I37" s="121">
        <v>0</v>
      </c>
    </row>
    <row r="38" spans="1:9" ht="12.75" customHeight="1" x14ac:dyDescent="0.2">
      <c r="A38" s="246" t="s">
        <v>267</v>
      </c>
      <c r="B38" s="247"/>
      <c r="C38" s="247"/>
      <c r="D38" s="247"/>
      <c r="E38" s="247"/>
      <c r="F38" s="248"/>
      <c r="G38" s="22">
        <v>30</v>
      </c>
      <c r="H38" s="121">
        <v>0</v>
      </c>
      <c r="I38" s="121">
        <v>0</v>
      </c>
    </row>
    <row r="39" spans="1:9" ht="12.75" customHeight="1" x14ac:dyDescent="0.2">
      <c r="A39" s="246" t="s">
        <v>268</v>
      </c>
      <c r="B39" s="247"/>
      <c r="C39" s="247"/>
      <c r="D39" s="247"/>
      <c r="E39" s="247"/>
      <c r="F39" s="248"/>
      <c r="G39" s="22">
        <v>31</v>
      </c>
      <c r="H39" s="121">
        <v>0</v>
      </c>
      <c r="I39" s="121">
        <v>0</v>
      </c>
    </row>
    <row r="40" spans="1:9" ht="12.75" customHeight="1" x14ac:dyDescent="0.2">
      <c r="A40" s="246" t="s">
        <v>269</v>
      </c>
      <c r="B40" s="247"/>
      <c r="C40" s="247"/>
      <c r="D40" s="247"/>
      <c r="E40" s="247"/>
      <c r="F40" s="248"/>
      <c r="G40" s="22">
        <v>32</v>
      </c>
      <c r="H40" s="121">
        <v>0</v>
      </c>
      <c r="I40" s="121">
        <v>0</v>
      </c>
    </row>
    <row r="41" spans="1:9" ht="24" customHeight="1" x14ac:dyDescent="0.2">
      <c r="A41" s="234" t="s">
        <v>270</v>
      </c>
      <c r="B41" s="235"/>
      <c r="C41" s="235"/>
      <c r="D41" s="235"/>
      <c r="E41" s="235"/>
      <c r="F41" s="236"/>
      <c r="G41" s="21">
        <v>33</v>
      </c>
      <c r="H41" s="40">
        <f>H36+H37+H38+H39+H40</f>
        <v>0</v>
      </c>
      <c r="I41" s="40">
        <f>I36+I37+I38+I39+I40</f>
        <v>0</v>
      </c>
    </row>
    <row r="42" spans="1:9" ht="29.45" customHeight="1" x14ac:dyDescent="0.2">
      <c r="A42" s="237" t="s">
        <v>271</v>
      </c>
      <c r="B42" s="238"/>
      <c r="C42" s="238"/>
      <c r="D42" s="238"/>
      <c r="E42" s="238"/>
      <c r="F42" s="239"/>
      <c r="G42" s="23">
        <v>34</v>
      </c>
      <c r="H42" s="41">
        <f>H35+H41</f>
        <v>544027</v>
      </c>
      <c r="I42" s="41">
        <f>I35+I41</f>
        <v>0</v>
      </c>
    </row>
    <row r="43" spans="1:9" x14ac:dyDescent="0.2">
      <c r="A43" s="240" t="s">
        <v>272</v>
      </c>
      <c r="B43" s="241"/>
      <c r="C43" s="241"/>
      <c r="D43" s="241"/>
      <c r="E43" s="241"/>
      <c r="F43" s="241"/>
      <c r="G43" s="241"/>
      <c r="H43" s="241"/>
      <c r="I43" s="242"/>
    </row>
    <row r="44" spans="1:9" ht="12.75" customHeight="1" x14ac:dyDescent="0.2">
      <c r="A44" s="243" t="s">
        <v>273</v>
      </c>
      <c r="B44" s="244"/>
      <c r="C44" s="244"/>
      <c r="D44" s="244"/>
      <c r="E44" s="244"/>
      <c r="F44" s="245"/>
      <c r="G44" s="20">
        <v>35</v>
      </c>
      <c r="H44" s="38">
        <v>0</v>
      </c>
      <c r="I44" s="38">
        <v>0</v>
      </c>
    </row>
    <row r="45" spans="1:9" ht="25.15" customHeight="1" x14ac:dyDescent="0.2">
      <c r="A45" s="246" t="s">
        <v>274</v>
      </c>
      <c r="B45" s="247"/>
      <c r="C45" s="247"/>
      <c r="D45" s="247"/>
      <c r="E45" s="247"/>
      <c r="F45" s="248"/>
      <c r="G45" s="22">
        <v>36</v>
      </c>
      <c r="H45" s="38">
        <v>0</v>
      </c>
      <c r="I45" s="38">
        <v>0</v>
      </c>
    </row>
    <row r="46" spans="1:9" ht="12.75" customHeight="1" x14ac:dyDescent="0.2">
      <c r="A46" s="246" t="s">
        <v>275</v>
      </c>
      <c r="B46" s="247"/>
      <c r="C46" s="247"/>
      <c r="D46" s="247"/>
      <c r="E46" s="247"/>
      <c r="F46" s="248"/>
      <c r="G46" s="22">
        <v>37</v>
      </c>
      <c r="H46" s="38">
        <v>0</v>
      </c>
      <c r="I46" s="38">
        <v>660000</v>
      </c>
    </row>
    <row r="47" spans="1:9" ht="12.75" customHeight="1" x14ac:dyDescent="0.2">
      <c r="A47" s="246" t="s">
        <v>276</v>
      </c>
      <c r="B47" s="247"/>
      <c r="C47" s="247"/>
      <c r="D47" s="247"/>
      <c r="E47" s="247"/>
      <c r="F47" s="248"/>
      <c r="G47" s="22">
        <v>38</v>
      </c>
      <c r="H47" s="38">
        <v>0</v>
      </c>
      <c r="I47" s="38">
        <v>0</v>
      </c>
    </row>
    <row r="48" spans="1:9" ht="22.15" customHeight="1" x14ac:dyDescent="0.2">
      <c r="A48" s="234" t="s">
        <v>277</v>
      </c>
      <c r="B48" s="235"/>
      <c r="C48" s="235"/>
      <c r="D48" s="235"/>
      <c r="E48" s="235"/>
      <c r="F48" s="236"/>
      <c r="G48" s="21">
        <v>39</v>
      </c>
      <c r="H48" s="40">
        <f>H44+H45+H46+H47</f>
        <v>0</v>
      </c>
      <c r="I48" s="40">
        <f>I44+I45+I46+I47</f>
        <v>660000</v>
      </c>
    </row>
    <row r="49" spans="1:9" ht="24.6" customHeight="1" x14ac:dyDescent="0.2">
      <c r="A49" s="246" t="s">
        <v>278</v>
      </c>
      <c r="B49" s="247"/>
      <c r="C49" s="247"/>
      <c r="D49" s="247"/>
      <c r="E49" s="247"/>
      <c r="F49" s="248"/>
      <c r="G49" s="22">
        <v>40</v>
      </c>
      <c r="H49" s="121">
        <v>-17221</v>
      </c>
      <c r="I49" s="121">
        <v>-397915</v>
      </c>
    </row>
    <row r="50" spans="1:9" ht="12.75" customHeight="1" x14ac:dyDescent="0.2">
      <c r="A50" s="246" t="s">
        <v>279</v>
      </c>
      <c r="B50" s="247"/>
      <c r="C50" s="247"/>
      <c r="D50" s="247"/>
      <c r="E50" s="247"/>
      <c r="F50" s="248"/>
      <c r="G50" s="22">
        <v>41</v>
      </c>
      <c r="H50" s="121">
        <v>0</v>
      </c>
      <c r="I50" s="121">
        <v>0</v>
      </c>
    </row>
    <row r="51" spans="1:9" ht="12.75" customHeight="1" x14ac:dyDescent="0.2">
      <c r="A51" s="246" t="s">
        <v>280</v>
      </c>
      <c r="B51" s="247"/>
      <c r="C51" s="247"/>
      <c r="D51" s="247"/>
      <c r="E51" s="247"/>
      <c r="F51" s="248"/>
      <c r="G51" s="22">
        <v>42</v>
      </c>
      <c r="H51" s="121">
        <v>-1427603</v>
      </c>
      <c r="I51" s="121">
        <v>0</v>
      </c>
    </row>
    <row r="52" spans="1:9" ht="22.9" customHeight="1" x14ac:dyDescent="0.2">
      <c r="A52" s="246" t="s">
        <v>281</v>
      </c>
      <c r="B52" s="247"/>
      <c r="C52" s="247"/>
      <c r="D52" s="247"/>
      <c r="E52" s="247"/>
      <c r="F52" s="248"/>
      <c r="G52" s="22">
        <v>43</v>
      </c>
      <c r="H52" s="121">
        <v>0</v>
      </c>
      <c r="I52" s="121">
        <v>0</v>
      </c>
    </row>
    <row r="53" spans="1:9" ht="12.75" customHeight="1" x14ac:dyDescent="0.2">
      <c r="A53" s="246" t="s">
        <v>282</v>
      </c>
      <c r="B53" s="247"/>
      <c r="C53" s="247"/>
      <c r="D53" s="247"/>
      <c r="E53" s="247"/>
      <c r="F53" s="248"/>
      <c r="G53" s="22">
        <v>44</v>
      </c>
      <c r="H53" s="121">
        <v>0</v>
      </c>
      <c r="I53" s="121">
        <v>0</v>
      </c>
    </row>
    <row r="54" spans="1:9" ht="30.6" customHeight="1" x14ac:dyDescent="0.2">
      <c r="A54" s="234" t="s">
        <v>283</v>
      </c>
      <c r="B54" s="235"/>
      <c r="C54" s="235"/>
      <c r="D54" s="235"/>
      <c r="E54" s="235"/>
      <c r="F54" s="236"/>
      <c r="G54" s="21">
        <v>45</v>
      </c>
      <c r="H54" s="40">
        <f>H49+H50+H51+H52+H53</f>
        <v>-1444824</v>
      </c>
      <c r="I54" s="40">
        <f>I49+I50+I51+I52+I53</f>
        <v>-397915</v>
      </c>
    </row>
    <row r="55" spans="1:9" ht="29.45" customHeight="1" x14ac:dyDescent="0.2">
      <c r="A55" s="249" t="s">
        <v>284</v>
      </c>
      <c r="B55" s="250"/>
      <c r="C55" s="250"/>
      <c r="D55" s="250"/>
      <c r="E55" s="250"/>
      <c r="F55" s="251"/>
      <c r="G55" s="21">
        <v>46</v>
      </c>
      <c r="H55" s="40">
        <f>H48+H54</f>
        <v>-1444824</v>
      </c>
      <c r="I55" s="40">
        <f>I48+I54</f>
        <v>262085</v>
      </c>
    </row>
    <row r="56" spans="1:9" ht="32.450000000000003" customHeight="1" x14ac:dyDescent="0.2">
      <c r="A56" s="246" t="s">
        <v>285</v>
      </c>
      <c r="B56" s="247"/>
      <c r="C56" s="247"/>
      <c r="D56" s="247"/>
      <c r="E56" s="247"/>
      <c r="F56" s="248"/>
      <c r="G56" s="22">
        <v>47</v>
      </c>
      <c r="H56" s="39">
        <v>0</v>
      </c>
      <c r="I56" s="39">
        <v>0</v>
      </c>
    </row>
    <row r="57" spans="1:9" ht="26.45" customHeight="1" x14ac:dyDescent="0.2">
      <c r="A57" s="249" t="s">
        <v>286</v>
      </c>
      <c r="B57" s="250"/>
      <c r="C57" s="250"/>
      <c r="D57" s="250"/>
      <c r="E57" s="250"/>
      <c r="F57" s="251"/>
      <c r="G57" s="21">
        <v>48</v>
      </c>
      <c r="H57" s="40">
        <f>H27+H42+H55+H56</f>
        <v>-48687</v>
      </c>
      <c r="I57" s="40">
        <f>I27+I42+I55+I56</f>
        <v>-321580</v>
      </c>
    </row>
    <row r="58" spans="1:9" ht="24" customHeight="1" x14ac:dyDescent="0.2">
      <c r="A58" s="252" t="s">
        <v>287</v>
      </c>
      <c r="B58" s="253"/>
      <c r="C58" s="253"/>
      <c r="D58" s="253"/>
      <c r="E58" s="253"/>
      <c r="F58" s="254"/>
      <c r="G58" s="22">
        <v>49</v>
      </c>
      <c r="H58" s="121">
        <f>458402+112198-88135</f>
        <v>482465</v>
      </c>
      <c r="I58" s="121">
        <f>H59</f>
        <v>433778</v>
      </c>
    </row>
    <row r="59" spans="1:9" ht="31.15" customHeight="1" x14ac:dyDescent="0.2">
      <c r="A59" s="237" t="s">
        <v>288</v>
      </c>
      <c r="B59" s="238"/>
      <c r="C59" s="238"/>
      <c r="D59" s="238"/>
      <c r="E59" s="238"/>
      <c r="F59" s="239"/>
      <c r="G59" s="23">
        <v>50</v>
      </c>
      <c r="H59" s="41">
        <f>H57+H58</f>
        <v>433778</v>
      </c>
      <c r="I59" s="41">
        <f>I57+I58</f>
        <v>112198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61"/>
      <c r="C1" s="261"/>
      <c r="D1" s="261"/>
      <c r="E1" s="261"/>
      <c r="F1" s="261"/>
      <c r="G1" s="261"/>
      <c r="H1" s="261"/>
      <c r="I1" s="261"/>
    </row>
    <row r="2" spans="1:9" ht="12.75" customHeight="1" x14ac:dyDescent="0.2">
      <c r="A2" s="222" t="s">
        <v>391</v>
      </c>
      <c r="B2" s="196"/>
      <c r="C2" s="196"/>
      <c r="D2" s="196"/>
      <c r="E2" s="196"/>
      <c r="F2" s="196"/>
      <c r="G2" s="196"/>
      <c r="H2" s="196"/>
      <c r="I2" s="196"/>
    </row>
    <row r="3" spans="1:9" x14ac:dyDescent="0.2">
      <c r="A3" s="273" t="s">
        <v>501</v>
      </c>
      <c r="B3" s="274"/>
      <c r="C3" s="274"/>
      <c r="D3" s="274"/>
      <c r="E3" s="274"/>
      <c r="F3" s="274"/>
      <c r="G3" s="274"/>
      <c r="H3" s="274"/>
      <c r="I3" s="274"/>
    </row>
    <row r="4" spans="1:9" x14ac:dyDescent="0.2">
      <c r="A4" s="262" t="s">
        <v>392</v>
      </c>
      <c r="B4" s="199"/>
      <c r="C4" s="199"/>
      <c r="D4" s="199"/>
      <c r="E4" s="199"/>
      <c r="F4" s="199"/>
      <c r="G4" s="199"/>
      <c r="H4" s="199"/>
      <c r="I4" s="200"/>
    </row>
    <row r="5" spans="1:9" ht="24" thickBot="1" x14ac:dyDescent="0.25">
      <c r="A5" s="265" t="s">
        <v>290</v>
      </c>
      <c r="B5" s="266"/>
      <c r="C5" s="266"/>
      <c r="D5" s="266"/>
      <c r="E5" s="266"/>
      <c r="F5" s="267"/>
      <c r="G5" s="18" t="s">
        <v>291</v>
      </c>
      <c r="H5" s="33" t="s">
        <v>292</v>
      </c>
      <c r="I5" s="33" t="s">
        <v>293</v>
      </c>
    </row>
    <row r="6" spans="1:9" x14ac:dyDescent="0.2">
      <c r="A6" s="268">
        <v>1</v>
      </c>
      <c r="B6" s="269"/>
      <c r="C6" s="269"/>
      <c r="D6" s="269"/>
      <c r="E6" s="269"/>
      <c r="F6" s="270"/>
      <c r="G6" s="24">
        <v>2</v>
      </c>
      <c r="H6" s="34" t="s">
        <v>294</v>
      </c>
      <c r="I6" s="34" t="s">
        <v>295</v>
      </c>
    </row>
    <row r="7" spans="1:9" x14ac:dyDescent="0.2">
      <c r="A7" s="285" t="s">
        <v>296</v>
      </c>
      <c r="B7" s="286"/>
      <c r="C7" s="286"/>
      <c r="D7" s="286"/>
      <c r="E7" s="286"/>
      <c r="F7" s="286"/>
      <c r="G7" s="286"/>
      <c r="H7" s="286"/>
      <c r="I7" s="287"/>
    </row>
    <row r="8" spans="1:9" x14ac:dyDescent="0.2">
      <c r="A8" s="288" t="s">
        <v>297</v>
      </c>
      <c r="B8" s="288"/>
      <c r="C8" s="288"/>
      <c r="D8" s="288"/>
      <c r="E8" s="288"/>
      <c r="F8" s="288"/>
      <c r="G8" s="25">
        <v>1</v>
      </c>
      <c r="H8" s="43"/>
      <c r="I8" s="43"/>
    </row>
    <row r="9" spans="1:9" x14ac:dyDescent="0.2">
      <c r="A9" s="271" t="s">
        <v>298</v>
      </c>
      <c r="B9" s="271"/>
      <c r="C9" s="271"/>
      <c r="D9" s="271"/>
      <c r="E9" s="271"/>
      <c r="F9" s="271"/>
      <c r="G9" s="26">
        <v>2</v>
      </c>
      <c r="H9" s="44"/>
      <c r="I9" s="44"/>
    </row>
    <row r="10" spans="1:9" x14ac:dyDescent="0.2">
      <c r="A10" s="271" t="s">
        <v>299</v>
      </c>
      <c r="B10" s="271"/>
      <c r="C10" s="271"/>
      <c r="D10" s="271"/>
      <c r="E10" s="271"/>
      <c r="F10" s="271"/>
      <c r="G10" s="26">
        <v>3</v>
      </c>
      <c r="H10" s="44"/>
      <c r="I10" s="44"/>
    </row>
    <row r="11" spans="1:9" x14ac:dyDescent="0.2">
      <c r="A11" s="271" t="s">
        <v>300</v>
      </c>
      <c r="B11" s="271"/>
      <c r="C11" s="271"/>
      <c r="D11" s="271"/>
      <c r="E11" s="271"/>
      <c r="F11" s="271"/>
      <c r="G11" s="26">
        <v>4</v>
      </c>
      <c r="H11" s="44"/>
      <c r="I11" s="44"/>
    </row>
    <row r="12" spans="1:9" x14ac:dyDescent="0.2">
      <c r="A12" s="271" t="s">
        <v>451</v>
      </c>
      <c r="B12" s="271"/>
      <c r="C12" s="271"/>
      <c r="D12" s="271"/>
      <c r="E12" s="271"/>
      <c r="F12" s="271"/>
      <c r="G12" s="26">
        <v>5</v>
      </c>
      <c r="H12" s="44"/>
      <c r="I12" s="44"/>
    </row>
    <row r="13" spans="1:9" x14ac:dyDescent="0.2">
      <c r="A13" s="272" t="s">
        <v>452</v>
      </c>
      <c r="B13" s="272"/>
      <c r="C13" s="272"/>
      <c r="D13" s="272"/>
      <c r="E13" s="272"/>
      <c r="F13" s="272"/>
      <c r="G13" s="112">
        <v>6</v>
      </c>
      <c r="H13" s="113">
        <f>SUM(H8:H12)</f>
        <v>0</v>
      </c>
      <c r="I13" s="113">
        <f>SUM(I8:I12)</f>
        <v>0</v>
      </c>
    </row>
    <row r="14" spans="1:9" x14ac:dyDescent="0.2">
      <c r="A14" s="271" t="s">
        <v>453</v>
      </c>
      <c r="B14" s="271"/>
      <c r="C14" s="271"/>
      <c r="D14" s="271"/>
      <c r="E14" s="271"/>
      <c r="F14" s="271"/>
      <c r="G14" s="26">
        <v>7</v>
      </c>
      <c r="H14" s="44"/>
      <c r="I14" s="44"/>
    </row>
    <row r="15" spans="1:9" x14ac:dyDescent="0.2">
      <c r="A15" s="271" t="s">
        <v>454</v>
      </c>
      <c r="B15" s="271"/>
      <c r="C15" s="271"/>
      <c r="D15" s="271"/>
      <c r="E15" s="271"/>
      <c r="F15" s="271"/>
      <c r="G15" s="26">
        <v>8</v>
      </c>
      <c r="H15" s="44"/>
      <c r="I15" s="44"/>
    </row>
    <row r="16" spans="1:9" x14ac:dyDescent="0.2">
      <c r="A16" s="271" t="s">
        <v>455</v>
      </c>
      <c r="B16" s="271"/>
      <c r="C16" s="271"/>
      <c r="D16" s="271"/>
      <c r="E16" s="271"/>
      <c r="F16" s="271"/>
      <c r="G16" s="26">
        <v>9</v>
      </c>
      <c r="H16" s="44"/>
      <c r="I16" s="44"/>
    </row>
    <row r="17" spans="1:9" x14ac:dyDescent="0.2">
      <c r="A17" s="271" t="s">
        <v>456</v>
      </c>
      <c r="B17" s="271"/>
      <c r="C17" s="271"/>
      <c r="D17" s="271"/>
      <c r="E17" s="271"/>
      <c r="F17" s="271"/>
      <c r="G17" s="26">
        <v>10</v>
      </c>
      <c r="H17" s="44"/>
      <c r="I17" s="44"/>
    </row>
    <row r="18" spans="1:9" ht="12.75" customHeight="1" x14ac:dyDescent="0.2">
      <c r="A18" s="271" t="s">
        <v>457</v>
      </c>
      <c r="B18" s="271"/>
      <c r="C18" s="271"/>
      <c r="D18" s="271"/>
      <c r="E18" s="271"/>
      <c r="F18" s="271"/>
      <c r="G18" s="26">
        <v>11</v>
      </c>
      <c r="H18" s="44"/>
      <c r="I18" s="44"/>
    </row>
    <row r="19" spans="1:9" x14ac:dyDescent="0.2">
      <c r="A19" s="271" t="s">
        <v>458</v>
      </c>
      <c r="B19" s="271"/>
      <c r="C19" s="271"/>
      <c r="D19" s="271"/>
      <c r="E19" s="271"/>
      <c r="F19" s="271"/>
      <c r="G19" s="26">
        <v>12</v>
      </c>
      <c r="H19" s="44"/>
      <c r="I19" s="44"/>
    </row>
    <row r="20" spans="1:9" ht="12.75" customHeight="1" x14ac:dyDescent="0.2">
      <c r="A20" s="282" t="s">
        <v>459</v>
      </c>
      <c r="B20" s="283"/>
      <c r="C20" s="283"/>
      <c r="D20" s="283"/>
      <c r="E20" s="283"/>
      <c r="F20" s="284"/>
      <c r="G20" s="112">
        <v>13</v>
      </c>
      <c r="H20" s="113">
        <f>SUM(H14:H19)</f>
        <v>0</v>
      </c>
      <c r="I20" s="113">
        <f>SUM(I14:I19)</f>
        <v>0</v>
      </c>
    </row>
    <row r="21" spans="1:9" ht="27.6" customHeight="1" x14ac:dyDescent="0.2">
      <c r="A21" s="275" t="s">
        <v>460</v>
      </c>
      <c r="B21" s="276"/>
      <c r="C21" s="276"/>
      <c r="D21" s="276"/>
      <c r="E21" s="276"/>
      <c r="F21" s="276"/>
      <c r="G21" s="28">
        <v>14</v>
      </c>
      <c r="H21" s="46">
        <f>H13+H20</f>
        <v>0</v>
      </c>
      <c r="I21" s="46">
        <f>I13+I20</f>
        <v>0</v>
      </c>
    </row>
    <row r="22" spans="1:9" x14ac:dyDescent="0.2">
      <c r="A22" s="285" t="s">
        <v>301</v>
      </c>
      <c r="B22" s="286"/>
      <c r="C22" s="286"/>
      <c r="D22" s="286"/>
      <c r="E22" s="286"/>
      <c r="F22" s="286"/>
      <c r="G22" s="286"/>
      <c r="H22" s="286"/>
      <c r="I22" s="287"/>
    </row>
    <row r="23" spans="1:9" ht="26.45" customHeight="1" x14ac:dyDescent="0.2">
      <c r="A23" s="288" t="s">
        <v>302</v>
      </c>
      <c r="B23" s="288"/>
      <c r="C23" s="288"/>
      <c r="D23" s="288"/>
      <c r="E23" s="288"/>
      <c r="F23" s="288"/>
      <c r="G23" s="25">
        <v>15</v>
      </c>
      <c r="H23" s="43"/>
      <c r="I23" s="43"/>
    </row>
    <row r="24" spans="1:9" x14ac:dyDescent="0.2">
      <c r="A24" s="271" t="s">
        <v>303</v>
      </c>
      <c r="B24" s="271"/>
      <c r="C24" s="271"/>
      <c r="D24" s="271"/>
      <c r="E24" s="271"/>
      <c r="F24" s="271"/>
      <c r="G24" s="25">
        <v>16</v>
      </c>
      <c r="H24" s="44"/>
      <c r="I24" s="44"/>
    </row>
    <row r="25" spans="1:9" x14ac:dyDescent="0.2">
      <c r="A25" s="271" t="s">
        <v>304</v>
      </c>
      <c r="B25" s="271"/>
      <c r="C25" s="271"/>
      <c r="D25" s="271"/>
      <c r="E25" s="271"/>
      <c r="F25" s="271"/>
      <c r="G25" s="25">
        <v>17</v>
      </c>
      <c r="H25" s="44"/>
      <c r="I25" s="44"/>
    </row>
    <row r="26" spans="1:9" x14ac:dyDescent="0.2">
      <c r="A26" s="271" t="s">
        <v>305</v>
      </c>
      <c r="B26" s="271"/>
      <c r="C26" s="271"/>
      <c r="D26" s="271"/>
      <c r="E26" s="271"/>
      <c r="F26" s="271"/>
      <c r="G26" s="25">
        <v>18</v>
      </c>
      <c r="H26" s="44"/>
      <c r="I26" s="44"/>
    </row>
    <row r="27" spans="1:9" x14ac:dyDescent="0.2">
      <c r="A27" s="271" t="s">
        <v>306</v>
      </c>
      <c r="B27" s="271"/>
      <c r="C27" s="271"/>
      <c r="D27" s="271"/>
      <c r="E27" s="271"/>
      <c r="F27" s="271"/>
      <c r="G27" s="25">
        <v>19</v>
      </c>
      <c r="H27" s="44"/>
      <c r="I27" s="44"/>
    </row>
    <row r="28" spans="1:9" x14ac:dyDescent="0.2">
      <c r="A28" s="271" t="s">
        <v>307</v>
      </c>
      <c r="B28" s="271"/>
      <c r="C28" s="271"/>
      <c r="D28" s="271"/>
      <c r="E28" s="271"/>
      <c r="F28" s="271"/>
      <c r="G28" s="25">
        <v>20</v>
      </c>
      <c r="H28" s="44"/>
      <c r="I28" s="44"/>
    </row>
    <row r="29" spans="1:9" ht="24" customHeight="1" x14ac:dyDescent="0.2">
      <c r="A29" s="278" t="s">
        <v>462</v>
      </c>
      <c r="B29" s="278"/>
      <c r="C29" s="278"/>
      <c r="D29" s="278"/>
      <c r="E29" s="278"/>
      <c r="F29" s="278"/>
      <c r="G29" s="27">
        <v>21</v>
      </c>
      <c r="H29" s="45">
        <f>SUM(H23:H28)</f>
        <v>0</v>
      </c>
      <c r="I29" s="45">
        <f>SUM(I23:I28)</f>
        <v>0</v>
      </c>
    </row>
    <row r="30" spans="1:9" ht="27" customHeight="1" x14ac:dyDescent="0.2">
      <c r="A30" s="271" t="s">
        <v>308</v>
      </c>
      <c r="B30" s="271"/>
      <c r="C30" s="271"/>
      <c r="D30" s="271"/>
      <c r="E30" s="271"/>
      <c r="F30" s="271"/>
      <c r="G30" s="26">
        <v>22</v>
      </c>
      <c r="H30" s="44"/>
      <c r="I30" s="44"/>
    </row>
    <row r="31" spans="1:9" x14ac:dyDescent="0.2">
      <c r="A31" s="271" t="s">
        <v>309</v>
      </c>
      <c r="B31" s="271"/>
      <c r="C31" s="271"/>
      <c r="D31" s="271"/>
      <c r="E31" s="271"/>
      <c r="F31" s="271"/>
      <c r="G31" s="26">
        <v>23</v>
      </c>
      <c r="H31" s="44"/>
      <c r="I31" s="44"/>
    </row>
    <row r="32" spans="1:9" x14ac:dyDescent="0.2">
      <c r="A32" s="271" t="s">
        <v>310</v>
      </c>
      <c r="B32" s="271"/>
      <c r="C32" s="271"/>
      <c r="D32" s="271"/>
      <c r="E32" s="271"/>
      <c r="F32" s="271"/>
      <c r="G32" s="26">
        <v>24</v>
      </c>
      <c r="H32" s="44"/>
      <c r="I32" s="44"/>
    </row>
    <row r="33" spans="1:9" x14ac:dyDescent="0.2">
      <c r="A33" s="271" t="s">
        <v>311</v>
      </c>
      <c r="B33" s="271"/>
      <c r="C33" s="271"/>
      <c r="D33" s="271"/>
      <c r="E33" s="271"/>
      <c r="F33" s="271"/>
      <c r="G33" s="26">
        <v>25</v>
      </c>
      <c r="H33" s="44"/>
      <c r="I33" s="44"/>
    </row>
    <row r="34" spans="1:9" x14ac:dyDescent="0.2">
      <c r="A34" s="271" t="s">
        <v>312</v>
      </c>
      <c r="B34" s="271"/>
      <c r="C34" s="271"/>
      <c r="D34" s="271"/>
      <c r="E34" s="271"/>
      <c r="F34" s="271"/>
      <c r="G34" s="26">
        <v>26</v>
      </c>
      <c r="H34" s="44"/>
      <c r="I34" s="44"/>
    </row>
    <row r="35" spans="1:9" ht="25.9" customHeight="1" x14ac:dyDescent="0.2">
      <c r="A35" s="278" t="s">
        <v>463</v>
      </c>
      <c r="B35" s="278"/>
      <c r="C35" s="278"/>
      <c r="D35" s="278"/>
      <c r="E35" s="278"/>
      <c r="F35" s="278"/>
      <c r="G35" s="27">
        <v>27</v>
      </c>
      <c r="H35" s="45">
        <f>SUM(H30:H34)</f>
        <v>0</v>
      </c>
      <c r="I35" s="45">
        <f>SUM(I30:I34)</f>
        <v>0</v>
      </c>
    </row>
    <row r="36" spans="1:9" ht="28.15" customHeight="1" x14ac:dyDescent="0.2">
      <c r="A36" s="275" t="s">
        <v>461</v>
      </c>
      <c r="B36" s="276"/>
      <c r="C36" s="276"/>
      <c r="D36" s="276"/>
      <c r="E36" s="276"/>
      <c r="F36" s="276"/>
      <c r="G36" s="28">
        <v>28</v>
      </c>
      <c r="H36" s="46">
        <f>H29+H35</f>
        <v>0</v>
      </c>
      <c r="I36" s="46">
        <f>I29+I35</f>
        <v>0</v>
      </c>
    </row>
    <row r="37" spans="1:9" x14ac:dyDescent="0.2">
      <c r="A37" s="285" t="s">
        <v>313</v>
      </c>
      <c r="B37" s="286"/>
      <c r="C37" s="286"/>
      <c r="D37" s="286"/>
      <c r="E37" s="286"/>
      <c r="F37" s="286"/>
      <c r="G37" s="286">
        <v>0</v>
      </c>
      <c r="H37" s="286"/>
      <c r="I37" s="287"/>
    </row>
    <row r="38" spans="1:9" x14ac:dyDescent="0.2">
      <c r="A38" s="289" t="s">
        <v>314</v>
      </c>
      <c r="B38" s="289"/>
      <c r="C38" s="289"/>
      <c r="D38" s="289"/>
      <c r="E38" s="289"/>
      <c r="F38" s="289"/>
      <c r="G38" s="25">
        <v>29</v>
      </c>
      <c r="H38" s="43"/>
      <c r="I38" s="43"/>
    </row>
    <row r="39" spans="1:9" ht="25.15" customHeight="1" x14ac:dyDescent="0.2">
      <c r="A39" s="277" t="s">
        <v>315</v>
      </c>
      <c r="B39" s="277"/>
      <c r="C39" s="277"/>
      <c r="D39" s="277"/>
      <c r="E39" s="277"/>
      <c r="F39" s="277"/>
      <c r="G39" s="25">
        <v>30</v>
      </c>
      <c r="H39" s="44"/>
      <c r="I39" s="44"/>
    </row>
    <row r="40" spans="1:9" x14ac:dyDescent="0.2">
      <c r="A40" s="277" t="s">
        <v>316</v>
      </c>
      <c r="B40" s="277"/>
      <c r="C40" s="277"/>
      <c r="D40" s="277"/>
      <c r="E40" s="277"/>
      <c r="F40" s="277"/>
      <c r="G40" s="25">
        <v>31</v>
      </c>
      <c r="H40" s="44"/>
      <c r="I40" s="44"/>
    </row>
    <row r="41" spans="1:9" x14ac:dyDescent="0.2">
      <c r="A41" s="277" t="s">
        <v>317</v>
      </c>
      <c r="B41" s="277"/>
      <c r="C41" s="277"/>
      <c r="D41" s="277"/>
      <c r="E41" s="277"/>
      <c r="F41" s="277"/>
      <c r="G41" s="25">
        <v>32</v>
      </c>
      <c r="H41" s="44"/>
      <c r="I41" s="44"/>
    </row>
    <row r="42" spans="1:9" ht="25.9" customHeight="1" x14ac:dyDescent="0.2">
      <c r="A42" s="278" t="s">
        <v>464</v>
      </c>
      <c r="B42" s="278"/>
      <c r="C42" s="278"/>
      <c r="D42" s="278"/>
      <c r="E42" s="278"/>
      <c r="F42" s="278"/>
      <c r="G42" s="27">
        <v>33</v>
      </c>
      <c r="H42" s="45">
        <f>H41+H40+H39+H38</f>
        <v>0</v>
      </c>
      <c r="I42" s="45">
        <f>I41+I40+I39+I38</f>
        <v>0</v>
      </c>
    </row>
    <row r="43" spans="1:9" ht="24.6" customHeight="1" x14ac:dyDescent="0.2">
      <c r="A43" s="277" t="s">
        <v>318</v>
      </c>
      <c r="B43" s="277"/>
      <c r="C43" s="277"/>
      <c r="D43" s="277"/>
      <c r="E43" s="277"/>
      <c r="F43" s="277"/>
      <c r="G43" s="26">
        <v>34</v>
      </c>
      <c r="H43" s="44"/>
      <c r="I43" s="44"/>
    </row>
    <row r="44" spans="1:9" x14ac:dyDescent="0.2">
      <c r="A44" s="277" t="s">
        <v>319</v>
      </c>
      <c r="B44" s="277"/>
      <c r="C44" s="277"/>
      <c r="D44" s="277"/>
      <c r="E44" s="277"/>
      <c r="F44" s="277"/>
      <c r="G44" s="26">
        <v>35</v>
      </c>
      <c r="H44" s="44"/>
      <c r="I44" s="44"/>
    </row>
    <row r="45" spans="1:9" x14ac:dyDescent="0.2">
      <c r="A45" s="277" t="s">
        <v>320</v>
      </c>
      <c r="B45" s="277"/>
      <c r="C45" s="277"/>
      <c r="D45" s="277"/>
      <c r="E45" s="277"/>
      <c r="F45" s="277"/>
      <c r="G45" s="26">
        <v>36</v>
      </c>
      <c r="H45" s="44"/>
      <c r="I45" s="44"/>
    </row>
    <row r="46" spans="1:9" ht="21" customHeight="1" x14ac:dyDescent="0.2">
      <c r="A46" s="277" t="s">
        <v>321</v>
      </c>
      <c r="B46" s="277"/>
      <c r="C46" s="277"/>
      <c r="D46" s="277"/>
      <c r="E46" s="277"/>
      <c r="F46" s="277"/>
      <c r="G46" s="26">
        <v>37</v>
      </c>
      <c r="H46" s="44"/>
      <c r="I46" s="44"/>
    </row>
    <row r="47" spans="1:9" x14ac:dyDescent="0.2">
      <c r="A47" s="277" t="s">
        <v>322</v>
      </c>
      <c r="B47" s="277"/>
      <c r="C47" s="277"/>
      <c r="D47" s="277"/>
      <c r="E47" s="277"/>
      <c r="F47" s="277"/>
      <c r="G47" s="26">
        <v>38</v>
      </c>
      <c r="H47" s="44"/>
      <c r="I47" s="44"/>
    </row>
    <row r="48" spans="1:9" ht="22.9" customHeight="1" x14ac:dyDescent="0.2">
      <c r="A48" s="278" t="s">
        <v>465</v>
      </c>
      <c r="B48" s="278"/>
      <c r="C48" s="278"/>
      <c r="D48" s="278"/>
      <c r="E48" s="278"/>
      <c r="F48" s="278"/>
      <c r="G48" s="27">
        <v>39</v>
      </c>
      <c r="H48" s="45">
        <f>H47+H46+H45+H44+H43</f>
        <v>0</v>
      </c>
      <c r="I48" s="45">
        <f>I47+I46+I45+I44+I43</f>
        <v>0</v>
      </c>
    </row>
    <row r="49" spans="1:9" ht="25.9" customHeight="1" x14ac:dyDescent="0.2">
      <c r="A49" s="279" t="s">
        <v>466</v>
      </c>
      <c r="B49" s="280"/>
      <c r="C49" s="280"/>
      <c r="D49" s="280"/>
      <c r="E49" s="280"/>
      <c r="F49" s="280"/>
      <c r="G49" s="27">
        <v>40</v>
      </c>
      <c r="H49" s="45">
        <f>H48+H42</f>
        <v>0</v>
      </c>
      <c r="I49" s="45">
        <f>I48+I42</f>
        <v>0</v>
      </c>
    </row>
    <row r="50" spans="1:9" ht="22.15" customHeight="1" x14ac:dyDescent="0.2">
      <c r="A50" s="271" t="s">
        <v>323</v>
      </c>
      <c r="B50" s="271"/>
      <c r="C50" s="271"/>
      <c r="D50" s="271"/>
      <c r="E50" s="271"/>
      <c r="F50" s="271"/>
      <c r="G50" s="26">
        <v>41</v>
      </c>
      <c r="H50" s="44"/>
      <c r="I50" s="44"/>
    </row>
    <row r="51" spans="1:9" ht="25.9" customHeight="1" x14ac:dyDescent="0.2">
      <c r="A51" s="279" t="s">
        <v>467</v>
      </c>
      <c r="B51" s="280"/>
      <c r="C51" s="280"/>
      <c r="D51" s="280"/>
      <c r="E51" s="280"/>
      <c r="F51" s="280"/>
      <c r="G51" s="27">
        <v>42</v>
      </c>
      <c r="H51" s="45">
        <f>H21+H36+H49+H50</f>
        <v>0</v>
      </c>
      <c r="I51" s="45">
        <f>I21+I36+I49+I50</f>
        <v>0</v>
      </c>
    </row>
    <row r="52" spans="1:9" ht="25.15" customHeight="1" x14ac:dyDescent="0.2">
      <c r="A52" s="281" t="s">
        <v>324</v>
      </c>
      <c r="B52" s="281"/>
      <c r="C52" s="281"/>
      <c r="D52" s="281"/>
      <c r="E52" s="281"/>
      <c r="F52" s="281"/>
      <c r="G52" s="26">
        <v>43</v>
      </c>
      <c r="H52" s="44"/>
      <c r="I52" s="44"/>
    </row>
    <row r="53" spans="1:9" ht="31.9" customHeight="1" x14ac:dyDescent="0.2">
      <c r="A53" s="275" t="s">
        <v>468</v>
      </c>
      <c r="B53" s="276"/>
      <c r="C53" s="276"/>
      <c r="D53" s="276"/>
      <c r="E53" s="276"/>
      <c r="F53" s="276"/>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P38" zoomScaleNormal="100" zoomScaleSheetLayoutView="100" workbookViewId="0">
      <selection activeCell="X11" sqref="X1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47"/>
    </row>
    <row r="2" spans="1:25" ht="15.75" x14ac:dyDescent="0.2">
      <c r="A2" s="2"/>
      <c r="B2" s="3"/>
      <c r="C2" s="313" t="s">
        <v>326</v>
      </c>
      <c r="D2" s="313"/>
      <c r="E2" s="9">
        <f>'General data'!E4:F4</f>
        <v>45292</v>
      </c>
      <c r="F2" s="4" t="s">
        <v>327</v>
      </c>
      <c r="G2" s="9">
        <v>45382</v>
      </c>
      <c r="H2" s="48"/>
      <c r="I2" s="48"/>
      <c r="J2" s="48"/>
      <c r="K2" s="47"/>
      <c r="X2" s="49" t="s">
        <v>501</v>
      </c>
    </row>
    <row r="3" spans="1:25" ht="13.5" customHeight="1" thickBot="1" x14ac:dyDescent="0.25">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316"/>
      <c r="B4" s="317"/>
      <c r="C4" s="317"/>
      <c r="D4" s="317"/>
      <c r="E4" s="317"/>
      <c r="F4" s="317"/>
      <c r="G4" s="319"/>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299" t="s">
        <v>358</v>
      </c>
      <c r="B7" s="299"/>
      <c r="C7" s="299"/>
      <c r="D7" s="299"/>
      <c r="E7" s="299"/>
      <c r="F7" s="299"/>
      <c r="G7" s="6">
        <v>1</v>
      </c>
      <c r="H7" s="53">
        <v>15476105</v>
      </c>
      <c r="I7" s="53">
        <v>-33895</v>
      </c>
      <c r="J7" s="53">
        <v>0</v>
      </c>
      <c r="K7" s="53">
        <v>191958</v>
      </c>
      <c r="L7" s="53">
        <v>483564</v>
      </c>
      <c r="M7" s="53">
        <v>0</v>
      </c>
      <c r="N7" s="53">
        <v>0</v>
      </c>
      <c r="O7" s="53">
        <v>5518291</v>
      </c>
      <c r="P7" s="53">
        <v>133711</v>
      </c>
      <c r="Q7" s="53">
        <v>0</v>
      </c>
      <c r="R7" s="53">
        <v>0</v>
      </c>
      <c r="S7" s="53">
        <v>0</v>
      </c>
      <c r="T7" s="53">
        <v>-35491</v>
      </c>
      <c r="U7" s="53">
        <v>-35835433</v>
      </c>
      <c r="V7" s="53">
        <v>2008657</v>
      </c>
      <c r="W7" s="54">
        <f>H7+I7+J7+K7-L7+M7+N7+O7+P7+Q7+R7+U7+V7+S7+T7</f>
        <v>-13059661</v>
      </c>
      <c r="X7" s="53">
        <v>61484</v>
      </c>
      <c r="Y7" s="54">
        <f>W7+X7</f>
        <v>-12998177</v>
      </c>
    </row>
    <row r="8" spans="1:25" x14ac:dyDescent="0.2">
      <c r="A8" s="294" t="s">
        <v>359</v>
      </c>
      <c r="B8" s="294"/>
      <c r="C8" s="294"/>
      <c r="D8" s="294"/>
      <c r="E8" s="294"/>
      <c r="F8" s="294"/>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4" t="s">
        <v>360</v>
      </c>
      <c r="B9" s="294"/>
      <c r="C9" s="294"/>
      <c r="D9" s="294"/>
      <c r="E9" s="294"/>
      <c r="F9" s="294"/>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300" t="s">
        <v>361</v>
      </c>
      <c r="B10" s="300"/>
      <c r="C10" s="300"/>
      <c r="D10" s="300"/>
      <c r="E10" s="300"/>
      <c r="F10" s="300"/>
      <c r="G10" s="7">
        <v>4</v>
      </c>
      <c r="H10" s="54">
        <f>H7+H8+H9</f>
        <v>15476105</v>
      </c>
      <c r="I10" s="54">
        <f t="shared" ref="I10:Y10" si="2">I7+I8+I9</f>
        <v>-33895</v>
      </c>
      <c r="J10" s="54">
        <f t="shared" si="2"/>
        <v>0</v>
      </c>
      <c r="K10" s="54">
        <f t="shared" si="2"/>
        <v>191958</v>
      </c>
      <c r="L10" s="54">
        <f t="shared" si="2"/>
        <v>483564</v>
      </c>
      <c r="M10" s="54">
        <f t="shared" si="2"/>
        <v>0</v>
      </c>
      <c r="N10" s="54">
        <f t="shared" si="2"/>
        <v>0</v>
      </c>
      <c r="O10" s="54">
        <f t="shared" si="2"/>
        <v>5518291</v>
      </c>
      <c r="P10" s="54">
        <f t="shared" si="2"/>
        <v>133711</v>
      </c>
      <c r="Q10" s="54">
        <f t="shared" si="2"/>
        <v>0</v>
      </c>
      <c r="R10" s="54">
        <f t="shared" si="2"/>
        <v>0</v>
      </c>
      <c r="S10" s="54">
        <f t="shared" si="2"/>
        <v>0</v>
      </c>
      <c r="T10" s="54">
        <f t="shared" si="2"/>
        <v>-35491</v>
      </c>
      <c r="U10" s="54">
        <f t="shared" si="2"/>
        <v>-35835433</v>
      </c>
      <c r="V10" s="54">
        <f t="shared" si="2"/>
        <v>2008657</v>
      </c>
      <c r="W10" s="54">
        <f t="shared" si="2"/>
        <v>-13059661</v>
      </c>
      <c r="X10" s="54">
        <f t="shared" si="2"/>
        <v>61484</v>
      </c>
      <c r="Y10" s="54">
        <f t="shared" si="2"/>
        <v>-12998177</v>
      </c>
    </row>
    <row r="11" spans="1:25" x14ac:dyDescent="0.2">
      <c r="A11" s="294" t="s">
        <v>362</v>
      </c>
      <c r="B11" s="294"/>
      <c r="C11" s="294"/>
      <c r="D11" s="294"/>
      <c r="E11" s="294"/>
      <c r="F11" s="294"/>
      <c r="G11" s="6">
        <v>5</v>
      </c>
      <c r="H11" s="55">
        <v>0</v>
      </c>
      <c r="I11" s="55">
        <v>0</v>
      </c>
      <c r="J11" s="55">
        <v>0</v>
      </c>
      <c r="K11" s="55">
        <v>0</v>
      </c>
      <c r="L11" s="55">
        <v>0</v>
      </c>
      <c r="M11" s="55">
        <v>0</v>
      </c>
      <c r="N11" s="55">
        <v>0</v>
      </c>
      <c r="O11" s="55">
        <v>0</v>
      </c>
      <c r="P11" s="55">
        <v>0</v>
      </c>
      <c r="Q11" s="55">
        <v>0</v>
      </c>
      <c r="R11" s="55">
        <v>0</v>
      </c>
      <c r="S11" s="53"/>
      <c r="T11" s="53"/>
      <c r="U11" s="55">
        <v>0</v>
      </c>
      <c r="V11" s="53">
        <f>'Balance sheet'!H95</f>
        <v>4985294.24</v>
      </c>
      <c r="W11" s="54">
        <f t="shared" ref="W11:W29" si="3">H11+I11+J11+K11-L11+M11+N11+O11+P11+Q11+R11+U11+V11+S11+T11</f>
        <v>4985294.24</v>
      </c>
      <c r="X11" s="53">
        <v>1598</v>
      </c>
      <c r="Y11" s="54">
        <f t="shared" ref="Y11:Y29" si="4">W11+X11</f>
        <v>4986892.24</v>
      </c>
    </row>
    <row r="12" spans="1:25" x14ac:dyDescent="0.2">
      <c r="A12" s="294" t="s">
        <v>363</v>
      </c>
      <c r="B12" s="294"/>
      <c r="C12" s="294"/>
      <c r="D12" s="294"/>
      <c r="E12" s="294"/>
      <c r="F12" s="294"/>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
      <c r="A13" s="294" t="s">
        <v>364</v>
      </c>
      <c r="B13" s="294"/>
      <c r="C13" s="294"/>
      <c r="D13" s="294"/>
      <c r="E13" s="294"/>
      <c r="F13" s="294"/>
      <c r="G13" s="6">
        <v>7</v>
      </c>
      <c r="H13" s="55">
        <v>0</v>
      </c>
      <c r="I13" s="55">
        <v>0</v>
      </c>
      <c r="J13" s="55">
        <v>0</v>
      </c>
      <c r="K13" s="55">
        <v>0</v>
      </c>
      <c r="L13" s="55">
        <v>0</v>
      </c>
      <c r="M13" s="55">
        <v>0</v>
      </c>
      <c r="N13" s="55">
        <v>0</v>
      </c>
      <c r="O13" s="53">
        <v>-3036477.5</v>
      </c>
      <c r="P13" s="55">
        <v>0</v>
      </c>
      <c r="Q13" s="55">
        <v>0</v>
      </c>
      <c r="R13" s="55">
        <v>0</v>
      </c>
      <c r="S13" s="53"/>
      <c r="T13" s="53"/>
      <c r="U13" s="53">
        <f>5103032+223673.56</f>
        <v>5326705.5599999996</v>
      </c>
      <c r="V13" s="53"/>
      <c r="W13" s="54">
        <f t="shared" si="3"/>
        <v>2290228.0599999996</v>
      </c>
      <c r="X13" s="53"/>
      <c r="Y13" s="54">
        <f t="shared" si="4"/>
        <v>2290228.0599999996</v>
      </c>
    </row>
    <row r="14" spans="1:25" ht="29.25" customHeight="1" x14ac:dyDescent="0.2">
      <c r="A14" s="294" t="s">
        <v>478</v>
      </c>
      <c r="B14" s="294"/>
      <c r="C14" s="294"/>
      <c r="D14" s="294"/>
      <c r="E14" s="294"/>
      <c r="F14" s="294"/>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4" t="s">
        <v>365</v>
      </c>
      <c r="B15" s="294"/>
      <c r="C15" s="294"/>
      <c r="D15" s="294"/>
      <c r="E15" s="294"/>
      <c r="F15" s="294"/>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4" t="s">
        <v>366</v>
      </c>
      <c r="B16" s="294"/>
      <c r="C16" s="294"/>
      <c r="D16" s="294"/>
      <c r="E16" s="294"/>
      <c r="F16" s="294"/>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4" t="s">
        <v>367</v>
      </c>
      <c r="B17" s="294"/>
      <c r="C17" s="294"/>
      <c r="D17" s="294"/>
      <c r="E17" s="294"/>
      <c r="F17" s="294"/>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4" t="s">
        <v>368</v>
      </c>
      <c r="B18" s="294"/>
      <c r="C18" s="294"/>
      <c r="D18" s="294"/>
      <c r="E18" s="294"/>
      <c r="F18" s="294"/>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4" t="s">
        <v>369</v>
      </c>
      <c r="B19" s="294"/>
      <c r="C19" s="294"/>
      <c r="D19" s="294"/>
      <c r="E19" s="294"/>
      <c r="F19" s="294"/>
      <c r="G19" s="6">
        <v>13</v>
      </c>
      <c r="H19" s="53"/>
      <c r="I19" s="53"/>
      <c r="J19" s="53"/>
      <c r="K19" s="53"/>
      <c r="L19" s="53"/>
      <c r="M19" s="53"/>
      <c r="N19" s="53"/>
      <c r="O19" s="53">
        <v>25208.35</v>
      </c>
      <c r="P19" s="53"/>
      <c r="Q19" s="53"/>
      <c r="R19" s="53"/>
      <c r="S19" s="53"/>
      <c r="T19" s="53">
        <v>321.42</v>
      </c>
      <c r="U19" s="53">
        <f>897597-8757+1+8786</f>
        <v>897627</v>
      </c>
      <c r="V19" s="53"/>
      <c r="W19" s="54">
        <f t="shared" si="3"/>
        <v>923156.77</v>
      </c>
      <c r="X19" s="53"/>
      <c r="Y19" s="54">
        <f t="shared" si="4"/>
        <v>923156.77</v>
      </c>
    </row>
    <row r="20" spans="1:25" x14ac:dyDescent="0.2">
      <c r="A20" s="294" t="s">
        <v>370</v>
      </c>
      <c r="B20" s="294"/>
      <c r="C20" s="294"/>
      <c r="D20" s="294"/>
      <c r="E20" s="294"/>
      <c r="F20" s="294"/>
      <c r="G20" s="6">
        <v>14</v>
      </c>
      <c r="H20" s="55">
        <v>0</v>
      </c>
      <c r="I20" s="55">
        <v>0</v>
      </c>
      <c r="J20" s="55">
        <v>0</v>
      </c>
      <c r="K20" s="55">
        <v>0</v>
      </c>
      <c r="L20" s="55">
        <v>0</v>
      </c>
      <c r="M20" s="55">
        <v>0</v>
      </c>
      <c r="N20" s="53"/>
      <c r="O20" s="53"/>
      <c r="P20" s="53"/>
      <c r="Q20" s="53"/>
      <c r="R20" s="53"/>
      <c r="S20" s="53"/>
      <c r="T20" s="53"/>
      <c r="U20" s="53">
        <v>0</v>
      </c>
      <c r="V20" s="53"/>
      <c r="W20" s="54">
        <f t="shared" si="3"/>
        <v>0</v>
      </c>
      <c r="X20" s="53"/>
      <c r="Y20" s="54">
        <f t="shared" si="4"/>
        <v>0</v>
      </c>
    </row>
    <row r="21" spans="1:25" ht="30.75" customHeight="1" x14ac:dyDescent="0.2">
      <c r="A21" s="294" t="s">
        <v>479</v>
      </c>
      <c r="B21" s="294"/>
      <c r="C21" s="294"/>
      <c r="D21" s="294"/>
      <c r="E21" s="294"/>
      <c r="F21" s="294"/>
      <c r="G21" s="6">
        <v>15</v>
      </c>
      <c r="H21" s="53">
        <v>-9339015</v>
      </c>
      <c r="I21" s="53"/>
      <c r="J21" s="53"/>
      <c r="K21" s="53"/>
      <c r="L21" s="53"/>
      <c r="M21" s="53"/>
      <c r="N21" s="53"/>
      <c r="O21" s="53"/>
      <c r="P21" s="53"/>
      <c r="Q21" s="53"/>
      <c r="R21" s="53"/>
      <c r="S21" s="53"/>
      <c r="T21" s="53">
        <v>0</v>
      </c>
      <c r="U21" s="53">
        <f>-H21</f>
        <v>9339015</v>
      </c>
      <c r="V21" s="53"/>
      <c r="W21" s="54">
        <f t="shared" si="3"/>
        <v>0</v>
      </c>
      <c r="X21" s="53"/>
      <c r="Y21" s="54">
        <f t="shared" si="4"/>
        <v>0</v>
      </c>
    </row>
    <row r="22" spans="1:25" ht="28.5" customHeight="1" x14ac:dyDescent="0.2">
      <c r="A22" s="294" t="s">
        <v>480</v>
      </c>
      <c r="B22" s="294"/>
      <c r="C22" s="294"/>
      <c r="D22" s="294"/>
      <c r="E22" s="294"/>
      <c r="F22" s="294"/>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4" t="s">
        <v>481</v>
      </c>
      <c r="B23" s="294"/>
      <c r="C23" s="294"/>
      <c r="D23" s="294"/>
      <c r="E23" s="294"/>
      <c r="F23" s="294"/>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4" t="s">
        <v>371</v>
      </c>
      <c r="B24" s="294"/>
      <c r="C24" s="294"/>
      <c r="D24" s="294"/>
      <c r="E24" s="294"/>
      <c r="F24" s="294"/>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4" t="s">
        <v>482</v>
      </c>
      <c r="B25" s="294"/>
      <c r="C25" s="294"/>
      <c r="D25" s="294"/>
      <c r="E25" s="294"/>
      <c r="F25" s="294"/>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4" t="s">
        <v>483</v>
      </c>
      <c r="B26" s="294"/>
      <c r="C26" s="294"/>
      <c r="D26" s="294"/>
      <c r="E26" s="294"/>
      <c r="F26" s="294"/>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4" t="s">
        <v>484</v>
      </c>
      <c r="B27" s="294"/>
      <c r="C27" s="294"/>
      <c r="D27" s="294"/>
      <c r="E27" s="294"/>
      <c r="F27" s="294"/>
      <c r="G27" s="6">
        <v>21</v>
      </c>
      <c r="H27" s="53">
        <v>8677540</v>
      </c>
      <c r="I27" s="53"/>
      <c r="J27" s="53"/>
      <c r="K27" s="53"/>
      <c r="L27" s="53"/>
      <c r="M27" s="53"/>
      <c r="N27" s="53"/>
      <c r="O27" s="53"/>
      <c r="P27" s="53"/>
      <c r="Q27" s="53"/>
      <c r="R27" s="53"/>
      <c r="S27" s="53"/>
      <c r="T27" s="53"/>
      <c r="U27" s="53"/>
      <c r="V27" s="53"/>
      <c r="W27" s="54">
        <f t="shared" si="3"/>
        <v>8677540</v>
      </c>
      <c r="X27" s="53"/>
      <c r="Y27" s="54">
        <f t="shared" si="4"/>
        <v>8677540</v>
      </c>
    </row>
    <row r="28" spans="1:25" x14ac:dyDescent="0.2">
      <c r="A28" s="294" t="s">
        <v>485</v>
      </c>
      <c r="B28" s="294"/>
      <c r="C28" s="294"/>
      <c r="D28" s="294"/>
      <c r="E28" s="294"/>
      <c r="F28" s="294"/>
      <c r="G28" s="6">
        <v>22</v>
      </c>
      <c r="H28" s="53"/>
      <c r="I28" s="53"/>
      <c r="J28" s="53"/>
      <c r="K28" s="53"/>
      <c r="L28" s="53"/>
      <c r="M28" s="53"/>
      <c r="N28" s="53"/>
      <c r="O28" s="53"/>
      <c r="P28" s="53"/>
      <c r="Q28" s="53"/>
      <c r="R28" s="53"/>
      <c r="S28" s="53"/>
      <c r="T28" s="53"/>
      <c r="U28" s="53">
        <f>V7</f>
        <v>2008657</v>
      </c>
      <c r="V28" s="53">
        <f>-U28</f>
        <v>-2008657</v>
      </c>
      <c r="W28" s="54">
        <f t="shared" si="3"/>
        <v>0</v>
      </c>
      <c r="X28" s="53"/>
      <c r="Y28" s="54">
        <f t="shared" si="4"/>
        <v>0</v>
      </c>
    </row>
    <row r="29" spans="1:25" x14ac:dyDescent="0.2">
      <c r="A29" s="294" t="s">
        <v>486</v>
      </c>
      <c r="B29" s="294"/>
      <c r="C29" s="294"/>
      <c r="D29" s="294"/>
      <c r="E29" s="294"/>
      <c r="F29" s="294"/>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295" t="s">
        <v>487</v>
      </c>
      <c r="B30" s="295"/>
      <c r="C30" s="295"/>
      <c r="D30" s="295"/>
      <c r="E30" s="295"/>
      <c r="F30" s="295"/>
      <c r="G30" s="8">
        <v>24</v>
      </c>
      <c r="H30" s="56">
        <f>SUM(H10:H29)</f>
        <v>14814630</v>
      </c>
      <c r="I30" s="56">
        <f t="shared" ref="I30:Y30" si="5">SUM(I10:I29)</f>
        <v>-33895</v>
      </c>
      <c r="J30" s="56">
        <f t="shared" si="5"/>
        <v>0</v>
      </c>
      <c r="K30" s="56">
        <f t="shared" si="5"/>
        <v>191958</v>
      </c>
      <c r="L30" s="56">
        <f t="shared" si="5"/>
        <v>483564</v>
      </c>
      <c r="M30" s="56">
        <f t="shared" si="5"/>
        <v>0</v>
      </c>
      <c r="N30" s="56">
        <f t="shared" si="5"/>
        <v>0</v>
      </c>
      <c r="O30" s="56">
        <f t="shared" si="5"/>
        <v>2507021.85</v>
      </c>
      <c r="P30" s="56">
        <f t="shared" si="5"/>
        <v>133711</v>
      </c>
      <c r="Q30" s="56">
        <f t="shared" si="5"/>
        <v>0</v>
      </c>
      <c r="R30" s="56">
        <f t="shared" si="5"/>
        <v>0</v>
      </c>
      <c r="S30" s="56">
        <f t="shared" si="5"/>
        <v>0</v>
      </c>
      <c r="T30" s="56">
        <f t="shared" si="5"/>
        <v>-35169.58</v>
      </c>
      <c r="U30" s="56">
        <f t="shared" si="5"/>
        <v>-18263428.440000001</v>
      </c>
      <c r="V30" s="56">
        <f t="shared" si="5"/>
        <v>4985294.24</v>
      </c>
      <c r="W30" s="56">
        <f t="shared" si="5"/>
        <v>3816558.0700000003</v>
      </c>
      <c r="X30" s="56">
        <f t="shared" si="5"/>
        <v>63082</v>
      </c>
      <c r="Y30" s="56">
        <f t="shared" si="5"/>
        <v>3879640.0700000003</v>
      </c>
    </row>
    <row r="31" spans="1:25" x14ac:dyDescent="0.2">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0" t="s">
        <v>373</v>
      </c>
      <c r="B32" s="291"/>
      <c r="C32" s="291"/>
      <c r="D32" s="291"/>
      <c r="E32" s="291"/>
      <c r="F32" s="29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-3011269.15</v>
      </c>
      <c r="P32" s="54">
        <f t="shared" si="6"/>
        <v>0</v>
      </c>
      <c r="Q32" s="54">
        <f t="shared" si="6"/>
        <v>0</v>
      </c>
      <c r="R32" s="54">
        <f t="shared" si="6"/>
        <v>0</v>
      </c>
      <c r="S32" s="54">
        <f t="shared" si="6"/>
        <v>0</v>
      </c>
      <c r="T32" s="54">
        <f t="shared" si="6"/>
        <v>321.42</v>
      </c>
      <c r="U32" s="54">
        <f t="shared" si="6"/>
        <v>6224332.5599999996</v>
      </c>
      <c r="V32" s="54">
        <f t="shared" si="6"/>
        <v>0</v>
      </c>
      <c r="W32" s="54">
        <f t="shared" si="6"/>
        <v>3213384.8299999996</v>
      </c>
      <c r="X32" s="54">
        <f t="shared" si="6"/>
        <v>0</v>
      </c>
      <c r="Y32" s="54">
        <f t="shared" si="6"/>
        <v>3213384.8299999996</v>
      </c>
    </row>
    <row r="33" spans="1:25" ht="31.5" customHeight="1" x14ac:dyDescent="0.2">
      <c r="A33" s="290" t="s">
        <v>488</v>
      </c>
      <c r="B33" s="291"/>
      <c r="C33" s="291"/>
      <c r="D33" s="291"/>
      <c r="E33" s="291"/>
      <c r="F33" s="291"/>
      <c r="G33" s="7">
        <v>26</v>
      </c>
      <c r="H33" s="54">
        <f>H11+H32</f>
        <v>0</v>
      </c>
      <c r="I33" s="54">
        <f t="shared" ref="I33:Y33" si="7">I11+I32</f>
        <v>0</v>
      </c>
      <c r="J33" s="54">
        <f t="shared" si="7"/>
        <v>0</v>
      </c>
      <c r="K33" s="54">
        <f t="shared" si="7"/>
        <v>0</v>
      </c>
      <c r="L33" s="54">
        <f t="shared" si="7"/>
        <v>0</v>
      </c>
      <c r="M33" s="54">
        <f t="shared" si="7"/>
        <v>0</v>
      </c>
      <c r="N33" s="54">
        <f t="shared" si="7"/>
        <v>0</v>
      </c>
      <c r="O33" s="54">
        <f t="shared" si="7"/>
        <v>-3011269.15</v>
      </c>
      <c r="P33" s="54">
        <f t="shared" si="7"/>
        <v>0</v>
      </c>
      <c r="Q33" s="54">
        <f t="shared" si="7"/>
        <v>0</v>
      </c>
      <c r="R33" s="54">
        <f t="shared" si="7"/>
        <v>0</v>
      </c>
      <c r="S33" s="54">
        <f t="shared" si="7"/>
        <v>0</v>
      </c>
      <c r="T33" s="54">
        <f t="shared" si="7"/>
        <v>321.42</v>
      </c>
      <c r="U33" s="54">
        <f t="shared" si="7"/>
        <v>6224332.5599999996</v>
      </c>
      <c r="V33" s="54">
        <f t="shared" si="7"/>
        <v>4985294.24</v>
      </c>
      <c r="W33" s="54">
        <f t="shared" si="7"/>
        <v>8198679.0700000003</v>
      </c>
      <c r="X33" s="54">
        <f t="shared" si="7"/>
        <v>1598</v>
      </c>
      <c r="Y33" s="54">
        <f t="shared" si="7"/>
        <v>8200277.0700000003</v>
      </c>
    </row>
    <row r="34" spans="1:25" ht="30.75" customHeight="1" x14ac:dyDescent="0.2">
      <c r="A34" s="292" t="s">
        <v>489</v>
      </c>
      <c r="B34" s="293"/>
      <c r="C34" s="293"/>
      <c r="D34" s="293"/>
      <c r="E34" s="293"/>
      <c r="F34" s="293"/>
      <c r="G34" s="8">
        <v>27</v>
      </c>
      <c r="H34" s="56">
        <f>SUM(H21:H29)</f>
        <v>-661475</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11347672</v>
      </c>
      <c r="V34" s="56">
        <f t="shared" si="8"/>
        <v>-2008657</v>
      </c>
      <c r="W34" s="56">
        <f t="shared" si="8"/>
        <v>8677540</v>
      </c>
      <c r="X34" s="56">
        <f t="shared" si="8"/>
        <v>0</v>
      </c>
      <c r="Y34" s="56">
        <f t="shared" si="8"/>
        <v>8677540</v>
      </c>
    </row>
    <row r="35" spans="1:25" x14ac:dyDescent="0.2">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375</v>
      </c>
      <c r="B36" s="299"/>
      <c r="C36" s="299"/>
      <c r="D36" s="299"/>
      <c r="E36" s="299"/>
      <c r="F36" s="299"/>
      <c r="G36" s="6">
        <v>28</v>
      </c>
      <c r="H36" s="53">
        <f>H30</f>
        <v>14814630</v>
      </c>
      <c r="I36" s="53">
        <f t="shared" ref="I36:V36" si="9">I30</f>
        <v>-33895</v>
      </c>
      <c r="J36" s="53">
        <f t="shared" si="9"/>
        <v>0</v>
      </c>
      <c r="K36" s="53">
        <f t="shared" si="9"/>
        <v>191958</v>
      </c>
      <c r="L36" s="53">
        <f t="shared" si="9"/>
        <v>483564</v>
      </c>
      <c r="M36" s="53">
        <f t="shared" si="9"/>
        <v>0</v>
      </c>
      <c r="N36" s="53">
        <f t="shared" si="9"/>
        <v>0</v>
      </c>
      <c r="O36" s="53">
        <f t="shared" si="9"/>
        <v>2507021.85</v>
      </c>
      <c r="P36" s="53">
        <f t="shared" si="9"/>
        <v>133711</v>
      </c>
      <c r="Q36" s="53">
        <f t="shared" si="9"/>
        <v>0</v>
      </c>
      <c r="R36" s="53">
        <f t="shared" si="9"/>
        <v>0</v>
      </c>
      <c r="S36" s="53">
        <f t="shared" si="9"/>
        <v>0</v>
      </c>
      <c r="T36" s="53">
        <f t="shared" si="9"/>
        <v>-35169.58</v>
      </c>
      <c r="U36" s="53">
        <f t="shared" si="9"/>
        <v>-18263428.440000001</v>
      </c>
      <c r="V36" s="53">
        <f t="shared" si="9"/>
        <v>4985294.24</v>
      </c>
      <c r="W36" s="54">
        <f>H36+I36+J36+K36-L36+M36+N36+O36+P36+Q36+R36+U36+V36+S36+T36</f>
        <v>3816558.0700000003</v>
      </c>
      <c r="X36" s="53">
        <f>X30</f>
        <v>63082</v>
      </c>
      <c r="Y36" s="54">
        <f t="shared" ref="Y36:Y38" si="10">W36+X36</f>
        <v>3879640.0700000003</v>
      </c>
    </row>
    <row r="37" spans="1:25" x14ac:dyDescent="0.2">
      <c r="A37" s="294" t="s">
        <v>376</v>
      </c>
      <c r="B37" s="294"/>
      <c r="C37" s="294"/>
      <c r="D37" s="294"/>
      <c r="E37" s="294"/>
      <c r="F37" s="294"/>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4" t="s">
        <v>377</v>
      </c>
      <c r="B38" s="294"/>
      <c r="C38" s="294"/>
      <c r="D38" s="294"/>
      <c r="E38" s="294"/>
      <c r="F38" s="294"/>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300" t="s">
        <v>490</v>
      </c>
      <c r="B39" s="300"/>
      <c r="C39" s="300"/>
      <c r="D39" s="300"/>
      <c r="E39" s="300"/>
      <c r="F39" s="300"/>
      <c r="G39" s="7">
        <v>31</v>
      </c>
      <c r="H39" s="54">
        <f>H36+H37+H38</f>
        <v>14814630</v>
      </c>
      <c r="I39" s="54">
        <f t="shared" ref="I39:Y39" si="12">I36+I37+I38</f>
        <v>-33895</v>
      </c>
      <c r="J39" s="54">
        <f t="shared" si="12"/>
        <v>0</v>
      </c>
      <c r="K39" s="54">
        <f t="shared" si="12"/>
        <v>191958</v>
      </c>
      <c r="L39" s="54">
        <f t="shared" si="12"/>
        <v>483564</v>
      </c>
      <c r="M39" s="54">
        <f t="shared" si="12"/>
        <v>0</v>
      </c>
      <c r="N39" s="54">
        <f t="shared" si="12"/>
        <v>0</v>
      </c>
      <c r="O39" s="54">
        <f t="shared" si="12"/>
        <v>2507021.85</v>
      </c>
      <c r="P39" s="54">
        <f t="shared" si="12"/>
        <v>133711</v>
      </c>
      <c r="Q39" s="54">
        <f t="shared" si="12"/>
        <v>0</v>
      </c>
      <c r="R39" s="54">
        <f t="shared" si="12"/>
        <v>0</v>
      </c>
      <c r="S39" s="54">
        <f t="shared" si="12"/>
        <v>0</v>
      </c>
      <c r="T39" s="54">
        <f t="shared" si="12"/>
        <v>-35169.58</v>
      </c>
      <c r="U39" s="54">
        <f t="shared" si="12"/>
        <v>-18263428.440000001</v>
      </c>
      <c r="V39" s="54">
        <f t="shared" si="12"/>
        <v>4985294.24</v>
      </c>
      <c r="W39" s="54">
        <f t="shared" si="12"/>
        <v>3816558.0700000003</v>
      </c>
      <c r="X39" s="54">
        <f t="shared" si="12"/>
        <v>63082</v>
      </c>
      <c r="Y39" s="54">
        <f t="shared" si="12"/>
        <v>3879640.0700000003</v>
      </c>
    </row>
    <row r="40" spans="1:25" x14ac:dyDescent="0.2">
      <c r="A40" s="294" t="s">
        <v>378</v>
      </c>
      <c r="B40" s="294"/>
      <c r="C40" s="294"/>
      <c r="D40" s="294"/>
      <c r="E40" s="294"/>
      <c r="F40" s="294"/>
      <c r="G40" s="6">
        <v>32</v>
      </c>
      <c r="H40" s="55">
        <v>0</v>
      </c>
      <c r="I40" s="55">
        <v>0</v>
      </c>
      <c r="J40" s="55">
        <v>0</v>
      </c>
      <c r="K40" s="55">
        <v>0</v>
      </c>
      <c r="L40" s="55">
        <v>0</v>
      </c>
      <c r="M40" s="55">
        <v>0</v>
      </c>
      <c r="N40" s="55">
        <v>0</v>
      </c>
      <c r="O40" s="55">
        <v>0</v>
      </c>
      <c r="P40" s="55">
        <v>0</v>
      </c>
      <c r="Q40" s="55">
        <v>0</v>
      </c>
      <c r="R40" s="55">
        <v>0</v>
      </c>
      <c r="S40" s="53"/>
      <c r="T40" s="53"/>
      <c r="U40" s="55">
        <v>0</v>
      </c>
      <c r="V40" s="53">
        <f>'P&amp;L'!J66</f>
        <v>551742</v>
      </c>
      <c r="W40" s="54">
        <f t="shared" ref="W40:W58" si="13">H40+I40+J40+K40-L40+M40+N40+O40+P40+Q40+R40+U40+V40+S40+T40</f>
        <v>551742</v>
      </c>
      <c r="X40" s="53"/>
      <c r="Y40" s="54">
        <f t="shared" ref="Y40:Y58" si="14">W40+X40</f>
        <v>551742</v>
      </c>
    </row>
    <row r="41" spans="1:25" x14ac:dyDescent="0.2">
      <c r="A41" s="294" t="s">
        <v>379</v>
      </c>
      <c r="B41" s="294"/>
      <c r="C41" s="294"/>
      <c r="D41" s="294"/>
      <c r="E41" s="294"/>
      <c r="F41" s="294"/>
      <c r="G41" s="6">
        <v>33</v>
      </c>
      <c r="H41" s="55">
        <v>0</v>
      </c>
      <c r="I41" s="55">
        <v>0</v>
      </c>
      <c r="J41" s="55">
        <v>0</v>
      </c>
      <c r="K41" s="55">
        <v>0</v>
      </c>
      <c r="L41" s="55">
        <v>0</v>
      </c>
      <c r="M41" s="55">
        <v>0</v>
      </c>
      <c r="N41" s="53"/>
      <c r="O41" s="55">
        <v>0</v>
      </c>
      <c r="P41" s="55">
        <v>0</v>
      </c>
      <c r="Q41" s="55">
        <v>0</v>
      </c>
      <c r="R41" s="55">
        <v>0</v>
      </c>
      <c r="S41" s="53"/>
      <c r="T41" s="53"/>
      <c r="U41" s="55">
        <v>0</v>
      </c>
      <c r="V41" s="55">
        <v>0</v>
      </c>
      <c r="W41" s="54">
        <f t="shared" si="13"/>
        <v>0</v>
      </c>
      <c r="X41" s="53"/>
      <c r="Y41" s="54">
        <f t="shared" si="14"/>
        <v>0</v>
      </c>
    </row>
    <row r="42" spans="1:25" ht="27" customHeight="1" x14ac:dyDescent="0.2">
      <c r="A42" s="294" t="s">
        <v>380</v>
      </c>
      <c r="B42" s="294"/>
      <c r="C42" s="294"/>
      <c r="D42" s="294"/>
      <c r="E42" s="294"/>
      <c r="F42" s="294"/>
      <c r="G42" s="6">
        <v>34</v>
      </c>
      <c r="H42" s="55">
        <v>0</v>
      </c>
      <c r="I42" s="55">
        <v>0</v>
      </c>
      <c r="J42" s="55">
        <v>0</v>
      </c>
      <c r="K42" s="55">
        <v>0</v>
      </c>
      <c r="L42" s="55">
        <v>0</v>
      </c>
      <c r="M42" s="55">
        <v>0</v>
      </c>
      <c r="N42" s="55">
        <v>0</v>
      </c>
      <c r="O42" s="53">
        <f>'Balance sheet'!I84-'Balance sheet'!H84</f>
        <v>-305995.75</v>
      </c>
      <c r="P42" s="55">
        <v>0</v>
      </c>
      <c r="Q42" s="55">
        <v>0</v>
      </c>
      <c r="R42" s="55">
        <v>0</v>
      </c>
      <c r="S42" s="53"/>
      <c r="T42" s="53"/>
      <c r="U42" s="53">
        <v>305997</v>
      </c>
      <c r="V42" s="53"/>
      <c r="W42" s="54">
        <f t="shared" si="13"/>
        <v>1.25</v>
      </c>
      <c r="X42" s="53"/>
      <c r="Y42" s="54">
        <f t="shared" si="14"/>
        <v>1.25</v>
      </c>
    </row>
    <row r="43" spans="1:25" ht="20.25" customHeight="1" x14ac:dyDescent="0.2">
      <c r="A43" s="294" t="s">
        <v>478</v>
      </c>
      <c r="B43" s="294"/>
      <c r="C43" s="294"/>
      <c r="D43" s="294"/>
      <c r="E43" s="294"/>
      <c r="F43" s="294"/>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4" t="s">
        <v>491</v>
      </c>
      <c r="B44" s="294"/>
      <c r="C44" s="294"/>
      <c r="D44" s="294"/>
      <c r="E44" s="294"/>
      <c r="F44" s="294"/>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4" t="s">
        <v>381</v>
      </c>
      <c r="B45" s="294"/>
      <c r="C45" s="294"/>
      <c r="D45" s="294"/>
      <c r="E45" s="294"/>
      <c r="F45" s="294"/>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4" t="s">
        <v>382</v>
      </c>
      <c r="B46" s="294"/>
      <c r="C46" s="294"/>
      <c r="D46" s="294"/>
      <c r="E46" s="294"/>
      <c r="F46" s="294"/>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4" t="s">
        <v>383</v>
      </c>
      <c r="B47" s="294"/>
      <c r="C47" s="294"/>
      <c r="D47" s="294"/>
      <c r="E47" s="294"/>
      <c r="F47" s="294"/>
      <c r="G47" s="6">
        <v>39</v>
      </c>
      <c r="H47" s="55">
        <v>0</v>
      </c>
      <c r="I47" s="55">
        <v>0</v>
      </c>
      <c r="J47" s="55">
        <v>0</v>
      </c>
      <c r="K47" s="55">
        <v>0</v>
      </c>
      <c r="L47" s="55">
        <v>0</v>
      </c>
      <c r="M47" s="55">
        <v>0</v>
      </c>
      <c r="N47" s="53"/>
      <c r="O47" s="53"/>
      <c r="P47" s="53"/>
      <c r="Q47" s="53"/>
      <c r="R47" s="53"/>
      <c r="S47" s="53"/>
      <c r="T47" s="53"/>
      <c r="U47" s="53"/>
      <c r="V47" s="53"/>
      <c r="W47" s="54">
        <f t="shared" si="13"/>
        <v>0</v>
      </c>
      <c r="X47" s="53"/>
      <c r="Y47" s="54">
        <f t="shared" si="14"/>
        <v>0</v>
      </c>
    </row>
    <row r="48" spans="1:25" x14ac:dyDescent="0.2">
      <c r="A48" s="294" t="s">
        <v>384</v>
      </c>
      <c r="B48" s="294"/>
      <c r="C48" s="294"/>
      <c r="D48" s="294"/>
      <c r="E48" s="294"/>
      <c r="F48" s="294"/>
      <c r="G48" s="6">
        <v>40</v>
      </c>
      <c r="H48" s="53"/>
      <c r="I48" s="53"/>
      <c r="J48" s="53"/>
      <c r="K48" s="53"/>
      <c r="L48" s="53"/>
      <c r="M48" s="53"/>
      <c r="N48" s="53"/>
      <c r="O48" s="53"/>
      <c r="P48" s="53"/>
      <c r="Q48" s="53"/>
      <c r="R48" s="53"/>
      <c r="S48" s="53"/>
      <c r="T48" s="53"/>
      <c r="U48" s="53">
        <v>-1</v>
      </c>
      <c r="V48" s="53"/>
      <c r="W48" s="54">
        <f t="shared" si="13"/>
        <v>-1</v>
      </c>
      <c r="X48" s="53"/>
      <c r="Y48" s="54">
        <f t="shared" si="14"/>
        <v>-1</v>
      </c>
    </row>
    <row r="49" spans="1:25" x14ac:dyDescent="0.2">
      <c r="A49" s="294" t="s">
        <v>385</v>
      </c>
      <c r="B49" s="294"/>
      <c r="C49" s="294"/>
      <c r="D49" s="294"/>
      <c r="E49" s="294"/>
      <c r="F49" s="294"/>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4" t="s">
        <v>479</v>
      </c>
      <c r="B50" s="294"/>
      <c r="C50" s="294"/>
      <c r="D50" s="294"/>
      <c r="E50" s="294"/>
      <c r="F50" s="294"/>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4" t="s">
        <v>480</v>
      </c>
      <c r="B51" s="294"/>
      <c r="C51" s="294"/>
      <c r="D51" s="294"/>
      <c r="E51" s="294"/>
      <c r="F51" s="294"/>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4" t="s">
        <v>481</v>
      </c>
      <c r="B52" s="294"/>
      <c r="C52" s="294"/>
      <c r="D52" s="294"/>
      <c r="E52" s="294"/>
      <c r="F52" s="294"/>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4" t="s">
        <v>492</v>
      </c>
      <c r="B53" s="294"/>
      <c r="C53" s="294"/>
      <c r="D53" s="294"/>
      <c r="E53" s="294"/>
      <c r="F53" s="294"/>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4" t="s">
        <v>482</v>
      </c>
      <c r="B54" s="294"/>
      <c r="C54" s="294"/>
      <c r="D54" s="294"/>
      <c r="E54" s="294"/>
      <c r="F54" s="294"/>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4" t="s">
        <v>483</v>
      </c>
      <c r="B55" s="294"/>
      <c r="C55" s="294"/>
      <c r="D55" s="294"/>
      <c r="E55" s="294"/>
      <c r="F55" s="294"/>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4" t="s">
        <v>484</v>
      </c>
      <c r="B56" s="294"/>
      <c r="C56" s="294"/>
      <c r="D56" s="294"/>
      <c r="E56" s="294"/>
      <c r="F56" s="294"/>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4" t="s">
        <v>493</v>
      </c>
      <c r="B57" s="294"/>
      <c r="C57" s="294"/>
      <c r="D57" s="294"/>
      <c r="E57" s="294"/>
      <c r="F57" s="294"/>
      <c r="G57" s="6">
        <v>49</v>
      </c>
      <c r="H57" s="53"/>
      <c r="I57" s="53"/>
      <c r="J57" s="53"/>
      <c r="K57" s="53"/>
      <c r="L57" s="53"/>
      <c r="M57" s="53"/>
      <c r="N57" s="53"/>
      <c r="O57" s="53"/>
      <c r="P57" s="53"/>
      <c r="Q57" s="53"/>
      <c r="R57" s="53"/>
      <c r="S57" s="53"/>
      <c r="T57" s="53"/>
      <c r="U57" s="53">
        <f>V36</f>
        <v>4985294.24</v>
      </c>
      <c r="V57" s="53">
        <f>-U57</f>
        <v>-4985294.24</v>
      </c>
      <c r="W57" s="54">
        <f t="shared" si="13"/>
        <v>0</v>
      </c>
      <c r="X57" s="53"/>
      <c r="Y57" s="54">
        <f t="shared" si="14"/>
        <v>0</v>
      </c>
    </row>
    <row r="58" spans="1:25" x14ac:dyDescent="0.2">
      <c r="A58" s="294" t="s">
        <v>486</v>
      </c>
      <c r="B58" s="294"/>
      <c r="C58" s="294"/>
      <c r="D58" s="294"/>
      <c r="E58" s="294"/>
      <c r="F58" s="294"/>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295" t="s">
        <v>494</v>
      </c>
      <c r="B59" s="295"/>
      <c r="C59" s="295"/>
      <c r="D59" s="295"/>
      <c r="E59" s="295"/>
      <c r="F59" s="295"/>
      <c r="G59" s="8">
        <v>51</v>
      </c>
      <c r="H59" s="56">
        <f t="shared" ref="H59:T59" si="15">SUM(H39:H58)</f>
        <v>14814630</v>
      </c>
      <c r="I59" s="56">
        <f t="shared" si="15"/>
        <v>-33895</v>
      </c>
      <c r="J59" s="56">
        <f t="shared" si="15"/>
        <v>0</v>
      </c>
      <c r="K59" s="56">
        <f t="shared" si="15"/>
        <v>191958</v>
      </c>
      <c r="L59" s="56">
        <f t="shared" si="15"/>
        <v>483564</v>
      </c>
      <c r="M59" s="56">
        <f t="shared" si="15"/>
        <v>0</v>
      </c>
      <c r="N59" s="56">
        <f t="shared" si="15"/>
        <v>0</v>
      </c>
      <c r="O59" s="56">
        <f t="shared" si="15"/>
        <v>2201026.1</v>
      </c>
      <c r="P59" s="56">
        <f t="shared" si="15"/>
        <v>133711</v>
      </c>
      <c r="Q59" s="56">
        <f t="shared" si="15"/>
        <v>0</v>
      </c>
      <c r="R59" s="56">
        <f t="shared" si="15"/>
        <v>0</v>
      </c>
      <c r="S59" s="56">
        <f t="shared" si="15"/>
        <v>0</v>
      </c>
      <c r="T59" s="56">
        <f t="shared" si="15"/>
        <v>-35169.58</v>
      </c>
      <c r="U59" s="56">
        <f>SUM(U39:U58)</f>
        <v>-12972138.200000001</v>
      </c>
      <c r="V59" s="56">
        <f>SUM(V39:V58)</f>
        <v>551742</v>
      </c>
      <c r="W59" s="56">
        <f>SUM(W39:W58)</f>
        <v>4368300.32</v>
      </c>
      <c r="X59" s="56">
        <f>SUM(X39:X58)</f>
        <v>63082</v>
      </c>
      <c r="Y59" s="56">
        <f>SUM(Y39:Y58)</f>
        <v>4431382.32</v>
      </c>
    </row>
    <row r="60" spans="1:25" x14ac:dyDescent="0.2">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0" t="s">
        <v>496</v>
      </c>
      <c r="B61" s="291"/>
      <c r="C61" s="291"/>
      <c r="D61" s="291"/>
      <c r="E61" s="291"/>
      <c r="F61" s="291"/>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-305995.75</v>
      </c>
      <c r="P61" s="54">
        <f t="shared" si="16"/>
        <v>0</v>
      </c>
      <c r="Q61" s="54">
        <f t="shared" si="16"/>
        <v>0</v>
      </c>
      <c r="R61" s="54">
        <f t="shared" si="16"/>
        <v>0</v>
      </c>
      <c r="S61" s="54">
        <f t="shared" si="16"/>
        <v>0</v>
      </c>
      <c r="T61" s="54">
        <f t="shared" si="16"/>
        <v>0</v>
      </c>
      <c r="U61" s="54">
        <f>SUM(U41:U49)</f>
        <v>305996</v>
      </c>
      <c r="V61" s="54">
        <f>SUM(V41:V49)</f>
        <v>0</v>
      </c>
      <c r="W61" s="54">
        <f>SUM(W41:W49)</f>
        <v>0.25</v>
      </c>
      <c r="X61" s="54">
        <f>SUM(X41:X49)</f>
        <v>0</v>
      </c>
      <c r="Y61" s="54">
        <f>SUM(Y41:Y49)</f>
        <v>0.25</v>
      </c>
    </row>
    <row r="62" spans="1:25" ht="27.75" customHeight="1" x14ac:dyDescent="0.2">
      <c r="A62" s="290" t="s">
        <v>497</v>
      </c>
      <c r="B62" s="291"/>
      <c r="C62" s="291"/>
      <c r="D62" s="291"/>
      <c r="E62" s="291"/>
      <c r="F62" s="291"/>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-305995.75</v>
      </c>
      <c r="P62" s="54">
        <f t="shared" si="17"/>
        <v>0</v>
      </c>
      <c r="Q62" s="54">
        <f t="shared" si="17"/>
        <v>0</v>
      </c>
      <c r="R62" s="54">
        <f t="shared" si="17"/>
        <v>0</v>
      </c>
      <c r="S62" s="54">
        <f t="shared" si="17"/>
        <v>0</v>
      </c>
      <c r="T62" s="54">
        <f t="shared" si="17"/>
        <v>0</v>
      </c>
      <c r="U62" s="54">
        <f>U40+U61</f>
        <v>305996</v>
      </c>
      <c r="V62" s="54">
        <f>V40+V61</f>
        <v>551742</v>
      </c>
      <c r="W62" s="54">
        <f>W40+W61</f>
        <v>551742.25</v>
      </c>
      <c r="X62" s="54">
        <f>X40+X61</f>
        <v>0</v>
      </c>
      <c r="Y62" s="54">
        <f>Y40+Y61</f>
        <v>551742.25</v>
      </c>
    </row>
    <row r="63" spans="1:25" ht="29.25" customHeight="1" x14ac:dyDescent="0.2">
      <c r="A63" s="292" t="s">
        <v>495</v>
      </c>
      <c r="B63" s="293"/>
      <c r="C63" s="293"/>
      <c r="D63" s="293"/>
      <c r="E63" s="293"/>
      <c r="F63" s="293"/>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4985294.24</v>
      </c>
      <c r="V63" s="56">
        <f>SUM(V50:V58)</f>
        <v>-4985294.24</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0"/>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91.25"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Servis0923</cp:lastModifiedBy>
  <cp:lastPrinted>2018-04-25T06:49:36Z</cp:lastPrinted>
  <dcterms:created xsi:type="dcterms:W3CDTF">2008-10-17T11:51:54Z</dcterms:created>
  <dcterms:modified xsi:type="dcterms:W3CDTF">2024-04-30T13:13:08Z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