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JC FINANCIJE/NATALI/ZSE-kvartalni izvještaji 2022-2023-2024/ZSE-3.KVARTAL 2025/za objavu 3.Q2025/"/>
    </mc:Choice>
  </mc:AlternateContent>
  <xr:revisionPtr revIDLastSave="621" documentId="13_ncr:1_{6FE0A631-796E-48FC-B56A-CA74737252B7}" xr6:coauthVersionLast="47" xr6:coauthVersionMax="47" xr10:uidLastSave="{1450F258-ECC2-4A0A-B41E-28694A9F0E4A}"/>
  <bookViews>
    <workbookView xWindow="-120" yWindow="-12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0" l="1"/>
  <c r="H89" i="26"/>
  <c r="I13" i="26"/>
  <c r="H13" i="26"/>
  <c r="I12" i="26"/>
  <c r="H12" i="26"/>
  <c r="I10" i="26"/>
  <c r="H10" i="26"/>
  <c r="I93" i="18" l="1"/>
  <c r="U36" i="22"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63" i="26"/>
  <c r="H63" i="26"/>
  <c r="K62" i="26"/>
  <c r="K66" i="26" s="1"/>
  <c r="K89" i="26" s="1"/>
  <c r="H62" i="26"/>
  <c r="H68" i="26" s="1"/>
  <c r="H64" i="26"/>
  <c r="I51" i="21"/>
  <c r="I53" i="21" s="1"/>
  <c r="H51" i="21"/>
  <c r="H53" i="21" s="1"/>
  <c r="I67" i="26" l="1"/>
  <c r="I68" i="26"/>
  <c r="J66" i="26"/>
  <c r="J89" i="26" s="1"/>
  <c r="J68" i="26"/>
  <c r="K67" i="26"/>
  <c r="K68" i="26"/>
  <c r="H66" i="26"/>
  <c r="H67" i="26"/>
  <c r="I85" i="18"/>
  <c r="H85" i="18"/>
  <c r="J109" i="26" l="1"/>
  <c r="J112" i="26" s="1"/>
  <c r="J111" i="26" s="1"/>
  <c r="H109" i="26"/>
  <c r="K109" i="26"/>
  <c r="K112" i="26" s="1"/>
  <c r="K111" i="26" s="1"/>
  <c r="I109" i="26"/>
  <c r="I112" i="26" s="1"/>
  <c r="I111" i="26" s="1"/>
  <c r="I78" i="18"/>
  <c r="H78" i="18"/>
  <c r="H112" i="26" l="1"/>
  <c r="H111" i="26" s="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17" i="18" l="1"/>
  <c r="I133" i="18" s="1"/>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<sst xmlns="http://schemas.openxmlformats.org/spreadsheetml/2006/main" count="534" uniqueCount="470">
  <si>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</si>
  <si>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</si>
  <si>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</si>
  <si>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</si>
  <si>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</si>
  <si>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</si>
  <si>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</si>
  <si>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</si>
  <si>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</si>
  <si>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</si>
  <si>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</si>
  <si>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</si>
  <si>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</si>
  <si>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</si>
  <si>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</si>
  <si>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</si>
  <si>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</si>
  <si>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</si>
  <si>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</si>
  <si>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</si>
  <si>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</si>
  <si>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</si>
  <si>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</si>
  <si>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</si>
  <si>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</si>
  <si>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</si>
  <si>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</si>
  <si>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</si>
  <si>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</si>
  <si>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</si>
  <si>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</si>
  <si>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</si>
  <si>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</si>
  <si>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</si>
  <si>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</si>
  <si>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</si>
  <si>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</si>
  <si>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</si>
  <si>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</si>
  <si>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</si>
  <si>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</si>
  <si>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</si>
  <si>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</si>
  <si>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</si>
  <si>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</si>
  <si>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</si>
  <si>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</si>
  <si>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</si>
  <si>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</si>
  <si>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</si>
  <si>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</si>
  <si>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</si>
  <si>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</si>
  <si>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</si>
  <si>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</si>
  <si>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</si>
  <si>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</si>
  <si>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</si>
  <si>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</si>
  <si>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</si>
  <si>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</si>
  <si>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</si>
  <si>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</si>
  <si>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</si>
  <si>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</si>
  <si>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</si>
  <si>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</si>
  <si>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</si>
  <si>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</si>
  <si>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</si>
  <si>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</si>
  <si>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</si>
  <si>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</si>
  <si>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</si>
  <si>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</si>
  <si>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</si>
  <si>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</si>
  <si>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</si>
  <si>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</si>
  <si>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</si>
  <si>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</si>
  <si>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</si>
  <si>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</si>
  <si>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</si>
  <si>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</si>
  <si>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</si>
  <si>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</si>
  <si>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</si>
  <si>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</si>
  <si>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</si>
  <si>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</si>
  <si>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</si>
  <si>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</si>
  <si>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</si>
  <si>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</si>
  <si>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</si>
  <si>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</si>
  <si>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</si>
  <si>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</si>
  <si>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</si>
  <si>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</si>
  <si>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</si>
  <si>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</si>
  <si>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</si>
  <si>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</si>
  <si>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</si>
  <si>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</si>
  <si>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</si>
  <si>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</si>
  <si>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</si>
  <si>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</si>
  <si>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</si>
  <si>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</si>
  <si>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</si>
  <si>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</si>
  <si>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</si>
  <si>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</si>
  <si>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</si>
  <si>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</si>
  <si>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</si>
  <si>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</si>
  <si>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</si>
  <si>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</si>
  <si>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</si>
  <si>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</si>
  <si>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</si>
  <si>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</si>
  <si>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</si>
  <si>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</si>
  <si>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</si>
  <si>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</si>
  <si>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</si>
  <si>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</si>
  <si>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</si>
  <si>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</si>
  <si>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</si>
  <si>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</si>
  <si>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</si>
  <si>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</si>
  <si>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</si>
  <si>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</si>
  <si>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</si>
  <si>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</si>
  <si>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</si>
  <si>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</si>
  <si>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</si>
  <si>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</si>
  <si>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</si>
  <si>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</si>
  <si>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</si>
  <si>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</si>
  <si>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</si>
  <si>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</si>
  <si>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</si>
  <si>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</si>
  <si>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</si>
  <si>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</si>
  <si>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</si>
  <si>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</si>
  <si>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</si>
  <si>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</si>
  <si>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</si>
  <si>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</si>
  <si>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</si>
  <si>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</si>
  <si>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</si>
  <si>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</si>
  <si>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</si>
  <si>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</si>
  <si>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</si>
  <si>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</si>
  <si>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</si>
  <si>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</si>
  <si>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</si>
  <si>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</si>
  <si>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</si>
  <si>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</si>
  <si>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</si>
  <si>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</si>
  <si>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</si>
  <si>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</si>
  <si>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</si>
  <si>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</si>
  <si>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</si>
  <si>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</si>
  <si>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</si>
  <si>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</si>
  <si>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</si>
  <si>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</si>
  <si>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</si>
  <si>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</si>
  <si>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</si>
  <si>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</si>
  <si>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</si>
  <si>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</si>
  <si>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</si>
  <si>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</si>
  <si>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</si>
  <si>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</si>
  <si>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</si>
  <si>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</si>
  <si>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</si>
  <si>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</si>
  <si>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</si>
  <si>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</si>
  <si>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</si>
  <si>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</si>
  <si>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</si>
  <si>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</si>
  <si>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</si>
  <si>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</si>
  <si>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</si>
  <si>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</si>
  <si>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</si>
  <si>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</si>
  <si>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</si>
  <si>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</si>
  <si>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</si>
  <si>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</si>
  <si>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</si>
  <si>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</si>
  <si>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</si>
  <si>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</si>
  <si>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</si>
  <si>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</si>
  <si>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</si>
  <si>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</si>
  <si>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</si>
  <si>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</si>
  <si>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</si>
  <si>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</si>
  <si>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</si>
  <si>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</si>
  <si>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</si>
  <si>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</si>
  <si>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</si>
  <si>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</si>
  <si>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</si>
  <si>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</si>
  <si>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</si>
  <si>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</si>
  <si>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</si>
  <si>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</si>
  <si>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</si>
  <si>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</si>
  <si>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</si>
  <si>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</si>
  <si>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</si>
  <si>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</si>
  <si>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</si>
  <si>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</si>
  <si>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</si>
  <si>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</si>
  <si>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</si>
  <si>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</si>
  <si>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</si>
  <si>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</si>
  <si>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</si>
  <si>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</si>
  <si>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</si>
  <si>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</si>
  <si>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</si>
  <si>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</si>
  <si>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</si>
  <si>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</si>
  <si>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</si>
  <si>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</si>
  <si>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</si>
  <si>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</si>
  <si>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</si>
  <si>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</si>
  <si>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</si>
  <si>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</si>
  <si>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</si>
  <si>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</si>
  <si>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</si>
  <si>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</si>
  <si>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</si>
  <si>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</si>
  <si>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</si>
  <si>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</si>
  <si>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</si>
  <si>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</si>
  <si>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</si>
  <si>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</si>
  <si>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</si>
  <si>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</si>
  <si>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</si>
  <si>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</si>
  <si>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</si>
  <si>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</si>
  <si>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</si>
  <si>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</si>
  <si>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</si>
  <si>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</si>
  <si>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</si>
  <si>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</si>
  <si>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</si>
  <si>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</si>
  <si>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</si>
  <si>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</si>
  <si>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</si>
  <si>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</si>
  <si>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</si>
  <si>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</si>
  <si>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</si>
  <si>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</si>
  <si>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</si>
  <si>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</si>
  <si>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</si>
  <si>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</si>
  <si>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</si>
  <si>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</si>
  <si>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</si>
  <si>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</si>
  <si>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</si>
  <si>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</si>
  <si>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</si>
  <si>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</si>
  <si>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</si>
  <si>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</si>
  <si>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</si>
  <si>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</si>
  <si>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</si>
  <si>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</si>
  <si>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</si>
  <si>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</si>
  <si>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</si>
  <si>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</si>
  <si>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</si>
  <si>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</si>
  <si>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</si>
  <si>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</si>
  <si>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</si>
  <si>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</si>
  <si>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</si>
  <si>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</si>
  <si>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</si>
  <si>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</si>
  <si>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</si>
  <si>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</si>
  <si>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</si>
  <si>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</si>
  <si>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</si>
  <si>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</si>
  <si>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</si>
  <si>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</si>
  <si>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</si>
  <si>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</si>
  <si>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</si>
  <si>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</si>
  <si>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</si>
  <si>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</si>
  <si>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</si>
  <si>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</si>
  <si>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</si>
  <si>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</si>
  <si>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</si>
  <si>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</si>
  <si>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</si>
  <si>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</si>
  <si>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</si>
  <si>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</si>
  <si>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</si>
  <si>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</si>
  <si>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</si>
  <si>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</si>
  <si>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</si>
  <si>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</si>
  <si>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</si>
  <si>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</si>
  <si>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</si>
  <si>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</si>
  <si>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</si>
  <si>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</si>
  <si>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</si>
  <si>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</si>
  <si>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</si>
  <si>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</si>
  <si>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</si>
  <si>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</si>
  <si>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</si>
  <si>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</si>
  <si>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</si>
  <si>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</si>
  <si>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</si>
  <si>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</si>
  <si>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</si>
  <si>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</si>
  <si>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</si>
  <si>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</si>
  <si>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</si>
  <si>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</si>
  <si>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</si>
  <si>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</si>
  <si>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</si>
  <si>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</si>
  <si>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</si>
  <si>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</si>
  <si>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</si>
  <si>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</si>
  <si>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</si>
  <si>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</si>
  <si>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</si>
  <si>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</si>
  <si>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</si>
  <si>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</si>
  <si>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</si>
  <si>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</si>
  <si>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</si>
  <si>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</si>
  <si>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</si>
  <si>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</si>
  <si>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</si>
  <si>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</si>
  <si>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</si>
  <si>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</si>
  <si>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</si>
  <si>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</si>
  <si>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</si>
  <si>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</si>
  <si>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</si>
  <si>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</si>
  <si>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</si>
  <si>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</si>
  <si>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</si>
  <si>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</si>
  <si>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</si>
  <si>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</si>
  <si>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</si>
  <si>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</si>
  <si>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</si>
  <si>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</si>
  <si>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</si>
  <si>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</si>
  <si>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</si>
  <si>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</si>
  <si>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</si>
  <si>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</si>
  <si>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</si>
  <si>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</si>
  <si>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</si>
  <si>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</si>
  <si>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</si>
  <si>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</si>
  <si>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</si>
  <si>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</si>
  <si>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</si>
  <si>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</si>
  <si>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03145662</t>
  </si>
  <si>
    <t>HR</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</si>
  <si>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</si>
  <si>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</si>
  <si>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</si>
  <si>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</si>
  <si>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</si>
  <si>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</si>
  <si>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</si>
  <si>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</si>
  <si>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</si>
  <si>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</si>
  <si>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</si>
  <si>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</si>
  <si>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Obveznik:   JADRAN D.D.-nekonsolidirano</t>
  </si>
  <si>
    <t>Obveznik:    JADRAN D.D. -nekonsolidirano</t>
  </si>
  <si>
    <t>Obveznik:   JADRAN D.D.  -nekonsolidirano</t>
  </si>
  <si>
    <t>stanje na dan 30.09.2025.</t>
  </si>
  <si>
    <t>u razdoblju 01.01.2025.do 30.09.2025.</t>
  </si>
  <si>
    <t>u razdoblju 01.01.2025. do 30.09.2025.</t>
  </si>
  <si>
    <r>
      <t xml:space="preserve">BILJEŠKE UZ FINANCIJSKE IZVJEŠTAJE - TFI
(koji se sastavljaju za tromjesečna razdoblja)
Naziv izdavatelja:   </t>
    </r>
    <r>
      <rPr>
        <u/>
        <sz val="10"/>
        <rFont val="Arial"/>
        <family val="2"/>
      </rPr>
      <t>JADRAN d.d.</t>
    </r>
    <r>
      <rPr>
        <sz val="10"/>
        <rFont val="Arial"/>
        <family val="2"/>
        <charset val="238"/>
      </rPr>
      <t xml:space="preserve">
OIB:  </t>
    </r>
    <r>
      <rPr>
        <u/>
        <sz val="10"/>
        <rFont val="Arial"/>
        <family val="2"/>
      </rPr>
      <t xml:space="preserve"> 56994999963</t>
    </r>
    <r>
      <rPr>
        <sz val="10"/>
        <rFont val="Arial"/>
        <family val="2"/>
        <charset val="238"/>
      </rPr>
      <t xml:space="preserve">
Izvještajno razdoblje: ____</t>
    </r>
    <r>
      <rPr>
        <u/>
        <sz val="10"/>
        <rFont val="Arial"/>
        <family val="2"/>
      </rPr>
      <t>_01.01.2025.-30.09.2025.___________</t>
    </r>
    <r>
      <rPr>
        <sz val="10"/>
        <rFont val="Arial"/>
        <family val="2"/>
        <charset val="238"/>
      </rPr>
      <t xml:space="preserve">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</si>
</sst>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row>
    <row r="3" spans="1:20" x14ac:dyDescent="0.25">
      <c r="A3" s="94"/>
      <c r="B3" s="95"/>
      <c r="C3" s="95"/>
      <c r="D3" s="95"/>
      <c r="E3" s="95"/>
      <c r="F3" s="95"/>
      <c r="G3" s="95"/>
      <c r="H3" s="95"/>
      <c r="I3" s="95"/>
      <c r="J3" s="96"/>
    </row>
    <row r="4" spans="1:20" ht="33.6" customHeight="1" x14ac:dyDescent="0.25">
      <c r="A4" s="136" t="s">
        <v>308</v>
      </c>
      <c r="B4" s="137"/>
      <c r="C4" s="137"/>
      <c r="D4" s="137"/>
      <c r="E4" s="138">
        <v>45658</v>
      </c>
      <c r="F4" s="139"/>
      <c r="G4" s="99" t="s">
        <v>0</v>
      </c>
      <c r="H4" s="138">
        <v>45930</v>
      </c>
      <c r="I4" s="139"/>
      <c r="J4" s="100"/>
    </row>
    <row r="5" spans="1:20" s="72" customFormat="1" ht="10.15" customHeight="1" x14ac:dyDescent="0.25">
      <c r="A5" s="140"/>
      <c r="B5" s="141"/>
      <c r="C5" s="141"/>
      <c r="D5" s="141"/>
      <c r="E5" s="141"/>
      <c r="F5" s="141"/>
      <c r="G5" s="141"/>
      <c r="H5" s="141"/>
      <c r="I5" s="141"/>
      <c r="J5" s="142"/>
      <c r="N5" s="73"/>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452</v>
      </c>
      <c r="D15" s="146"/>
      <c r="E15" s="163"/>
      <c r="F15" s="164"/>
      <c r="G15" s="109" t="s">
        <v>334</v>
      </c>
      <c r="H15" s="155" t="s">
        <v>453</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454</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455</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51260</v>
      </c>
      <c r="D21" s="156"/>
      <c r="E21" s="149"/>
      <c r="F21" s="149"/>
      <c r="G21" s="160" t="s">
        <v>456</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457</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458</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459</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469</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460</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461</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462</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43" zoomScale="115" zoomScaleNormal="100" zoomScaleSheetLayoutView="115" workbookViewId="0">
      <selection activeCell="I89" sqref="I8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466</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109066803</v>
      </c>
      <c r="I9" s="82">
        <f>I10+I17+I27+I38+I43</f>
        <v>109218064</v>
      </c>
    </row>
    <row r="10" spans="1:9" ht="12.75" customHeight="1" x14ac:dyDescent="0.2">
      <c r="A10" s="191" t="s">
        <v>5</v>
      </c>
      <c r="B10" s="191"/>
      <c r="C10" s="191"/>
      <c r="D10" s="191"/>
      <c r="E10" s="191"/>
      <c r="F10" s="191"/>
      <c r="G10" s="12">
        <v>3</v>
      </c>
      <c r="H10" s="82">
        <f>H11+H12+H13+H14+H15+H16</f>
        <v>6831639</v>
      </c>
      <c r="I10" s="82">
        <f>I11+I12+I13+I14+I15+I16</f>
        <v>6102682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181323</v>
      </c>
      <c r="I12" s="18">
        <v>134414</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6650316</v>
      </c>
      <c r="I16" s="18">
        <v>5968268</v>
      </c>
    </row>
    <row r="17" spans="1:9" ht="12.75" customHeight="1" x14ac:dyDescent="0.2">
      <c r="A17" s="191" t="s">
        <v>12</v>
      </c>
      <c r="B17" s="191"/>
      <c r="C17" s="191"/>
      <c r="D17" s="191"/>
      <c r="E17" s="191"/>
      <c r="F17" s="191"/>
      <c r="G17" s="12">
        <v>10</v>
      </c>
      <c r="H17" s="82">
        <f>H18+H19+H20+H21+H22+H23+H24+H25+H26</f>
        <v>76933026</v>
      </c>
      <c r="I17" s="82">
        <f>I18+I19+I20+I21+I22+I23+I24+I25+I26</f>
        <v>75968180</v>
      </c>
    </row>
    <row r="18" spans="1:9" ht="12.75" customHeight="1" x14ac:dyDescent="0.2">
      <c r="A18" s="190" t="s">
        <v>13</v>
      </c>
      <c r="B18" s="190"/>
      <c r="C18" s="190"/>
      <c r="D18" s="190"/>
      <c r="E18" s="190"/>
      <c r="F18" s="190"/>
      <c r="G18" s="11">
        <v>11</v>
      </c>
      <c r="H18" s="18">
        <v>31739392</v>
      </c>
      <c r="I18" s="18">
        <v>31845792</v>
      </c>
    </row>
    <row r="19" spans="1:9" ht="12.75" customHeight="1" x14ac:dyDescent="0.2">
      <c r="A19" s="190" t="s">
        <v>14</v>
      </c>
      <c r="B19" s="190"/>
      <c r="C19" s="190"/>
      <c r="D19" s="190"/>
      <c r="E19" s="190"/>
      <c r="F19" s="190"/>
      <c r="G19" s="11">
        <v>12</v>
      </c>
      <c r="H19" s="18">
        <v>31770983</v>
      </c>
      <c r="I19" s="18">
        <v>31262743</v>
      </c>
    </row>
    <row r="20" spans="1:9" ht="12.75" customHeight="1" x14ac:dyDescent="0.2">
      <c r="A20" s="190" t="s">
        <v>15</v>
      </c>
      <c r="B20" s="190"/>
      <c r="C20" s="190"/>
      <c r="D20" s="190"/>
      <c r="E20" s="190"/>
      <c r="F20" s="190"/>
      <c r="G20" s="11">
        <v>13</v>
      </c>
      <c r="H20" s="18">
        <v>8439651</v>
      </c>
      <c r="I20" s="18">
        <v>7381837</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140415</v>
      </c>
      <c r="I22" s="18">
        <v>267972</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450617</v>
      </c>
      <c r="I24" s="18">
        <v>824603</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4391968</v>
      </c>
      <c r="I26" s="18">
        <v>4385233</v>
      </c>
    </row>
    <row r="27" spans="1:9" ht="12.75" customHeight="1" x14ac:dyDescent="0.2">
      <c r="A27" s="191" t="s">
        <v>22</v>
      </c>
      <c r="B27" s="191"/>
      <c r="C27" s="191"/>
      <c r="D27" s="191"/>
      <c r="E27" s="191"/>
      <c r="F27" s="191"/>
      <c r="G27" s="12">
        <v>20</v>
      </c>
      <c r="H27" s="82">
        <f>SUM(H28:H37)</f>
        <v>23071510</v>
      </c>
      <c r="I27" s="82">
        <f>SUM(I28:I37)</f>
        <v>24930970</v>
      </c>
    </row>
    <row r="28" spans="1:9" ht="12.75" customHeight="1" x14ac:dyDescent="0.2">
      <c r="A28" s="190" t="s">
        <v>23</v>
      </c>
      <c r="B28" s="190"/>
      <c r="C28" s="190"/>
      <c r="D28" s="190"/>
      <c r="E28" s="190"/>
      <c r="F28" s="190"/>
      <c r="G28" s="11">
        <v>21</v>
      </c>
      <c r="H28" s="18">
        <v>23071510</v>
      </c>
      <c r="I28" s="18">
        <v>23071510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1859460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2230628</v>
      </c>
      <c r="I43" s="18">
        <v>2216232</v>
      </c>
    </row>
    <row r="44" spans="1:9" ht="12.75" customHeight="1" x14ac:dyDescent="0.2">
      <c r="A44" s="192" t="s">
        <v>303</v>
      </c>
      <c r="B44" s="192"/>
      <c r="C44" s="192"/>
      <c r="D44" s="192"/>
      <c r="E44" s="192"/>
      <c r="F44" s="192"/>
      <c r="G44" s="12">
        <v>37</v>
      </c>
      <c r="H44" s="82">
        <f>H45+H53+H60+H70</f>
        <v>5067175</v>
      </c>
      <c r="I44" s="82">
        <f>I45+I53+I60+I70</f>
        <v>6466460</v>
      </c>
    </row>
    <row r="45" spans="1:9" ht="12.75" customHeight="1" x14ac:dyDescent="0.2">
      <c r="A45" s="191" t="s">
        <v>39</v>
      </c>
      <c r="B45" s="191"/>
      <c r="C45" s="191"/>
      <c r="D45" s="191"/>
      <c r="E45" s="191"/>
      <c r="F45" s="191"/>
      <c r="G45" s="12">
        <v>38</v>
      </c>
      <c r="H45" s="82">
        <f>SUM(H46:H52)</f>
        <v>126025</v>
      </c>
      <c r="I45" s="82">
        <f>SUM(I46:I52)</f>
        <v>235984</v>
      </c>
    </row>
    <row r="46" spans="1:9" ht="12.75" customHeight="1" x14ac:dyDescent="0.2">
      <c r="A46" s="190" t="s">
        <v>40</v>
      </c>
      <c r="B46" s="190"/>
      <c r="C46" s="190"/>
      <c r="D46" s="190"/>
      <c r="E46" s="190"/>
      <c r="F46" s="190"/>
      <c r="G46" s="11">
        <v>39</v>
      </c>
      <c r="H46" s="18">
        <v>122107</v>
      </c>
      <c r="I46" s="18">
        <v>230884</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3918</v>
      </c>
      <c r="I49" s="18">
        <v>5100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1104394</v>
      </c>
      <c r="I53" s="82">
        <f>SUM(I54:I59)</f>
        <v>1956850</v>
      </c>
    </row>
    <row r="54" spans="1:9" ht="12.75" customHeight="1" x14ac:dyDescent="0.2">
      <c r="A54" s="190" t="s">
        <v>48</v>
      </c>
      <c r="B54" s="190"/>
      <c r="C54" s="190"/>
      <c r="D54" s="190"/>
      <c r="E54" s="190"/>
      <c r="F54" s="190"/>
      <c r="G54" s="11">
        <v>47</v>
      </c>
      <c r="H54" s="18">
        <v>64805</v>
      </c>
      <c r="I54" s="18">
        <v>136663</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476829</v>
      </c>
      <c r="I56" s="18">
        <v>975031</v>
      </c>
    </row>
    <row r="57" spans="1:9" ht="12.75" customHeight="1" x14ac:dyDescent="0.2">
      <c r="A57" s="190" t="s">
        <v>51</v>
      </c>
      <c r="B57" s="190"/>
      <c r="C57" s="190"/>
      <c r="D57" s="190"/>
      <c r="E57" s="190"/>
      <c r="F57" s="190"/>
      <c r="G57" s="11">
        <v>50</v>
      </c>
      <c r="H57" s="18">
        <v>9331</v>
      </c>
      <c r="I57" s="18">
        <v>13051</v>
      </c>
    </row>
    <row r="58" spans="1:9" ht="12.75" customHeight="1" x14ac:dyDescent="0.2">
      <c r="A58" s="190" t="s">
        <v>52</v>
      </c>
      <c r="B58" s="190"/>
      <c r="C58" s="190"/>
      <c r="D58" s="190"/>
      <c r="E58" s="190"/>
      <c r="F58" s="190"/>
      <c r="G58" s="11">
        <v>51</v>
      </c>
      <c r="H58" s="18">
        <v>168754</v>
      </c>
      <c r="I58" s="18">
        <v>57380</v>
      </c>
    </row>
    <row r="59" spans="1:9" ht="12.75" customHeight="1" x14ac:dyDescent="0.2">
      <c r="A59" s="190" t="s">
        <v>53</v>
      </c>
      <c r="B59" s="190"/>
      <c r="C59" s="190"/>
      <c r="D59" s="190"/>
      <c r="E59" s="190"/>
      <c r="F59" s="190"/>
      <c r="G59" s="11">
        <v>52</v>
      </c>
      <c r="H59" s="18">
        <v>384675</v>
      </c>
      <c r="I59" s="18">
        <v>774725</v>
      </c>
    </row>
    <row r="60" spans="1:9" ht="12.75" customHeight="1" x14ac:dyDescent="0.2">
      <c r="A60" s="191" t="s">
        <v>54</v>
      </c>
      <c r="B60" s="191"/>
      <c r="C60" s="191"/>
      <c r="D60" s="191"/>
      <c r="E60" s="191"/>
      <c r="F60" s="191"/>
      <c r="G60" s="12">
        <v>53</v>
      </c>
      <c r="H60" s="82">
        <f>SUM(H61:H69)</f>
        <v>1940069</v>
      </c>
      <c r="I60" s="82">
        <f>SUM(I61:I69)</f>
        <v>143636</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1940069</v>
      </c>
      <c r="I63" s="18">
        <v>143636</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1896687</v>
      </c>
      <c r="I70" s="18">
        <v>4129990</v>
      </c>
    </row>
    <row r="71" spans="1:9" ht="12.75" customHeight="1" x14ac:dyDescent="0.2">
      <c r="A71" s="206" t="s">
        <v>58</v>
      </c>
      <c r="B71" s="206"/>
      <c r="C71" s="206"/>
      <c r="D71" s="206"/>
      <c r="E71" s="206"/>
      <c r="F71" s="206"/>
      <c r="G71" s="11">
        <v>64</v>
      </c>
      <c r="H71" s="18">
        <v>266895</v>
      </c>
      <c r="I71" s="18">
        <v>53963</v>
      </c>
    </row>
    <row r="72" spans="1:9" ht="12.75" customHeight="1" x14ac:dyDescent="0.2">
      <c r="A72" s="192" t="s">
        <v>304</v>
      </c>
      <c r="B72" s="192"/>
      <c r="C72" s="192"/>
      <c r="D72" s="192"/>
      <c r="E72" s="192"/>
      <c r="F72" s="192"/>
      <c r="G72" s="12">
        <v>65</v>
      </c>
      <c r="H72" s="82">
        <f>H8+H9+H44+H71</f>
        <v>114400873</v>
      </c>
      <c r="I72" s="82">
        <f>I8+I9+I44+I71</f>
        <v>115738487</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69425357</v>
      </c>
      <c r="I75" s="83">
        <f>I76+I77+I78+I84+I85+I91+I94+I97</f>
        <v>70465786</v>
      </c>
    </row>
    <row r="76" spans="1:9" ht="12.75" customHeight="1" x14ac:dyDescent="0.2">
      <c r="A76" s="190" t="s">
        <v>61</v>
      </c>
      <c r="B76" s="190"/>
      <c r="C76" s="190"/>
      <c r="D76" s="190"/>
      <c r="E76" s="190"/>
      <c r="F76" s="190"/>
      <c r="G76" s="11">
        <v>68</v>
      </c>
      <c r="H76" s="18">
        <v>64039780</v>
      </c>
      <c r="I76" s="18">
        <v>64039780</v>
      </c>
    </row>
    <row r="77" spans="1:9" ht="12.75" customHeight="1" x14ac:dyDescent="0.2">
      <c r="A77" s="190" t="s">
        <v>62</v>
      </c>
      <c r="B77" s="190"/>
      <c r="C77" s="190"/>
      <c r="D77" s="190"/>
      <c r="E77" s="190"/>
      <c r="F77" s="190"/>
      <c r="G77" s="11">
        <v>69</v>
      </c>
      <c r="H77" s="18">
        <v>3371336</v>
      </c>
      <c r="I77" s="18">
        <v>3371336</v>
      </c>
    </row>
    <row r="78" spans="1:9" ht="12.75" customHeight="1" x14ac:dyDescent="0.2">
      <c r="A78" s="191" t="s">
        <v>63</v>
      </c>
      <c r="B78" s="191"/>
      <c r="C78" s="191"/>
      <c r="D78" s="191"/>
      <c r="E78" s="191"/>
      <c r="F78" s="191"/>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27713796</v>
      </c>
      <c r="I84" s="43">
        <v>27713796</v>
      </c>
    </row>
    <row r="85" spans="1:9" ht="12.75" customHeight="1" x14ac:dyDescent="0.2">
      <c r="A85" s="191" t="s">
        <v>446</v>
      </c>
      <c r="B85" s="191"/>
      <c r="C85" s="191"/>
      <c r="D85" s="191"/>
      <c r="E85" s="191"/>
      <c r="F85" s="191"/>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-23020941</v>
      </c>
      <c r="I91" s="82">
        <f>I92-I93</f>
        <v>-25699555</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23020941</v>
      </c>
      <c r="I93" s="18">
        <f>+H93+H96</f>
        <v>25699555</v>
      </c>
    </row>
    <row r="94" spans="1:9" ht="12.75" customHeight="1" x14ac:dyDescent="0.2">
      <c r="A94" s="191" t="s">
        <v>353</v>
      </c>
      <c r="B94" s="191"/>
      <c r="C94" s="191"/>
      <c r="D94" s="191"/>
      <c r="E94" s="191"/>
      <c r="F94" s="191"/>
      <c r="G94" s="12">
        <v>86</v>
      </c>
      <c r="H94" s="82">
        <f>H95-H96</f>
        <v>-2678614</v>
      </c>
      <c r="I94" s="82">
        <f>I95-I96</f>
        <v>1040429</v>
      </c>
    </row>
    <row r="95" spans="1:9" ht="12.75" customHeight="1" x14ac:dyDescent="0.2">
      <c r="A95" s="190" t="s">
        <v>74</v>
      </c>
      <c r="B95" s="190"/>
      <c r="C95" s="190"/>
      <c r="D95" s="190"/>
      <c r="E95" s="190"/>
      <c r="F95" s="190"/>
      <c r="G95" s="11">
        <v>87</v>
      </c>
      <c r="H95" s="18">
        <v>0</v>
      </c>
      <c r="I95" s="18">
        <v>1040429</v>
      </c>
    </row>
    <row r="96" spans="1:9" ht="12.75" customHeight="1" x14ac:dyDescent="0.2">
      <c r="A96" s="190" t="s">
        <v>75</v>
      </c>
      <c r="B96" s="190"/>
      <c r="C96" s="190"/>
      <c r="D96" s="190"/>
      <c r="E96" s="190"/>
      <c r="F96" s="190"/>
      <c r="G96" s="11">
        <v>88</v>
      </c>
      <c r="H96" s="18">
        <v>2678614</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177011</v>
      </c>
      <c r="I98" s="82">
        <f>SUM(I99:I104)</f>
        <v>114365</v>
      </c>
    </row>
    <row r="99" spans="1:9" ht="12.75" customHeight="1" x14ac:dyDescent="0.2">
      <c r="A99" s="190" t="s">
        <v>77</v>
      </c>
      <c r="B99" s="190"/>
      <c r="C99" s="190"/>
      <c r="D99" s="190"/>
      <c r="E99" s="190"/>
      <c r="F99" s="190"/>
      <c r="G99" s="11">
        <v>91</v>
      </c>
      <c r="H99" s="18">
        <v>62997</v>
      </c>
      <c r="I99" s="18">
        <v>62997</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114014</v>
      </c>
      <c r="I101" s="18">
        <v>51368</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35716796</v>
      </c>
      <c r="I105" s="82">
        <f>SUM(I106:I116)</f>
        <v>39260848</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25874396</v>
      </c>
      <c r="I111" s="18">
        <v>29389413</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9842400</v>
      </c>
      <c r="I115" s="18">
        <v>9871435</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8997217</v>
      </c>
      <c r="I117" s="82">
        <f>SUM(I118:I131)</f>
        <v>5812996</v>
      </c>
    </row>
    <row r="118" spans="1:9" ht="12.75" customHeight="1" x14ac:dyDescent="0.2">
      <c r="A118" s="190" t="s">
        <v>83</v>
      </c>
      <c r="B118" s="190"/>
      <c r="C118" s="190"/>
      <c r="D118" s="190"/>
      <c r="E118" s="190"/>
      <c r="F118" s="190"/>
      <c r="G118" s="11">
        <v>110</v>
      </c>
      <c r="H118" s="18">
        <v>0</v>
      </c>
      <c r="I118" s="18">
        <v>1278</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51863</v>
      </c>
      <c r="I122" s="18">
        <v>62613</v>
      </c>
    </row>
    <row r="123" spans="1:9" ht="12.75" customHeight="1" x14ac:dyDescent="0.2">
      <c r="A123" s="190" t="s">
        <v>88</v>
      </c>
      <c r="B123" s="190"/>
      <c r="C123" s="190"/>
      <c r="D123" s="190"/>
      <c r="E123" s="190"/>
      <c r="F123" s="190"/>
      <c r="G123" s="11">
        <v>115</v>
      </c>
      <c r="H123" s="18">
        <v>4590122</v>
      </c>
      <c r="I123" s="18">
        <v>827447</v>
      </c>
    </row>
    <row r="124" spans="1:9" ht="12.75" customHeight="1" x14ac:dyDescent="0.2">
      <c r="A124" s="190" t="s">
        <v>89</v>
      </c>
      <c r="B124" s="190"/>
      <c r="C124" s="190"/>
      <c r="D124" s="190"/>
      <c r="E124" s="190"/>
      <c r="F124" s="190"/>
      <c r="G124" s="11">
        <v>116</v>
      </c>
      <c r="H124" s="18">
        <v>461597</v>
      </c>
      <c r="I124" s="18">
        <v>374679</v>
      </c>
    </row>
    <row r="125" spans="1:9" ht="12.75" customHeight="1" x14ac:dyDescent="0.2">
      <c r="A125" s="190" t="s">
        <v>90</v>
      </c>
      <c r="B125" s="190"/>
      <c r="C125" s="190"/>
      <c r="D125" s="190"/>
      <c r="E125" s="190"/>
      <c r="F125" s="190"/>
      <c r="G125" s="11">
        <v>117</v>
      </c>
      <c r="H125" s="18">
        <v>1410393</v>
      </c>
      <c r="I125" s="18">
        <v>2666399</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821206</v>
      </c>
      <c r="I127" s="18">
        <v>823917</v>
      </c>
    </row>
    <row r="128" spans="1:9" x14ac:dyDescent="0.2">
      <c r="A128" s="190" t="s">
        <v>95</v>
      </c>
      <c r="B128" s="190"/>
      <c r="C128" s="190"/>
      <c r="D128" s="190"/>
      <c r="E128" s="190"/>
      <c r="F128" s="190"/>
      <c r="G128" s="11">
        <v>120</v>
      </c>
      <c r="H128" s="18">
        <v>331220</v>
      </c>
      <c r="I128" s="18">
        <v>544455</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1330816</v>
      </c>
      <c r="I131" s="18">
        <v>512208</v>
      </c>
    </row>
    <row r="132" spans="1:9" ht="22.15" customHeight="1" x14ac:dyDescent="0.2">
      <c r="A132" s="206" t="s">
        <v>99</v>
      </c>
      <c r="B132" s="206"/>
      <c r="C132" s="206"/>
      <c r="D132" s="206"/>
      <c r="E132" s="206"/>
      <c r="F132" s="206"/>
      <c r="G132" s="11">
        <v>124</v>
      </c>
      <c r="H132" s="18">
        <v>84492</v>
      </c>
      <c r="I132" s="18">
        <v>84492</v>
      </c>
    </row>
    <row r="133" spans="1:9" ht="12.75" customHeight="1" x14ac:dyDescent="0.2">
      <c r="A133" s="192" t="s">
        <v>358</v>
      </c>
      <c r="B133" s="192"/>
      <c r="C133" s="192"/>
      <c r="D133" s="192"/>
      <c r="E133" s="192"/>
      <c r="F133" s="192"/>
      <c r="G133" s="12">
        <v>125</v>
      </c>
      <c r="H133" s="82">
        <f>H75+H98+H105+H117+H132</f>
        <v>114400873</v>
      </c>
      <c r="I133" s="82">
        <f>I75+I98+I105+I117+I132</f>
        <v>115738487</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33" zoomScale="112" zoomScaleNormal="85" zoomScaleSheetLayoutView="112" workbookViewId="0">
      <selection activeCell="K57" sqref="K5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464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23646830</v>
      </c>
      <c r="I8" s="48">
        <f>SUM(I9:I13)</f>
        <v>16466640</v>
      </c>
      <c r="J8" s="48">
        <f>SUM(J9:J13)</f>
        <v>24556929</v>
      </c>
      <c r="K8" s="48">
        <f>SUM(K9:K13)</f>
        <v>16948151</v>
      </c>
    </row>
    <row r="9" spans="1:11" ht="12.75" customHeight="1" x14ac:dyDescent="0.2">
      <c r="A9" s="190" t="s">
        <v>115</v>
      </c>
      <c r="B9" s="190"/>
      <c r="C9" s="190"/>
      <c r="D9" s="190"/>
      <c r="E9" s="190"/>
      <c r="F9" s="190"/>
      <c r="G9" s="11">
        <v>2</v>
      </c>
      <c r="H9" s="49">
        <v>1903</v>
      </c>
      <c r="I9" s="49">
        <v>378</v>
      </c>
      <c r="J9" s="49">
        <v>0</v>
      </c>
      <c r="K9" s="49">
        <v>0</v>
      </c>
    </row>
    <row r="10" spans="1:11" ht="12.75" customHeight="1" x14ac:dyDescent="0.2">
      <c r="A10" s="190" t="s">
        <v>116</v>
      </c>
      <c r="B10" s="190"/>
      <c r="C10" s="190"/>
      <c r="D10" s="190"/>
      <c r="E10" s="190"/>
      <c r="F10" s="190"/>
      <c r="G10" s="11">
        <v>3</v>
      </c>
      <c r="H10" s="49">
        <f>22207034-1903</f>
        <v>22205131</v>
      </c>
      <c r="I10" s="49">
        <f>15807789-378</f>
        <v>15807411</v>
      </c>
      <c r="J10" s="49">
        <v>23287752</v>
      </c>
      <c r="K10" s="49">
        <v>16373331</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f>485159+742</f>
        <v>485901</v>
      </c>
      <c r="I12" s="49">
        <f>268303+1857</f>
        <v>270160</v>
      </c>
      <c r="J12" s="49">
        <v>448717</v>
      </c>
      <c r="K12" s="49">
        <v>213971</v>
      </c>
    </row>
    <row r="13" spans="1:11" ht="12.75" customHeight="1" x14ac:dyDescent="0.2">
      <c r="A13" s="190" t="s">
        <v>119</v>
      </c>
      <c r="B13" s="190"/>
      <c r="C13" s="190"/>
      <c r="D13" s="190"/>
      <c r="E13" s="190"/>
      <c r="F13" s="190"/>
      <c r="G13" s="11">
        <v>6</v>
      </c>
      <c r="H13" s="49">
        <f>954637-742</f>
        <v>953895</v>
      </c>
      <c r="I13" s="49">
        <f>390548-1857</f>
        <v>388691</v>
      </c>
      <c r="J13" s="49">
        <v>820460</v>
      </c>
      <c r="K13" s="49">
        <v>360849</v>
      </c>
    </row>
    <row r="14" spans="1:11" ht="12.75" customHeight="1" x14ac:dyDescent="0.2">
      <c r="A14" s="224" t="s">
        <v>360</v>
      </c>
      <c r="B14" s="224"/>
      <c r="C14" s="224"/>
      <c r="D14" s="224"/>
      <c r="E14" s="224"/>
      <c r="F14" s="224"/>
      <c r="G14" s="12">
        <v>7</v>
      </c>
      <c r="H14" s="48">
        <f>H15+H16+H20+H24+H25+H26+H29+H36</f>
        <v>21381903</v>
      </c>
      <c r="I14" s="48">
        <f>I15+I16+I20+I24+I25+I26+I29+I36</f>
        <v>10564977</v>
      </c>
      <c r="J14" s="48">
        <f>J15+J16+J20+J24+J25+J26+J29+J36</f>
        <v>22294153</v>
      </c>
      <c r="K14" s="48">
        <f>K15+K16+K20+K24+K25+K26+K29+K36</f>
        <v>11004390</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9072365</v>
      </c>
      <c r="I16" s="48">
        <f>SUM(I17:I19)</f>
        <v>5322549</v>
      </c>
      <c r="J16" s="48">
        <f>SUM(J17:J19)</f>
        <v>10146450</v>
      </c>
      <c r="K16" s="48">
        <f>SUM(K17:K19)</f>
        <v>5826393</v>
      </c>
    </row>
    <row r="17" spans="1:11" ht="12.75" customHeight="1" x14ac:dyDescent="0.2">
      <c r="A17" s="225" t="s">
        <v>120</v>
      </c>
      <c r="B17" s="225"/>
      <c r="C17" s="225"/>
      <c r="D17" s="225"/>
      <c r="E17" s="225"/>
      <c r="F17" s="225"/>
      <c r="G17" s="11">
        <v>10</v>
      </c>
      <c r="H17" s="49">
        <v>4558041</v>
      </c>
      <c r="I17" s="49">
        <v>2724006</v>
      </c>
      <c r="J17" s="49">
        <v>4721059</v>
      </c>
      <c r="K17" s="49">
        <v>2761631</v>
      </c>
    </row>
    <row r="18" spans="1:11" ht="12.75" customHeight="1" x14ac:dyDescent="0.2">
      <c r="A18" s="225" t="s">
        <v>121</v>
      </c>
      <c r="B18" s="225"/>
      <c r="C18" s="225"/>
      <c r="D18" s="225"/>
      <c r="E18" s="225"/>
      <c r="F18" s="225"/>
      <c r="G18" s="11">
        <v>11</v>
      </c>
      <c r="H18" s="49">
        <v>36392</v>
      </c>
      <c r="I18" s="49">
        <v>27254</v>
      </c>
      <c r="J18" s="49">
        <v>32404</v>
      </c>
      <c r="K18" s="49">
        <v>24349</v>
      </c>
    </row>
    <row r="19" spans="1:11" ht="12.75" customHeight="1" x14ac:dyDescent="0.2">
      <c r="A19" s="225" t="s">
        <v>122</v>
      </c>
      <c r="B19" s="225"/>
      <c r="C19" s="225"/>
      <c r="D19" s="225"/>
      <c r="E19" s="225"/>
      <c r="F19" s="225"/>
      <c r="G19" s="11">
        <v>12</v>
      </c>
      <c r="H19" s="49">
        <v>4477932</v>
      </c>
      <c r="I19" s="49">
        <v>2571289</v>
      </c>
      <c r="J19" s="49">
        <v>5392987</v>
      </c>
      <c r="K19" s="49">
        <v>3040413</v>
      </c>
    </row>
    <row r="20" spans="1:11" ht="12.75" customHeight="1" x14ac:dyDescent="0.2">
      <c r="A20" s="191" t="s">
        <v>441</v>
      </c>
      <c r="B20" s="191"/>
      <c r="C20" s="191"/>
      <c r="D20" s="191"/>
      <c r="E20" s="191"/>
      <c r="F20" s="191"/>
      <c r="G20" s="12">
        <v>13</v>
      </c>
      <c r="H20" s="48">
        <f>SUM(H21:H23)</f>
        <v>7467116</v>
      </c>
      <c r="I20" s="48">
        <f>SUM(I21:I23)</f>
        <v>3632070</v>
      </c>
      <c r="J20" s="48">
        <f>SUM(J21:J23)</f>
        <v>7671090</v>
      </c>
      <c r="K20" s="48">
        <f>SUM(K21:K23)</f>
        <v>3599149</v>
      </c>
    </row>
    <row r="21" spans="1:11" ht="12.75" customHeight="1" x14ac:dyDescent="0.2">
      <c r="A21" s="225" t="s">
        <v>105</v>
      </c>
      <c r="B21" s="225"/>
      <c r="C21" s="225"/>
      <c r="D21" s="225"/>
      <c r="E21" s="225"/>
      <c r="F21" s="225"/>
      <c r="G21" s="11">
        <v>14</v>
      </c>
      <c r="H21" s="49">
        <v>4884389</v>
      </c>
      <c r="I21" s="49">
        <v>2444280</v>
      </c>
      <c r="J21" s="49">
        <v>5105562</v>
      </c>
      <c r="K21" s="49">
        <v>2505853</v>
      </c>
    </row>
    <row r="22" spans="1:11" ht="12.75" customHeight="1" x14ac:dyDescent="0.2">
      <c r="A22" s="225" t="s">
        <v>106</v>
      </c>
      <c r="B22" s="225"/>
      <c r="C22" s="225"/>
      <c r="D22" s="225"/>
      <c r="E22" s="225"/>
      <c r="F22" s="225"/>
      <c r="G22" s="11">
        <v>15</v>
      </c>
      <c r="H22" s="49">
        <v>1630053</v>
      </c>
      <c r="I22" s="49">
        <v>752864</v>
      </c>
      <c r="J22" s="49">
        <v>1648095</v>
      </c>
      <c r="K22" s="49">
        <v>705675</v>
      </c>
    </row>
    <row r="23" spans="1:11" ht="12.75" customHeight="1" x14ac:dyDescent="0.2">
      <c r="A23" s="225" t="s">
        <v>107</v>
      </c>
      <c r="B23" s="225"/>
      <c r="C23" s="225"/>
      <c r="D23" s="225"/>
      <c r="E23" s="225"/>
      <c r="F23" s="225"/>
      <c r="G23" s="11">
        <v>16</v>
      </c>
      <c r="H23" s="49">
        <v>952674</v>
      </c>
      <c r="I23" s="49">
        <v>434926</v>
      </c>
      <c r="J23" s="49">
        <v>917433</v>
      </c>
      <c r="K23" s="49">
        <v>387621</v>
      </c>
    </row>
    <row r="24" spans="1:11" ht="12.75" customHeight="1" x14ac:dyDescent="0.2">
      <c r="A24" s="190" t="s">
        <v>108</v>
      </c>
      <c r="B24" s="190"/>
      <c r="C24" s="190"/>
      <c r="D24" s="190"/>
      <c r="E24" s="190"/>
      <c r="F24" s="190"/>
      <c r="G24" s="11">
        <v>17</v>
      </c>
      <c r="H24" s="49">
        <v>3762882</v>
      </c>
      <c r="I24" s="49">
        <v>1198831</v>
      </c>
      <c r="J24" s="49">
        <v>3429395</v>
      </c>
      <c r="K24" s="49">
        <v>1147160</v>
      </c>
    </row>
    <row r="25" spans="1:11" ht="12.75" customHeight="1" x14ac:dyDescent="0.2">
      <c r="A25" s="190" t="s">
        <v>109</v>
      </c>
      <c r="B25" s="190"/>
      <c r="C25" s="190"/>
      <c r="D25" s="190"/>
      <c r="E25" s="190"/>
      <c r="F25" s="190"/>
      <c r="G25" s="11">
        <v>18</v>
      </c>
      <c r="H25" s="49">
        <v>1028225</v>
      </c>
      <c r="I25" s="49">
        <v>403375</v>
      </c>
      <c r="J25" s="49">
        <v>991347</v>
      </c>
      <c r="K25" s="49">
        <v>416883</v>
      </c>
    </row>
    <row r="26" spans="1:11" ht="12.75" customHeight="1" x14ac:dyDescent="0.2">
      <c r="A26" s="191" t="s">
        <v>442</v>
      </c>
      <c r="B26" s="191"/>
      <c r="C26" s="191"/>
      <c r="D26" s="191"/>
      <c r="E26" s="191"/>
      <c r="F26" s="191"/>
      <c r="G26" s="12">
        <v>19</v>
      </c>
      <c r="H26" s="48">
        <f>H27+H28</f>
        <v>7082</v>
      </c>
      <c r="I26" s="48">
        <f>I27+I28</f>
        <v>81</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7082</v>
      </c>
      <c r="I28" s="49">
        <v>81</v>
      </c>
      <c r="J28" s="49">
        <v>0</v>
      </c>
      <c r="K28" s="49">
        <v>0</v>
      </c>
    </row>
    <row r="29" spans="1:11" ht="12.75" customHeight="1" x14ac:dyDescent="0.2">
      <c r="A29" s="191" t="s">
        <v>443</v>
      </c>
      <c r="B29" s="191"/>
      <c r="C29" s="191"/>
      <c r="D29" s="191"/>
      <c r="E29" s="191"/>
      <c r="F29" s="191"/>
      <c r="G29" s="12">
        <v>22</v>
      </c>
      <c r="H29" s="48">
        <f>SUM(H30:H35)</f>
        <v>0</v>
      </c>
      <c r="I29" s="48">
        <f>SUM(I30:I35)</f>
        <v>0</v>
      </c>
      <c r="J29" s="48">
        <f>SUM(J30:J35)</f>
        <v>-43646</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-43646</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44233</v>
      </c>
      <c r="I36" s="49">
        <v>8071</v>
      </c>
      <c r="J36" s="49">
        <v>99517</v>
      </c>
      <c r="K36" s="49">
        <v>14805</v>
      </c>
    </row>
    <row r="37" spans="1:11" ht="12.75" customHeight="1" x14ac:dyDescent="0.2">
      <c r="A37" s="224" t="s">
        <v>361</v>
      </c>
      <c r="B37" s="224"/>
      <c r="C37" s="224"/>
      <c r="D37" s="224"/>
      <c r="E37" s="224"/>
      <c r="F37" s="224"/>
      <c r="G37" s="12">
        <v>30</v>
      </c>
      <c r="H37" s="48">
        <f>SUM(H38:H47)</f>
        <v>23322</v>
      </c>
      <c r="I37" s="48">
        <f>SUM(I38:I47)</f>
        <v>14621</v>
      </c>
      <c r="J37" s="48">
        <f>SUM(J38:J47)</f>
        <v>64906</v>
      </c>
      <c r="K37" s="48">
        <f>SUM(K38:K47)</f>
        <v>21996</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23043</v>
      </c>
      <c r="I41" s="49">
        <v>14498</v>
      </c>
      <c r="J41" s="49">
        <v>64644</v>
      </c>
      <c r="K41" s="49">
        <v>21785</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279</v>
      </c>
      <c r="I44" s="49">
        <v>123</v>
      </c>
      <c r="J44" s="49">
        <v>262</v>
      </c>
      <c r="K44" s="49">
        <v>211</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362</v>
      </c>
      <c r="B48" s="224"/>
      <c r="C48" s="224"/>
      <c r="D48" s="224"/>
      <c r="E48" s="224"/>
      <c r="F48" s="224"/>
      <c r="G48" s="12">
        <v>41</v>
      </c>
      <c r="H48" s="48">
        <f>SUM(H49:H55)</f>
        <v>1211011</v>
      </c>
      <c r="I48" s="48">
        <f>SUM(I49:I55)</f>
        <v>417427</v>
      </c>
      <c r="J48" s="48">
        <f>SUM(J49:J55)</f>
        <v>1272859</v>
      </c>
      <c r="K48" s="48">
        <f>SUM(K49:K55)</f>
        <v>419487</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1210994</v>
      </c>
      <c r="I51" s="49">
        <v>417427</v>
      </c>
      <c r="J51" s="49">
        <v>1245608</v>
      </c>
      <c r="K51" s="49">
        <v>412579</v>
      </c>
    </row>
    <row r="52" spans="1:11" ht="12.75" customHeight="1" x14ac:dyDescent="0.2">
      <c r="A52" s="228" t="s">
        <v>144</v>
      </c>
      <c r="B52" s="228"/>
      <c r="C52" s="228"/>
      <c r="D52" s="228"/>
      <c r="E52" s="228"/>
      <c r="F52" s="228"/>
      <c r="G52" s="11">
        <v>45</v>
      </c>
      <c r="H52" s="49">
        <v>17</v>
      </c>
      <c r="I52" s="49">
        <v>0</v>
      </c>
      <c r="J52" s="49">
        <v>0</v>
      </c>
      <c r="K52" s="49">
        <v>0</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27251</v>
      </c>
      <c r="K54" s="49">
        <v>6908</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23670152</v>
      </c>
      <c r="I60" s="48">
        <f t="shared" ref="I60:K60" si="0">I8+I37+I56+I57</f>
        <v>16481261</v>
      </c>
      <c r="J60" s="48">
        <f t="shared" si="0"/>
        <v>24621835</v>
      </c>
      <c r="K60" s="48">
        <f t="shared" si="0"/>
        <v>16970147</v>
      </c>
    </row>
    <row r="61" spans="1:11" ht="12.75" customHeight="1" x14ac:dyDescent="0.2">
      <c r="A61" s="224" t="s">
        <v>364</v>
      </c>
      <c r="B61" s="224"/>
      <c r="C61" s="224"/>
      <c r="D61" s="224"/>
      <c r="E61" s="224"/>
      <c r="F61" s="224"/>
      <c r="G61" s="12">
        <v>54</v>
      </c>
      <c r="H61" s="48">
        <f>H14+H48+H58+H59</f>
        <v>22592914</v>
      </c>
      <c r="I61" s="48">
        <f t="shared" ref="I61:K61" si="1">I14+I48+I58+I59</f>
        <v>10982404</v>
      </c>
      <c r="J61" s="48">
        <f t="shared" si="1"/>
        <v>23567012</v>
      </c>
      <c r="K61" s="48">
        <f t="shared" si="1"/>
        <v>11423877</v>
      </c>
    </row>
    <row r="62" spans="1:11" ht="12.75" customHeight="1" x14ac:dyDescent="0.2">
      <c r="A62" s="224" t="s">
        <v>365</v>
      </c>
      <c r="B62" s="224"/>
      <c r="C62" s="224"/>
      <c r="D62" s="224"/>
      <c r="E62" s="224"/>
      <c r="F62" s="224"/>
      <c r="G62" s="12">
        <v>55</v>
      </c>
      <c r="H62" s="48">
        <f>H60-H61</f>
        <v>1077238</v>
      </c>
      <c r="I62" s="48">
        <f t="shared" ref="I62:K62" si="2">I60-I61</f>
        <v>5498857</v>
      </c>
      <c r="J62" s="48">
        <f t="shared" si="2"/>
        <v>1054823</v>
      </c>
      <c r="K62" s="48">
        <f t="shared" si="2"/>
        <v>5546270</v>
      </c>
    </row>
    <row r="63" spans="1:11" ht="12.75" customHeight="1" x14ac:dyDescent="0.2">
      <c r="A63" s="229" t="s">
        <v>366</v>
      </c>
      <c r="B63" s="229"/>
      <c r="C63" s="229"/>
      <c r="D63" s="229"/>
      <c r="E63" s="229"/>
      <c r="F63" s="229"/>
      <c r="G63" s="12">
        <v>56</v>
      </c>
      <c r="H63" s="48">
        <f>+IF((H60-H61)&gt;0,(H60-H61),0)</f>
        <v>1077238</v>
      </c>
      <c r="I63" s="48">
        <f t="shared" ref="I63:K63" si="3">+IF((I60-I61)&gt;0,(I60-I61),0)</f>
        <v>5498857</v>
      </c>
      <c r="J63" s="48">
        <f t="shared" si="3"/>
        <v>1054823</v>
      </c>
      <c r="K63" s="48">
        <f t="shared" si="3"/>
        <v>5546270</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0</v>
      </c>
      <c r="I65" s="49">
        <v>0</v>
      </c>
      <c r="J65" s="49">
        <v>14394</v>
      </c>
      <c r="K65" s="49">
        <v>-15783</v>
      </c>
    </row>
    <row r="66" spans="1:11" ht="12.75" customHeight="1" x14ac:dyDescent="0.2">
      <c r="A66" s="224" t="s">
        <v>368</v>
      </c>
      <c r="B66" s="224"/>
      <c r="C66" s="224"/>
      <c r="D66" s="224"/>
      <c r="E66" s="224"/>
      <c r="F66" s="224"/>
      <c r="G66" s="12">
        <v>59</v>
      </c>
      <c r="H66" s="48">
        <f>H62-H65</f>
        <v>1077238</v>
      </c>
      <c r="I66" s="48">
        <f t="shared" ref="I66:K66" si="5">I62-I65</f>
        <v>5498857</v>
      </c>
      <c r="J66" s="48">
        <f t="shared" si="5"/>
        <v>1040429</v>
      </c>
      <c r="K66" s="48">
        <f t="shared" si="5"/>
        <v>5562053</v>
      </c>
    </row>
    <row r="67" spans="1:11" ht="12.75" customHeight="1" x14ac:dyDescent="0.2">
      <c r="A67" s="229" t="s">
        <v>369</v>
      </c>
      <c r="B67" s="229"/>
      <c r="C67" s="229"/>
      <c r="D67" s="229"/>
      <c r="E67" s="229"/>
      <c r="F67" s="229"/>
      <c r="G67" s="12">
        <v>60</v>
      </c>
      <c r="H67" s="48">
        <f>+IF((H62-H65)&gt;0,(H62-H65),0)</f>
        <v>1077238</v>
      </c>
      <c r="I67" s="48">
        <f t="shared" ref="I67:K67" si="6">+IF((I62-I65)&gt;0,(I62-I65),0)</f>
        <v>5498857</v>
      </c>
      <c r="J67" s="48">
        <f t="shared" si="6"/>
        <v>1040429</v>
      </c>
      <c r="K67" s="48">
        <f t="shared" si="6"/>
        <v>5562053</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v>0</v>
      </c>
      <c r="I74" s="71">
        <v>0</v>
      </c>
      <c r="J74" s="71">
        <v>0</v>
      </c>
      <c r="K74" s="71">
        <v>0</v>
      </c>
    </row>
    <row r="75" spans="1:11" ht="12.75" customHeight="1" x14ac:dyDescent="0.2">
      <c r="A75" s="229" t="s">
        <v>373</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9" t="s">
        <v>379</v>
      </c>
      <c r="B82" s="229"/>
      <c r="C82" s="229"/>
      <c r="D82" s="229"/>
      <c r="E82" s="229"/>
      <c r="F82" s="229"/>
      <c r="G82" s="12">
        <v>73</v>
      </c>
      <c r="H82" s="71">
        <v>0</v>
      </c>
      <c r="I82" s="71">
        <v>0</v>
      </c>
      <c r="J82" s="71">
        <v>0</v>
      </c>
      <c r="K82" s="71">
        <v>0</v>
      </c>
    </row>
    <row r="83" spans="1:11" ht="12.75" customHeight="1" x14ac:dyDescent="0.2">
      <c r="A83" s="229" t="s">
        <v>380</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f>+H66</f>
        <v>1077238</v>
      </c>
      <c r="I89" s="52">
        <f>+I66</f>
        <v>5498857</v>
      </c>
      <c r="J89" s="52">
        <f>+J66</f>
        <v>1040429</v>
      </c>
      <c r="K89" s="52">
        <f>+K66</f>
        <v>5562053</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 si="9">SUM(J92:J96)</f>
        <v>0</v>
      </c>
      <c r="K91" s="69">
        <f>SUM(K92:K96)</f>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 si="11">J91+J98-J107-J97</f>
        <v>0</v>
      </c>
      <c r="K108" s="69">
        <f>K91+K98-K107-K97</f>
        <v>0</v>
      </c>
    </row>
    <row r="109" spans="1:11" ht="12.75" customHeight="1" x14ac:dyDescent="0.2">
      <c r="A109" s="192" t="s">
        <v>393</v>
      </c>
      <c r="B109" s="192"/>
      <c r="C109" s="192"/>
      <c r="D109" s="192"/>
      <c r="E109" s="192"/>
      <c r="F109" s="192"/>
      <c r="G109" s="12">
        <v>98</v>
      </c>
      <c r="H109" s="51">
        <f>H89+H108</f>
        <v>1077238</v>
      </c>
      <c r="I109" s="51">
        <f>I89+I108</f>
        <v>5498857</v>
      </c>
      <c r="J109" s="51">
        <f t="shared" ref="J109:K109" si="12">J89+J108</f>
        <v>1040429</v>
      </c>
      <c r="K109" s="51">
        <f t="shared" si="12"/>
        <v>5562053</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1077238</v>
      </c>
      <c r="I111" s="51">
        <f>I112+I113</f>
        <v>5498857</v>
      </c>
      <c r="J111" s="51">
        <f>J112+J113</f>
        <v>1040429</v>
      </c>
      <c r="K111" s="51">
        <f>K112+K113</f>
        <v>5562053</v>
      </c>
    </row>
    <row r="112" spans="1:11" ht="12.75" customHeight="1" x14ac:dyDescent="0.2">
      <c r="A112" s="236" t="s">
        <v>113</v>
      </c>
      <c r="B112" s="236"/>
      <c r="C112" s="236"/>
      <c r="D112" s="236"/>
      <c r="E112" s="236"/>
      <c r="F112" s="236"/>
      <c r="G112" s="11">
        <v>100</v>
      </c>
      <c r="H112" s="52">
        <f>+H109</f>
        <v>1077238</v>
      </c>
      <c r="I112" s="52">
        <f>+I109</f>
        <v>5498857</v>
      </c>
      <c r="J112" s="52">
        <f>+J109</f>
        <v>1040429</v>
      </c>
      <c r="K112" s="52">
        <f>+K109</f>
        <v>5562053</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106" zoomScaleNormal="100" zoomScaleSheetLayoutView="106" workbookViewId="0">
      <selection activeCell="P11" sqref="P1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468</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465</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1077238</v>
      </c>
      <c r="I8" s="64">
        <v>1054823</v>
      </c>
    </row>
    <row r="9" spans="1:9" ht="12.75" customHeight="1" x14ac:dyDescent="0.2">
      <c r="A9" s="248" t="s">
        <v>171</v>
      </c>
      <c r="B9" s="248"/>
      <c r="C9" s="248"/>
      <c r="D9" s="248"/>
      <c r="E9" s="248"/>
      <c r="F9" s="248"/>
      <c r="G9" s="65">
        <v>2</v>
      </c>
      <c r="H9" s="66">
        <f>H10+H11+H12+H13+H14+H15+H16+H17</f>
        <v>4943472</v>
      </c>
      <c r="I9" s="66">
        <f>I10+I11+I12+I13+I14+I15+I16+I17</f>
        <v>4593702</v>
      </c>
    </row>
    <row r="10" spans="1:9" ht="12.75" customHeight="1" x14ac:dyDescent="0.2">
      <c r="A10" s="225" t="s">
        <v>172</v>
      </c>
      <c r="B10" s="225"/>
      <c r="C10" s="225"/>
      <c r="D10" s="225"/>
      <c r="E10" s="225"/>
      <c r="F10" s="225"/>
      <c r="G10" s="63">
        <v>3</v>
      </c>
      <c r="H10" s="64">
        <v>3762882</v>
      </c>
      <c r="I10" s="64">
        <v>3429395</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-7082</v>
      </c>
      <c r="I12" s="64">
        <v>27251</v>
      </c>
    </row>
    <row r="13" spans="1:9" ht="12.75" customHeight="1" x14ac:dyDescent="0.2">
      <c r="A13" s="225" t="s">
        <v>175</v>
      </c>
      <c r="B13" s="225"/>
      <c r="C13" s="225"/>
      <c r="D13" s="225"/>
      <c r="E13" s="225"/>
      <c r="F13" s="225"/>
      <c r="G13" s="63">
        <v>6</v>
      </c>
      <c r="H13" s="64">
        <v>-23322</v>
      </c>
      <c r="I13" s="64">
        <v>-64906</v>
      </c>
    </row>
    <row r="14" spans="1:9" ht="12.75" customHeight="1" x14ac:dyDescent="0.2">
      <c r="A14" s="225" t="s">
        <v>176</v>
      </c>
      <c r="B14" s="225"/>
      <c r="C14" s="225"/>
      <c r="D14" s="225"/>
      <c r="E14" s="225"/>
      <c r="F14" s="225"/>
      <c r="G14" s="63">
        <v>7</v>
      </c>
      <c r="H14" s="64">
        <v>1210994</v>
      </c>
      <c r="I14" s="64">
        <v>1245608</v>
      </c>
    </row>
    <row r="15" spans="1:9" ht="12.75" customHeight="1" x14ac:dyDescent="0.2">
      <c r="A15" s="225" t="s">
        <v>177</v>
      </c>
      <c r="B15" s="225"/>
      <c r="C15" s="225"/>
      <c r="D15" s="225"/>
      <c r="E15" s="225"/>
      <c r="F15" s="225"/>
      <c r="G15" s="63">
        <v>8</v>
      </c>
      <c r="H15" s="64">
        <v>0</v>
      </c>
      <c r="I15" s="64">
        <v>-43646</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6020710</v>
      </c>
      <c r="I18" s="66">
        <f>I8+I9</f>
        <v>5648525</v>
      </c>
    </row>
    <row r="19" spans="1:9" ht="12.75" customHeight="1" x14ac:dyDescent="0.2">
      <c r="A19" s="248" t="s">
        <v>180</v>
      </c>
      <c r="B19" s="248"/>
      <c r="C19" s="248"/>
      <c r="D19" s="248"/>
      <c r="E19" s="248"/>
      <c r="F19" s="248"/>
      <c r="G19" s="65">
        <v>12</v>
      </c>
      <c r="H19" s="66">
        <f>H20+H21+H22+H23</f>
        <v>2656966</v>
      </c>
      <c r="I19" s="66">
        <f>I20+I21+I22+I23</f>
        <v>825425</v>
      </c>
    </row>
    <row r="20" spans="1:9" ht="12.75" customHeight="1" x14ac:dyDescent="0.2">
      <c r="A20" s="225" t="s">
        <v>181</v>
      </c>
      <c r="B20" s="225"/>
      <c r="C20" s="225"/>
      <c r="D20" s="225"/>
      <c r="E20" s="225"/>
      <c r="F20" s="225"/>
      <c r="G20" s="63">
        <v>13</v>
      </c>
      <c r="H20" s="64">
        <v>2623618</v>
      </c>
      <c r="I20" s="64">
        <v>1347260</v>
      </c>
    </row>
    <row r="21" spans="1:9" ht="12.75" customHeight="1" x14ac:dyDescent="0.2">
      <c r="A21" s="225" t="s">
        <v>182</v>
      </c>
      <c r="B21" s="225"/>
      <c r="C21" s="225"/>
      <c r="D21" s="225"/>
      <c r="E21" s="225"/>
      <c r="F21" s="225"/>
      <c r="G21" s="63">
        <v>14</v>
      </c>
      <c r="H21" s="64">
        <v>-1099115</v>
      </c>
      <c r="I21" s="64">
        <v>-879707</v>
      </c>
    </row>
    <row r="22" spans="1:9" ht="12.75" customHeight="1" x14ac:dyDescent="0.2">
      <c r="A22" s="225" t="s">
        <v>183</v>
      </c>
      <c r="B22" s="225"/>
      <c r="C22" s="225"/>
      <c r="D22" s="225"/>
      <c r="E22" s="225"/>
      <c r="F22" s="225"/>
      <c r="G22" s="63">
        <v>15</v>
      </c>
      <c r="H22" s="64">
        <v>-63873</v>
      </c>
      <c r="I22" s="64">
        <v>-109959</v>
      </c>
    </row>
    <row r="23" spans="1:9" ht="12.75" customHeight="1" x14ac:dyDescent="0.2">
      <c r="A23" s="225" t="s">
        <v>184</v>
      </c>
      <c r="B23" s="225"/>
      <c r="C23" s="225"/>
      <c r="D23" s="225"/>
      <c r="E23" s="225"/>
      <c r="F23" s="225"/>
      <c r="G23" s="63">
        <v>16</v>
      </c>
      <c r="H23" s="64">
        <f>1196707-371</f>
        <v>1196336</v>
      </c>
      <c r="I23" s="64">
        <v>467831</v>
      </c>
    </row>
    <row r="24" spans="1:9" ht="12.75" customHeight="1" x14ac:dyDescent="0.2">
      <c r="A24" s="247" t="s">
        <v>185</v>
      </c>
      <c r="B24" s="247"/>
      <c r="C24" s="247"/>
      <c r="D24" s="247"/>
      <c r="E24" s="247"/>
      <c r="F24" s="247"/>
      <c r="G24" s="65">
        <v>17</v>
      </c>
      <c r="H24" s="66">
        <f>H18+H19</f>
        <v>8677676</v>
      </c>
      <c r="I24" s="66">
        <f>I18+I19</f>
        <v>6473950</v>
      </c>
    </row>
    <row r="25" spans="1:9" ht="12.75" customHeight="1" x14ac:dyDescent="0.2">
      <c r="A25" s="190" t="s">
        <v>186</v>
      </c>
      <c r="B25" s="190"/>
      <c r="C25" s="190"/>
      <c r="D25" s="190"/>
      <c r="E25" s="190"/>
      <c r="F25" s="190"/>
      <c r="G25" s="63">
        <v>18</v>
      </c>
      <c r="H25" s="64">
        <v>-1188393</v>
      </c>
      <c r="I25" s="64">
        <v>-1198407</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7489283</v>
      </c>
      <c r="I27" s="66">
        <f>I24+I25+I26</f>
        <v>5275543</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71725</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650</v>
      </c>
      <c r="I31" s="67">
        <v>262</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650</v>
      </c>
      <c r="I35" s="68">
        <f>I29+I30+I31+I32+I33+I34</f>
        <v>71987</v>
      </c>
    </row>
    <row r="36" spans="1:9" ht="22.9" customHeight="1" x14ac:dyDescent="0.2">
      <c r="A36" s="190" t="s">
        <v>197</v>
      </c>
      <c r="B36" s="190"/>
      <c r="C36" s="190"/>
      <c r="D36" s="190"/>
      <c r="E36" s="190"/>
      <c r="F36" s="190"/>
      <c r="G36" s="63">
        <v>28</v>
      </c>
      <c r="H36" s="67">
        <v>-1214190</v>
      </c>
      <c r="I36" s="67">
        <v>-1829322</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-1453000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-2667190</v>
      </c>
      <c r="I41" s="68">
        <f>I36+I37+I38+I39+I40</f>
        <v>-1829322</v>
      </c>
    </row>
    <row r="42" spans="1:9" ht="29.45" customHeight="1" x14ac:dyDescent="0.2">
      <c r="A42" s="252" t="s">
        <v>203</v>
      </c>
      <c r="B42" s="252"/>
      <c r="C42" s="252"/>
      <c r="D42" s="252"/>
      <c r="E42" s="252"/>
      <c r="F42" s="252"/>
      <c r="G42" s="65">
        <v>34</v>
      </c>
      <c r="H42" s="68">
        <f>H35+H41</f>
        <v>-2666540</v>
      </c>
      <c r="I42" s="68">
        <f>I35+I41</f>
        <v>-1757335</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5400000</v>
      </c>
      <c r="I46" s="67">
        <v>4875017</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5400000</v>
      </c>
      <c r="I48" s="68">
        <f>I44+I45+I46+I47</f>
        <v>4875017</v>
      </c>
    </row>
    <row r="49" spans="1:9" ht="24.6" customHeight="1" x14ac:dyDescent="0.2">
      <c r="A49" s="190" t="s">
        <v>305</v>
      </c>
      <c r="B49" s="190"/>
      <c r="C49" s="190"/>
      <c r="D49" s="190"/>
      <c r="E49" s="190"/>
      <c r="F49" s="190"/>
      <c r="G49" s="63">
        <v>40</v>
      </c>
      <c r="H49" s="67">
        <v>-6031259</v>
      </c>
      <c r="I49" s="67">
        <v>-5169875</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-1038043</v>
      </c>
      <c r="I51" s="67">
        <v>-990047</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-1500000</v>
      </c>
      <c r="I53" s="67">
        <v>0</v>
      </c>
    </row>
    <row r="54" spans="1:9" ht="30.6" customHeight="1" x14ac:dyDescent="0.2">
      <c r="A54" s="247" t="s">
        <v>214</v>
      </c>
      <c r="B54" s="247"/>
      <c r="C54" s="247"/>
      <c r="D54" s="247"/>
      <c r="E54" s="247"/>
      <c r="F54" s="247"/>
      <c r="G54" s="65">
        <v>45</v>
      </c>
      <c r="H54" s="68">
        <f>H49+H50+H51+H52+H53</f>
        <v>-8569302</v>
      </c>
      <c r="I54" s="68">
        <f>I49+I50+I51+I52+I53</f>
        <v>-6159922</v>
      </c>
    </row>
    <row r="55" spans="1:9" ht="29.45" customHeight="1" x14ac:dyDescent="0.2">
      <c r="A55" s="252" t="s">
        <v>215</v>
      </c>
      <c r="B55" s="252"/>
      <c r="C55" s="252"/>
      <c r="D55" s="252"/>
      <c r="E55" s="252"/>
      <c r="F55" s="252"/>
      <c r="G55" s="65">
        <v>46</v>
      </c>
      <c r="H55" s="68">
        <f>H48+H54</f>
        <v>-3169302</v>
      </c>
      <c r="I55" s="68">
        <f>I48+I54</f>
        <v>-1284905</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1653441</v>
      </c>
      <c r="I57" s="68">
        <f>I27+I42+I55+I56</f>
        <v>2233303</v>
      </c>
    </row>
    <row r="58" spans="1:9" x14ac:dyDescent="0.2">
      <c r="A58" s="253" t="s">
        <v>218</v>
      </c>
      <c r="B58" s="253"/>
      <c r="C58" s="253"/>
      <c r="D58" s="253"/>
      <c r="E58" s="253"/>
      <c r="F58" s="253"/>
      <c r="G58" s="63">
        <v>49</v>
      </c>
      <c r="H58" s="67">
        <v>1022626</v>
      </c>
      <c r="I58" s="67">
        <v>1896687</v>
      </c>
    </row>
    <row r="59" spans="1:9" ht="31.15" customHeight="1" x14ac:dyDescent="0.2">
      <c r="A59" s="252" t="s">
        <v>219</v>
      </c>
      <c r="B59" s="252"/>
      <c r="C59" s="252"/>
      <c r="D59" s="252"/>
      <c r="E59" s="252"/>
      <c r="F59" s="252"/>
      <c r="G59" s="65">
        <v>50</v>
      </c>
      <c r="H59" s="68">
        <f>H57+H58</f>
        <v>2676067</v>
      </c>
      <c r="I59" s="68">
        <f>I57+I58</f>
        <v>4129990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46" sqref="I4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6" zoomScaleNormal="100" zoomScaleSheetLayoutView="86"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45930</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64039780</v>
      </c>
      <c r="I7" s="33">
        <v>3371336</v>
      </c>
      <c r="J7" s="33">
        <v>0</v>
      </c>
      <c r="K7" s="33">
        <v>0</v>
      </c>
      <c r="L7" s="33">
        <v>0</v>
      </c>
      <c r="M7" s="33">
        <v>0</v>
      </c>
      <c r="N7" s="33">
        <v>0</v>
      </c>
      <c r="O7" s="33">
        <v>27713796</v>
      </c>
      <c r="P7" s="33">
        <v>0</v>
      </c>
      <c r="Q7" s="33">
        <v>0</v>
      </c>
      <c r="R7" s="33">
        <v>0</v>
      </c>
      <c r="S7" s="33">
        <v>0</v>
      </c>
      <c r="T7" s="33">
        <v>0</v>
      </c>
      <c r="U7" s="33">
        <v>-23020941</v>
      </c>
      <c r="V7" s="33">
        <v>0</v>
      </c>
      <c r="W7" s="34">
        <f>H7+I7+J7+K7-L7+M7+N7+O7+P7+Q7+R7+U7+V7+S7+T7</f>
        <v>72103971</v>
      </c>
      <c r="X7" s="33">
        <v>0</v>
      </c>
      <c r="Y7" s="34">
        <f>W7+X7</f>
        <v>72103971</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64039780</v>
      </c>
      <c r="I10" s="34">
        <f t="shared" ref="I10:Y10" si="2">I7+I8+I9</f>
        <v>3371336</v>
      </c>
      <c r="J10" s="34">
        <f t="shared" si="2"/>
        <v>0</v>
      </c>
      <c r="K10" s="34">
        <f>K7+K8+K9</f>
        <v>0</v>
      </c>
      <c r="L10" s="34">
        <f t="shared" si="2"/>
        <v>0</v>
      </c>
      <c r="M10" s="34">
        <f t="shared" si="2"/>
        <v>0</v>
      </c>
      <c r="N10" s="34">
        <f t="shared" si="2"/>
        <v>0</v>
      </c>
      <c r="O10" s="34">
        <f t="shared" si="2"/>
        <v>27713796</v>
      </c>
      <c r="P10" s="34">
        <f t="shared" si="2"/>
        <v>0</v>
      </c>
      <c r="Q10" s="34">
        <f t="shared" si="2"/>
        <v>0</v>
      </c>
      <c r="R10" s="34">
        <f t="shared" si="2"/>
        <v>0</v>
      </c>
      <c r="S10" s="34">
        <f t="shared" si="2"/>
        <v>0</v>
      </c>
      <c r="T10" s="34">
        <f t="shared" si="2"/>
        <v>0</v>
      </c>
      <c r="U10" s="34">
        <f t="shared" si="2"/>
        <v>-23020941</v>
      </c>
      <c r="V10" s="34">
        <f t="shared" si="2"/>
        <v>0</v>
      </c>
      <c r="W10" s="34">
        <f t="shared" si="2"/>
        <v>72103971</v>
      </c>
      <c r="X10" s="34">
        <f t="shared" si="2"/>
        <v>0</v>
      </c>
      <c r="Y10" s="34">
        <f t="shared" si="2"/>
        <v>72103971</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-2678614</v>
      </c>
      <c r="W11" s="34">
        <f t="shared" ref="W11:W29" si="3">H11+I11+J11+K11-L11+M11+N11+O11+P11+Q11+R11+U11+V11+S11+T11</f>
        <v>-2678614</v>
      </c>
      <c r="X11" s="33">
        <v>0</v>
      </c>
      <c r="Y11" s="34">
        <f t="shared" ref="Y11:Y29" si="4">W11+X11</f>
        <v>-2678614</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64039780</v>
      </c>
      <c r="I30" s="36">
        <f t="shared" ref="I30:Y30" si="5">SUM(I10:I29)</f>
        <v>3371336</v>
      </c>
      <c r="J30" s="36">
        <f t="shared" si="5"/>
        <v>0</v>
      </c>
      <c r="K30" s="36">
        <f t="shared" si="5"/>
        <v>0</v>
      </c>
      <c r="L30" s="36">
        <f t="shared" si="5"/>
        <v>0</v>
      </c>
      <c r="M30" s="36">
        <f t="shared" si="5"/>
        <v>0</v>
      </c>
      <c r="N30" s="36">
        <f t="shared" si="5"/>
        <v>0</v>
      </c>
      <c r="O30" s="36">
        <f t="shared" si="5"/>
        <v>27713796</v>
      </c>
      <c r="P30" s="36">
        <f t="shared" si="5"/>
        <v>0</v>
      </c>
      <c r="Q30" s="36">
        <f t="shared" si="5"/>
        <v>0</v>
      </c>
      <c r="R30" s="36">
        <f t="shared" si="5"/>
        <v>0</v>
      </c>
      <c r="S30" s="36">
        <f t="shared" si="5"/>
        <v>0</v>
      </c>
      <c r="T30" s="36">
        <f t="shared" si="5"/>
        <v>0</v>
      </c>
      <c r="U30" s="36">
        <f t="shared" si="5"/>
        <v>-23020941</v>
      </c>
      <c r="V30" s="36">
        <f t="shared" si="5"/>
        <v>-2678614</v>
      </c>
      <c r="W30" s="36">
        <f t="shared" si="5"/>
        <v>69425357</v>
      </c>
      <c r="X30" s="36">
        <f t="shared" si="5"/>
        <v>0</v>
      </c>
      <c r="Y30" s="36">
        <f t="shared" si="5"/>
        <v>69425357</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-2678614</v>
      </c>
      <c r="W33" s="34">
        <f t="shared" si="8"/>
        <v>-2678614</v>
      </c>
      <c r="X33" s="34">
        <f t="shared" si="8"/>
        <v>0</v>
      </c>
      <c r="Y33" s="34">
        <f t="shared" si="8"/>
        <v>-2678614</v>
      </c>
    </row>
    <row r="34" spans="1:25" ht="30.75" customHeight="1" x14ac:dyDescent="0.2">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64039780</v>
      </c>
      <c r="I36" s="33">
        <v>3371336</v>
      </c>
      <c r="J36" s="33">
        <v>0</v>
      </c>
      <c r="K36" s="33">
        <v>0</v>
      </c>
      <c r="L36" s="33">
        <v>0</v>
      </c>
      <c r="M36" s="33">
        <v>0</v>
      </c>
      <c r="N36" s="33">
        <v>0</v>
      </c>
      <c r="O36" s="33">
        <v>27713796</v>
      </c>
      <c r="P36" s="33">
        <v>0</v>
      </c>
      <c r="Q36" s="33">
        <v>0</v>
      </c>
      <c r="R36" s="33">
        <v>0</v>
      </c>
      <c r="S36" s="33">
        <v>0</v>
      </c>
      <c r="T36" s="33">
        <v>0</v>
      </c>
      <c r="U36" s="33">
        <f>+U30+V30</f>
        <v>-25699555</v>
      </c>
      <c r="V36" s="33">
        <v>0</v>
      </c>
      <c r="W36" s="37">
        <f>H36+I36+J36+K36-L36+M36+N36+O36+P36+Q36+R36+U36+V36+S36+T36</f>
        <v>69425357</v>
      </c>
      <c r="X36" s="33">
        <v>0</v>
      </c>
      <c r="Y36" s="37">
        <f t="shared" ref="Y36:Y38" si="12">W36+X36</f>
        <v>69425357</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64039780</v>
      </c>
      <c r="I39" s="34">
        <f t="shared" ref="I39:Y39" si="14">I36+I37+I38</f>
        <v>3371336</v>
      </c>
      <c r="J39" s="34">
        <f t="shared" si="14"/>
        <v>0</v>
      </c>
      <c r="K39" s="34">
        <f t="shared" si="14"/>
        <v>0</v>
      </c>
      <c r="L39" s="34">
        <f t="shared" si="14"/>
        <v>0</v>
      </c>
      <c r="M39" s="34">
        <f t="shared" si="14"/>
        <v>0</v>
      </c>
      <c r="N39" s="34">
        <f t="shared" si="14"/>
        <v>0</v>
      </c>
      <c r="O39" s="34">
        <f t="shared" si="14"/>
        <v>27713796</v>
      </c>
      <c r="P39" s="34">
        <f t="shared" si="14"/>
        <v>0</v>
      </c>
      <c r="Q39" s="34">
        <f t="shared" si="14"/>
        <v>0</v>
      </c>
      <c r="R39" s="34">
        <f t="shared" si="14"/>
        <v>0</v>
      </c>
      <c r="S39" s="34">
        <f t="shared" si="14"/>
        <v>0</v>
      </c>
      <c r="T39" s="34">
        <f t="shared" si="14"/>
        <v>0</v>
      </c>
      <c r="U39" s="34">
        <f t="shared" si="14"/>
        <v>-25699555</v>
      </c>
      <c r="V39" s="34">
        <f t="shared" si="14"/>
        <v>0</v>
      </c>
      <c r="W39" s="34">
        <f t="shared" si="14"/>
        <v>69425357</v>
      </c>
      <c r="X39" s="34">
        <f t="shared" si="14"/>
        <v>0</v>
      </c>
      <c r="Y39" s="34">
        <f t="shared" si="14"/>
        <v>69425357</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1040429</v>
      </c>
      <c r="W40" s="37">
        <f t="shared" ref="W40:W58" si="15">H40+I40+J40+K40-L40+M40+N40+O40+P40+Q40+R40+U40+V40+S40+T40</f>
        <v>1040429</v>
      </c>
      <c r="X40" s="33">
        <v>0</v>
      </c>
      <c r="Y40" s="37">
        <f t="shared" ref="Y40:Y58" si="16">W40+X40</f>
        <v>1040429</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64039780</v>
      </c>
      <c r="I59" s="36">
        <f t="shared" ref="I59:Y59" si="17">SUM(I39:I58)</f>
        <v>3371336</v>
      </c>
      <c r="J59" s="36">
        <f t="shared" si="17"/>
        <v>0</v>
      </c>
      <c r="K59" s="36">
        <f t="shared" si="17"/>
        <v>0</v>
      </c>
      <c r="L59" s="36">
        <f t="shared" si="17"/>
        <v>0</v>
      </c>
      <c r="M59" s="36">
        <f t="shared" si="17"/>
        <v>0</v>
      </c>
      <c r="N59" s="36">
        <f t="shared" si="17"/>
        <v>0</v>
      </c>
      <c r="O59" s="36">
        <f t="shared" si="17"/>
        <v>27713796</v>
      </c>
      <c r="P59" s="36">
        <f t="shared" si="17"/>
        <v>0</v>
      </c>
      <c r="Q59" s="36">
        <f t="shared" si="17"/>
        <v>0</v>
      </c>
      <c r="R59" s="36">
        <f t="shared" si="17"/>
        <v>0</v>
      </c>
      <c r="S59" s="36">
        <f t="shared" si="17"/>
        <v>0</v>
      </c>
      <c r="T59" s="36">
        <f t="shared" si="17"/>
        <v>0</v>
      </c>
      <c r="U59" s="36">
        <f t="shared" si="17"/>
        <v>-25699555</v>
      </c>
      <c r="V59" s="36">
        <f t="shared" si="17"/>
        <v>1040429</v>
      </c>
      <c r="W59" s="36">
        <f t="shared" si="17"/>
        <v>70465786</v>
      </c>
      <c r="X59" s="36">
        <f t="shared" si="17"/>
        <v>0</v>
      </c>
      <c r="Y59" s="36">
        <f t="shared" si="17"/>
        <v>70465786</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1040429</v>
      </c>
      <c r="W62" s="37">
        <f t="shared" si="20"/>
        <v>1040429</v>
      </c>
      <c r="X62" s="37">
        <f t="shared" si="20"/>
        <v>0</v>
      </c>
      <c r="Y62" s="37">
        <f t="shared" si="20"/>
        <v>1040429</v>
      </c>
    </row>
    <row r="63" spans="1:25" ht="29.25" customHeight="1" x14ac:dyDescent="0.2">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view="pageBreakPreview" zoomScale="86" zoomScaleNormal="66" zoomScaleSheetLayoutView="86" workbookViewId="0">
      <selection activeCell="A41" sqref="A41:I41"/>
    </sheetView>
  </sheetViews>
  <sheetFormatPr defaultRowHeight="12.75" x14ac:dyDescent="0.2"/>
  <cols>
    <col min="9" max="9" width="95" customWidth="1"/>
  </cols>
  <sheetData>
    <row r="1" spans="1:9" ht="12.75" customHeight="1"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46.6" customHeight="1" x14ac:dyDescent="0.2">
      <c r="A40" s="303"/>
      <c r="B40" s="303"/>
      <c r="C40" s="303"/>
      <c r="D40" s="303"/>
      <c r="E40" s="303"/>
      <c r="F40" s="303"/>
      <c r="G40" s="303"/>
      <c r="H40" s="303"/>
      <c r="I40" s="303"/>
    </row>
    <row r="41" spans="1:9" ht="15.6" customHeight="1" x14ac:dyDescent="0.2">
      <c r="A41" s="304"/>
      <c r="B41" s="304"/>
      <c r="C41" s="304"/>
      <c r="D41" s="304"/>
      <c r="E41" s="304"/>
      <c r="F41" s="304"/>
      <c r="G41" s="304"/>
      <c r="H41" s="304"/>
      <c r="I41" s="304"/>
    </row>
  </sheetData>
  <mergeCells count="2">
    <mergeCell ref="A1:I40"/>
    <mergeCell ref="A41:I41"/>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b8e44fe4aacc5721085dc8cbc35fcbc5">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d172e40fc1c03a329b71ff1e4de82a1"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A7F475C8-5C69-463B-9EB7-9C5DF847F7F2}"/>
</file>

<file path=customXml/itemProps3.xml><?xml version="1.0" encoding="utf-8"?>
<ds:datastoreItem xmlns:ds="http://schemas.openxmlformats.org/officeDocument/2006/customXml" ds:itemID="{81DF4A76-605D-40F1-9D34-630BCD81426F}">
  <ds:schemaRefs>
    <ds:schemaRef ds:uri="http://purl.org/dc/dcmitype/"/>
    <ds:schemaRef ds:uri="http://purl.org/dc/terms/"/>
    <ds:schemaRef ds:uri="http://schemas.microsoft.com/office/2006/documentManagement/types"/>
    <ds:schemaRef ds:uri="http://purl.org/dc/elements/1.1/"/>
    <ds:schemaRef ds:uri="041d80b7-e3cf-4673-a593-9d4c7240208b"/>
    <ds:schemaRef ds:uri="http://schemas.microsoft.com/office/infopath/2007/PartnerControls"/>
    <ds:schemaRef ds:uri="http://schemas.openxmlformats.org/package/2006/metadata/core-properties"/>
    <ds:schemaRef ds:uri="d65a50fc-9b55-461a-a454-307befa5936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2024-04-28T17:21:45Z</cp:lastPrinted>
  <dcterms:created xsi:type="dcterms:W3CDTF">2008-10-17T11:51:54Z</dcterms:created>
  <dcterms:modified xsi:type="dcterms:W3CDTF">2025-10-15T11:47:30Z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