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C:\Financije\2020\Nina\Burza\2020\30.09.2020.  predano 30.10.2020 –\Nekonsolidirano\"/>
    </mc:Choice>
  </mc:AlternateContent>
  <xr:revisionPtr revIDLastSave="0" documentId="13_ncr:1_{B6AE8049-8D4E-4BCB-B751-F3C46F87A4CB}" xr6:coauthVersionLast="45" xr6:coauthVersionMax="45" xr10:uidLastSave="{00000000-0000-0000-0000-000000000000}"/>
  <bookViews>
    <workbookView xWindow="-120" yWindow="-120" windowWidth="19440" windowHeight="1500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I128" i="18" l="1"/>
  <c r="I127" i="18"/>
  <c r="I124" i="18"/>
  <c r="I120" i="18"/>
  <c r="I117" i="18"/>
  <c r="I114" i="18"/>
  <c r="I112" i="18"/>
  <c r="I111" i="18"/>
  <c r="I110" i="18"/>
  <c r="I108" i="18"/>
  <c r="I105" i="18"/>
  <c r="I104" i="18"/>
  <c r="I102" i="18"/>
  <c r="I101" i="18"/>
  <c r="I100" i="18"/>
  <c r="I98" i="18"/>
  <c r="I95" i="18"/>
  <c r="I82" i="18"/>
  <c r="I69" i="18"/>
  <c r="I65" i="18"/>
  <c r="I64" i="18"/>
  <c r="I62" i="18"/>
  <c r="I61" i="18"/>
  <c r="I59" i="18"/>
  <c r="I52" i="18"/>
  <c r="I51" i="18"/>
  <c r="I41" i="18"/>
  <c r="I40" i="18"/>
  <c r="I39" i="18"/>
  <c r="I37" i="18"/>
  <c r="I36" i="18"/>
  <c r="I35" i="18"/>
  <c r="I34" i="18"/>
  <c r="I14" i="18"/>
  <c r="I13" i="18"/>
  <c r="I12" i="18"/>
  <c r="I11" i="18"/>
  <c r="K52" i="19"/>
  <c r="K51" i="19"/>
  <c r="K45" i="19"/>
  <c r="K44" i="19"/>
  <c r="K41" i="19"/>
  <c r="K25" i="19"/>
  <c r="K24" i="19"/>
  <c r="K23" i="19"/>
  <c r="K22" i="19"/>
  <c r="K21" i="19"/>
  <c r="K19" i="19"/>
  <c r="K18" i="19"/>
  <c r="K17" i="19"/>
  <c r="K13" i="19"/>
  <c r="K12" i="19"/>
  <c r="K11" i="19"/>
  <c r="K10" i="19"/>
  <c r="K9" i="19"/>
  <c r="I25" i="20" l="1"/>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O56" i="22"/>
  <c r="O61" i="22" s="1"/>
  <c r="N55" i="22"/>
  <c r="N56" i="22" s="1"/>
  <c r="H34" i="21"/>
  <c r="H55" i="20"/>
  <c r="H47" i="21"/>
  <c r="H75" i="18"/>
  <c r="H131" i="18" s="1"/>
  <c r="H132" i="18" s="1"/>
  <c r="H42" i="20"/>
  <c r="H9" i="18"/>
  <c r="H14" i="19"/>
  <c r="H44" i="18"/>
  <c r="T61" i="22"/>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4" i="22"/>
  <c r="U53" i="22"/>
  <c r="U52" i="22"/>
  <c r="U51" i="22"/>
  <c r="U50" i="22"/>
  <c r="U49" i="22"/>
  <c r="U48" i="22"/>
  <c r="U47" i="22"/>
  <c r="U46" i="22"/>
  <c r="U45" i="22"/>
  <c r="U44" i="22"/>
  <c r="U43" i="22"/>
  <c r="U42" i="22"/>
  <c r="U41" i="22"/>
  <c r="U40" i="22"/>
  <c r="U39" i="22"/>
  <c r="V38" i="22"/>
  <c r="T38" i="22"/>
  <c r="T57" i="22" s="1"/>
  <c r="S38" i="22"/>
  <c r="S57" i="22" s="1"/>
  <c r="R38" i="22"/>
  <c r="R57" i="22" s="1"/>
  <c r="Q38" i="22"/>
  <c r="Q57" i="22" s="1"/>
  <c r="P38" i="22"/>
  <c r="P57" i="22" s="1"/>
  <c r="O38" i="22"/>
  <c r="O57" i="22" s="1"/>
  <c r="N38" i="22"/>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U55" i="22" l="1"/>
  <c r="I34" i="21"/>
  <c r="V39" i="22"/>
  <c r="W39" i="22"/>
  <c r="J60" i="19"/>
  <c r="H49" i="21"/>
  <c r="H51" i="21" s="1"/>
  <c r="N61" i="22"/>
  <c r="U56" i="22"/>
  <c r="N57" i="22"/>
  <c r="H57" i="20"/>
  <c r="H59" i="20" s="1"/>
  <c r="H61" i="19"/>
  <c r="K14" i="19"/>
  <c r="K61" i="19" s="1"/>
  <c r="K60" i="19"/>
  <c r="I55" i="20"/>
  <c r="H72" i="18"/>
  <c r="I75" i="18"/>
  <c r="I131" i="18" s="1"/>
  <c r="I47" i="21"/>
  <c r="I44" i="18"/>
  <c r="I14" i="19"/>
  <c r="I61" i="19" s="1"/>
  <c r="H60" i="19"/>
  <c r="J14" i="19"/>
  <c r="J61" i="19" s="1"/>
  <c r="I9" i="18"/>
  <c r="U59" i="22"/>
  <c r="U60" i="22" s="1"/>
  <c r="W31" i="22"/>
  <c r="W32" i="22" s="1"/>
  <c r="U31" i="22"/>
  <c r="U32" i="22" s="1"/>
  <c r="W33" i="22"/>
  <c r="U33" i="22"/>
  <c r="W38" i="22"/>
  <c r="U38" i="22"/>
  <c r="W10" i="22"/>
  <c r="W29" i="22" s="1"/>
  <c r="U10" i="22"/>
  <c r="U29" i="22" s="1"/>
  <c r="U61" i="22" l="1"/>
  <c r="I49" i="21"/>
  <c r="I51" i="21" s="1"/>
  <c r="J63" i="19"/>
  <c r="K62" i="19"/>
  <c r="K66" i="19" s="1"/>
  <c r="K89" i="19" s="1"/>
  <c r="V40" i="22"/>
  <c r="U57" i="22"/>
  <c r="H64" i="19"/>
  <c r="K63" i="19"/>
  <c r="K64" i="19"/>
  <c r="I72" i="18"/>
  <c r="I132" i="18" s="1"/>
  <c r="I63" i="19"/>
  <c r="I64" i="19"/>
  <c r="I62" i="19"/>
  <c r="H62" i="19"/>
  <c r="H66" i="19" s="1"/>
  <c r="H89" i="19" s="1"/>
  <c r="H63" i="19"/>
  <c r="J62" i="19"/>
  <c r="J66" i="19" s="1"/>
  <c r="J89" i="19" s="1"/>
  <c r="I35" i="20" s="1"/>
  <c r="I42" i="20" s="1"/>
  <c r="J64" i="19"/>
  <c r="K67" i="19" l="1"/>
  <c r="K101" i="19" s="1"/>
  <c r="K68" i="19"/>
  <c r="W40" i="22"/>
  <c r="V41" i="22"/>
  <c r="V42" i="22" s="1"/>
  <c r="H67" i="19"/>
  <c r="H101" i="19" s="1"/>
  <c r="H68" i="19"/>
  <c r="I66" i="19"/>
  <c r="I89" i="19" s="1"/>
  <c r="I67" i="19"/>
  <c r="I68" i="19"/>
  <c r="J67" i="19"/>
  <c r="J68" i="19"/>
  <c r="I8" i="20" s="1"/>
  <c r="I101" i="19" l="1"/>
  <c r="I18" i="20"/>
  <c r="I24" i="20" s="1"/>
  <c r="I27" i="20" s="1"/>
  <c r="I57" i="20" s="1"/>
  <c r="I59" i="20" s="1"/>
  <c r="J101" i="19"/>
  <c r="W42" i="22"/>
  <c r="W41" i="22"/>
  <c r="V43" i="22"/>
  <c r="W43" i="22" l="1"/>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<sst xmlns="http://schemas.openxmlformats.org/spreadsheetml/2006/main" count="516" uniqueCount="453">
  <si>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</si>
  <si>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</si>
  <si>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</si>
  <si>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</si>
  <si>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</si>
  <si>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</si>
  <si>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</si>
  <si>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</si>
  <si>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</si>
  <si>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</si>
  <si>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</si>
  <si>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</si>
  <si>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</si>
  <si>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</si>
  <si>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</si>
  <si>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</si>
  <si>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</si>
  <si>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</si>
  <si>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</si>
  <si>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</si>
  <si>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</si>
  <si>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</si>
  <si>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</si>
  <si>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</si>
  <si>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</si>
  <si>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</si>
  <si>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</si>
  <si>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</si>
  <si>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</si>
  <si>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</si>
  <si>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</si>
  <si>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</si>
  <si>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</si>
  <si>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</si>
  <si>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</si>
  <si>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</si>
  <si>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</si>
  <si>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</si>
  <si>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</si>
  <si>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</si>
  <si>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</si>
  <si>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</si>
  <si>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</si>
  <si>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</si>
  <si>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</si>
  <si>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</si>
  <si>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</si>
  <si>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</si>
  <si>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</si>
  <si>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</si>
  <si>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</si>
  <si>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</si>
  <si>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</si>
  <si>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</si>
  <si>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</si>
  <si>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</si>
  <si>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</si>
  <si>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</si>
  <si>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</si>
  <si>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</si>
  <si>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</si>
  <si>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</si>
  <si>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</si>
  <si>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</si>
  <si>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</si>
  <si>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</si>
  <si>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</si>
  <si>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</si>
  <si>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</si>
  <si>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</si>
  <si>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</si>
  <si>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</si>
  <si>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</si>
  <si>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</si>
  <si>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</si>
  <si>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</si>
  <si>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</si>
  <si>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</si>
  <si>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</si>
  <si>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</si>
  <si>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</si>
  <si>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</si>
  <si>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</si>
  <si>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</si>
  <si>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</si>
  <si>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</si>
  <si>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</si>
  <si>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</si>
  <si>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</si>
  <si>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</si>
  <si>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</si>
  <si>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</si>
  <si>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</si>
  <si>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</si>
  <si>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</si>
  <si>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</si>
  <si>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</si>
  <si>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</si>
  <si>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</si>
  <si>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</si>
  <si>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</si>
  <si>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</si>
  <si>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</si>
  <si>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</si>
  <si>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</si>
  <si>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</si>
  <si>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</si>
  <si>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</si>
  <si>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</si>
  <si>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</si>
  <si>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</si>
  <si>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</si>
  <si>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</si>
  <si>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</si>
  <si>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</si>
  <si>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</si>
  <si>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</si>
  <si>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</si>
  <si>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</si>
  <si>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</si>
  <si>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</si>
  <si>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</si>
  <si>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</si>
  <si>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</si>
  <si>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</si>
  <si>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</si>
  <si>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</si>
  <si>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</si>
  <si>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</si>
  <si>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</si>
  <si>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</si>
  <si>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</si>
  <si>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</si>
  <si>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</si>
  <si>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</si>
  <si>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</si>
  <si>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</si>
  <si>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</si>
  <si>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</si>
  <si>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</si>
  <si>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</si>
  <si>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</si>
  <si>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</si>
  <si>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</si>
  <si>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</si>
  <si>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</si>
  <si>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</si>
  <si>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</si>
  <si>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</si>
  <si>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</si>
  <si>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</si>
  <si>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</si>
  <si>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</si>
  <si>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</si>
  <si>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</si>
  <si>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</si>
  <si>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</si>
  <si>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</si>
  <si>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</si>
  <si>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</si>
  <si>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</si>
  <si>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</si>
  <si>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</si>
  <si>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</si>
  <si>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</si>
  <si>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</si>
  <si>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</si>
  <si>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</si>
  <si>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</si>
  <si>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</si>
  <si>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</si>
  <si>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</si>
  <si>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</si>
  <si>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</si>
  <si>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</si>
  <si>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</si>
  <si>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</si>
  <si>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</si>
  <si>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</si>
  <si>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</si>
  <si>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</si>
  <si>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</si>
  <si>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</si>
  <si>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</si>
  <si>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</si>
  <si>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</si>
  <si>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</si>
  <si>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</si>
  <si>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</si>
  <si>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</si>
  <si>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</si>
  <si>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</si>
  <si>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</si>
  <si>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</si>
  <si>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</si>
  <si>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</si>
  <si>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</si>
  <si>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</si>
  <si>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</si>
  <si>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</si>
  <si>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</si>
  <si>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</si>
  <si>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</si>
  <si>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</si>
  <si>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</si>
  <si>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</si>
  <si>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</si>
  <si>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</si>
  <si>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</si>
  <si>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</si>
  <si>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</si>
  <si>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</si>
  <si>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</si>
  <si>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</si>
  <si>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</si>
  <si>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</si>
  <si>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</si>
  <si>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</si>
  <si>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</si>
  <si>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</si>
  <si>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</si>
  <si>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</si>
  <si>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</si>
  <si>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</si>
  <si>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</si>
  <si>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</si>
  <si>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</si>
  <si>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</si>
  <si>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</si>
  <si>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</si>
  <si>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</si>
  <si>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</si>
  <si>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</si>
  <si>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</si>
  <si>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</si>
  <si>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</si>
  <si>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</si>
  <si>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</si>
  <si>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</si>
  <si>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</si>
  <si>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</si>
  <si>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</si>
  <si>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</si>
  <si>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</si>
  <si>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</si>
  <si>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</si>
  <si>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</si>
  <si>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</si>
  <si>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</si>
  <si>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</si>
  <si>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</si>
  <si>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</si>
  <si>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</si>
  <si>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</si>
  <si>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</si>
  <si>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</si>
  <si>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</si>
  <si>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</si>
  <si>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</si>
  <si>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</si>
  <si>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</si>
  <si>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</si>
  <si>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</si>
  <si>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</si>
  <si>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</si>
  <si>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</si>
  <si>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</si>
  <si>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</si>
  <si>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</si>
  <si>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</si>
  <si>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</si>
  <si>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</si>
  <si>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</si>
  <si>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</si>
  <si>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</si>
  <si>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</si>
  <si>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</si>
  <si>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</si>
  <si>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</si>
  <si>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</si>
  <si>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</si>
  <si>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</si>
  <si>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</si>
  <si>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</si>
  <si>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</si>
  <si>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</si>
  <si>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</si>
  <si>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</si>
  <si>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</si>
  <si>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</si>
  <si>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</si>
  <si>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</si>
  <si>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</si>
  <si>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</si>
  <si>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</si>
  <si>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</si>
  <si>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</si>
  <si>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</si>
  <si>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</si>
  <si>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</si>
  <si>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</si>
  <si>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</si>
  <si>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</si>
  <si>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</si>
  <si>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</si>
  <si>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</si>
  <si>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</si>
  <si>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</si>
  <si>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</si>
  <si>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</si>
  <si>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</si>
  <si>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</si>
  <si>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</si>
  <si>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</si>
  <si>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</si>
  <si>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</si>
  <si>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</si>
  <si>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</si>
  <si>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</si>
  <si>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</si>
  <si>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</si>
  <si>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</si>
  <si>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</si>
  <si>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</si>
  <si>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</si>
  <si>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</si>
  <si>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</si>
  <si>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</si>
  <si>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</si>
  <si>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</si>
  <si>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</si>
  <si>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</si>
  <si>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</si>
  <si>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</si>
  <si>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</si>
  <si>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</si>
  <si>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</si>
  <si>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</si>
  <si>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</si>
  <si>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</si>
  <si>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</si>
  <si>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</si>
  <si>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</si>
  <si>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</si>
  <si>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</si>
  <si>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</si>
  <si>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</si>
  <si>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</si>
  <si>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</si>
  <si>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</si>
  <si>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</si>
  <si>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</si>
  <si>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</si>
  <si>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</si>
  <si>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</si>
  <si>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</si>
  <si>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</si>
  <si>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</si>
  <si>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</si>
  <si>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</si>
  <si>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</si>
  <si>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</si>
  <si>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</si>
  <si>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</si>
  <si>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</si>
  <si>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</si>
  <si>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</si>
  <si>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</si>
  <si>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</si>
  <si>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</si>
  <si>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</si>
  <si>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</si>
  <si>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</si>
  <si>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</si>
  <si>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</si>
  <si>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</si>
  <si>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</si>
  <si>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</si>
  <si>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</si>
  <si>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</si>
  <si>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</si>
  <si>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</si>
  <si>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</si>
  <si>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</si>
  <si>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</si>
  <si>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</si>
  <si>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</si>
  <si>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</si>
  <si>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</si>
  <si>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</si>
  <si>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</si>
  <si>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</si>
  <si>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</si>
  <si>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</si>
  <si>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</si>
  <si>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</si>
  <si>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</si>
  <si>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</si>
  <si>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</si>
  <si>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</si>
  <si>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</si>
  <si>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</si>
  <si>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</si>
  <si>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</si>
  <si>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</si>
  <si>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</si>
  <si>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</si>
  <si>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</si>
  <si>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</si>
  <si>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</si>
  <si>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</si>
  <si>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</si>
  <si>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</si>
  <si>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</si>
  <si>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</si>
  <si>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</si>
  <si>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</si>
  <si>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</si>
  <si>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</si>
  <si>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</si>
  <si>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</si>
  <si>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</si>
  <si>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</si>
  <si>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</si>
  <si>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</si>
  <si>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</si>
  <si>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</si>
  <si>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</si>
  <si>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</si>
  <si>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</si>
  <si>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</si>
  <si>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</si>
  <si>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</si>
  <si>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</si>
  <si>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51228874907</t>
  </si>
  <si>
    <t>03036138</t>
  </si>
  <si>
    <t>HR</t>
  </si>
  <si>
    <t>090006523</t>
  </si>
  <si>
    <t>LUKA PLOČE d.d.</t>
  </si>
  <si>
    <t>PLOČE</t>
  </si>
  <si>
    <t>TRG KRALJA TOMISLAVA 21</t>
  </si>
  <si>
    <t>financije@luka-ploce.hr</t>
  </si>
  <si>
    <t>020/603-223</t>
  </si>
  <si>
    <t>Obveznik: LUKA PLOČE d.d.</t>
  </si>
  <si>
    <t>74780000P0WHNTXNI633</t>
  </si>
  <si>
    <t>www.luka-ploce.hr</t>
  </si>
  <si>
    <t>2574</t>
  </si>
  <si>
    <t>DANIELA MARELIĆ</t>
  </si>
  <si>
    <t>D.Marelic@luka-ploce.hr</t>
  </si>
  <si>
    <t>stanje na dan 30.09.2020.</t>
  </si>
  <si>
    <t>u razdoblju01.01.2020 do 30.09.2020</t>
  </si>
  <si>
    <t>u razdoblju 01.01.2020. do 30.09.2020.</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</si>
  <si>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01.01.2020. - 30.09.2020.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</si>
</sst>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24" fillId="0" borderId="39" xfId="0" applyNumberFormat="1" applyFont="1" applyFill="1" applyBorder="1" applyAlignment="1" applyProtection="1">
      <alignment vertical="center" shrinkToFit="1"/>
      <protection locked="0"/>
    </xf>
    <xf numFmtId="3" fontId="6" fillId="0" borderId="13" xfId="0" applyNumberFormat="1" applyFont="1" applyBorder="1" applyAlignment="1" applyProtection="1">
      <alignment horizontal="right" vertical="center" wrapText="1"/>
      <protection locked="0"/>
    </xf>
    <xf numFmtId="3" fontId="6" fillId="0" borderId="42" xfId="0" applyNumberFormat="1" applyFont="1" applyBorder="1" applyAlignment="1" applyProtection="1">
      <alignment horizontal="right" vertical="center" shrinkToFit="1"/>
      <protection locked="0"/>
    </xf>
    <xf numFmtId="3" fontId="6" fillId="0" borderId="48" xfId="0" applyNumberFormat="1" applyFont="1" applyBorder="1" applyAlignment="1" applyProtection="1">
      <alignment vertical="center" wrapText="1"/>
      <protection locked="0"/>
    </xf>
    <xf numFmtId="3" fontId="6" fillId="0" borderId="42" xfId="0" applyNumberFormat="1" applyFont="1" applyFill="1" applyBorder="1" applyAlignment="1" applyProtection="1">
      <alignment horizontal="right" vertical="center" shrinkToFit="1"/>
      <protection locked="0"/>
    </xf>
    <xf numFmtId="3" fontId="6" fillId="0" borderId="13" xfId="0" applyNumberFormat="1" applyFont="1" applyBorder="1" applyAlignment="1" applyProtection="1">
      <alignment vertical="center" wrapText="1"/>
      <protection locked="0"/>
    </xf>
    <xf numFmtId="3" fontId="4" fillId="0" borderId="39" xfId="0" applyNumberFormat="1" applyFont="1" applyBorder="1" applyAlignment="1" applyProtection="1">
      <alignmen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2" xfId="3" xr:uid="{00000000-0005-0000-0000-000002000000}"/>
    <cellStyle name="Normal 2 2" xfId="5" xr:uid="{BFBF69DC-613B-403C-9BFD-36B6E7A22847}"/>
    <cellStyle name="Normal 3" xfId="4" xr:uid="{00000000-0005-0000-0000-000003000000}"/>
    <cellStyle name="Normal 3 2" xfId="6" xr:uid="{BE667E5D-CB6F-48DF-ACB7-C1F6349B1C92}"/>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30" sqref="C30"/>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79" t="s">
        <v>391</v>
      </c>
      <c r="B1" s="180"/>
      <c r="C1" s="180"/>
      <c r="D1" s="67"/>
      <c r="E1" s="67"/>
      <c r="F1" s="67"/>
      <c r="G1" s="67"/>
      <c r="H1" s="67"/>
      <c r="I1" s="67"/>
      <c r="J1" s="68"/>
    </row>
    <row r="2" spans="1:20" ht="14.45" customHeight="1" x14ac:dyDescent="0.25">
      <c r="A2" s="181" t="s">
        <v>407</v>
      </c>
      <c r="B2" s="182"/>
      <c r="C2" s="182"/>
      <c r="D2" s="182"/>
      <c r="E2" s="182"/>
      <c r="F2" s="182"/>
      <c r="G2" s="182"/>
      <c r="H2" s="182"/>
      <c r="I2" s="182"/>
      <c r="J2" s="183"/>
      <c r="N2" s="118">
        <v>1</v>
      </c>
    </row>
    <row r="3" spans="1:20" x14ac:dyDescent="0.25">
      <c r="A3" s="70"/>
      <c r="B3" s="71"/>
      <c r="C3" s="71"/>
      <c r="D3" s="71"/>
      <c r="E3" s="71"/>
      <c r="F3" s="71"/>
      <c r="G3" s="71"/>
      <c r="H3" s="71"/>
      <c r="I3" s="71"/>
      <c r="J3" s="72"/>
      <c r="N3" s="118">
        <v>2</v>
      </c>
    </row>
    <row r="4" spans="1:20" ht="33.6" customHeight="1" x14ac:dyDescent="0.25">
      <c r="A4" s="184" t="s">
        <v>392</v>
      </c>
      <c r="B4" s="185"/>
      <c r="C4" s="185"/>
      <c r="D4" s="185"/>
      <c r="E4" s="186">
        <v>43831</v>
      </c>
      <c r="F4" s="187"/>
      <c r="G4" s="73" t="s">
        <v>0</v>
      </c>
      <c r="H4" s="186">
        <v>44104</v>
      </c>
      <c r="I4" s="187"/>
      <c r="J4" s="74"/>
      <c r="N4" s="118">
        <v>3</v>
      </c>
    </row>
    <row r="5" spans="1:20" s="75" customFormat="1" ht="10.15" customHeight="1" x14ac:dyDescent="0.25">
      <c r="A5" s="188"/>
      <c r="B5" s="189"/>
      <c r="C5" s="189"/>
      <c r="D5" s="189"/>
      <c r="E5" s="189"/>
      <c r="F5" s="189"/>
      <c r="G5" s="189"/>
      <c r="H5" s="189"/>
      <c r="I5" s="189"/>
      <c r="J5" s="190"/>
      <c r="N5" s="119">
        <v>4</v>
      </c>
    </row>
    <row r="6" spans="1:20" ht="20.45" customHeight="1" x14ac:dyDescent="0.25">
      <c r="A6" s="76"/>
      <c r="B6" s="77" t="s">
        <v>414</v>
      </c>
      <c r="C6" s="78"/>
      <c r="D6" s="78"/>
      <c r="E6" s="84">
        <v>2020</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3</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75" t="s">
        <v>416</v>
      </c>
      <c r="B10" s="176"/>
      <c r="C10" s="176"/>
      <c r="D10" s="176"/>
      <c r="E10" s="176"/>
      <c r="F10" s="176"/>
      <c r="G10" s="176"/>
      <c r="H10" s="176"/>
      <c r="I10" s="176"/>
      <c r="J10" s="86"/>
    </row>
    <row r="11" spans="1:20" ht="24.6" customHeight="1" x14ac:dyDescent="0.25">
      <c r="A11" s="163" t="s">
        <v>393</v>
      </c>
      <c r="B11" s="177"/>
      <c r="C11" s="169" t="s">
        <v>435</v>
      </c>
      <c r="D11" s="170"/>
      <c r="E11" s="87"/>
      <c r="F11" s="135" t="s">
        <v>417</v>
      </c>
      <c r="G11" s="173"/>
      <c r="H11" s="151" t="s">
        <v>436</v>
      </c>
      <c r="I11" s="152"/>
      <c r="J11" s="88"/>
    </row>
    <row r="12" spans="1:20" ht="14.45" customHeight="1" x14ac:dyDescent="0.25">
      <c r="A12" s="89"/>
      <c r="B12" s="90"/>
      <c r="C12" s="90"/>
      <c r="D12" s="90"/>
      <c r="E12" s="178"/>
      <c r="F12" s="178"/>
      <c r="G12" s="178"/>
      <c r="H12" s="178"/>
      <c r="I12" s="91"/>
      <c r="J12" s="88"/>
    </row>
    <row r="13" spans="1:20" ht="21" customHeight="1" x14ac:dyDescent="0.25">
      <c r="A13" s="134" t="s">
        <v>408</v>
      </c>
      <c r="B13" s="173"/>
      <c r="C13" s="169" t="s">
        <v>437</v>
      </c>
      <c r="D13" s="170"/>
      <c r="E13" s="191"/>
      <c r="F13" s="178"/>
      <c r="G13" s="178"/>
      <c r="H13" s="178"/>
      <c r="I13" s="91"/>
      <c r="J13" s="88"/>
    </row>
    <row r="14" spans="1:20" ht="10.9" customHeight="1" x14ac:dyDescent="0.25">
      <c r="A14" s="87"/>
      <c r="B14" s="91"/>
      <c r="C14" s="90"/>
      <c r="D14" s="90"/>
      <c r="E14" s="141"/>
      <c r="F14" s="141"/>
      <c r="G14" s="141"/>
      <c r="H14" s="141"/>
      <c r="I14" s="90"/>
      <c r="J14" s="92"/>
    </row>
    <row r="15" spans="1:20" ht="22.9" customHeight="1" x14ac:dyDescent="0.25">
      <c r="A15" s="134" t="s">
        <v>394</v>
      </c>
      <c r="B15" s="173"/>
      <c r="C15" s="169" t="s">
        <v>434</v>
      </c>
      <c r="D15" s="170"/>
      <c r="E15" s="174"/>
      <c r="F15" s="165"/>
      <c r="G15" s="93" t="s">
        <v>418</v>
      </c>
      <c r="H15" s="151" t="s">
        <v>444</v>
      </c>
      <c r="I15" s="152"/>
      <c r="J15" s="94"/>
    </row>
    <row r="16" spans="1:20" ht="10.9" customHeight="1" x14ac:dyDescent="0.25">
      <c r="A16" s="87"/>
      <c r="B16" s="91"/>
      <c r="C16" s="90"/>
      <c r="D16" s="90"/>
      <c r="E16" s="141"/>
      <c r="F16" s="141"/>
      <c r="G16" s="141"/>
      <c r="H16" s="141"/>
      <c r="I16" s="90"/>
      <c r="J16" s="92"/>
    </row>
    <row r="17" spans="1:10" ht="22.9" customHeight="1" x14ac:dyDescent="0.25">
      <c r="A17" s="95"/>
      <c r="B17" s="93" t="s">
        <v>419</v>
      </c>
      <c r="C17" s="169" t="s">
        <v>446</v>
      </c>
      <c r="D17" s="170"/>
      <c r="E17" s="96"/>
      <c r="F17" s="96"/>
      <c r="G17" s="96"/>
      <c r="H17" s="96"/>
      <c r="I17" s="96"/>
      <c r="J17" s="94"/>
    </row>
    <row r="18" spans="1:10" x14ac:dyDescent="0.25">
      <c r="A18" s="171"/>
      <c r="B18" s="172"/>
      <c r="C18" s="141"/>
      <c r="D18" s="141"/>
      <c r="E18" s="141"/>
      <c r="F18" s="141"/>
      <c r="G18" s="141"/>
      <c r="H18" s="141"/>
      <c r="I18" s="90"/>
      <c r="J18" s="92"/>
    </row>
    <row r="19" spans="1:10" x14ac:dyDescent="0.25">
      <c r="A19" s="163" t="s">
        <v>395</v>
      </c>
      <c r="B19" s="164"/>
      <c r="C19" s="142" t="s">
        <v>438</v>
      </c>
      <c r="D19" s="143"/>
      <c r="E19" s="143"/>
      <c r="F19" s="143"/>
      <c r="G19" s="143"/>
      <c r="H19" s="143"/>
      <c r="I19" s="143"/>
      <c r="J19" s="144"/>
    </row>
    <row r="20" spans="1:10" x14ac:dyDescent="0.25">
      <c r="A20" s="89"/>
      <c r="B20" s="90"/>
      <c r="C20" s="97"/>
      <c r="D20" s="90"/>
      <c r="E20" s="141"/>
      <c r="F20" s="141"/>
      <c r="G20" s="141"/>
      <c r="H20" s="141"/>
      <c r="I20" s="90"/>
      <c r="J20" s="92"/>
    </row>
    <row r="21" spans="1:10" x14ac:dyDescent="0.25">
      <c r="A21" s="163" t="s">
        <v>396</v>
      </c>
      <c r="B21" s="164"/>
      <c r="C21" s="151">
        <v>20340</v>
      </c>
      <c r="D21" s="152"/>
      <c r="E21" s="141"/>
      <c r="F21" s="141"/>
      <c r="G21" s="142" t="s">
        <v>439</v>
      </c>
      <c r="H21" s="143"/>
      <c r="I21" s="143"/>
      <c r="J21" s="144"/>
    </row>
    <row r="22" spans="1:10" x14ac:dyDescent="0.25">
      <c r="A22" s="89"/>
      <c r="B22" s="90"/>
      <c r="C22" s="90"/>
      <c r="D22" s="90"/>
      <c r="E22" s="141"/>
      <c r="F22" s="141"/>
      <c r="G22" s="141"/>
      <c r="H22" s="141"/>
      <c r="I22" s="90"/>
      <c r="J22" s="92"/>
    </row>
    <row r="23" spans="1:10" x14ac:dyDescent="0.25">
      <c r="A23" s="163" t="s">
        <v>397</v>
      </c>
      <c r="B23" s="164"/>
      <c r="C23" s="142" t="s">
        <v>440</v>
      </c>
      <c r="D23" s="143"/>
      <c r="E23" s="143"/>
      <c r="F23" s="143"/>
      <c r="G23" s="143"/>
      <c r="H23" s="143"/>
      <c r="I23" s="143"/>
      <c r="J23" s="144"/>
    </row>
    <row r="24" spans="1:10" x14ac:dyDescent="0.25">
      <c r="A24" s="89"/>
      <c r="B24" s="90"/>
      <c r="C24" s="90"/>
      <c r="D24" s="90"/>
      <c r="E24" s="141"/>
      <c r="F24" s="141"/>
      <c r="G24" s="141"/>
      <c r="H24" s="141"/>
      <c r="I24" s="90"/>
      <c r="J24" s="92"/>
    </row>
    <row r="25" spans="1:10" x14ac:dyDescent="0.25">
      <c r="A25" s="163" t="s">
        <v>398</v>
      </c>
      <c r="B25" s="164"/>
      <c r="C25" s="166" t="s">
        <v>441</v>
      </c>
      <c r="D25" s="167"/>
      <c r="E25" s="167"/>
      <c r="F25" s="167"/>
      <c r="G25" s="167"/>
      <c r="H25" s="167"/>
      <c r="I25" s="167"/>
      <c r="J25" s="168"/>
    </row>
    <row r="26" spans="1:10" x14ac:dyDescent="0.25">
      <c r="A26" s="89"/>
      <c r="B26" s="90"/>
      <c r="C26" s="97"/>
      <c r="D26" s="90"/>
      <c r="E26" s="141"/>
      <c r="F26" s="141"/>
      <c r="G26" s="141"/>
      <c r="H26" s="141"/>
      <c r="I26" s="90"/>
      <c r="J26" s="92"/>
    </row>
    <row r="27" spans="1:10" x14ac:dyDescent="0.25">
      <c r="A27" s="163" t="s">
        <v>399</v>
      </c>
      <c r="B27" s="164"/>
      <c r="C27" s="166" t="s">
        <v>445</v>
      </c>
      <c r="D27" s="167"/>
      <c r="E27" s="167"/>
      <c r="F27" s="167"/>
      <c r="G27" s="167"/>
      <c r="H27" s="167"/>
      <c r="I27" s="167"/>
      <c r="J27" s="168"/>
    </row>
    <row r="28" spans="1:10" ht="13.9" customHeight="1" x14ac:dyDescent="0.25">
      <c r="A28" s="89"/>
      <c r="B28" s="90"/>
      <c r="C28" s="97"/>
      <c r="D28" s="90"/>
      <c r="E28" s="141"/>
      <c r="F28" s="141"/>
      <c r="G28" s="141"/>
      <c r="H28" s="141"/>
      <c r="I28" s="90"/>
      <c r="J28" s="92"/>
    </row>
    <row r="29" spans="1:10" ht="22.9" customHeight="1" x14ac:dyDescent="0.25">
      <c r="A29" s="134" t="s">
        <v>409</v>
      </c>
      <c r="B29" s="164"/>
      <c r="C29" s="98">
        <v>432</v>
      </c>
      <c r="D29" s="99"/>
      <c r="E29" s="145"/>
      <c r="F29" s="145"/>
      <c r="G29" s="145"/>
      <c r="H29" s="145"/>
      <c r="I29" s="100"/>
      <c r="J29" s="101"/>
    </row>
    <row r="30" spans="1:10" x14ac:dyDescent="0.25">
      <c r="A30" s="89"/>
      <c r="B30" s="90"/>
      <c r="C30" s="90"/>
      <c r="D30" s="90"/>
      <c r="E30" s="141"/>
      <c r="F30" s="141"/>
      <c r="G30" s="141"/>
      <c r="H30" s="141"/>
      <c r="I30" s="100"/>
      <c r="J30" s="101"/>
    </row>
    <row r="31" spans="1:10" x14ac:dyDescent="0.25">
      <c r="A31" s="163" t="s">
        <v>400</v>
      </c>
      <c r="B31" s="164"/>
      <c r="C31" s="114" t="s">
        <v>421</v>
      </c>
      <c r="D31" s="162" t="s">
        <v>420</v>
      </c>
      <c r="E31" s="149"/>
      <c r="F31" s="149"/>
      <c r="G31" s="149"/>
      <c r="H31" s="102"/>
      <c r="I31" s="103" t="s">
        <v>421</v>
      </c>
      <c r="J31" s="104" t="s">
        <v>422</v>
      </c>
    </row>
    <row r="32" spans="1:10" x14ac:dyDescent="0.25">
      <c r="A32" s="163"/>
      <c r="B32" s="164"/>
      <c r="C32" s="105"/>
      <c r="D32" s="73"/>
      <c r="E32" s="165"/>
      <c r="F32" s="165"/>
      <c r="G32" s="165"/>
      <c r="H32" s="165"/>
      <c r="I32" s="100"/>
      <c r="J32" s="101"/>
    </row>
    <row r="33" spans="1:10" x14ac:dyDescent="0.25">
      <c r="A33" s="163" t="s">
        <v>410</v>
      </c>
      <c r="B33" s="164"/>
      <c r="C33" s="98" t="s">
        <v>424</v>
      </c>
      <c r="D33" s="162" t="s">
        <v>423</v>
      </c>
      <c r="E33" s="149"/>
      <c r="F33" s="149"/>
      <c r="G33" s="149"/>
      <c r="H33" s="96"/>
      <c r="I33" s="103" t="s">
        <v>424</v>
      </c>
      <c r="J33" s="104" t="s">
        <v>425</v>
      </c>
    </row>
    <row r="34" spans="1:10" x14ac:dyDescent="0.25">
      <c r="A34" s="89"/>
      <c r="B34" s="90"/>
      <c r="C34" s="90"/>
      <c r="D34" s="90"/>
      <c r="E34" s="141"/>
      <c r="F34" s="141"/>
      <c r="G34" s="141"/>
      <c r="H34" s="141"/>
      <c r="I34" s="90"/>
      <c r="J34" s="92"/>
    </row>
    <row r="35" spans="1:10" x14ac:dyDescent="0.25">
      <c r="A35" s="162" t="s">
        <v>411</v>
      </c>
      <c r="B35" s="149"/>
      <c r="C35" s="149"/>
      <c r="D35" s="149"/>
      <c r="E35" s="149" t="s">
        <v>401</v>
      </c>
      <c r="F35" s="149"/>
      <c r="G35" s="149"/>
      <c r="H35" s="149"/>
      <c r="I35" s="149"/>
      <c r="J35" s="106" t="s">
        <v>402</v>
      </c>
    </row>
    <row r="36" spans="1:10" x14ac:dyDescent="0.25">
      <c r="A36" s="89"/>
      <c r="B36" s="90"/>
      <c r="C36" s="90"/>
      <c r="D36" s="90"/>
      <c r="E36" s="141"/>
      <c r="F36" s="141"/>
      <c r="G36" s="141"/>
      <c r="H36" s="141"/>
      <c r="I36" s="90"/>
      <c r="J36" s="101"/>
    </row>
    <row r="37" spans="1:10" x14ac:dyDescent="0.25">
      <c r="A37" s="157"/>
      <c r="B37" s="158"/>
      <c r="C37" s="158"/>
      <c r="D37" s="158"/>
      <c r="E37" s="157"/>
      <c r="F37" s="158"/>
      <c r="G37" s="158"/>
      <c r="H37" s="158"/>
      <c r="I37" s="159"/>
      <c r="J37" s="107"/>
    </row>
    <row r="38" spans="1:10" x14ac:dyDescent="0.25">
      <c r="A38" s="89"/>
      <c r="B38" s="90"/>
      <c r="C38" s="97"/>
      <c r="D38" s="161"/>
      <c r="E38" s="161"/>
      <c r="F38" s="161"/>
      <c r="G38" s="161"/>
      <c r="H38" s="161"/>
      <c r="I38" s="161"/>
      <c r="J38" s="92"/>
    </row>
    <row r="39" spans="1:10" x14ac:dyDescent="0.25">
      <c r="A39" s="157"/>
      <c r="B39" s="158"/>
      <c r="C39" s="158"/>
      <c r="D39" s="159"/>
      <c r="E39" s="157"/>
      <c r="F39" s="158"/>
      <c r="G39" s="158"/>
      <c r="H39" s="158"/>
      <c r="I39" s="159"/>
      <c r="J39" s="98"/>
    </row>
    <row r="40" spans="1:10" x14ac:dyDescent="0.25">
      <c r="A40" s="89"/>
      <c r="B40" s="90"/>
      <c r="C40" s="97"/>
      <c r="D40" s="108"/>
      <c r="E40" s="161"/>
      <c r="F40" s="161"/>
      <c r="G40" s="161"/>
      <c r="H40" s="161"/>
      <c r="I40" s="91"/>
      <c r="J40" s="92"/>
    </row>
    <row r="41" spans="1:10" x14ac:dyDescent="0.25">
      <c r="A41" s="157"/>
      <c r="B41" s="158"/>
      <c r="C41" s="158"/>
      <c r="D41" s="159"/>
      <c r="E41" s="157"/>
      <c r="F41" s="158"/>
      <c r="G41" s="158"/>
      <c r="H41" s="158"/>
      <c r="I41" s="159"/>
      <c r="J41" s="98"/>
    </row>
    <row r="42" spans="1:10" x14ac:dyDescent="0.25">
      <c r="A42" s="89"/>
      <c r="B42" s="90"/>
      <c r="C42" s="97"/>
      <c r="D42" s="108"/>
      <c r="E42" s="161"/>
      <c r="F42" s="161"/>
      <c r="G42" s="161"/>
      <c r="H42" s="161"/>
      <c r="I42" s="91"/>
      <c r="J42" s="92"/>
    </row>
    <row r="43" spans="1:10" x14ac:dyDescent="0.25">
      <c r="A43" s="157"/>
      <c r="B43" s="158"/>
      <c r="C43" s="158"/>
      <c r="D43" s="159"/>
      <c r="E43" s="157"/>
      <c r="F43" s="158"/>
      <c r="G43" s="158"/>
      <c r="H43" s="158"/>
      <c r="I43" s="159"/>
      <c r="J43" s="98"/>
    </row>
    <row r="44" spans="1:10" x14ac:dyDescent="0.25">
      <c r="A44" s="109"/>
      <c r="B44" s="97"/>
      <c r="C44" s="155"/>
      <c r="D44" s="155"/>
      <c r="E44" s="141"/>
      <c r="F44" s="141"/>
      <c r="G44" s="155"/>
      <c r="H44" s="155"/>
      <c r="I44" s="155"/>
      <c r="J44" s="92"/>
    </row>
    <row r="45" spans="1:10" x14ac:dyDescent="0.25">
      <c r="A45" s="157"/>
      <c r="B45" s="158"/>
      <c r="C45" s="158"/>
      <c r="D45" s="159"/>
      <c r="E45" s="157"/>
      <c r="F45" s="158"/>
      <c r="G45" s="158"/>
      <c r="H45" s="158"/>
      <c r="I45" s="159"/>
      <c r="J45" s="98"/>
    </row>
    <row r="46" spans="1:10" x14ac:dyDescent="0.25">
      <c r="A46" s="109"/>
      <c r="B46" s="97"/>
      <c r="C46" s="97"/>
      <c r="D46" s="90"/>
      <c r="E46" s="160"/>
      <c r="F46" s="160"/>
      <c r="G46" s="155"/>
      <c r="H46" s="155"/>
      <c r="I46" s="90"/>
      <c r="J46" s="92"/>
    </row>
    <row r="47" spans="1:10" x14ac:dyDescent="0.25">
      <c r="A47" s="157"/>
      <c r="B47" s="158"/>
      <c r="C47" s="158"/>
      <c r="D47" s="159"/>
      <c r="E47" s="157"/>
      <c r="F47" s="158"/>
      <c r="G47" s="158"/>
      <c r="H47" s="158"/>
      <c r="I47" s="159"/>
      <c r="J47" s="98"/>
    </row>
    <row r="48" spans="1:10" x14ac:dyDescent="0.25">
      <c r="A48" s="109"/>
      <c r="B48" s="97"/>
      <c r="C48" s="97"/>
      <c r="D48" s="90"/>
      <c r="E48" s="141"/>
      <c r="F48" s="141"/>
      <c r="G48" s="155"/>
      <c r="H48" s="155"/>
      <c r="I48" s="90"/>
      <c r="J48" s="110" t="s">
        <v>426</v>
      </c>
    </row>
    <row r="49" spans="1:10" x14ac:dyDescent="0.25">
      <c r="A49" s="109"/>
      <c r="B49" s="97"/>
      <c r="C49" s="97"/>
      <c r="D49" s="90"/>
      <c r="E49" s="141"/>
      <c r="F49" s="141"/>
      <c r="G49" s="155"/>
      <c r="H49" s="155"/>
      <c r="I49" s="90"/>
      <c r="J49" s="110" t="s">
        <v>427</v>
      </c>
    </row>
    <row r="50" spans="1:10" ht="14.45" customHeight="1" x14ac:dyDescent="0.25">
      <c r="A50" s="134" t="s">
        <v>403</v>
      </c>
      <c r="B50" s="135"/>
      <c r="C50" s="151"/>
      <c r="D50" s="152"/>
      <c r="E50" s="153" t="s">
        <v>428</v>
      </c>
      <c r="F50" s="154"/>
      <c r="G50" s="142"/>
      <c r="H50" s="143"/>
      <c r="I50" s="143"/>
      <c r="J50" s="144"/>
    </row>
    <row r="51" spans="1:10" x14ac:dyDescent="0.25">
      <c r="A51" s="109"/>
      <c r="B51" s="97"/>
      <c r="C51" s="155"/>
      <c r="D51" s="155"/>
      <c r="E51" s="141"/>
      <c r="F51" s="141"/>
      <c r="G51" s="156" t="s">
        <v>429</v>
      </c>
      <c r="H51" s="156"/>
      <c r="I51" s="156"/>
      <c r="J51" s="81"/>
    </row>
    <row r="52" spans="1:10" ht="13.9" customHeight="1" x14ac:dyDescent="0.25">
      <c r="A52" s="134" t="s">
        <v>404</v>
      </c>
      <c r="B52" s="135"/>
      <c r="C52" s="142" t="s">
        <v>447</v>
      </c>
      <c r="D52" s="143"/>
      <c r="E52" s="143"/>
      <c r="F52" s="143"/>
      <c r="G52" s="143"/>
      <c r="H52" s="143"/>
      <c r="I52" s="143"/>
      <c r="J52" s="144"/>
    </row>
    <row r="53" spans="1:10" x14ac:dyDescent="0.25">
      <c r="A53" s="89"/>
      <c r="B53" s="90"/>
      <c r="C53" s="145" t="s">
        <v>405</v>
      </c>
      <c r="D53" s="145"/>
      <c r="E53" s="145"/>
      <c r="F53" s="145"/>
      <c r="G53" s="145"/>
      <c r="H53" s="145"/>
      <c r="I53" s="145"/>
      <c r="J53" s="92"/>
    </row>
    <row r="54" spans="1:10" x14ac:dyDescent="0.25">
      <c r="A54" s="134" t="s">
        <v>406</v>
      </c>
      <c r="B54" s="135"/>
      <c r="C54" s="146" t="s">
        <v>442</v>
      </c>
      <c r="D54" s="147"/>
      <c r="E54" s="148"/>
      <c r="F54" s="141"/>
      <c r="G54" s="141"/>
      <c r="H54" s="149"/>
      <c r="I54" s="149"/>
      <c r="J54" s="150"/>
    </row>
    <row r="55" spans="1:10" x14ac:dyDescent="0.25">
      <c r="A55" s="89"/>
      <c r="B55" s="90"/>
      <c r="C55" s="97"/>
      <c r="D55" s="90"/>
      <c r="E55" s="141"/>
      <c r="F55" s="141"/>
      <c r="G55" s="141"/>
      <c r="H55" s="141"/>
      <c r="I55" s="90"/>
      <c r="J55" s="92"/>
    </row>
    <row r="56" spans="1:10" ht="14.45" customHeight="1" x14ac:dyDescent="0.25">
      <c r="A56" s="134" t="s">
        <v>398</v>
      </c>
      <c r="B56" s="135"/>
      <c r="C56" s="136" t="s">
        <v>448</v>
      </c>
      <c r="D56" s="137"/>
      <c r="E56" s="137"/>
      <c r="F56" s="137"/>
      <c r="G56" s="137"/>
      <c r="H56" s="137"/>
      <c r="I56" s="137"/>
      <c r="J56" s="138"/>
    </row>
    <row r="57" spans="1:10" x14ac:dyDescent="0.25">
      <c r="A57" s="89"/>
      <c r="B57" s="90"/>
      <c r="C57" s="90"/>
      <c r="D57" s="90"/>
      <c r="E57" s="141"/>
      <c r="F57" s="141"/>
      <c r="G57" s="141"/>
      <c r="H57" s="141"/>
      <c r="I57" s="90"/>
      <c r="J57" s="92"/>
    </row>
    <row r="58" spans="1:10" x14ac:dyDescent="0.25">
      <c r="A58" s="134" t="s">
        <v>430</v>
      </c>
      <c r="B58" s="135"/>
      <c r="C58" s="136"/>
      <c r="D58" s="137"/>
      <c r="E58" s="137"/>
      <c r="F58" s="137"/>
      <c r="G58" s="137"/>
      <c r="H58" s="137"/>
      <c r="I58" s="137"/>
      <c r="J58" s="138"/>
    </row>
    <row r="59" spans="1:10" ht="14.45" customHeight="1" x14ac:dyDescent="0.25">
      <c r="A59" s="89"/>
      <c r="B59" s="90"/>
      <c r="C59" s="139" t="s">
        <v>431</v>
      </c>
      <c r="D59" s="139"/>
      <c r="E59" s="139"/>
      <c r="F59" s="139"/>
      <c r="G59" s="90"/>
      <c r="H59" s="90"/>
      <c r="I59" s="90"/>
      <c r="J59" s="92"/>
    </row>
    <row r="60" spans="1:10" x14ac:dyDescent="0.25">
      <c r="A60" s="134" t="s">
        <v>432</v>
      </c>
      <c r="B60" s="135"/>
      <c r="C60" s="136"/>
      <c r="D60" s="137"/>
      <c r="E60" s="137"/>
      <c r="F60" s="137"/>
      <c r="G60" s="137"/>
      <c r="H60" s="137"/>
      <c r="I60" s="137"/>
      <c r="J60" s="138"/>
    </row>
    <row r="61" spans="1:10" ht="14.45" customHeight="1" x14ac:dyDescent="0.25">
      <c r="A61" s="111"/>
      <c r="B61" s="112"/>
      <c r="C61" s="140" t="s">
        <v>433</v>
      </c>
      <c r="D61" s="140"/>
      <c r="E61" s="140"/>
      <c r="F61" s="140"/>
      <c r="G61" s="140"/>
      <c r="H61" s="112"/>
      <c r="I61" s="112"/>
      <c r="J61" s="113"/>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8425196850393704" right="0" top="0.19685039370078741" bottom="0.19685039370078741"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39" zoomScale="110" zoomScaleNormal="100" zoomScaleSheetLayoutView="110" workbookViewId="0">
      <selection activeCell="I68" sqref="I6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449</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443</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362325350</v>
      </c>
      <c r="I9" s="34">
        <f>I10+I17+I27+I38+I43</f>
        <v>383827464</v>
      </c>
    </row>
    <row r="10" spans="1:9" ht="12.75" customHeight="1" x14ac:dyDescent="0.2">
      <c r="A10" s="196" t="s">
        <v>5</v>
      </c>
      <c r="B10" s="196"/>
      <c r="C10" s="196"/>
      <c r="D10" s="196"/>
      <c r="E10" s="196"/>
      <c r="F10" s="196"/>
      <c r="G10" s="16">
        <v>3</v>
      </c>
      <c r="H10" s="34">
        <f>H11+H12+H13+H14+H15+H16</f>
        <v>606599</v>
      </c>
      <c r="I10" s="34">
        <f>I11+I12+I13+I14+I15+I16</f>
        <v>293834</v>
      </c>
    </row>
    <row r="11" spans="1:9" ht="12.75" customHeight="1" x14ac:dyDescent="0.2">
      <c r="A11" s="192" t="s">
        <v>6</v>
      </c>
      <c r="B11" s="192"/>
      <c r="C11" s="192"/>
      <c r="D11" s="192"/>
      <c r="E11" s="192"/>
      <c r="F11" s="192"/>
      <c r="G11" s="15">
        <v>4</v>
      </c>
      <c r="H11" s="33">
        <v>0</v>
      </c>
      <c r="I11" s="125">
        <f>H11</f>
        <v>0</v>
      </c>
    </row>
    <row r="12" spans="1:9" ht="22.9" customHeight="1" x14ac:dyDescent="0.2">
      <c r="A12" s="192" t="s">
        <v>7</v>
      </c>
      <c r="B12" s="192"/>
      <c r="C12" s="192"/>
      <c r="D12" s="192"/>
      <c r="E12" s="192"/>
      <c r="F12" s="192"/>
      <c r="G12" s="15">
        <v>5</v>
      </c>
      <c r="H12" s="33">
        <v>0</v>
      </c>
      <c r="I12" s="125">
        <f t="shared" ref="I12:I14" si="0">H12</f>
        <v>0</v>
      </c>
    </row>
    <row r="13" spans="1:9" ht="12.75" customHeight="1" x14ac:dyDescent="0.2">
      <c r="A13" s="192" t="s">
        <v>8</v>
      </c>
      <c r="B13" s="192"/>
      <c r="C13" s="192"/>
      <c r="D13" s="192"/>
      <c r="E13" s="192"/>
      <c r="F13" s="192"/>
      <c r="G13" s="15">
        <v>6</v>
      </c>
      <c r="H13" s="33">
        <v>0</v>
      </c>
      <c r="I13" s="125">
        <f t="shared" si="0"/>
        <v>0</v>
      </c>
    </row>
    <row r="14" spans="1:9" ht="12.75" customHeight="1" x14ac:dyDescent="0.2">
      <c r="A14" s="192" t="s">
        <v>9</v>
      </c>
      <c r="B14" s="192"/>
      <c r="C14" s="192"/>
      <c r="D14" s="192"/>
      <c r="E14" s="192"/>
      <c r="F14" s="192"/>
      <c r="G14" s="15">
        <v>7</v>
      </c>
      <c r="H14" s="33">
        <v>0</v>
      </c>
      <c r="I14" s="125">
        <f t="shared" si="0"/>
        <v>0</v>
      </c>
    </row>
    <row r="15" spans="1:9" ht="12.75" customHeight="1" x14ac:dyDescent="0.2">
      <c r="A15" s="192" t="s">
        <v>10</v>
      </c>
      <c r="B15" s="192"/>
      <c r="C15" s="192"/>
      <c r="D15" s="192"/>
      <c r="E15" s="192"/>
      <c r="F15" s="192"/>
      <c r="G15" s="15">
        <v>8</v>
      </c>
      <c r="H15" s="33">
        <v>0</v>
      </c>
      <c r="I15" s="125">
        <v>0</v>
      </c>
    </row>
    <row r="16" spans="1:9" ht="12.75" customHeight="1" x14ac:dyDescent="0.2">
      <c r="A16" s="192" t="s">
        <v>11</v>
      </c>
      <c r="B16" s="192"/>
      <c r="C16" s="192"/>
      <c r="D16" s="192"/>
      <c r="E16" s="192"/>
      <c r="F16" s="192"/>
      <c r="G16" s="15">
        <v>9</v>
      </c>
      <c r="H16" s="33">
        <v>606599</v>
      </c>
      <c r="I16" s="125">
        <v>293834</v>
      </c>
    </row>
    <row r="17" spans="1:9" ht="12.75" customHeight="1" x14ac:dyDescent="0.2">
      <c r="A17" s="196" t="s">
        <v>12</v>
      </c>
      <c r="B17" s="196"/>
      <c r="C17" s="196"/>
      <c r="D17" s="196"/>
      <c r="E17" s="196"/>
      <c r="F17" s="196"/>
      <c r="G17" s="16">
        <v>10</v>
      </c>
      <c r="H17" s="34">
        <f>H18+H19+H20+H21+H22+H23+H24+H25+H26</f>
        <v>351975563</v>
      </c>
      <c r="I17" s="34">
        <f>I18+I19+I20+I21+I22+I23+I24+I25+I26</f>
        <v>373790442</v>
      </c>
    </row>
    <row r="18" spans="1:9" ht="12.75" customHeight="1" x14ac:dyDescent="0.2">
      <c r="A18" s="192" t="s">
        <v>13</v>
      </c>
      <c r="B18" s="192"/>
      <c r="C18" s="192"/>
      <c r="D18" s="192"/>
      <c r="E18" s="192"/>
      <c r="F18" s="192"/>
      <c r="G18" s="15">
        <v>11</v>
      </c>
      <c r="H18" s="33">
        <v>40515559</v>
      </c>
      <c r="I18" s="125">
        <v>39277146</v>
      </c>
    </row>
    <row r="19" spans="1:9" ht="12.75" customHeight="1" x14ac:dyDescent="0.2">
      <c r="A19" s="192" t="s">
        <v>14</v>
      </c>
      <c r="B19" s="192"/>
      <c r="C19" s="192"/>
      <c r="D19" s="192"/>
      <c r="E19" s="192"/>
      <c r="F19" s="192"/>
      <c r="G19" s="15">
        <v>12</v>
      </c>
      <c r="H19" s="33">
        <v>8189747</v>
      </c>
      <c r="I19" s="125">
        <v>8059185</v>
      </c>
    </row>
    <row r="20" spans="1:9" ht="12.75" customHeight="1" x14ac:dyDescent="0.2">
      <c r="A20" s="192" t="s">
        <v>15</v>
      </c>
      <c r="B20" s="192"/>
      <c r="C20" s="192"/>
      <c r="D20" s="192"/>
      <c r="E20" s="192"/>
      <c r="F20" s="192"/>
      <c r="G20" s="15">
        <v>13</v>
      </c>
      <c r="H20" s="33">
        <v>282478261</v>
      </c>
      <c r="I20" s="125">
        <v>283627789</v>
      </c>
    </row>
    <row r="21" spans="1:9" ht="12.75" customHeight="1" x14ac:dyDescent="0.2">
      <c r="A21" s="192" t="s">
        <v>16</v>
      </c>
      <c r="B21" s="192"/>
      <c r="C21" s="192"/>
      <c r="D21" s="192"/>
      <c r="E21" s="192"/>
      <c r="F21" s="192"/>
      <c r="G21" s="15">
        <v>14</v>
      </c>
      <c r="H21" s="33">
        <v>16024363</v>
      </c>
      <c r="I21" s="125">
        <v>15007141</v>
      </c>
    </row>
    <row r="22" spans="1:9" ht="12.75" customHeight="1" x14ac:dyDescent="0.2">
      <c r="A22" s="192" t="s">
        <v>17</v>
      </c>
      <c r="B22" s="192"/>
      <c r="C22" s="192"/>
      <c r="D22" s="192"/>
      <c r="E22" s="192"/>
      <c r="F22" s="192"/>
      <c r="G22" s="15">
        <v>15</v>
      </c>
      <c r="H22" s="33">
        <v>0</v>
      </c>
      <c r="I22" s="125">
        <v>0</v>
      </c>
    </row>
    <row r="23" spans="1:9" ht="12.75" customHeight="1" x14ac:dyDescent="0.2">
      <c r="A23" s="192" t="s">
        <v>18</v>
      </c>
      <c r="B23" s="192"/>
      <c r="C23" s="192"/>
      <c r="D23" s="192"/>
      <c r="E23" s="192"/>
      <c r="F23" s="192"/>
      <c r="G23" s="15">
        <v>16</v>
      </c>
      <c r="H23" s="33">
        <v>146990</v>
      </c>
      <c r="I23" s="125">
        <v>8508997</v>
      </c>
    </row>
    <row r="24" spans="1:9" ht="12.75" customHeight="1" x14ac:dyDescent="0.2">
      <c r="A24" s="192" t="s">
        <v>19</v>
      </c>
      <c r="B24" s="192"/>
      <c r="C24" s="192"/>
      <c r="D24" s="192"/>
      <c r="E24" s="192"/>
      <c r="F24" s="192"/>
      <c r="G24" s="15">
        <v>17</v>
      </c>
      <c r="H24" s="33">
        <v>138227</v>
      </c>
      <c r="I24" s="125">
        <v>14899812</v>
      </c>
    </row>
    <row r="25" spans="1:9" ht="12.75" customHeight="1" x14ac:dyDescent="0.2">
      <c r="A25" s="192" t="s">
        <v>20</v>
      </c>
      <c r="B25" s="192"/>
      <c r="C25" s="192"/>
      <c r="D25" s="192"/>
      <c r="E25" s="192"/>
      <c r="F25" s="192"/>
      <c r="G25" s="15">
        <v>18</v>
      </c>
      <c r="H25" s="33">
        <v>0</v>
      </c>
      <c r="I25" s="125">
        <v>0</v>
      </c>
    </row>
    <row r="26" spans="1:9" ht="12.75" customHeight="1" x14ac:dyDescent="0.2">
      <c r="A26" s="192" t="s">
        <v>21</v>
      </c>
      <c r="B26" s="192"/>
      <c r="C26" s="192"/>
      <c r="D26" s="192"/>
      <c r="E26" s="192"/>
      <c r="F26" s="192"/>
      <c r="G26" s="15">
        <v>19</v>
      </c>
      <c r="H26" s="33">
        <v>4482416</v>
      </c>
      <c r="I26" s="125">
        <v>4410372</v>
      </c>
    </row>
    <row r="27" spans="1:9" ht="12.75" customHeight="1" x14ac:dyDescent="0.2">
      <c r="A27" s="196" t="s">
        <v>22</v>
      </c>
      <c r="B27" s="196"/>
      <c r="C27" s="196"/>
      <c r="D27" s="196"/>
      <c r="E27" s="196"/>
      <c r="F27" s="196"/>
      <c r="G27" s="16">
        <v>20</v>
      </c>
      <c r="H27" s="34">
        <f>SUM(H28:H37)</f>
        <v>7581439</v>
      </c>
      <c r="I27" s="34">
        <f>SUM(I28:I37)</f>
        <v>7581439</v>
      </c>
    </row>
    <row r="28" spans="1:9" ht="12.75" customHeight="1" x14ac:dyDescent="0.2">
      <c r="A28" s="192" t="s">
        <v>23</v>
      </c>
      <c r="B28" s="192"/>
      <c r="C28" s="192"/>
      <c r="D28" s="192"/>
      <c r="E28" s="192"/>
      <c r="F28" s="192"/>
      <c r="G28" s="15">
        <v>21</v>
      </c>
      <c r="H28" s="33">
        <v>7501939</v>
      </c>
      <c r="I28" s="125">
        <v>7501939</v>
      </c>
    </row>
    <row r="29" spans="1:9" ht="12.75" customHeight="1" x14ac:dyDescent="0.2">
      <c r="A29" s="192" t="s">
        <v>24</v>
      </c>
      <c r="B29" s="192"/>
      <c r="C29" s="192"/>
      <c r="D29" s="192"/>
      <c r="E29" s="192"/>
      <c r="F29" s="192"/>
      <c r="G29" s="15">
        <v>22</v>
      </c>
      <c r="H29" s="33">
        <v>0</v>
      </c>
      <c r="I29" s="125">
        <v>0</v>
      </c>
    </row>
    <row r="30" spans="1:9" ht="12.75" customHeight="1" x14ac:dyDescent="0.2">
      <c r="A30" s="192" t="s">
        <v>25</v>
      </c>
      <c r="B30" s="192"/>
      <c r="C30" s="192"/>
      <c r="D30" s="192"/>
      <c r="E30" s="192"/>
      <c r="F30" s="192"/>
      <c r="G30" s="15">
        <v>23</v>
      </c>
      <c r="H30" s="33">
        <v>0</v>
      </c>
      <c r="I30" s="125">
        <v>0</v>
      </c>
    </row>
    <row r="31" spans="1:9" ht="24" customHeight="1" x14ac:dyDescent="0.2">
      <c r="A31" s="192" t="s">
        <v>26</v>
      </c>
      <c r="B31" s="192"/>
      <c r="C31" s="192"/>
      <c r="D31" s="192"/>
      <c r="E31" s="192"/>
      <c r="F31" s="192"/>
      <c r="G31" s="15">
        <v>24</v>
      </c>
      <c r="H31" s="33">
        <v>79500</v>
      </c>
      <c r="I31" s="125">
        <v>79500</v>
      </c>
    </row>
    <row r="32" spans="1:9" ht="23.45" customHeight="1" x14ac:dyDescent="0.2">
      <c r="A32" s="192" t="s">
        <v>27</v>
      </c>
      <c r="B32" s="192"/>
      <c r="C32" s="192"/>
      <c r="D32" s="192"/>
      <c r="E32" s="192"/>
      <c r="F32" s="192"/>
      <c r="G32" s="15">
        <v>25</v>
      </c>
      <c r="H32" s="33">
        <v>0</v>
      </c>
      <c r="I32" s="125">
        <v>0</v>
      </c>
    </row>
    <row r="33" spans="1:9" ht="21.6" customHeight="1" x14ac:dyDescent="0.2">
      <c r="A33" s="192" t="s">
        <v>28</v>
      </c>
      <c r="B33" s="192"/>
      <c r="C33" s="192"/>
      <c r="D33" s="192"/>
      <c r="E33" s="192"/>
      <c r="F33" s="192"/>
      <c r="G33" s="15">
        <v>26</v>
      </c>
      <c r="H33" s="33">
        <v>0</v>
      </c>
      <c r="I33" s="125">
        <v>0</v>
      </c>
    </row>
    <row r="34" spans="1:9" ht="12.75" customHeight="1" x14ac:dyDescent="0.2">
      <c r="A34" s="192" t="s">
        <v>29</v>
      </c>
      <c r="B34" s="192"/>
      <c r="C34" s="192"/>
      <c r="D34" s="192"/>
      <c r="E34" s="192"/>
      <c r="F34" s="192"/>
      <c r="G34" s="15">
        <v>27</v>
      </c>
      <c r="H34" s="33">
        <v>0</v>
      </c>
      <c r="I34" s="125">
        <f t="shared" ref="I34:I37" si="1">H34</f>
        <v>0</v>
      </c>
    </row>
    <row r="35" spans="1:9" ht="12.75" customHeight="1" x14ac:dyDescent="0.2">
      <c r="A35" s="192" t="s">
        <v>30</v>
      </c>
      <c r="B35" s="192"/>
      <c r="C35" s="192"/>
      <c r="D35" s="192"/>
      <c r="E35" s="192"/>
      <c r="F35" s="192"/>
      <c r="G35" s="15">
        <v>28</v>
      </c>
      <c r="H35" s="33">
        <v>0</v>
      </c>
      <c r="I35" s="125">
        <f t="shared" si="1"/>
        <v>0</v>
      </c>
    </row>
    <row r="36" spans="1:9" ht="12.75" customHeight="1" x14ac:dyDescent="0.2">
      <c r="A36" s="192" t="s">
        <v>31</v>
      </c>
      <c r="B36" s="192"/>
      <c r="C36" s="192"/>
      <c r="D36" s="192"/>
      <c r="E36" s="192"/>
      <c r="F36" s="192"/>
      <c r="G36" s="15">
        <v>29</v>
      </c>
      <c r="H36" s="33">
        <v>0</v>
      </c>
      <c r="I36" s="125">
        <f t="shared" si="1"/>
        <v>0</v>
      </c>
    </row>
    <row r="37" spans="1:9" ht="12.75" customHeight="1" x14ac:dyDescent="0.2">
      <c r="A37" s="192" t="s">
        <v>32</v>
      </c>
      <c r="B37" s="192"/>
      <c r="C37" s="192"/>
      <c r="D37" s="192"/>
      <c r="E37" s="192"/>
      <c r="F37" s="192"/>
      <c r="G37" s="15">
        <v>30</v>
      </c>
      <c r="H37" s="33">
        <v>0</v>
      </c>
      <c r="I37" s="125">
        <f t="shared" si="1"/>
        <v>0</v>
      </c>
    </row>
    <row r="38" spans="1:9" ht="12.75" customHeight="1" x14ac:dyDescent="0.2">
      <c r="A38" s="196" t="s">
        <v>33</v>
      </c>
      <c r="B38" s="196"/>
      <c r="C38" s="196"/>
      <c r="D38" s="196"/>
      <c r="E38" s="196"/>
      <c r="F38" s="196"/>
      <c r="G38" s="16">
        <v>31</v>
      </c>
      <c r="H38" s="34">
        <f>H39+H40+H41+H42</f>
        <v>1420711</v>
      </c>
      <c r="I38" s="34">
        <f>I39+I40+I41+I42</f>
        <v>1420711</v>
      </c>
    </row>
    <row r="39" spans="1:9" ht="12.75" customHeight="1" x14ac:dyDescent="0.2">
      <c r="A39" s="192" t="s">
        <v>34</v>
      </c>
      <c r="B39" s="192"/>
      <c r="C39" s="192"/>
      <c r="D39" s="192"/>
      <c r="E39" s="192"/>
      <c r="F39" s="192"/>
      <c r="G39" s="15">
        <v>32</v>
      </c>
      <c r="H39" s="33">
        <v>0</v>
      </c>
      <c r="I39" s="125">
        <f>H39</f>
        <v>0</v>
      </c>
    </row>
    <row r="40" spans="1:9" ht="12.75" customHeight="1" x14ac:dyDescent="0.2">
      <c r="A40" s="192" t="s">
        <v>35</v>
      </c>
      <c r="B40" s="192"/>
      <c r="C40" s="192"/>
      <c r="D40" s="192"/>
      <c r="E40" s="192"/>
      <c r="F40" s="192"/>
      <c r="G40" s="15">
        <v>33</v>
      </c>
      <c r="H40" s="33">
        <v>0</v>
      </c>
      <c r="I40" s="125">
        <f t="shared" ref="I40:I41" si="2">H40</f>
        <v>0</v>
      </c>
    </row>
    <row r="41" spans="1:9" ht="12.75" customHeight="1" x14ac:dyDescent="0.2">
      <c r="A41" s="192" t="s">
        <v>36</v>
      </c>
      <c r="B41" s="192"/>
      <c r="C41" s="192"/>
      <c r="D41" s="192"/>
      <c r="E41" s="192"/>
      <c r="F41" s="192"/>
      <c r="G41" s="15">
        <v>34</v>
      </c>
      <c r="H41" s="33">
        <v>0</v>
      </c>
      <c r="I41" s="125">
        <f t="shared" si="2"/>
        <v>0</v>
      </c>
    </row>
    <row r="42" spans="1:9" ht="12.75" customHeight="1" x14ac:dyDescent="0.2">
      <c r="A42" s="192" t="s">
        <v>37</v>
      </c>
      <c r="B42" s="192"/>
      <c r="C42" s="192"/>
      <c r="D42" s="192"/>
      <c r="E42" s="192"/>
      <c r="F42" s="192"/>
      <c r="G42" s="15">
        <v>35</v>
      </c>
      <c r="H42" s="33">
        <v>1420711</v>
      </c>
      <c r="I42" s="125">
        <v>1420711</v>
      </c>
    </row>
    <row r="43" spans="1:9" ht="12.75" customHeight="1" x14ac:dyDescent="0.2">
      <c r="A43" s="192" t="s">
        <v>38</v>
      </c>
      <c r="B43" s="192"/>
      <c r="C43" s="192"/>
      <c r="D43" s="192"/>
      <c r="E43" s="192"/>
      <c r="F43" s="192"/>
      <c r="G43" s="15">
        <v>36</v>
      </c>
      <c r="H43" s="33">
        <v>741038</v>
      </c>
      <c r="I43" s="125">
        <v>741038</v>
      </c>
    </row>
    <row r="44" spans="1:9" ht="12.75" customHeight="1" x14ac:dyDescent="0.2">
      <c r="A44" s="194" t="s">
        <v>382</v>
      </c>
      <c r="B44" s="194"/>
      <c r="C44" s="194"/>
      <c r="D44" s="194"/>
      <c r="E44" s="194"/>
      <c r="F44" s="194"/>
      <c r="G44" s="16">
        <v>37</v>
      </c>
      <c r="H44" s="34">
        <f>H45+H53+H60+H70</f>
        <v>224005732</v>
      </c>
      <c r="I44" s="34">
        <f>I45+I53+I60+I70</f>
        <v>179315329</v>
      </c>
    </row>
    <row r="45" spans="1:9" ht="12.75" customHeight="1" x14ac:dyDescent="0.2">
      <c r="A45" s="196" t="s">
        <v>39</v>
      </c>
      <c r="B45" s="196"/>
      <c r="C45" s="196"/>
      <c r="D45" s="196"/>
      <c r="E45" s="196"/>
      <c r="F45" s="196"/>
      <c r="G45" s="16">
        <v>38</v>
      </c>
      <c r="H45" s="34">
        <f>SUM(H46:H52)</f>
        <v>34671500</v>
      </c>
      <c r="I45" s="34">
        <f>SUM(I46:I52)</f>
        <v>49299434</v>
      </c>
    </row>
    <row r="46" spans="1:9" ht="12.75" customHeight="1" x14ac:dyDescent="0.2">
      <c r="A46" s="192" t="s">
        <v>40</v>
      </c>
      <c r="B46" s="192"/>
      <c r="C46" s="192"/>
      <c r="D46" s="192"/>
      <c r="E46" s="192"/>
      <c r="F46" s="192"/>
      <c r="G46" s="15">
        <v>39</v>
      </c>
      <c r="H46" s="33">
        <v>3895130</v>
      </c>
      <c r="I46" s="125">
        <v>3519791</v>
      </c>
    </row>
    <row r="47" spans="1:9" ht="12.75" customHeight="1" x14ac:dyDescent="0.2">
      <c r="A47" s="192" t="s">
        <v>41</v>
      </c>
      <c r="B47" s="192"/>
      <c r="C47" s="192"/>
      <c r="D47" s="192"/>
      <c r="E47" s="192"/>
      <c r="F47" s="192"/>
      <c r="G47" s="15">
        <v>40</v>
      </c>
      <c r="H47" s="33">
        <v>0</v>
      </c>
      <c r="I47" s="125">
        <v>0</v>
      </c>
    </row>
    <row r="48" spans="1:9" ht="12.75" customHeight="1" x14ac:dyDescent="0.2">
      <c r="A48" s="192" t="s">
        <v>42</v>
      </c>
      <c r="B48" s="192"/>
      <c r="C48" s="192"/>
      <c r="D48" s="192"/>
      <c r="E48" s="192"/>
      <c r="F48" s="192"/>
      <c r="G48" s="15">
        <v>41</v>
      </c>
      <c r="H48" s="33">
        <v>0</v>
      </c>
      <c r="I48" s="125">
        <v>0</v>
      </c>
    </row>
    <row r="49" spans="1:9" ht="12.75" customHeight="1" x14ac:dyDescent="0.2">
      <c r="A49" s="192" t="s">
        <v>43</v>
      </c>
      <c r="B49" s="192"/>
      <c r="C49" s="192"/>
      <c r="D49" s="192"/>
      <c r="E49" s="192"/>
      <c r="F49" s="192"/>
      <c r="G49" s="15">
        <v>42</v>
      </c>
      <c r="H49" s="33">
        <v>30769370</v>
      </c>
      <c r="I49" s="125">
        <v>45614704</v>
      </c>
    </row>
    <row r="50" spans="1:9" ht="12.75" customHeight="1" x14ac:dyDescent="0.2">
      <c r="A50" s="192" t="s">
        <v>44</v>
      </c>
      <c r="B50" s="192"/>
      <c r="C50" s="192"/>
      <c r="D50" s="192"/>
      <c r="E50" s="192"/>
      <c r="F50" s="192"/>
      <c r="G50" s="15">
        <v>43</v>
      </c>
      <c r="H50" s="33">
        <v>7000</v>
      </c>
      <c r="I50" s="125">
        <v>164939</v>
      </c>
    </row>
    <row r="51" spans="1:9" ht="12.75" customHeight="1" x14ac:dyDescent="0.2">
      <c r="A51" s="192" t="s">
        <v>45</v>
      </c>
      <c r="B51" s="192"/>
      <c r="C51" s="192"/>
      <c r="D51" s="192"/>
      <c r="E51" s="192"/>
      <c r="F51" s="192"/>
      <c r="G51" s="15">
        <v>44</v>
      </c>
      <c r="H51" s="33">
        <v>0</v>
      </c>
      <c r="I51" s="125">
        <f t="shared" ref="I51:I52" si="3">H51</f>
        <v>0</v>
      </c>
    </row>
    <row r="52" spans="1:9" ht="12.75" customHeight="1" x14ac:dyDescent="0.2">
      <c r="A52" s="192" t="s">
        <v>46</v>
      </c>
      <c r="B52" s="192"/>
      <c r="C52" s="192"/>
      <c r="D52" s="192"/>
      <c r="E52" s="192"/>
      <c r="F52" s="192"/>
      <c r="G52" s="15">
        <v>45</v>
      </c>
      <c r="H52" s="33">
        <v>0</v>
      </c>
      <c r="I52" s="125">
        <f t="shared" si="3"/>
        <v>0</v>
      </c>
    </row>
    <row r="53" spans="1:9" ht="12.75" customHeight="1" x14ac:dyDescent="0.2">
      <c r="A53" s="196" t="s">
        <v>47</v>
      </c>
      <c r="B53" s="196"/>
      <c r="C53" s="196"/>
      <c r="D53" s="196"/>
      <c r="E53" s="196"/>
      <c r="F53" s="196"/>
      <c r="G53" s="16">
        <v>46</v>
      </c>
      <c r="H53" s="34">
        <f>SUM(H54:H59)</f>
        <v>40320331</v>
      </c>
      <c r="I53" s="34">
        <f>SUM(I54:I59)</f>
        <v>55446257</v>
      </c>
    </row>
    <row r="54" spans="1:9" ht="12.75" customHeight="1" x14ac:dyDescent="0.2">
      <c r="A54" s="192" t="s">
        <v>48</v>
      </c>
      <c r="B54" s="192"/>
      <c r="C54" s="192"/>
      <c r="D54" s="192"/>
      <c r="E54" s="192"/>
      <c r="F54" s="192"/>
      <c r="G54" s="15">
        <v>47</v>
      </c>
      <c r="H54" s="33">
        <v>1174466</v>
      </c>
      <c r="I54" s="125">
        <v>787231</v>
      </c>
    </row>
    <row r="55" spans="1:9" ht="12.75" customHeight="1" x14ac:dyDescent="0.2">
      <c r="A55" s="192" t="s">
        <v>49</v>
      </c>
      <c r="B55" s="192"/>
      <c r="C55" s="192"/>
      <c r="D55" s="192"/>
      <c r="E55" s="192"/>
      <c r="F55" s="192"/>
      <c r="G55" s="15">
        <v>48</v>
      </c>
      <c r="H55" s="33">
        <v>30709</v>
      </c>
      <c r="I55" s="125">
        <v>7651</v>
      </c>
    </row>
    <row r="56" spans="1:9" ht="12.75" customHeight="1" x14ac:dyDescent="0.2">
      <c r="A56" s="192" t="s">
        <v>50</v>
      </c>
      <c r="B56" s="192"/>
      <c r="C56" s="192"/>
      <c r="D56" s="192"/>
      <c r="E56" s="192"/>
      <c r="F56" s="192"/>
      <c r="G56" s="15">
        <v>49</v>
      </c>
      <c r="H56" s="33">
        <v>35689307</v>
      </c>
      <c r="I56" s="125">
        <v>51428445</v>
      </c>
    </row>
    <row r="57" spans="1:9" ht="12.75" customHeight="1" x14ac:dyDescent="0.2">
      <c r="A57" s="192" t="s">
        <v>51</v>
      </c>
      <c r="B57" s="192"/>
      <c r="C57" s="192"/>
      <c r="D57" s="192"/>
      <c r="E57" s="192"/>
      <c r="F57" s="192"/>
      <c r="G57" s="15">
        <v>50</v>
      </c>
      <c r="H57" s="33">
        <v>1571</v>
      </c>
      <c r="I57" s="125">
        <v>54709</v>
      </c>
    </row>
    <row r="58" spans="1:9" ht="12.75" customHeight="1" x14ac:dyDescent="0.2">
      <c r="A58" s="192" t="s">
        <v>52</v>
      </c>
      <c r="B58" s="192"/>
      <c r="C58" s="192"/>
      <c r="D58" s="192"/>
      <c r="E58" s="192"/>
      <c r="F58" s="192"/>
      <c r="G58" s="15">
        <v>51</v>
      </c>
      <c r="H58" s="33">
        <v>2050107</v>
      </c>
      <c r="I58" s="125">
        <v>3145887</v>
      </c>
    </row>
    <row r="59" spans="1:9" ht="12.75" customHeight="1" x14ac:dyDescent="0.2">
      <c r="A59" s="192" t="s">
        <v>53</v>
      </c>
      <c r="B59" s="192"/>
      <c r="C59" s="192"/>
      <c r="D59" s="192"/>
      <c r="E59" s="192"/>
      <c r="F59" s="192"/>
      <c r="G59" s="15">
        <v>52</v>
      </c>
      <c r="H59" s="33">
        <v>1374171</v>
      </c>
      <c r="I59" s="125">
        <f>13180+9154</f>
        <v>22334</v>
      </c>
    </row>
    <row r="60" spans="1:9" ht="12.75" customHeight="1" x14ac:dyDescent="0.2">
      <c r="A60" s="196" t="s">
        <v>54</v>
      </c>
      <c r="B60" s="196"/>
      <c r="C60" s="196"/>
      <c r="D60" s="196"/>
      <c r="E60" s="196"/>
      <c r="F60" s="196"/>
      <c r="G60" s="16">
        <v>53</v>
      </c>
      <c r="H60" s="34">
        <f>SUM(H61:H69)</f>
        <v>4171276</v>
      </c>
      <c r="I60" s="34">
        <f>SUM(I61:I69)</f>
        <v>11102423</v>
      </c>
    </row>
    <row r="61" spans="1:9" ht="12.75" customHeight="1" x14ac:dyDescent="0.2">
      <c r="A61" s="192" t="s">
        <v>23</v>
      </c>
      <c r="B61" s="192"/>
      <c r="C61" s="192"/>
      <c r="D61" s="192"/>
      <c r="E61" s="192"/>
      <c r="F61" s="192"/>
      <c r="G61" s="15">
        <v>54</v>
      </c>
      <c r="H61" s="33">
        <v>0</v>
      </c>
      <c r="I61" s="125">
        <f>H61</f>
        <v>0</v>
      </c>
    </row>
    <row r="62" spans="1:9" ht="27.6" customHeight="1" x14ac:dyDescent="0.2">
      <c r="A62" s="192" t="s">
        <v>24</v>
      </c>
      <c r="B62" s="192"/>
      <c r="C62" s="192"/>
      <c r="D62" s="192"/>
      <c r="E62" s="192"/>
      <c r="F62" s="192"/>
      <c r="G62" s="15">
        <v>55</v>
      </c>
      <c r="H62" s="33">
        <v>0</v>
      </c>
      <c r="I62" s="125">
        <f t="shared" ref="I62:I66" si="4">H62</f>
        <v>0</v>
      </c>
    </row>
    <row r="63" spans="1:9" ht="12.75" customHeight="1" x14ac:dyDescent="0.2">
      <c r="A63" s="192" t="s">
        <v>25</v>
      </c>
      <c r="B63" s="192"/>
      <c r="C63" s="192"/>
      <c r="D63" s="192"/>
      <c r="E63" s="192"/>
      <c r="F63" s="192"/>
      <c r="G63" s="15">
        <v>56</v>
      </c>
      <c r="H63" s="33">
        <v>0</v>
      </c>
      <c r="I63" s="125">
        <v>1271000</v>
      </c>
    </row>
    <row r="64" spans="1:9" ht="25.9" customHeight="1" x14ac:dyDescent="0.2">
      <c r="A64" s="192" t="s">
        <v>55</v>
      </c>
      <c r="B64" s="192"/>
      <c r="C64" s="192"/>
      <c r="D64" s="192"/>
      <c r="E64" s="192"/>
      <c r="F64" s="192"/>
      <c r="G64" s="15">
        <v>57</v>
      </c>
      <c r="H64" s="33">
        <v>0</v>
      </c>
      <c r="I64" s="125">
        <f t="shared" si="4"/>
        <v>0</v>
      </c>
    </row>
    <row r="65" spans="1:9" ht="21.6" customHeight="1" x14ac:dyDescent="0.2">
      <c r="A65" s="192" t="s">
        <v>27</v>
      </c>
      <c r="B65" s="192"/>
      <c r="C65" s="192"/>
      <c r="D65" s="192"/>
      <c r="E65" s="192"/>
      <c r="F65" s="192"/>
      <c r="G65" s="15">
        <v>58</v>
      </c>
      <c r="H65" s="33">
        <v>0</v>
      </c>
      <c r="I65" s="125">
        <f t="shared" si="4"/>
        <v>0</v>
      </c>
    </row>
    <row r="66" spans="1:9" ht="21.6" customHeight="1" x14ac:dyDescent="0.2">
      <c r="A66" s="192" t="s">
        <v>28</v>
      </c>
      <c r="B66" s="192"/>
      <c r="C66" s="192"/>
      <c r="D66" s="192"/>
      <c r="E66" s="192"/>
      <c r="F66" s="192"/>
      <c r="G66" s="15">
        <v>59</v>
      </c>
      <c r="H66" s="33">
        <v>0</v>
      </c>
      <c r="I66" s="125">
        <v>3349161</v>
      </c>
    </row>
    <row r="67" spans="1:9" ht="12.75" customHeight="1" x14ac:dyDescent="0.2">
      <c r="A67" s="192" t="s">
        <v>29</v>
      </c>
      <c r="B67" s="192"/>
      <c r="C67" s="192"/>
      <c r="D67" s="192"/>
      <c r="E67" s="192"/>
      <c r="F67" s="192"/>
      <c r="G67" s="15">
        <v>60</v>
      </c>
      <c r="H67" s="33">
        <v>312780</v>
      </c>
      <c r="I67" s="125">
        <v>312780</v>
      </c>
    </row>
    <row r="68" spans="1:9" ht="12.75" customHeight="1" x14ac:dyDescent="0.2">
      <c r="A68" s="192" t="s">
        <v>30</v>
      </c>
      <c r="B68" s="192"/>
      <c r="C68" s="192"/>
      <c r="D68" s="192"/>
      <c r="E68" s="192"/>
      <c r="F68" s="192"/>
      <c r="G68" s="15">
        <v>61</v>
      </c>
      <c r="H68" s="33">
        <v>3858496</v>
      </c>
      <c r="I68" s="125">
        <v>6169482</v>
      </c>
    </row>
    <row r="69" spans="1:9" ht="12.75" customHeight="1" x14ac:dyDescent="0.2">
      <c r="A69" s="192" t="s">
        <v>56</v>
      </c>
      <c r="B69" s="192"/>
      <c r="C69" s="192"/>
      <c r="D69" s="192"/>
      <c r="E69" s="192"/>
      <c r="F69" s="192"/>
      <c r="G69" s="15">
        <v>62</v>
      </c>
      <c r="H69" s="33">
        <v>0</v>
      </c>
      <c r="I69" s="125">
        <f t="shared" ref="I69" si="5">H69</f>
        <v>0</v>
      </c>
    </row>
    <row r="70" spans="1:9" ht="12.75" customHeight="1" x14ac:dyDescent="0.2">
      <c r="A70" s="192" t="s">
        <v>57</v>
      </c>
      <c r="B70" s="192"/>
      <c r="C70" s="192"/>
      <c r="D70" s="192"/>
      <c r="E70" s="192"/>
      <c r="F70" s="192"/>
      <c r="G70" s="15">
        <v>63</v>
      </c>
      <c r="H70" s="33">
        <v>144842625</v>
      </c>
      <c r="I70" s="125">
        <v>63467215</v>
      </c>
    </row>
    <row r="71" spans="1:9" ht="12.75" customHeight="1" x14ac:dyDescent="0.2">
      <c r="A71" s="193" t="s">
        <v>58</v>
      </c>
      <c r="B71" s="193"/>
      <c r="C71" s="193"/>
      <c r="D71" s="193"/>
      <c r="E71" s="193"/>
      <c r="F71" s="193"/>
      <c r="G71" s="15">
        <v>64</v>
      </c>
      <c r="H71" s="33">
        <v>0</v>
      </c>
      <c r="I71" s="125">
        <v>3047964</v>
      </c>
    </row>
    <row r="72" spans="1:9" ht="12.75" customHeight="1" x14ac:dyDescent="0.2">
      <c r="A72" s="194" t="s">
        <v>383</v>
      </c>
      <c r="B72" s="194"/>
      <c r="C72" s="194"/>
      <c r="D72" s="194"/>
      <c r="E72" s="194"/>
      <c r="F72" s="194"/>
      <c r="G72" s="16">
        <v>65</v>
      </c>
      <c r="H72" s="34">
        <f>H8+H9+H44+H71</f>
        <v>586331082</v>
      </c>
      <c r="I72" s="34">
        <f>I8+I9+I44+I71</f>
        <v>566190757</v>
      </c>
    </row>
    <row r="73" spans="1:9" ht="12.75" customHeight="1" x14ac:dyDescent="0.2">
      <c r="A73" s="193" t="s">
        <v>59</v>
      </c>
      <c r="B73" s="193"/>
      <c r="C73" s="193"/>
      <c r="D73" s="193"/>
      <c r="E73" s="193"/>
      <c r="F73" s="193"/>
      <c r="G73" s="15">
        <v>66</v>
      </c>
      <c r="H73" s="33">
        <v>0</v>
      </c>
      <c r="I73" s="33">
        <v>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410121816</v>
      </c>
      <c r="I75" s="34">
        <f>I76+I77+I78+I84+I85+I89+I92+I95</f>
        <v>404684354</v>
      </c>
    </row>
    <row r="76" spans="1:9" ht="12.75" customHeight="1" x14ac:dyDescent="0.2">
      <c r="A76" s="192" t="s">
        <v>61</v>
      </c>
      <c r="B76" s="192"/>
      <c r="C76" s="192"/>
      <c r="D76" s="192"/>
      <c r="E76" s="192"/>
      <c r="F76" s="192"/>
      <c r="G76" s="15">
        <v>68</v>
      </c>
      <c r="H76" s="33">
        <v>169186800</v>
      </c>
      <c r="I76" s="125">
        <v>169186800</v>
      </c>
    </row>
    <row r="77" spans="1:9" ht="12.75" customHeight="1" x14ac:dyDescent="0.2">
      <c r="A77" s="192" t="s">
        <v>62</v>
      </c>
      <c r="B77" s="192"/>
      <c r="C77" s="192"/>
      <c r="D77" s="192"/>
      <c r="E77" s="192"/>
      <c r="F77" s="192"/>
      <c r="G77" s="15">
        <v>69</v>
      </c>
      <c r="H77" s="33">
        <v>88107087</v>
      </c>
      <c r="I77" s="125">
        <v>88107087</v>
      </c>
    </row>
    <row r="78" spans="1:9" ht="12.75" customHeight="1" x14ac:dyDescent="0.2">
      <c r="A78" s="196" t="s">
        <v>63</v>
      </c>
      <c r="B78" s="196"/>
      <c r="C78" s="196"/>
      <c r="D78" s="196"/>
      <c r="E78" s="196"/>
      <c r="F78" s="196"/>
      <c r="G78" s="16">
        <v>70</v>
      </c>
      <c r="H78" s="34">
        <f>SUM(H79:H83)</f>
        <v>39187370</v>
      </c>
      <c r="I78" s="34">
        <f>SUM(I79:I83)</f>
        <v>39187370</v>
      </c>
    </row>
    <row r="79" spans="1:9" ht="12.75" customHeight="1" x14ac:dyDescent="0.2">
      <c r="A79" s="192" t="s">
        <v>64</v>
      </c>
      <c r="B79" s="192"/>
      <c r="C79" s="192"/>
      <c r="D79" s="192"/>
      <c r="E79" s="192"/>
      <c r="F79" s="192"/>
      <c r="G79" s="15">
        <v>71</v>
      </c>
      <c r="H79" s="33">
        <v>8459340</v>
      </c>
      <c r="I79" s="125">
        <v>8459340</v>
      </c>
    </row>
    <row r="80" spans="1:9" ht="12.75" customHeight="1" x14ac:dyDescent="0.2">
      <c r="A80" s="192" t="s">
        <v>65</v>
      </c>
      <c r="B80" s="192"/>
      <c r="C80" s="192"/>
      <c r="D80" s="192"/>
      <c r="E80" s="192"/>
      <c r="F80" s="192"/>
      <c r="G80" s="15">
        <v>72</v>
      </c>
      <c r="H80" s="33">
        <v>8904560</v>
      </c>
      <c r="I80" s="125">
        <v>8904560</v>
      </c>
    </row>
    <row r="81" spans="1:9" ht="12.75" customHeight="1" x14ac:dyDescent="0.2">
      <c r="A81" s="192" t="s">
        <v>66</v>
      </c>
      <c r="B81" s="192"/>
      <c r="C81" s="192"/>
      <c r="D81" s="192"/>
      <c r="E81" s="192"/>
      <c r="F81" s="192"/>
      <c r="G81" s="15">
        <v>73</v>
      </c>
      <c r="H81" s="33">
        <v>-1066316</v>
      </c>
      <c r="I81" s="125">
        <v>-1066316</v>
      </c>
    </row>
    <row r="82" spans="1:9" ht="12.75" customHeight="1" x14ac:dyDescent="0.2">
      <c r="A82" s="192" t="s">
        <v>67</v>
      </c>
      <c r="B82" s="192"/>
      <c r="C82" s="192"/>
      <c r="D82" s="192"/>
      <c r="E82" s="192"/>
      <c r="F82" s="192"/>
      <c r="G82" s="15">
        <v>74</v>
      </c>
      <c r="H82" s="33">
        <v>0</v>
      </c>
      <c r="I82" s="125">
        <f t="shared" ref="I82" si="6">H82</f>
        <v>0</v>
      </c>
    </row>
    <row r="83" spans="1:9" ht="12.75" customHeight="1" x14ac:dyDescent="0.2">
      <c r="A83" s="192" t="s">
        <v>68</v>
      </c>
      <c r="B83" s="192"/>
      <c r="C83" s="192"/>
      <c r="D83" s="192"/>
      <c r="E83" s="192"/>
      <c r="F83" s="192"/>
      <c r="G83" s="15">
        <v>75</v>
      </c>
      <c r="H83" s="33">
        <v>22889786</v>
      </c>
      <c r="I83" s="125">
        <v>22889786</v>
      </c>
    </row>
    <row r="84" spans="1:9" ht="12.75" customHeight="1" x14ac:dyDescent="0.2">
      <c r="A84" s="195" t="s">
        <v>69</v>
      </c>
      <c r="B84" s="195"/>
      <c r="C84" s="195"/>
      <c r="D84" s="195"/>
      <c r="E84" s="195"/>
      <c r="F84" s="195"/>
      <c r="G84" s="115">
        <v>76</v>
      </c>
      <c r="H84" s="33">
        <v>0</v>
      </c>
      <c r="I84" s="33">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113118696</v>
      </c>
      <c r="I89" s="34">
        <f>I90-I91</f>
        <v>113640559</v>
      </c>
    </row>
    <row r="90" spans="1:9" ht="12.75" customHeight="1" x14ac:dyDescent="0.2">
      <c r="A90" s="192" t="s">
        <v>75</v>
      </c>
      <c r="B90" s="192"/>
      <c r="C90" s="192"/>
      <c r="D90" s="192"/>
      <c r="E90" s="192"/>
      <c r="F90" s="192"/>
      <c r="G90" s="15">
        <v>82</v>
      </c>
      <c r="H90" s="33">
        <v>113118696</v>
      </c>
      <c r="I90" s="125">
        <v>113640559</v>
      </c>
    </row>
    <row r="91" spans="1:9" ht="12.75" customHeight="1" x14ac:dyDescent="0.2">
      <c r="A91" s="192" t="s">
        <v>76</v>
      </c>
      <c r="B91" s="192"/>
      <c r="C91" s="192"/>
      <c r="D91" s="192"/>
      <c r="E91" s="192"/>
      <c r="F91" s="192"/>
      <c r="G91" s="15">
        <v>83</v>
      </c>
      <c r="H91" s="33">
        <v>0</v>
      </c>
      <c r="I91" s="33">
        <v>0</v>
      </c>
    </row>
    <row r="92" spans="1:9" ht="12.75" customHeight="1" x14ac:dyDescent="0.2">
      <c r="A92" s="196" t="s">
        <v>77</v>
      </c>
      <c r="B92" s="196"/>
      <c r="C92" s="196"/>
      <c r="D92" s="196"/>
      <c r="E92" s="196"/>
      <c r="F92" s="196"/>
      <c r="G92" s="16">
        <v>84</v>
      </c>
      <c r="H92" s="34">
        <f>H93-H94</f>
        <v>521863</v>
      </c>
      <c r="I92" s="34">
        <f>I93-I94</f>
        <v>-5437462</v>
      </c>
    </row>
    <row r="93" spans="1:9" ht="12.75" customHeight="1" x14ac:dyDescent="0.2">
      <c r="A93" s="192" t="s">
        <v>78</v>
      </c>
      <c r="B93" s="192"/>
      <c r="C93" s="192"/>
      <c r="D93" s="192"/>
      <c r="E93" s="192"/>
      <c r="F93" s="192"/>
      <c r="G93" s="15">
        <v>85</v>
      </c>
      <c r="H93" s="33">
        <v>521863</v>
      </c>
      <c r="I93" s="125">
        <v>0</v>
      </c>
    </row>
    <row r="94" spans="1:9" ht="12.75" customHeight="1" x14ac:dyDescent="0.2">
      <c r="A94" s="192" t="s">
        <v>79</v>
      </c>
      <c r="B94" s="192"/>
      <c r="C94" s="192"/>
      <c r="D94" s="192"/>
      <c r="E94" s="192"/>
      <c r="F94" s="192"/>
      <c r="G94" s="15">
        <v>86</v>
      </c>
      <c r="H94" s="33">
        <v>0</v>
      </c>
      <c r="I94" s="125">
        <v>5437462</v>
      </c>
    </row>
    <row r="95" spans="1:9" ht="12.75" customHeight="1" x14ac:dyDescent="0.2">
      <c r="A95" s="192" t="s">
        <v>80</v>
      </c>
      <c r="B95" s="192"/>
      <c r="C95" s="192"/>
      <c r="D95" s="192"/>
      <c r="E95" s="192"/>
      <c r="F95" s="192"/>
      <c r="G95" s="15">
        <v>87</v>
      </c>
      <c r="H95" s="33">
        <v>0</v>
      </c>
      <c r="I95" s="125">
        <f t="shared" ref="I95" si="7">H95</f>
        <v>0</v>
      </c>
    </row>
    <row r="96" spans="1:9" ht="12.75" customHeight="1" x14ac:dyDescent="0.2">
      <c r="A96" s="194" t="s">
        <v>385</v>
      </c>
      <c r="B96" s="194"/>
      <c r="C96" s="194"/>
      <c r="D96" s="194"/>
      <c r="E96" s="194"/>
      <c r="F96" s="194"/>
      <c r="G96" s="16">
        <v>88</v>
      </c>
      <c r="H96" s="34">
        <f>SUM(H97:H102)</f>
        <v>3512231</v>
      </c>
      <c r="I96" s="34">
        <f>SUM(I97:I102)</f>
        <v>3512231</v>
      </c>
    </row>
    <row r="97" spans="1:9" ht="12.75" customHeight="1" x14ac:dyDescent="0.2">
      <c r="A97" s="192" t="s">
        <v>81</v>
      </c>
      <c r="B97" s="192"/>
      <c r="C97" s="192"/>
      <c r="D97" s="192"/>
      <c r="E97" s="192"/>
      <c r="F97" s="192"/>
      <c r="G97" s="15">
        <v>89</v>
      </c>
      <c r="H97" s="33">
        <v>2508300</v>
      </c>
      <c r="I97" s="125">
        <v>2508300</v>
      </c>
    </row>
    <row r="98" spans="1:9" ht="12.75" customHeight="1" x14ac:dyDescent="0.2">
      <c r="A98" s="192" t="s">
        <v>82</v>
      </c>
      <c r="B98" s="192"/>
      <c r="C98" s="192"/>
      <c r="D98" s="192"/>
      <c r="E98" s="192"/>
      <c r="F98" s="192"/>
      <c r="G98" s="15">
        <v>90</v>
      </c>
      <c r="H98" s="33">
        <v>0</v>
      </c>
      <c r="I98" s="125">
        <f t="shared" ref="I98" si="8">H98</f>
        <v>0</v>
      </c>
    </row>
    <row r="99" spans="1:9" ht="12.75" customHeight="1" x14ac:dyDescent="0.2">
      <c r="A99" s="192" t="s">
        <v>83</v>
      </c>
      <c r="B99" s="192"/>
      <c r="C99" s="192"/>
      <c r="D99" s="192"/>
      <c r="E99" s="192"/>
      <c r="F99" s="192"/>
      <c r="G99" s="15">
        <v>91</v>
      </c>
      <c r="H99" s="33">
        <v>1003931</v>
      </c>
      <c r="I99" s="125">
        <v>1003931</v>
      </c>
    </row>
    <row r="100" spans="1:9" ht="12.75" customHeight="1" x14ac:dyDescent="0.2">
      <c r="A100" s="192" t="s">
        <v>84</v>
      </c>
      <c r="B100" s="192"/>
      <c r="C100" s="192"/>
      <c r="D100" s="192"/>
      <c r="E100" s="192"/>
      <c r="F100" s="192"/>
      <c r="G100" s="15">
        <v>92</v>
      </c>
      <c r="H100" s="33">
        <v>0</v>
      </c>
      <c r="I100" s="125">
        <f t="shared" ref="I100:I102" si="9">H100</f>
        <v>0</v>
      </c>
    </row>
    <row r="101" spans="1:9" ht="12.75" customHeight="1" x14ac:dyDescent="0.2">
      <c r="A101" s="192" t="s">
        <v>85</v>
      </c>
      <c r="B101" s="192"/>
      <c r="C101" s="192"/>
      <c r="D101" s="192"/>
      <c r="E101" s="192"/>
      <c r="F101" s="192"/>
      <c r="G101" s="15">
        <v>93</v>
      </c>
      <c r="H101" s="33">
        <v>0</v>
      </c>
      <c r="I101" s="125">
        <f t="shared" si="9"/>
        <v>0</v>
      </c>
    </row>
    <row r="102" spans="1:9" ht="12.75" customHeight="1" x14ac:dyDescent="0.2">
      <c r="A102" s="192" t="s">
        <v>86</v>
      </c>
      <c r="B102" s="192"/>
      <c r="C102" s="192"/>
      <c r="D102" s="192"/>
      <c r="E102" s="192"/>
      <c r="F102" s="192"/>
      <c r="G102" s="15">
        <v>94</v>
      </c>
      <c r="H102" s="33">
        <v>0</v>
      </c>
      <c r="I102" s="125">
        <f t="shared" si="9"/>
        <v>0</v>
      </c>
    </row>
    <row r="103" spans="1:9" ht="12.75" customHeight="1" x14ac:dyDescent="0.2">
      <c r="A103" s="194" t="s">
        <v>386</v>
      </c>
      <c r="B103" s="194"/>
      <c r="C103" s="194"/>
      <c r="D103" s="194"/>
      <c r="E103" s="194"/>
      <c r="F103" s="194"/>
      <c r="G103" s="16">
        <v>95</v>
      </c>
      <c r="H103" s="34">
        <f>SUM(H104:H114)</f>
        <v>141481533</v>
      </c>
      <c r="I103" s="34">
        <f>SUM(I104:I114)</f>
        <v>144346429</v>
      </c>
    </row>
    <row r="104" spans="1:9" ht="12.75" customHeight="1" x14ac:dyDescent="0.2">
      <c r="A104" s="192" t="s">
        <v>87</v>
      </c>
      <c r="B104" s="192"/>
      <c r="C104" s="192"/>
      <c r="D104" s="192"/>
      <c r="E104" s="192"/>
      <c r="F104" s="192"/>
      <c r="G104" s="15">
        <v>96</v>
      </c>
      <c r="H104" s="33">
        <v>0</v>
      </c>
      <c r="I104" s="125">
        <f>H104</f>
        <v>0</v>
      </c>
    </row>
    <row r="105" spans="1:9" ht="24.6" customHeight="1" x14ac:dyDescent="0.2">
      <c r="A105" s="192" t="s">
        <v>88</v>
      </c>
      <c r="B105" s="192"/>
      <c r="C105" s="192"/>
      <c r="D105" s="192"/>
      <c r="E105" s="192"/>
      <c r="F105" s="192"/>
      <c r="G105" s="15">
        <v>97</v>
      </c>
      <c r="H105" s="33">
        <v>0</v>
      </c>
      <c r="I105" s="125">
        <f t="shared" ref="I105:I106" si="10">H105</f>
        <v>0</v>
      </c>
    </row>
    <row r="106" spans="1:9" ht="12.75" customHeight="1" x14ac:dyDescent="0.2">
      <c r="A106" s="192" t="s">
        <v>89</v>
      </c>
      <c r="B106" s="192"/>
      <c r="C106" s="192"/>
      <c r="D106" s="192"/>
      <c r="E106" s="192"/>
      <c r="F106" s="192"/>
      <c r="G106" s="15">
        <v>98</v>
      </c>
      <c r="H106" s="33">
        <v>0</v>
      </c>
      <c r="I106" s="125">
        <v>42522259</v>
      </c>
    </row>
    <row r="107" spans="1:9" ht="21.6" customHeight="1" x14ac:dyDescent="0.2">
      <c r="A107" s="192" t="s">
        <v>90</v>
      </c>
      <c r="B107" s="192"/>
      <c r="C107" s="192"/>
      <c r="D107" s="192"/>
      <c r="E107" s="192"/>
      <c r="F107" s="192"/>
      <c r="G107" s="15">
        <v>99</v>
      </c>
      <c r="H107" s="33">
        <v>0</v>
      </c>
      <c r="I107" s="125">
        <v>0</v>
      </c>
    </row>
    <row r="108" spans="1:9" ht="12.75" customHeight="1" x14ac:dyDescent="0.2">
      <c r="A108" s="192" t="s">
        <v>91</v>
      </c>
      <c r="B108" s="192"/>
      <c r="C108" s="192"/>
      <c r="D108" s="192"/>
      <c r="E108" s="192"/>
      <c r="F108" s="192"/>
      <c r="G108" s="15">
        <v>100</v>
      </c>
      <c r="H108" s="33">
        <v>0</v>
      </c>
      <c r="I108" s="125">
        <f>H108</f>
        <v>0</v>
      </c>
    </row>
    <row r="109" spans="1:9" ht="12.75" customHeight="1" x14ac:dyDescent="0.2">
      <c r="A109" s="192" t="s">
        <v>92</v>
      </c>
      <c r="B109" s="192"/>
      <c r="C109" s="192"/>
      <c r="D109" s="192"/>
      <c r="E109" s="192"/>
      <c r="F109" s="192"/>
      <c r="G109" s="15">
        <v>101</v>
      </c>
      <c r="H109" s="33">
        <v>101719993</v>
      </c>
      <c r="I109" s="125">
        <v>101824170</v>
      </c>
    </row>
    <row r="110" spans="1:9" ht="12.75" customHeight="1" x14ac:dyDescent="0.2">
      <c r="A110" s="192" t="s">
        <v>93</v>
      </c>
      <c r="B110" s="192"/>
      <c r="C110" s="192"/>
      <c r="D110" s="192"/>
      <c r="E110" s="192"/>
      <c r="F110" s="192"/>
      <c r="G110" s="15">
        <v>102</v>
      </c>
      <c r="H110" s="33">
        <v>0</v>
      </c>
      <c r="I110" s="125">
        <f t="shared" ref="I110:I112" si="11">H110</f>
        <v>0</v>
      </c>
    </row>
    <row r="111" spans="1:9" ht="12.75" customHeight="1" x14ac:dyDescent="0.2">
      <c r="A111" s="192" t="s">
        <v>94</v>
      </c>
      <c r="B111" s="192"/>
      <c r="C111" s="192"/>
      <c r="D111" s="192"/>
      <c r="E111" s="192"/>
      <c r="F111" s="192"/>
      <c r="G111" s="15">
        <v>103</v>
      </c>
      <c r="H111" s="33">
        <v>0</v>
      </c>
      <c r="I111" s="125">
        <f t="shared" si="11"/>
        <v>0</v>
      </c>
    </row>
    <row r="112" spans="1:9" ht="12.75" customHeight="1" x14ac:dyDescent="0.2">
      <c r="A112" s="192" t="s">
        <v>95</v>
      </c>
      <c r="B112" s="192"/>
      <c r="C112" s="192"/>
      <c r="D112" s="192"/>
      <c r="E112" s="192"/>
      <c r="F112" s="192"/>
      <c r="G112" s="15">
        <v>104</v>
      </c>
      <c r="H112" s="33">
        <v>0</v>
      </c>
      <c r="I112" s="125">
        <f t="shared" si="11"/>
        <v>0</v>
      </c>
    </row>
    <row r="113" spans="1:9" ht="12.75" customHeight="1" x14ac:dyDescent="0.2">
      <c r="A113" s="192" t="s">
        <v>96</v>
      </c>
      <c r="B113" s="192"/>
      <c r="C113" s="192"/>
      <c r="D113" s="192"/>
      <c r="E113" s="192"/>
      <c r="F113" s="192"/>
      <c r="G113" s="15">
        <v>105</v>
      </c>
      <c r="H113" s="33">
        <v>39761540</v>
      </c>
      <c r="I113" s="125">
        <v>0</v>
      </c>
    </row>
    <row r="114" spans="1:9" ht="12.75" customHeight="1" x14ac:dyDescent="0.2">
      <c r="A114" s="192" t="s">
        <v>97</v>
      </c>
      <c r="B114" s="192"/>
      <c r="C114" s="192"/>
      <c r="D114" s="192"/>
      <c r="E114" s="192"/>
      <c r="F114" s="192"/>
      <c r="G114" s="15">
        <v>106</v>
      </c>
      <c r="H114" s="33">
        <v>0</v>
      </c>
      <c r="I114" s="125">
        <f t="shared" ref="I114" si="12">H114</f>
        <v>0</v>
      </c>
    </row>
    <row r="115" spans="1:9" ht="12.75" customHeight="1" x14ac:dyDescent="0.2">
      <c r="A115" s="194" t="s">
        <v>387</v>
      </c>
      <c r="B115" s="194"/>
      <c r="C115" s="194"/>
      <c r="D115" s="194"/>
      <c r="E115" s="194"/>
      <c r="F115" s="194"/>
      <c r="G115" s="16">
        <v>107</v>
      </c>
      <c r="H115" s="34">
        <f>SUM(H116:H129)</f>
        <v>31215502</v>
      </c>
      <c r="I115" s="34">
        <f>SUM(I116:I129)</f>
        <v>10839300</v>
      </c>
    </row>
    <row r="116" spans="1:9" ht="12.75" customHeight="1" x14ac:dyDescent="0.2">
      <c r="A116" s="192" t="s">
        <v>87</v>
      </c>
      <c r="B116" s="192"/>
      <c r="C116" s="192"/>
      <c r="D116" s="192"/>
      <c r="E116" s="192"/>
      <c r="F116" s="192"/>
      <c r="G116" s="15">
        <v>108</v>
      </c>
      <c r="H116" s="33">
        <v>1103424</v>
      </c>
      <c r="I116" s="125">
        <v>45485</v>
      </c>
    </row>
    <row r="117" spans="1:9" ht="22.15" customHeight="1" x14ac:dyDescent="0.2">
      <c r="A117" s="192" t="s">
        <v>88</v>
      </c>
      <c r="B117" s="192"/>
      <c r="C117" s="192"/>
      <c r="D117" s="192"/>
      <c r="E117" s="192"/>
      <c r="F117" s="192"/>
      <c r="G117" s="15">
        <v>109</v>
      </c>
      <c r="H117" s="33">
        <v>0</v>
      </c>
      <c r="I117" s="125">
        <f t="shared" ref="I117" si="13">H117</f>
        <v>0</v>
      </c>
    </row>
    <row r="118" spans="1:9" ht="12.75" customHeight="1" x14ac:dyDescent="0.2">
      <c r="A118" s="192" t="s">
        <v>89</v>
      </c>
      <c r="B118" s="192"/>
      <c r="C118" s="192"/>
      <c r="D118" s="192"/>
      <c r="E118" s="192"/>
      <c r="F118" s="192"/>
      <c r="G118" s="15">
        <v>110</v>
      </c>
      <c r="H118" s="33">
        <v>1537939</v>
      </c>
      <c r="I118" s="125">
        <v>1318123</v>
      </c>
    </row>
    <row r="119" spans="1:9" ht="23.45" customHeight="1" x14ac:dyDescent="0.2">
      <c r="A119" s="192" t="s">
        <v>90</v>
      </c>
      <c r="B119" s="192"/>
      <c r="C119" s="192"/>
      <c r="D119" s="192"/>
      <c r="E119" s="192"/>
      <c r="F119" s="192"/>
      <c r="G119" s="15">
        <v>111</v>
      </c>
      <c r="H119" s="33">
        <v>0</v>
      </c>
      <c r="I119" s="125">
        <v>0</v>
      </c>
    </row>
    <row r="120" spans="1:9" ht="12.75" customHeight="1" x14ac:dyDescent="0.2">
      <c r="A120" s="192" t="s">
        <v>91</v>
      </c>
      <c r="B120" s="192"/>
      <c r="C120" s="192"/>
      <c r="D120" s="192"/>
      <c r="E120" s="192"/>
      <c r="F120" s="192"/>
      <c r="G120" s="15">
        <v>112</v>
      </c>
      <c r="H120" s="33">
        <v>0</v>
      </c>
      <c r="I120" s="125">
        <f t="shared" ref="I120" si="14">H120</f>
        <v>0</v>
      </c>
    </row>
    <row r="121" spans="1:9" ht="12.75" customHeight="1" x14ac:dyDescent="0.2">
      <c r="A121" s="192" t="s">
        <v>92</v>
      </c>
      <c r="B121" s="192"/>
      <c r="C121" s="192"/>
      <c r="D121" s="192"/>
      <c r="E121" s="192"/>
      <c r="F121" s="192"/>
      <c r="G121" s="15">
        <v>113</v>
      </c>
      <c r="H121" s="33">
        <v>10129651</v>
      </c>
      <c r="I121" s="125">
        <v>1868068</v>
      </c>
    </row>
    <row r="122" spans="1:9" ht="12.75" customHeight="1" x14ac:dyDescent="0.2">
      <c r="A122" s="192" t="s">
        <v>93</v>
      </c>
      <c r="B122" s="192"/>
      <c r="C122" s="192"/>
      <c r="D122" s="192"/>
      <c r="E122" s="192"/>
      <c r="F122" s="192"/>
      <c r="G122" s="15">
        <v>114</v>
      </c>
      <c r="H122" s="33">
        <v>52627</v>
      </c>
      <c r="I122" s="125">
        <v>0</v>
      </c>
    </row>
    <row r="123" spans="1:9" ht="12.75" customHeight="1" x14ac:dyDescent="0.2">
      <c r="A123" s="192" t="s">
        <v>94</v>
      </c>
      <c r="B123" s="192"/>
      <c r="C123" s="192"/>
      <c r="D123" s="192"/>
      <c r="E123" s="192"/>
      <c r="F123" s="192"/>
      <c r="G123" s="15">
        <v>115</v>
      </c>
      <c r="H123" s="33">
        <v>7426925</v>
      </c>
      <c r="I123" s="125">
        <v>2645941</v>
      </c>
    </row>
    <row r="124" spans="1:9" x14ac:dyDescent="0.2">
      <c r="A124" s="192" t="s">
        <v>95</v>
      </c>
      <c r="B124" s="192"/>
      <c r="C124" s="192"/>
      <c r="D124" s="192"/>
      <c r="E124" s="192"/>
      <c r="F124" s="192"/>
      <c r="G124" s="15">
        <v>116</v>
      </c>
      <c r="H124" s="33">
        <v>0</v>
      </c>
      <c r="I124" s="125">
        <f t="shared" ref="I124" si="15">H124</f>
        <v>0</v>
      </c>
    </row>
    <row r="125" spans="1:9" x14ac:dyDescent="0.2">
      <c r="A125" s="192" t="s">
        <v>98</v>
      </c>
      <c r="B125" s="192"/>
      <c r="C125" s="192"/>
      <c r="D125" s="192"/>
      <c r="E125" s="192"/>
      <c r="F125" s="192"/>
      <c r="G125" s="15">
        <v>117</v>
      </c>
      <c r="H125" s="33">
        <v>5738105</v>
      </c>
      <c r="I125" s="125">
        <v>2943907</v>
      </c>
    </row>
    <row r="126" spans="1:9" x14ac:dyDescent="0.2">
      <c r="A126" s="192" t="s">
        <v>99</v>
      </c>
      <c r="B126" s="192"/>
      <c r="C126" s="192"/>
      <c r="D126" s="192"/>
      <c r="E126" s="192"/>
      <c r="F126" s="192"/>
      <c r="G126" s="15">
        <v>118</v>
      </c>
      <c r="H126" s="33">
        <v>4670148</v>
      </c>
      <c r="I126" s="125">
        <v>1717593</v>
      </c>
    </row>
    <row r="127" spans="1:9" x14ac:dyDescent="0.2">
      <c r="A127" s="192" t="s">
        <v>100</v>
      </c>
      <c r="B127" s="192"/>
      <c r="C127" s="192"/>
      <c r="D127" s="192"/>
      <c r="E127" s="192"/>
      <c r="F127" s="192"/>
      <c r="G127" s="15">
        <v>119</v>
      </c>
      <c r="H127" s="33">
        <v>0</v>
      </c>
      <c r="I127" s="125">
        <f t="shared" ref="I127:I128" si="16">H127</f>
        <v>0</v>
      </c>
    </row>
    <row r="128" spans="1:9" x14ac:dyDescent="0.2">
      <c r="A128" s="192" t="s">
        <v>101</v>
      </c>
      <c r="B128" s="192"/>
      <c r="C128" s="192"/>
      <c r="D128" s="192"/>
      <c r="E128" s="192"/>
      <c r="F128" s="192"/>
      <c r="G128" s="15">
        <v>120</v>
      </c>
      <c r="H128" s="33">
        <v>0</v>
      </c>
      <c r="I128" s="125">
        <f t="shared" si="16"/>
        <v>0</v>
      </c>
    </row>
    <row r="129" spans="1:9" x14ac:dyDescent="0.2">
      <c r="A129" s="192" t="s">
        <v>102</v>
      </c>
      <c r="B129" s="192"/>
      <c r="C129" s="192"/>
      <c r="D129" s="192"/>
      <c r="E129" s="192"/>
      <c r="F129" s="192"/>
      <c r="G129" s="15">
        <v>121</v>
      </c>
      <c r="H129" s="33">
        <v>556683</v>
      </c>
      <c r="I129" s="125">
        <v>300183</v>
      </c>
    </row>
    <row r="130" spans="1:9" ht="22.15" customHeight="1" x14ac:dyDescent="0.2">
      <c r="A130" s="193" t="s">
        <v>103</v>
      </c>
      <c r="B130" s="193"/>
      <c r="C130" s="193"/>
      <c r="D130" s="193"/>
      <c r="E130" s="193"/>
      <c r="F130" s="193"/>
      <c r="G130" s="15">
        <v>122</v>
      </c>
      <c r="H130" s="33">
        <v>0</v>
      </c>
      <c r="I130" s="125">
        <v>2808443</v>
      </c>
    </row>
    <row r="131" spans="1:9" x14ac:dyDescent="0.2">
      <c r="A131" s="194" t="s">
        <v>388</v>
      </c>
      <c r="B131" s="194"/>
      <c r="C131" s="194"/>
      <c r="D131" s="194"/>
      <c r="E131" s="194"/>
      <c r="F131" s="194"/>
      <c r="G131" s="16">
        <v>123</v>
      </c>
      <c r="H131" s="34">
        <f>H75+H96+H103+H115+H130</f>
        <v>586331082</v>
      </c>
      <c r="I131" s="34">
        <f>I75+I96+I103+I115+I130</f>
        <v>566190757</v>
      </c>
    </row>
    <row r="132" spans="1:9" x14ac:dyDescent="0.2">
      <c r="A132" s="193" t="s">
        <v>104</v>
      </c>
      <c r="B132" s="193"/>
      <c r="C132" s="193"/>
      <c r="D132" s="193"/>
      <c r="E132" s="193"/>
      <c r="F132" s="193"/>
      <c r="G132" s="15">
        <v>124</v>
      </c>
      <c r="H132" s="33">
        <f>H131-H72</f>
        <v>0</v>
      </c>
      <c r="I132" s="125">
        <f>I72-I131</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8425196850393704" right="0" top="0.19685039370078741" bottom="0.19685039370078741"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85" zoomScaleNormal="100" zoomScaleSheetLayoutView="110" workbookViewId="0">
      <selection activeCell="H49" sqref="H49:K5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16"/>
      <c r="K1" s="116"/>
    </row>
    <row r="2" spans="1:11" x14ac:dyDescent="0.2">
      <c r="A2" s="226" t="s">
        <v>450</v>
      </c>
      <c r="B2" s="202"/>
      <c r="C2" s="202"/>
      <c r="D2" s="202"/>
      <c r="E2" s="202"/>
      <c r="F2" s="202"/>
      <c r="G2" s="202"/>
      <c r="H2" s="202"/>
      <c r="I2" s="202"/>
      <c r="J2" s="116"/>
      <c r="K2" s="116"/>
    </row>
    <row r="3" spans="1:11" x14ac:dyDescent="0.2">
      <c r="A3" s="232" t="s">
        <v>355</v>
      </c>
      <c r="B3" s="233"/>
      <c r="C3" s="233"/>
      <c r="D3" s="233"/>
      <c r="E3" s="233"/>
      <c r="F3" s="233"/>
      <c r="G3" s="233"/>
      <c r="H3" s="233"/>
      <c r="I3" s="233"/>
      <c r="J3" s="234"/>
      <c r="K3" s="234"/>
    </row>
    <row r="4" spans="1:11" x14ac:dyDescent="0.2">
      <c r="A4" s="235" t="s">
        <v>443</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119617683</v>
      </c>
      <c r="I8" s="37">
        <f>SUM(I9:I13)</f>
        <v>27211844</v>
      </c>
      <c r="J8" s="37">
        <f>SUM(J9:J13)</f>
        <v>112650141</v>
      </c>
      <c r="K8" s="37">
        <f>SUM(K9:K13)</f>
        <v>51635403</v>
      </c>
    </row>
    <row r="9" spans="1:11" x14ac:dyDescent="0.2">
      <c r="A9" s="192" t="s">
        <v>121</v>
      </c>
      <c r="B9" s="192"/>
      <c r="C9" s="192"/>
      <c r="D9" s="192"/>
      <c r="E9" s="192"/>
      <c r="F9" s="192"/>
      <c r="G9" s="15">
        <v>126</v>
      </c>
      <c r="H9" s="127">
        <v>3336432</v>
      </c>
      <c r="I9" s="127">
        <v>1205641</v>
      </c>
      <c r="J9" s="125">
        <v>2609268</v>
      </c>
      <c r="K9" s="125">
        <f>J9-1565702</f>
        <v>1043566</v>
      </c>
    </row>
    <row r="10" spans="1:11" x14ac:dyDescent="0.2">
      <c r="A10" s="192" t="s">
        <v>122</v>
      </c>
      <c r="B10" s="192"/>
      <c r="C10" s="192"/>
      <c r="D10" s="192"/>
      <c r="E10" s="192"/>
      <c r="F10" s="192"/>
      <c r="G10" s="15">
        <v>127</v>
      </c>
      <c r="H10" s="127">
        <v>115455152</v>
      </c>
      <c r="I10" s="127">
        <v>25864254</v>
      </c>
      <c r="J10" s="125">
        <v>108998607</v>
      </c>
      <c r="K10" s="125">
        <f>J10-58977178</f>
        <v>50021429</v>
      </c>
    </row>
    <row r="11" spans="1:11" x14ac:dyDescent="0.2">
      <c r="A11" s="192" t="s">
        <v>123</v>
      </c>
      <c r="B11" s="192"/>
      <c r="C11" s="192"/>
      <c r="D11" s="192"/>
      <c r="E11" s="192"/>
      <c r="F11" s="192"/>
      <c r="G11" s="15">
        <v>128</v>
      </c>
      <c r="H11" s="127">
        <v>0</v>
      </c>
      <c r="I11" s="127">
        <v>0</v>
      </c>
      <c r="J11" s="125">
        <v>493163</v>
      </c>
      <c r="K11" s="125">
        <f>J11-260755</f>
        <v>232408</v>
      </c>
    </row>
    <row r="12" spans="1:11" x14ac:dyDescent="0.2">
      <c r="A12" s="192" t="s">
        <v>124</v>
      </c>
      <c r="B12" s="192"/>
      <c r="C12" s="192"/>
      <c r="D12" s="192"/>
      <c r="E12" s="192"/>
      <c r="F12" s="192"/>
      <c r="G12" s="15">
        <v>129</v>
      </c>
      <c r="H12" s="127">
        <v>0</v>
      </c>
      <c r="I12" s="127">
        <v>0</v>
      </c>
      <c r="J12" s="125">
        <v>0</v>
      </c>
      <c r="K12" s="125">
        <f t="shared" ref="K12" si="0">J12</f>
        <v>0</v>
      </c>
    </row>
    <row r="13" spans="1:11" x14ac:dyDescent="0.2">
      <c r="A13" s="192" t="s">
        <v>125</v>
      </c>
      <c r="B13" s="192"/>
      <c r="C13" s="192"/>
      <c r="D13" s="192"/>
      <c r="E13" s="192"/>
      <c r="F13" s="192"/>
      <c r="G13" s="15">
        <v>130</v>
      </c>
      <c r="H13" s="127">
        <v>826099</v>
      </c>
      <c r="I13" s="127">
        <v>141949</v>
      </c>
      <c r="J13" s="125">
        <v>549103</v>
      </c>
      <c r="K13" s="125">
        <f>J13-211103</f>
        <v>338000</v>
      </c>
    </row>
    <row r="14" spans="1:11" x14ac:dyDescent="0.2">
      <c r="A14" s="220" t="s">
        <v>126</v>
      </c>
      <c r="B14" s="220"/>
      <c r="C14" s="220"/>
      <c r="D14" s="220"/>
      <c r="E14" s="220"/>
      <c r="F14" s="220"/>
      <c r="G14" s="20">
        <v>131</v>
      </c>
      <c r="H14" s="37">
        <f>H15+H16+H20+H24+H25+H26+H29+H36</f>
        <v>114335163</v>
      </c>
      <c r="I14" s="37">
        <f>I15+I16+I20+I24+I25+I26+I29+I36</f>
        <v>32443235</v>
      </c>
      <c r="J14" s="37">
        <f>J15+J16+J20+J24+J25+J26+J29+J36</f>
        <v>117396756</v>
      </c>
      <c r="K14" s="37">
        <f>K15+K16+K20+K24+K25+K26+K29+K36</f>
        <v>51404728</v>
      </c>
    </row>
    <row r="15" spans="1:11" x14ac:dyDescent="0.2">
      <c r="A15" s="192" t="s">
        <v>108</v>
      </c>
      <c r="B15" s="192"/>
      <c r="C15" s="192"/>
      <c r="D15" s="192"/>
      <c r="E15" s="192"/>
      <c r="F15" s="192"/>
      <c r="G15" s="15">
        <v>132</v>
      </c>
      <c r="H15" s="33">
        <v>0</v>
      </c>
      <c r="I15" s="33">
        <v>0</v>
      </c>
      <c r="J15" s="33">
        <v>0</v>
      </c>
      <c r="K15" s="33">
        <v>0</v>
      </c>
    </row>
    <row r="16" spans="1:11" x14ac:dyDescent="0.2">
      <c r="A16" s="221" t="s">
        <v>127</v>
      </c>
      <c r="B16" s="221"/>
      <c r="C16" s="221"/>
      <c r="D16" s="221"/>
      <c r="E16" s="221"/>
      <c r="F16" s="221"/>
      <c r="G16" s="20">
        <v>133</v>
      </c>
      <c r="H16" s="37">
        <f>SUM(H17:H19)</f>
        <v>54276371</v>
      </c>
      <c r="I16" s="37">
        <f>SUM(I17:I19)</f>
        <v>11275378</v>
      </c>
      <c r="J16" s="37">
        <f>SUM(J17:J19)</f>
        <v>54233895</v>
      </c>
      <c r="K16" s="37">
        <f>SUM(K17:K19)</f>
        <v>33213470</v>
      </c>
    </row>
    <row r="17" spans="1:11" x14ac:dyDescent="0.2">
      <c r="A17" s="222" t="s">
        <v>128</v>
      </c>
      <c r="B17" s="222"/>
      <c r="C17" s="222"/>
      <c r="D17" s="222"/>
      <c r="E17" s="222"/>
      <c r="F17" s="222"/>
      <c r="G17" s="15">
        <v>134</v>
      </c>
      <c r="H17" s="130">
        <v>11761811</v>
      </c>
      <c r="I17" s="130">
        <v>3634844</v>
      </c>
      <c r="J17" s="125">
        <v>9143228</v>
      </c>
      <c r="K17" s="125">
        <f>J17-5591828</f>
        <v>3551400</v>
      </c>
    </row>
    <row r="18" spans="1:11" x14ac:dyDescent="0.2">
      <c r="A18" s="222" t="s">
        <v>129</v>
      </c>
      <c r="B18" s="222"/>
      <c r="C18" s="222"/>
      <c r="D18" s="222"/>
      <c r="E18" s="222"/>
      <c r="F18" s="222"/>
      <c r="G18" s="15">
        <v>135</v>
      </c>
      <c r="H18" s="130">
        <v>27457015</v>
      </c>
      <c r="I18" s="130">
        <v>786552</v>
      </c>
      <c r="J18" s="125">
        <v>32535316</v>
      </c>
      <c r="K18" s="125">
        <f>J18-6621931</f>
        <v>25913385</v>
      </c>
    </row>
    <row r="19" spans="1:11" x14ac:dyDescent="0.2">
      <c r="A19" s="222" t="s">
        <v>130</v>
      </c>
      <c r="B19" s="222"/>
      <c r="C19" s="222"/>
      <c r="D19" s="222"/>
      <c r="E19" s="222"/>
      <c r="F19" s="222"/>
      <c r="G19" s="15">
        <v>136</v>
      </c>
      <c r="H19" s="130">
        <v>15057545</v>
      </c>
      <c r="I19" s="130">
        <v>6853982</v>
      </c>
      <c r="J19" s="125">
        <v>12555351</v>
      </c>
      <c r="K19" s="125">
        <f>J19-8806666</f>
        <v>3748685</v>
      </c>
    </row>
    <row r="20" spans="1:11" x14ac:dyDescent="0.2">
      <c r="A20" s="221" t="s">
        <v>131</v>
      </c>
      <c r="B20" s="221"/>
      <c r="C20" s="221"/>
      <c r="D20" s="221"/>
      <c r="E20" s="221"/>
      <c r="F20" s="221"/>
      <c r="G20" s="20">
        <v>137</v>
      </c>
      <c r="H20" s="37">
        <f>SUM(H21:H23)</f>
        <v>41818075</v>
      </c>
      <c r="I20" s="37">
        <f>SUM(I21:I23)</f>
        <v>13914633</v>
      </c>
      <c r="J20" s="37">
        <f>SUM(J21:J23)</f>
        <v>39996853</v>
      </c>
      <c r="K20" s="37">
        <f>SUM(K21:K23)</f>
        <v>12694601</v>
      </c>
    </row>
    <row r="21" spans="1:11" x14ac:dyDescent="0.2">
      <c r="A21" s="222" t="s">
        <v>109</v>
      </c>
      <c r="B21" s="222"/>
      <c r="C21" s="222"/>
      <c r="D21" s="222"/>
      <c r="E21" s="222"/>
      <c r="F21" s="222"/>
      <c r="G21" s="15">
        <v>138</v>
      </c>
      <c r="H21" s="131">
        <v>26376992</v>
      </c>
      <c r="I21" s="131">
        <v>8789180</v>
      </c>
      <c r="J21" s="125">
        <v>25414771</v>
      </c>
      <c r="K21" s="125">
        <f>J21-17326808</f>
        <v>8087963</v>
      </c>
    </row>
    <row r="22" spans="1:11" x14ac:dyDescent="0.2">
      <c r="A22" s="222" t="s">
        <v>110</v>
      </c>
      <c r="B22" s="222"/>
      <c r="C22" s="222"/>
      <c r="D22" s="222"/>
      <c r="E22" s="222"/>
      <c r="F22" s="222"/>
      <c r="G22" s="15">
        <v>139</v>
      </c>
      <c r="H22" s="131">
        <v>9695467</v>
      </c>
      <c r="I22" s="131">
        <v>3226947</v>
      </c>
      <c r="J22" s="125">
        <v>9145428</v>
      </c>
      <c r="K22" s="125">
        <f>J22-6258017</f>
        <v>2887411</v>
      </c>
    </row>
    <row r="23" spans="1:11" x14ac:dyDescent="0.2">
      <c r="A23" s="222" t="s">
        <v>111</v>
      </c>
      <c r="B23" s="222"/>
      <c r="C23" s="222"/>
      <c r="D23" s="222"/>
      <c r="E23" s="222"/>
      <c r="F23" s="222"/>
      <c r="G23" s="15">
        <v>140</v>
      </c>
      <c r="H23" s="131">
        <v>5745616</v>
      </c>
      <c r="I23" s="131">
        <v>1898506</v>
      </c>
      <c r="J23" s="125">
        <v>5436654</v>
      </c>
      <c r="K23" s="125">
        <f>J23-3717427</f>
        <v>1719227</v>
      </c>
    </row>
    <row r="24" spans="1:11" x14ac:dyDescent="0.2">
      <c r="A24" s="192" t="s">
        <v>112</v>
      </c>
      <c r="B24" s="192"/>
      <c r="C24" s="192"/>
      <c r="D24" s="192"/>
      <c r="E24" s="192"/>
      <c r="F24" s="192"/>
      <c r="G24" s="15">
        <v>141</v>
      </c>
      <c r="H24" s="131">
        <v>4917712</v>
      </c>
      <c r="I24" s="131">
        <v>1619209</v>
      </c>
      <c r="J24" s="125">
        <v>9967975</v>
      </c>
      <c r="K24" s="125">
        <f>J24-6586118</f>
        <v>3381857</v>
      </c>
    </row>
    <row r="25" spans="1:11" x14ac:dyDescent="0.2">
      <c r="A25" s="192" t="s">
        <v>113</v>
      </c>
      <c r="B25" s="192"/>
      <c r="C25" s="192"/>
      <c r="D25" s="192"/>
      <c r="E25" s="192"/>
      <c r="F25" s="192"/>
      <c r="G25" s="15">
        <v>142</v>
      </c>
      <c r="H25" s="131">
        <v>8747938</v>
      </c>
      <c r="I25" s="131">
        <v>2921526</v>
      </c>
      <c r="J25" s="125">
        <v>13198033</v>
      </c>
      <c r="K25" s="125">
        <f>J25-11083233</f>
        <v>2114800</v>
      </c>
    </row>
    <row r="26" spans="1:11" x14ac:dyDescent="0.2">
      <c r="A26" s="221" t="s">
        <v>132</v>
      </c>
      <c r="B26" s="221"/>
      <c r="C26" s="221"/>
      <c r="D26" s="221"/>
      <c r="E26" s="221"/>
      <c r="F26" s="221"/>
      <c r="G26" s="20">
        <v>143</v>
      </c>
      <c r="H26" s="37">
        <f>H27+H28</f>
        <v>4575067</v>
      </c>
      <c r="I26" s="37">
        <f>I27+I28</f>
        <v>2712489</v>
      </c>
      <c r="J26" s="37">
        <f>J27+J28</f>
        <v>0</v>
      </c>
      <c r="K26" s="37">
        <f>K27+K28</f>
        <v>0</v>
      </c>
    </row>
    <row r="27" spans="1:11" x14ac:dyDescent="0.2">
      <c r="A27" s="222" t="s">
        <v>133</v>
      </c>
      <c r="B27" s="222"/>
      <c r="C27" s="222"/>
      <c r="D27" s="222"/>
      <c r="E27" s="222"/>
      <c r="F27" s="222"/>
      <c r="G27" s="15">
        <v>144</v>
      </c>
      <c r="H27" s="132">
        <v>1862578</v>
      </c>
      <c r="I27" s="132">
        <v>0</v>
      </c>
      <c r="J27" s="33">
        <v>0</v>
      </c>
      <c r="K27" s="33">
        <v>0</v>
      </c>
    </row>
    <row r="28" spans="1:11" x14ac:dyDescent="0.2">
      <c r="A28" s="222" t="s">
        <v>134</v>
      </c>
      <c r="B28" s="222"/>
      <c r="C28" s="222"/>
      <c r="D28" s="222"/>
      <c r="E28" s="222"/>
      <c r="F28" s="222"/>
      <c r="G28" s="15">
        <v>145</v>
      </c>
      <c r="H28" s="132">
        <v>2712489</v>
      </c>
      <c r="I28" s="132">
        <v>2712489</v>
      </c>
      <c r="J28" s="33">
        <v>0</v>
      </c>
      <c r="K28" s="33">
        <v>0</v>
      </c>
    </row>
    <row r="29" spans="1:11" x14ac:dyDescent="0.2">
      <c r="A29" s="221" t="s">
        <v>135</v>
      </c>
      <c r="B29" s="221"/>
      <c r="C29" s="221"/>
      <c r="D29" s="221"/>
      <c r="E29" s="221"/>
      <c r="F29" s="221"/>
      <c r="G29" s="20">
        <v>146</v>
      </c>
      <c r="H29" s="37">
        <f>SUM(H30:H35)</f>
        <v>0</v>
      </c>
      <c r="I29" s="37">
        <f>SUM(I30:I35)</f>
        <v>0</v>
      </c>
      <c r="J29" s="37">
        <f>SUM(J30:J35)</f>
        <v>0</v>
      </c>
      <c r="K29" s="37">
        <f>SUM(K30:K35)</f>
        <v>0</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0</v>
      </c>
      <c r="I32" s="33">
        <v>0</v>
      </c>
      <c r="J32" s="33">
        <v>0</v>
      </c>
      <c r="K32" s="33">
        <v>0</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0</v>
      </c>
      <c r="I36" s="33">
        <v>0</v>
      </c>
      <c r="J36" s="33">
        <v>0</v>
      </c>
      <c r="K36" s="33">
        <v>0</v>
      </c>
    </row>
    <row r="37" spans="1:11" x14ac:dyDescent="0.2">
      <c r="A37" s="220" t="s">
        <v>142</v>
      </c>
      <c r="B37" s="220"/>
      <c r="C37" s="220"/>
      <c r="D37" s="220"/>
      <c r="E37" s="220"/>
      <c r="F37" s="220"/>
      <c r="G37" s="20">
        <v>154</v>
      </c>
      <c r="H37" s="37">
        <f>SUM(H38:H47)</f>
        <v>0</v>
      </c>
      <c r="I37" s="37">
        <f>SUM(I38:I47)</f>
        <v>0</v>
      </c>
      <c r="J37" s="37">
        <f>SUM(J38:J47)</f>
        <v>1971387</v>
      </c>
      <c r="K37" s="37">
        <f>SUM(K38:K47)</f>
        <v>149699</v>
      </c>
    </row>
    <row r="38" spans="1:11" x14ac:dyDescent="0.2">
      <c r="A38" s="192" t="s">
        <v>143</v>
      </c>
      <c r="B38" s="192"/>
      <c r="C38" s="192"/>
      <c r="D38" s="192"/>
      <c r="E38" s="192"/>
      <c r="F38" s="192"/>
      <c r="G38" s="15">
        <v>155</v>
      </c>
      <c r="H38" s="33">
        <v>0</v>
      </c>
      <c r="I38" s="33">
        <v>0</v>
      </c>
      <c r="J38" s="133">
        <v>0</v>
      </c>
      <c r="K38" s="133">
        <v>0</v>
      </c>
    </row>
    <row r="39" spans="1:11" ht="25.15" customHeight="1" x14ac:dyDescent="0.2">
      <c r="A39" s="192" t="s">
        <v>144</v>
      </c>
      <c r="B39" s="192"/>
      <c r="C39" s="192"/>
      <c r="D39" s="192"/>
      <c r="E39" s="192"/>
      <c r="F39" s="192"/>
      <c r="G39" s="15">
        <v>156</v>
      </c>
      <c r="H39" s="33">
        <v>0</v>
      </c>
      <c r="I39" s="33">
        <v>0</v>
      </c>
      <c r="J39" s="133">
        <v>0</v>
      </c>
      <c r="K39" s="133">
        <v>0</v>
      </c>
    </row>
    <row r="40" spans="1:11" ht="25.15" customHeight="1" x14ac:dyDescent="0.2">
      <c r="A40" s="192" t="s">
        <v>145</v>
      </c>
      <c r="B40" s="192"/>
      <c r="C40" s="192"/>
      <c r="D40" s="192"/>
      <c r="E40" s="192"/>
      <c r="F40" s="192"/>
      <c r="G40" s="15">
        <v>157</v>
      </c>
      <c r="H40" s="33">
        <v>0</v>
      </c>
      <c r="I40" s="33">
        <v>0</v>
      </c>
      <c r="J40" s="133">
        <v>0</v>
      </c>
      <c r="K40" s="133">
        <v>0</v>
      </c>
    </row>
    <row r="41" spans="1:11" ht="25.15" customHeight="1" x14ac:dyDescent="0.2">
      <c r="A41" s="192" t="s">
        <v>146</v>
      </c>
      <c r="B41" s="192"/>
      <c r="C41" s="192"/>
      <c r="D41" s="192"/>
      <c r="E41" s="192"/>
      <c r="F41" s="192"/>
      <c r="G41" s="15">
        <v>158</v>
      </c>
      <c r="H41" s="33">
        <v>0</v>
      </c>
      <c r="I41" s="33">
        <v>0</v>
      </c>
      <c r="J41" s="125">
        <v>21642</v>
      </c>
      <c r="K41" s="125">
        <f>J41-10217</f>
        <v>11425</v>
      </c>
    </row>
    <row r="42" spans="1:11" ht="25.15" customHeight="1" x14ac:dyDescent="0.2">
      <c r="A42" s="192" t="s">
        <v>147</v>
      </c>
      <c r="B42" s="192"/>
      <c r="C42" s="192"/>
      <c r="D42" s="192"/>
      <c r="E42" s="192"/>
      <c r="F42" s="192"/>
      <c r="G42" s="15">
        <v>159</v>
      </c>
      <c r="H42" s="33">
        <v>0</v>
      </c>
      <c r="I42" s="33">
        <v>0</v>
      </c>
      <c r="J42" s="133">
        <v>0</v>
      </c>
      <c r="K42" s="133">
        <v>0</v>
      </c>
    </row>
    <row r="43" spans="1:11" x14ac:dyDescent="0.2">
      <c r="A43" s="192" t="s">
        <v>148</v>
      </c>
      <c r="B43" s="192"/>
      <c r="C43" s="192"/>
      <c r="D43" s="192"/>
      <c r="E43" s="192"/>
      <c r="F43" s="192"/>
      <c r="G43" s="15">
        <v>160</v>
      </c>
      <c r="H43" s="33">
        <v>0</v>
      </c>
      <c r="I43" s="133">
        <v>0</v>
      </c>
      <c r="J43" s="133">
        <v>0</v>
      </c>
      <c r="K43" s="133">
        <v>0</v>
      </c>
    </row>
    <row r="44" spans="1:11" x14ac:dyDescent="0.2">
      <c r="A44" s="192" t="s">
        <v>149</v>
      </c>
      <c r="B44" s="192"/>
      <c r="C44" s="192"/>
      <c r="D44" s="192"/>
      <c r="E44" s="192"/>
      <c r="F44" s="192"/>
      <c r="G44" s="15">
        <v>161</v>
      </c>
      <c r="H44" s="33">
        <v>0</v>
      </c>
      <c r="I44" s="33">
        <v>0</v>
      </c>
      <c r="J44" s="125">
        <v>30029</v>
      </c>
      <c r="K44" s="125">
        <f>J44-15905</f>
        <v>14124</v>
      </c>
    </row>
    <row r="45" spans="1:11" x14ac:dyDescent="0.2">
      <c r="A45" s="192" t="s">
        <v>150</v>
      </c>
      <c r="B45" s="192"/>
      <c r="C45" s="192"/>
      <c r="D45" s="192"/>
      <c r="E45" s="192"/>
      <c r="F45" s="192"/>
      <c r="G45" s="15">
        <v>162</v>
      </c>
      <c r="H45" s="33">
        <v>0</v>
      </c>
      <c r="I45" s="33">
        <v>0</v>
      </c>
      <c r="J45" s="125">
        <v>1919716</v>
      </c>
      <c r="K45" s="125">
        <f>J45-1795566</f>
        <v>124150</v>
      </c>
    </row>
    <row r="46" spans="1:11" x14ac:dyDescent="0.2">
      <c r="A46" s="192" t="s">
        <v>151</v>
      </c>
      <c r="B46" s="192"/>
      <c r="C46" s="192"/>
      <c r="D46" s="192"/>
      <c r="E46" s="192"/>
      <c r="F46" s="192"/>
      <c r="G46" s="15">
        <v>163</v>
      </c>
      <c r="H46" s="33">
        <v>0</v>
      </c>
      <c r="I46" s="33">
        <v>0</v>
      </c>
      <c r="J46" s="133">
        <v>0</v>
      </c>
      <c r="K46" s="133">
        <v>0</v>
      </c>
    </row>
    <row r="47" spans="1:11" x14ac:dyDescent="0.2">
      <c r="A47" s="192" t="s">
        <v>152</v>
      </c>
      <c r="B47" s="192"/>
      <c r="C47" s="192"/>
      <c r="D47" s="192"/>
      <c r="E47" s="192"/>
      <c r="F47" s="192"/>
      <c r="G47" s="15">
        <v>164</v>
      </c>
      <c r="H47" s="33">
        <v>0</v>
      </c>
      <c r="I47" s="33">
        <v>0</v>
      </c>
      <c r="J47" s="133">
        <v>0</v>
      </c>
      <c r="K47" s="133">
        <v>0</v>
      </c>
    </row>
    <row r="48" spans="1:11" x14ac:dyDescent="0.2">
      <c r="A48" s="220" t="s">
        <v>153</v>
      </c>
      <c r="B48" s="220"/>
      <c r="C48" s="220"/>
      <c r="D48" s="220"/>
      <c r="E48" s="220"/>
      <c r="F48" s="220"/>
      <c r="G48" s="20">
        <v>165</v>
      </c>
      <c r="H48" s="37">
        <f>SUM(H49:H55)</f>
        <v>467121</v>
      </c>
      <c r="I48" s="37">
        <f>SUM(I49:I55)</f>
        <v>287397</v>
      </c>
      <c r="J48" s="37">
        <f>SUM(J49:J55)</f>
        <v>2662234</v>
      </c>
      <c r="K48" s="37">
        <f>SUM(K49:K55)</f>
        <v>1883344</v>
      </c>
    </row>
    <row r="49" spans="1:11" ht="25.15" customHeight="1" x14ac:dyDescent="0.2">
      <c r="A49" s="192" t="s">
        <v>154</v>
      </c>
      <c r="B49" s="192"/>
      <c r="C49" s="192"/>
      <c r="D49" s="192"/>
      <c r="E49" s="192"/>
      <c r="F49" s="192"/>
      <c r="G49" s="15">
        <v>166</v>
      </c>
      <c r="H49" s="133">
        <v>0</v>
      </c>
      <c r="I49" s="133">
        <v>0</v>
      </c>
      <c r="J49" s="133">
        <v>0</v>
      </c>
      <c r="K49" s="133">
        <v>0</v>
      </c>
    </row>
    <row r="50" spans="1:11" x14ac:dyDescent="0.2">
      <c r="A50" s="216" t="s">
        <v>155</v>
      </c>
      <c r="B50" s="216"/>
      <c r="C50" s="216"/>
      <c r="D50" s="216"/>
      <c r="E50" s="216"/>
      <c r="F50" s="216"/>
      <c r="G50" s="15">
        <v>167</v>
      </c>
      <c r="H50" s="133">
        <v>0</v>
      </c>
      <c r="I50" s="133">
        <v>0</v>
      </c>
      <c r="J50" s="133">
        <v>0</v>
      </c>
      <c r="K50" s="133">
        <v>0</v>
      </c>
    </row>
    <row r="51" spans="1:11" x14ac:dyDescent="0.2">
      <c r="A51" s="216" t="s">
        <v>156</v>
      </c>
      <c r="B51" s="216"/>
      <c r="C51" s="216"/>
      <c r="D51" s="216"/>
      <c r="E51" s="216"/>
      <c r="F51" s="216"/>
      <c r="G51" s="15">
        <v>168</v>
      </c>
      <c r="H51" s="133">
        <v>294856</v>
      </c>
      <c r="I51" s="133">
        <v>284548</v>
      </c>
      <c r="J51" s="125">
        <v>849800</v>
      </c>
      <c r="K51" s="125">
        <f>J51-558200</f>
        <v>291600</v>
      </c>
    </row>
    <row r="52" spans="1:11" x14ac:dyDescent="0.2">
      <c r="A52" s="216" t="s">
        <v>157</v>
      </c>
      <c r="B52" s="216"/>
      <c r="C52" s="216"/>
      <c r="D52" s="216"/>
      <c r="E52" s="216"/>
      <c r="F52" s="216"/>
      <c r="G52" s="15">
        <v>169</v>
      </c>
      <c r="H52" s="133">
        <v>172265</v>
      </c>
      <c r="I52" s="133">
        <v>2849</v>
      </c>
      <c r="J52" s="125">
        <v>1812434</v>
      </c>
      <c r="K52" s="125">
        <f>J52-220690</f>
        <v>1591744</v>
      </c>
    </row>
    <row r="53" spans="1:11" x14ac:dyDescent="0.2">
      <c r="A53" s="216" t="s">
        <v>158</v>
      </c>
      <c r="B53" s="216"/>
      <c r="C53" s="216"/>
      <c r="D53" s="216"/>
      <c r="E53" s="216"/>
      <c r="F53" s="216"/>
      <c r="G53" s="15">
        <v>170</v>
      </c>
      <c r="H53" s="133">
        <v>0</v>
      </c>
      <c r="I53" s="133">
        <v>0</v>
      </c>
      <c r="J53" s="133">
        <v>0</v>
      </c>
      <c r="K53" s="133">
        <v>0</v>
      </c>
    </row>
    <row r="54" spans="1:11" x14ac:dyDescent="0.2">
      <c r="A54" s="216" t="s">
        <v>159</v>
      </c>
      <c r="B54" s="216"/>
      <c r="C54" s="216"/>
      <c r="D54" s="216"/>
      <c r="E54" s="216"/>
      <c r="F54" s="216"/>
      <c r="G54" s="15">
        <v>171</v>
      </c>
      <c r="H54" s="133">
        <v>0</v>
      </c>
      <c r="I54" s="133">
        <v>0</v>
      </c>
      <c r="J54" s="133">
        <v>0</v>
      </c>
      <c r="K54" s="133">
        <v>0</v>
      </c>
    </row>
    <row r="55" spans="1:11" x14ac:dyDescent="0.2">
      <c r="A55" s="216" t="s">
        <v>160</v>
      </c>
      <c r="B55" s="216"/>
      <c r="C55" s="216"/>
      <c r="D55" s="216"/>
      <c r="E55" s="216"/>
      <c r="F55" s="216"/>
      <c r="G55" s="15">
        <v>172</v>
      </c>
      <c r="H55" s="133">
        <v>0</v>
      </c>
      <c r="I55" s="133">
        <v>0</v>
      </c>
      <c r="J55" s="133">
        <v>0</v>
      </c>
      <c r="K55" s="133">
        <v>0</v>
      </c>
    </row>
    <row r="56" spans="1:11" ht="22.15" customHeight="1" x14ac:dyDescent="0.2">
      <c r="A56" s="225" t="s">
        <v>161</v>
      </c>
      <c r="B56" s="225"/>
      <c r="C56" s="225"/>
      <c r="D56" s="225"/>
      <c r="E56" s="225"/>
      <c r="F56" s="225"/>
      <c r="G56" s="15">
        <v>173</v>
      </c>
      <c r="H56" s="133">
        <v>0</v>
      </c>
      <c r="I56" s="133">
        <v>0</v>
      </c>
      <c r="J56" s="133">
        <v>0</v>
      </c>
      <c r="K56" s="133">
        <v>0</v>
      </c>
    </row>
    <row r="57" spans="1:11" x14ac:dyDescent="0.2">
      <c r="A57" s="225" t="s">
        <v>162</v>
      </c>
      <c r="B57" s="225"/>
      <c r="C57" s="225"/>
      <c r="D57" s="225"/>
      <c r="E57" s="225"/>
      <c r="F57" s="225"/>
      <c r="G57" s="15">
        <v>174</v>
      </c>
      <c r="H57" s="133">
        <v>0</v>
      </c>
      <c r="I57" s="133">
        <v>0</v>
      </c>
      <c r="J57" s="133">
        <v>0</v>
      </c>
      <c r="K57" s="133">
        <v>0</v>
      </c>
    </row>
    <row r="58" spans="1:11" ht="24.6" customHeight="1" x14ac:dyDescent="0.2">
      <c r="A58" s="225" t="s">
        <v>163</v>
      </c>
      <c r="B58" s="225"/>
      <c r="C58" s="225"/>
      <c r="D58" s="225"/>
      <c r="E58" s="225"/>
      <c r="F58" s="225"/>
      <c r="G58" s="15">
        <v>175</v>
      </c>
      <c r="H58" s="133">
        <v>0</v>
      </c>
      <c r="I58" s="133">
        <v>0</v>
      </c>
      <c r="J58" s="133">
        <v>0</v>
      </c>
      <c r="K58" s="133">
        <v>0</v>
      </c>
    </row>
    <row r="59" spans="1:11" x14ac:dyDescent="0.2">
      <c r="A59" s="225" t="s">
        <v>164</v>
      </c>
      <c r="B59" s="225"/>
      <c r="C59" s="225"/>
      <c r="D59" s="225"/>
      <c r="E59" s="225"/>
      <c r="F59" s="225"/>
      <c r="G59" s="15">
        <v>176</v>
      </c>
      <c r="H59" s="133">
        <v>0</v>
      </c>
      <c r="I59" s="133">
        <v>0</v>
      </c>
      <c r="J59" s="133">
        <v>0</v>
      </c>
      <c r="K59" s="133">
        <v>0</v>
      </c>
    </row>
    <row r="60" spans="1:11" x14ac:dyDescent="0.2">
      <c r="A60" s="220" t="s">
        <v>165</v>
      </c>
      <c r="B60" s="220"/>
      <c r="C60" s="220"/>
      <c r="D60" s="220"/>
      <c r="E60" s="220"/>
      <c r="F60" s="220"/>
      <c r="G60" s="20">
        <v>177</v>
      </c>
      <c r="H60" s="37">
        <f>H8+H37+H56+H57</f>
        <v>119617683</v>
      </c>
      <c r="I60" s="37">
        <f t="shared" ref="I60:K60" si="1">I8+I37+I56+I57</f>
        <v>27211844</v>
      </c>
      <c r="J60" s="37">
        <f t="shared" si="1"/>
        <v>114621528</v>
      </c>
      <c r="K60" s="37">
        <f t="shared" si="1"/>
        <v>51785102</v>
      </c>
    </row>
    <row r="61" spans="1:11" x14ac:dyDescent="0.2">
      <c r="A61" s="220" t="s">
        <v>166</v>
      </c>
      <c r="B61" s="220"/>
      <c r="C61" s="220"/>
      <c r="D61" s="220"/>
      <c r="E61" s="220"/>
      <c r="F61" s="220"/>
      <c r="G61" s="20">
        <v>178</v>
      </c>
      <c r="H61" s="37">
        <f>H14+H48+H58+H59</f>
        <v>114802284</v>
      </c>
      <c r="I61" s="37">
        <f t="shared" ref="I61:K61" si="2">I14+I48+I58+I59</f>
        <v>32730632</v>
      </c>
      <c r="J61" s="37">
        <f t="shared" si="2"/>
        <v>120058990</v>
      </c>
      <c r="K61" s="37">
        <f t="shared" si="2"/>
        <v>53288072</v>
      </c>
    </row>
    <row r="62" spans="1:11" x14ac:dyDescent="0.2">
      <c r="A62" s="220" t="s">
        <v>167</v>
      </c>
      <c r="B62" s="220"/>
      <c r="C62" s="220"/>
      <c r="D62" s="220"/>
      <c r="E62" s="220"/>
      <c r="F62" s="220"/>
      <c r="G62" s="20">
        <v>179</v>
      </c>
      <c r="H62" s="37">
        <f>H60-H61</f>
        <v>4815399</v>
      </c>
      <c r="I62" s="37">
        <f t="shared" ref="I62:K62" si="3">I60-I61</f>
        <v>-5518788</v>
      </c>
      <c r="J62" s="37">
        <f t="shared" si="3"/>
        <v>-5437462</v>
      </c>
      <c r="K62" s="37">
        <f t="shared" si="3"/>
        <v>-1502970</v>
      </c>
    </row>
    <row r="63" spans="1:11" x14ac:dyDescent="0.2">
      <c r="A63" s="219" t="s">
        <v>168</v>
      </c>
      <c r="B63" s="219"/>
      <c r="C63" s="219"/>
      <c r="D63" s="219"/>
      <c r="E63" s="219"/>
      <c r="F63" s="219"/>
      <c r="G63" s="20">
        <v>180</v>
      </c>
      <c r="H63" s="37">
        <f>+IF((H60-H61)&gt;0,(H60-H61),0)</f>
        <v>4815399</v>
      </c>
      <c r="I63" s="37">
        <f t="shared" ref="I63:K63" si="4">+IF((I60-I61)&gt;0,(I60-I61),0)</f>
        <v>0</v>
      </c>
      <c r="J63" s="37">
        <f t="shared" si="4"/>
        <v>0</v>
      </c>
      <c r="K63" s="37">
        <f t="shared" si="4"/>
        <v>0</v>
      </c>
    </row>
    <row r="64" spans="1:11" x14ac:dyDescent="0.2">
      <c r="A64" s="219" t="s">
        <v>169</v>
      </c>
      <c r="B64" s="219"/>
      <c r="C64" s="219"/>
      <c r="D64" s="219"/>
      <c r="E64" s="219"/>
      <c r="F64" s="219"/>
      <c r="G64" s="20">
        <v>181</v>
      </c>
      <c r="H64" s="37">
        <f>+IF((H60-H61)&lt;0,(H60-H61),0)</f>
        <v>0</v>
      </c>
      <c r="I64" s="37">
        <f t="shared" ref="I64:K64" si="5">+IF((I60-I61)&lt;0,(I60-I61),0)</f>
        <v>-5518788</v>
      </c>
      <c r="J64" s="37">
        <f t="shared" si="5"/>
        <v>-5437462</v>
      </c>
      <c r="K64" s="37">
        <f t="shared" si="5"/>
        <v>-1502970</v>
      </c>
    </row>
    <row r="65" spans="1:11" x14ac:dyDescent="0.2">
      <c r="A65" s="225" t="s">
        <v>115</v>
      </c>
      <c r="B65" s="225"/>
      <c r="C65" s="225"/>
      <c r="D65" s="225"/>
      <c r="E65" s="225"/>
      <c r="F65" s="225"/>
      <c r="G65" s="15">
        <v>182</v>
      </c>
      <c r="H65" s="33">
        <v>0</v>
      </c>
      <c r="I65" s="33">
        <v>0</v>
      </c>
      <c r="J65" s="33">
        <v>0</v>
      </c>
      <c r="K65" s="33">
        <v>0</v>
      </c>
    </row>
    <row r="66" spans="1:11" x14ac:dyDescent="0.2">
      <c r="A66" s="220" t="s">
        <v>170</v>
      </c>
      <c r="B66" s="220"/>
      <c r="C66" s="220"/>
      <c r="D66" s="220"/>
      <c r="E66" s="220"/>
      <c r="F66" s="220"/>
      <c r="G66" s="20">
        <v>183</v>
      </c>
      <c r="H66" s="37">
        <f>H62-H65</f>
        <v>4815399</v>
      </c>
      <c r="I66" s="37">
        <f t="shared" ref="I66:K66" si="6">I62-I65</f>
        <v>-5518788</v>
      </c>
      <c r="J66" s="37">
        <f t="shared" si="6"/>
        <v>-5437462</v>
      </c>
      <c r="K66" s="37">
        <f t="shared" si="6"/>
        <v>-1502970</v>
      </c>
    </row>
    <row r="67" spans="1:11" x14ac:dyDescent="0.2">
      <c r="A67" s="219" t="s">
        <v>171</v>
      </c>
      <c r="B67" s="219"/>
      <c r="C67" s="219"/>
      <c r="D67" s="219"/>
      <c r="E67" s="219"/>
      <c r="F67" s="219"/>
      <c r="G67" s="20">
        <v>184</v>
      </c>
      <c r="H67" s="37">
        <f>+IF((H62-H65)&gt;0,(H62-H65),0)</f>
        <v>4815399</v>
      </c>
      <c r="I67" s="37">
        <f t="shared" ref="I67:K67" si="7">+IF((I62-I65)&gt;0,(I62-I65),0)</f>
        <v>0</v>
      </c>
      <c r="J67" s="37">
        <f t="shared" si="7"/>
        <v>0</v>
      </c>
      <c r="K67" s="37">
        <f t="shared" si="7"/>
        <v>0</v>
      </c>
    </row>
    <row r="68" spans="1:11" x14ac:dyDescent="0.2">
      <c r="A68" s="219" t="s">
        <v>172</v>
      </c>
      <c r="B68" s="219"/>
      <c r="C68" s="219"/>
      <c r="D68" s="219"/>
      <c r="E68" s="219"/>
      <c r="F68" s="219"/>
      <c r="G68" s="20">
        <v>185</v>
      </c>
      <c r="H68" s="37">
        <f>+IF((H62-H65)&lt;0,(H62-H65),0)</f>
        <v>0</v>
      </c>
      <c r="I68" s="37">
        <f t="shared" ref="I68:K68" si="8">+IF((I62-I65)&lt;0,(I62-I65),0)</f>
        <v>-5518788</v>
      </c>
      <c r="J68" s="37">
        <f t="shared" si="8"/>
        <v>-5437462</v>
      </c>
      <c r="K68" s="37">
        <f t="shared" si="8"/>
        <v>-1502970</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17">
        <v>0</v>
      </c>
      <c r="I74" s="117">
        <v>0</v>
      </c>
      <c r="J74" s="117">
        <v>0</v>
      </c>
      <c r="K74" s="117">
        <v>0</v>
      </c>
    </row>
    <row r="75" spans="1:11" x14ac:dyDescent="0.2">
      <c r="A75" s="219" t="s">
        <v>179</v>
      </c>
      <c r="B75" s="219"/>
      <c r="C75" s="219"/>
      <c r="D75" s="219"/>
      <c r="E75" s="219"/>
      <c r="F75" s="219"/>
      <c r="G75" s="20">
        <v>191</v>
      </c>
      <c r="H75" s="117">
        <v>0</v>
      </c>
      <c r="I75" s="117">
        <v>0</v>
      </c>
      <c r="J75" s="117">
        <v>0</v>
      </c>
      <c r="K75" s="117">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17">
        <v>0</v>
      </c>
      <c r="I77" s="117">
        <v>0</v>
      </c>
      <c r="J77" s="117">
        <v>0</v>
      </c>
      <c r="K77" s="117">
        <v>0</v>
      </c>
    </row>
    <row r="78" spans="1:11" x14ac:dyDescent="0.2">
      <c r="A78" s="216" t="s">
        <v>182</v>
      </c>
      <c r="B78" s="216"/>
      <c r="C78" s="216"/>
      <c r="D78" s="216"/>
      <c r="E78" s="216"/>
      <c r="F78" s="216"/>
      <c r="G78" s="15">
        <v>193</v>
      </c>
      <c r="H78" s="33">
        <v>0</v>
      </c>
      <c r="I78" s="33">
        <v>0</v>
      </c>
      <c r="J78" s="33">
        <v>0</v>
      </c>
      <c r="K78" s="33">
        <v>0</v>
      </c>
    </row>
    <row r="79" spans="1:11" x14ac:dyDescent="0.2">
      <c r="A79" s="216" t="s">
        <v>183</v>
      </c>
      <c r="B79" s="216"/>
      <c r="C79" s="216"/>
      <c r="D79" s="216"/>
      <c r="E79" s="216"/>
      <c r="F79" s="216"/>
      <c r="G79" s="15">
        <v>194</v>
      </c>
      <c r="H79" s="33">
        <v>0</v>
      </c>
      <c r="I79" s="33">
        <v>0</v>
      </c>
      <c r="J79" s="33">
        <v>0</v>
      </c>
      <c r="K79" s="33">
        <v>0</v>
      </c>
    </row>
    <row r="80" spans="1:11" x14ac:dyDescent="0.2">
      <c r="A80" s="220" t="s">
        <v>184</v>
      </c>
      <c r="B80" s="220"/>
      <c r="C80" s="220"/>
      <c r="D80" s="220"/>
      <c r="E80" s="220"/>
      <c r="F80" s="220"/>
      <c r="G80" s="20">
        <v>195</v>
      </c>
      <c r="H80" s="117">
        <v>0</v>
      </c>
      <c r="I80" s="117">
        <v>0</v>
      </c>
      <c r="J80" s="117">
        <v>0</v>
      </c>
      <c r="K80" s="117">
        <v>0</v>
      </c>
    </row>
    <row r="81" spans="1:11" x14ac:dyDescent="0.2">
      <c r="A81" s="220" t="s">
        <v>185</v>
      </c>
      <c r="B81" s="220"/>
      <c r="C81" s="220"/>
      <c r="D81" s="220"/>
      <c r="E81" s="220"/>
      <c r="F81" s="220"/>
      <c r="G81" s="20">
        <v>196</v>
      </c>
      <c r="H81" s="117">
        <v>0</v>
      </c>
      <c r="I81" s="117">
        <v>0</v>
      </c>
      <c r="J81" s="117">
        <v>0</v>
      </c>
      <c r="K81" s="117">
        <v>0</v>
      </c>
    </row>
    <row r="82" spans="1:11" x14ac:dyDescent="0.2">
      <c r="A82" s="219" t="s">
        <v>186</v>
      </c>
      <c r="B82" s="219"/>
      <c r="C82" s="219"/>
      <c r="D82" s="219"/>
      <c r="E82" s="219"/>
      <c r="F82" s="219"/>
      <c r="G82" s="20">
        <v>197</v>
      </c>
      <c r="H82" s="117">
        <v>0</v>
      </c>
      <c r="I82" s="117">
        <v>0</v>
      </c>
      <c r="J82" s="117">
        <v>0</v>
      </c>
      <c r="K82" s="117">
        <v>0</v>
      </c>
    </row>
    <row r="83" spans="1:11" x14ac:dyDescent="0.2">
      <c r="A83" s="219" t="s">
        <v>187</v>
      </c>
      <c r="B83" s="219"/>
      <c r="C83" s="219"/>
      <c r="D83" s="219"/>
      <c r="E83" s="219"/>
      <c r="F83" s="219"/>
      <c r="G83" s="20">
        <v>198</v>
      </c>
      <c r="H83" s="117">
        <v>0</v>
      </c>
      <c r="I83" s="117">
        <v>0</v>
      </c>
      <c r="J83" s="117">
        <v>0</v>
      </c>
      <c r="K83" s="117">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8">
        <f>H86+H87</f>
        <v>0</v>
      </c>
      <c r="I85" s="38">
        <f>I86+I87</f>
        <v>0</v>
      </c>
      <c r="J85" s="38">
        <f>J86+J87</f>
        <v>0</v>
      </c>
      <c r="K85" s="38">
        <f>K86+K87</f>
        <v>0</v>
      </c>
    </row>
    <row r="86" spans="1:11" x14ac:dyDescent="0.2">
      <c r="A86" s="215" t="s">
        <v>189</v>
      </c>
      <c r="B86" s="215"/>
      <c r="C86" s="215"/>
      <c r="D86" s="215"/>
      <c r="E86" s="215"/>
      <c r="F86" s="215"/>
      <c r="G86" s="15">
        <v>200</v>
      </c>
      <c r="H86" s="33">
        <v>0</v>
      </c>
      <c r="I86" s="33">
        <v>0</v>
      </c>
      <c r="J86" s="33">
        <v>0</v>
      </c>
      <c r="K86" s="33">
        <v>0</v>
      </c>
    </row>
    <row r="87" spans="1:11" x14ac:dyDescent="0.2">
      <c r="A87" s="215" t="s">
        <v>190</v>
      </c>
      <c r="B87" s="215"/>
      <c r="C87" s="215"/>
      <c r="D87" s="215"/>
      <c r="E87" s="215"/>
      <c r="F87" s="215"/>
      <c r="G87" s="15">
        <v>201</v>
      </c>
      <c r="H87" s="33">
        <v>0</v>
      </c>
      <c r="I87" s="33">
        <v>0</v>
      </c>
      <c r="J87" s="33">
        <v>0</v>
      </c>
      <c r="K87" s="33">
        <v>0</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33">
        <f>H66</f>
        <v>4815399</v>
      </c>
      <c r="I89" s="33">
        <f t="shared" ref="I89:K89" si="9">I66</f>
        <v>-5518788</v>
      </c>
      <c r="J89" s="33">
        <f t="shared" si="9"/>
        <v>-5437462</v>
      </c>
      <c r="K89" s="33">
        <f t="shared" si="9"/>
        <v>-1502970</v>
      </c>
    </row>
    <row r="90" spans="1:11" ht="24" customHeight="1" x14ac:dyDescent="0.2">
      <c r="A90" s="213" t="s">
        <v>192</v>
      </c>
      <c r="B90" s="213"/>
      <c r="C90" s="213"/>
      <c r="D90" s="213"/>
      <c r="E90" s="213"/>
      <c r="F90" s="213"/>
      <c r="G90" s="20">
        <v>203</v>
      </c>
      <c r="H90" s="38">
        <f>SUM(H91:H98)</f>
        <v>0</v>
      </c>
      <c r="I90" s="38">
        <f>SUM(I91:I98)</f>
        <v>0</v>
      </c>
      <c r="J90" s="38">
        <f>SUM(J91:J98)</f>
        <v>0</v>
      </c>
      <c r="K90" s="38">
        <f>SUM(K91:K98)</f>
        <v>0</v>
      </c>
    </row>
    <row r="91" spans="1:11" x14ac:dyDescent="0.2">
      <c r="A91" s="216" t="s">
        <v>193</v>
      </c>
      <c r="B91" s="216"/>
      <c r="C91" s="216"/>
      <c r="D91" s="216"/>
      <c r="E91" s="216"/>
      <c r="F91" s="216"/>
      <c r="G91" s="15">
        <v>204</v>
      </c>
      <c r="H91" s="33">
        <v>0</v>
      </c>
      <c r="I91" s="33">
        <v>0</v>
      </c>
      <c r="J91" s="33">
        <v>0</v>
      </c>
      <c r="K91" s="33">
        <v>0</v>
      </c>
    </row>
    <row r="92" spans="1:11" ht="22.15" customHeight="1" x14ac:dyDescent="0.2">
      <c r="A92" s="216" t="s">
        <v>194</v>
      </c>
      <c r="B92" s="216"/>
      <c r="C92" s="216"/>
      <c r="D92" s="216"/>
      <c r="E92" s="216"/>
      <c r="F92" s="216"/>
      <c r="G92" s="15">
        <v>205</v>
      </c>
      <c r="H92" s="33">
        <v>0</v>
      </c>
      <c r="I92" s="33">
        <v>0</v>
      </c>
      <c r="J92" s="33">
        <v>0</v>
      </c>
      <c r="K92" s="33">
        <v>0</v>
      </c>
    </row>
    <row r="93" spans="1:11" ht="22.15" customHeight="1" x14ac:dyDescent="0.2">
      <c r="A93" s="216" t="s">
        <v>195</v>
      </c>
      <c r="B93" s="216"/>
      <c r="C93" s="216"/>
      <c r="D93" s="216"/>
      <c r="E93" s="216"/>
      <c r="F93" s="216"/>
      <c r="G93" s="15">
        <v>206</v>
      </c>
      <c r="H93" s="33">
        <v>0</v>
      </c>
      <c r="I93" s="33">
        <v>0</v>
      </c>
      <c r="J93" s="33">
        <v>0</v>
      </c>
      <c r="K93" s="33">
        <v>0</v>
      </c>
    </row>
    <row r="94" spans="1:11" ht="22.15" customHeight="1" x14ac:dyDescent="0.2">
      <c r="A94" s="216" t="s">
        <v>196</v>
      </c>
      <c r="B94" s="216"/>
      <c r="C94" s="216"/>
      <c r="D94" s="216"/>
      <c r="E94" s="216"/>
      <c r="F94" s="216"/>
      <c r="G94" s="15">
        <v>207</v>
      </c>
      <c r="H94" s="33">
        <v>0</v>
      </c>
      <c r="I94" s="33">
        <v>0</v>
      </c>
      <c r="J94" s="33">
        <v>0</v>
      </c>
      <c r="K94" s="33">
        <v>0</v>
      </c>
    </row>
    <row r="95" spans="1:11" ht="22.15" customHeight="1" x14ac:dyDescent="0.2">
      <c r="A95" s="216" t="s">
        <v>197</v>
      </c>
      <c r="B95" s="216"/>
      <c r="C95" s="216"/>
      <c r="D95" s="216"/>
      <c r="E95" s="216"/>
      <c r="F95" s="216"/>
      <c r="G95" s="15">
        <v>208</v>
      </c>
      <c r="H95" s="33">
        <v>0</v>
      </c>
      <c r="I95" s="33">
        <v>0</v>
      </c>
      <c r="J95" s="33">
        <v>0</v>
      </c>
      <c r="K95" s="33">
        <v>0</v>
      </c>
    </row>
    <row r="96" spans="1:11" ht="22.15" customHeight="1" x14ac:dyDescent="0.2">
      <c r="A96" s="216" t="s">
        <v>198</v>
      </c>
      <c r="B96" s="216"/>
      <c r="C96" s="216"/>
      <c r="D96" s="216"/>
      <c r="E96" s="216"/>
      <c r="F96" s="216"/>
      <c r="G96" s="15">
        <v>209</v>
      </c>
      <c r="H96" s="33">
        <v>0</v>
      </c>
      <c r="I96" s="33">
        <v>0</v>
      </c>
      <c r="J96" s="33">
        <v>0</v>
      </c>
      <c r="K96" s="33">
        <v>0</v>
      </c>
    </row>
    <row r="97" spans="1:11" x14ac:dyDescent="0.2">
      <c r="A97" s="216" t="s">
        <v>199</v>
      </c>
      <c r="B97" s="216"/>
      <c r="C97" s="216"/>
      <c r="D97" s="216"/>
      <c r="E97" s="216"/>
      <c r="F97" s="216"/>
      <c r="G97" s="15">
        <v>210</v>
      </c>
      <c r="H97" s="33">
        <v>0</v>
      </c>
      <c r="I97" s="33">
        <v>0</v>
      </c>
      <c r="J97" s="33">
        <v>0</v>
      </c>
      <c r="K97" s="33">
        <v>0</v>
      </c>
    </row>
    <row r="98" spans="1:11" x14ac:dyDescent="0.2">
      <c r="A98" s="216" t="s">
        <v>200</v>
      </c>
      <c r="B98" s="216"/>
      <c r="C98" s="216"/>
      <c r="D98" s="216"/>
      <c r="E98" s="216"/>
      <c r="F98" s="216"/>
      <c r="G98" s="15">
        <v>211</v>
      </c>
      <c r="H98" s="33">
        <v>0</v>
      </c>
      <c r="I98" s="33">
        <v>0</v>
      </c>
      <c r="J98" s="33">
        <v>0</v>
      </c>
      <c r="K98" s="33">
        <v>0</v>
      </c>
    </row>
    <row r="99" spans="1:11" x14ac:dyDescent="0.2">
      <c r="A99" s="193" t="s">
        <v>119</v>
      </c>
      <c r="B99" s="193"/>
      <c r="C99" s="193"/>
      <c r="D99" s="193"/>
      <c r="E99" s="193"/>
      <c r="F99" s="193"/>
      <c r="G99" s="15">
        <v>212</v>
      </c>
      <c r="H99" s="33">
        <v>0</v>
      </c>
      <c r="I99" s="33">
        <v>0</v>
      </c>
      <c r="J99" s="33">
        <v>0</v>
      </c>
      <c r="K99" s="33">
        <v>0</v>
      </c>
    </row>
    <row r="100" spans="1:11" ht="22.9" customHeight="1" x14ac:dyDescent="0.2">
      <c r="A100" s="213" t="s">
        <v>201</v>
      </c>
      <c r="B100" s="213"/>
      <c r="C100" s="213"/>
      <c r="D100" s="213"/>
      <c r="E100" s="213"/>
      <c r="F100" s="213"/>
      <c r="G100" s="20">
        <v>213</v>
      </c>
      <c r="H100" s="38">
        <f>H90-H99</f>
        <v>0</v>
      </c>
      <c r="I100" s="38">
        <f>I90-I99</f>
        <v>0</v>
      </c>
      <c r="J100" s="38">
        <f>J90-J99</f>
        <v>0</v>
      </c>
      <c r="K100" s="38">
        <f>K90-K99</f>
        <v>0</v>
      </c>
    </row>
    <row r="101" spans="1:11" x14ac:dyDescent="0.2">
      <c r="A101" s="213" t="s">
        <v>202</v>
      </c>
      <c r="B101" s="213"/>
      <c r="C101" s="213"/>
      <c r="D101" s="213"/>
      <c r="E101" s="213"/>
      <c r="F101" s="213"/>
      <c r="G101" s="20">
        <v>214</v>
      </c>
      <c r="H101" s="38">
        <f>H89+H100</f>
        <v>4815399</v>
      </c>
      <c r="I101" s="38">
        <f>I89+I100</f>
        <v>-5518788</v>
      </c>
      <c r="J101" s="38">
        <f>J89+J100</f>
        <v>-5437462</v>
      </c>
      <c r="K101" s="38">
        <f>K89+K100</f>
        <v>-1502970</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8">
        <f>H104+H105</f>
        <v>0</v>
      </c>
      <c r="I103" s="38">
        <f>I104+I105</f>
        <v>0</v>
      </c>
      <c r="J103" s="38">
        <f>J104+J105</f>
        <v>0</v>
      </c>
      <c r="K103" s="38">
        <f>K104+K105</f>
        <v>0</v>
      </c>
    </row>
    <row r="104" spans="1:11" x14ac:dyDescent="0.2">
      <c r="A104" s="215" t="s">
        <v>117</v>
      </c>
      <c r="B104" s="215"/>
      <c r="C104" s="215"/>
      <c r="D104" s="215"/>
      <c r="E104" s="215"/>
      <c r="F104" s="215"/>
      <c r="G104" s="15">
        <v>216</v>
      </c>
      <c r="H104" s="33">
        <v>0</v>
      </c>
      <c r="I104" s="33">
        <v>0</v>
      </c>
      <c r="J104" s="33">
        <v>0</v>
      </c>
      <c r="K104" s="33">
        <v>0</v>
      </c>
    </row>
    <row r="105" spans="1:11" x14ac:dyDescent="0.2">
      <c r="A105" s="215" t="s">
        <v>205</v>
      </c>
      <c r="B105" s="215"/>
      <c r="C105" s="215"/>
      <c r="D105" s="215"/>
      <c r="E105" s="215"/>
      <c r="F105" s="215"/>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19685039370078741" right="0" top="0.19685039370078741" bottom="0.19685039370078741"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66" t="s">
        <v>206</v>
      </c>
      <c r="B1" s="267"/>
      <c r="C1" s="267"/>
      <c r="D1" s="267"/>
      <c r="E1" s="267"/>
      <c r="F1" s="267"/>
      <c r="G1" s="267"/>
      <c r="H1" s="267"/>
      <c r="I1" s="267"/>
    </row>
    <row r="2" spans="1:9" x14ac:dyDescent="0.2">
      <c r="A2" s="226" t="s">
        <v>451</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443</v>
      </c>
      <c r="B4" s="206"/>
      <c r="C4" s="206"/>
      <c r="D4" s="206"/>
      <c r="E4" s="206"/>
      <c r="F4" s="206"/>
      <c r="G4" s="206"/>
      <c r="H4" s="206"/>
      <c r="I4" s="207"/>
    </row>
    <row r="5" spans="1:9" ht="24" thickBot="1" x14ac:dyDescent="0.25">
      <c r="A5" s="271" t="s">
        <v>2</v>
      </c>
      <c r="B5" s="272"/>
      <c r="C5" s="272"/>
      <c r="D5" s="272"/>
      <c r="E5" s="272"/>
      <c r="F5" s="273"/>
      <c r="G5" s="22" t="s">
        <v>107</v>
      </c>
      <c r="H5" s="39" t="s">
        <v>380</v>
      </c>
      <c r="I5" s="39" t="s">
        <v>347</v>
      </c>
    </row>
    <row r="6" spans="1:9" x14ac:dyDescent="0.2">
      <c r="A6" s="274">
        <v>1</v>
      </c>
      <c r="B6" s="275"/>
      <c r="C6" s="275"/>
      <c r="D6" s="275"/>
      <c r="E6" s="275"/>
      <c r="F6" s="276"/>
      <c r="G6" s="23">
        <v>2</v>
      </c>
      <c r="H6" s="40" t="s">
        <v>207</v>
      </c>
      <c r="I6" s="40"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42">
        <v>4815399</v>
      </c>
      <c r="I8" s="44">
        <f>RDG!J68</f>
        <v>-5437462</v>
      </c>
    </row>
    <row r="9" spans="1:9" ht="12.75" customHeight="1" x14ac:dyDescent="0.2">
      <c r="A9" s="263" t="s">
        <v>211</v>
      </c>
      <c r="B9" s="264"/>
      <c r="C9" s="264"/>
      <c r="D9" s="264"/>
      <c r="E9" s="264"/>
      <c r="F9" s="265"/>
      <c r="G9" s="25">
        <v>2</v>
      </c>
      <c r="H9" s="41">
        <f>H10+H11+H12+H13+H14+H15+H16+H17</f>
        <v>9950880</v>
      </c>
      <c r="I9" s="41">
        <f>I10+I11+I12+I13+I14+I15+I16+I17</f>
        <v>10747630</v>
      </c>
    </row>
    <row r="10" spans="1:9" ht="12.75" customHeight="1" x14ac:dyDescent="0.2">
      <c r="A10" s="260" t="s">
        <v>212</v>
      </c>
      <c r="B10" s="261"/>
      <c r="C10" s="261"/>
      <c r="D10" s="261"/>
      <c r="E10" s="261"/>
      <c r="F10" s="262"/>
      <c r="G10" s="26">
        <v>3</v>
      </c>
      <c r="H10" s="124">
        <v>4917712</v>
      </c>
      <c r="I10" s="124">
        <v>9967975</v>
      </c>
    </row>
    <row r="11" spans="1:9" ht="22.15" customHeight="1" x14ac:dyDescent="0.2">
      <c r="A11" s="260" t="s">
        <v>213</v>
      </c>
      <c r="B11" s="261"/>
      <c r="C11" s="261"/>
      <c r="D11" s="261"/>
      <c r="E11" s="261"/>
      <c r="F11" s="262"/>
      <c r="G11" s="26">
        <v>4</v>
      </c>
      <c r="H11" s="124">
        <v>1861578</v>
      </c>
      <c r="I11" s="124">
        <v>-1200</v>
      </c>
    </row>
    <row r="12" spans="1:9" ht="23.45" customHeight="1" x14ac:dyDescent="0.2">
      <c r="A12" s="260" t="s">
        <v>214</v>
      </c>
      <c r="B12" s="261"/>
      <c r="C12" s="261"/>
      <c r="D12" s="261"/>
      <c r="E12" s="261"/>
      <c r="F12" s="262"/>
      <c r="G12" s="26">
        <v>5</v>
      </c>
      <c r="H12" s="124">
        <v>2712489</v>
      </c>
      <c r="I12" s="124">
        <v>-37146</v>
      </c>
    </row>
    <row r="13" spans="1:9" ht="12.75" customHeight="1" x14ac:dyDescent="0.2">
      <c r="A13" s="260" t="s">
        <v>215</v>
      </c>
      <c r="B13" s="261"/>
      <c r="C13" s="261"/>
      <c r="D13" s="261"/>
      <c r="E13" s="261"/>
      <c r="F13" s="262"/>
      <c r="G13" s="26">
        <v>6</v>
      </c>
      <c r="H13" s="124">
        <v>-8020</v>
      </c>
      <c r="I13" s="124">
        <v>-51671</v>
      </c>
    </row>
    <row r="14" spans="1:9" ht="12.75" customHeight="1" x14ac:dyDescent="0.2">
      <c r="A14" s="260" t="s">
        <v>216</v>
      </c>
      <c r="B14" s="261"/>
      <c r="C14" s="261"/>
      <c r="D14" s="261"/>
      <c r="E14" s="261"/>
      <c r="F14" s="262"/>
      <c r="G14" s="26">
        <v>7</v>
      </c>
      <c r="H14" s="124">
        <v>294856</v>
      </c>
      <c r="I14" s="124">
        <v>849800</v>
      </c>
    </row>
    <row r="15" spans="1:9" ht="12.75" customHeight="1" x14ac:dyDescent="0.2">
      <c r="A15" s="260" t="s">
        <v>217</v>
      </c>
      <c r="B15" s="261"/>
      <c r="C15" s="261"/>
      <c r="D15" s="261"/>
      <c r="E15" s="261"/>
      <c r="F15" s="262"/>
      <c r="G15" s="26">
        <v>8</v>
      </c>
      <c r="H15" s="124">
        <v>0</v>
      </c>
      <c r="I15" s="124">
        <v>0</v>
      </c>
    </row>
    <row r="16" spans="1:9" ht="12.75" customHeight="1" x14ac:dyDescent="0.2">
      <c r="A16" s="260" t="s">
        <v>218</v>
      </c>
      <c r="B16" s="261"/>
      <c r="C16" s="261"/>
      <c r="D16" s="261"/>
      <c r="E16" s="261"/>
      <c r="F16" s="262"/>
      <c r="G16" s="26">
        <v>9</v>
      </c>
      <c r="H16" s="124">
        <v>172265</v>
      </c>
      <c r="I16" s="124">
        <v>19872</v>
      </c>
    </row>
    <row r="17" spans="1:9" ht="25.15" customHeight="1" x14ac:dyDescent="0.2">
      <c r="A17" s="260" t="s">
        <v>219</v>
      </c>
      <c r="B17" s="261"/>
      <c r="C17" s="261"/>
      <c r="D17" s="261"/>
      <c r="E17" s="261"/>
      <c r="F17" s="262"/>
      <c r="G17" s="26">
        <v>10</v>
      </c>
      <c r="H17" s="42">
        <v>0</v>
      </c>
      <c r="I17" s="124">
        <v>0</v>
      </c>
    </row>
    <row r="18" spans="1:9" ht="28.15" customHeight="1" x14ac:dyDescent="0.2">
      <c r="A18" s="239" t="s">
        <v>390</v>
      </c>
      <c r="B18" s="240"/>
      <c r="C18" s="240"/>
      <c r="D18" s="240"/>
      <c r="E18" s="240"/>
      <c r="F18" s="241"/>
      <c r="G18" s="25">
        <v>11</v>
      </c>
      <c r="H18" s="41">
        <f>H8+H9</f>
        <v>14766279</v>
      </c>
      <c r="I18" s="41">
        <f>I8+I9</f>
        <v>5310168</v>
      </c>
    </row>
    <row r="19" spans="1:9" ht="12.75" customHeight="1" x14ac:dyDescent="0.2">
      <c r="A19" s="263" t="s">
        <v>220</v>
      </c>
      <c r="B19" s="264"/>
      <c r="C19" s="264"/>
      <c r="D19" s="264"/>
      <c r="E19" s="264"/>
      <c r="F19" s="265"/>
      <c r="G19" s="25">
        <v>12</v>
      </c>
      <c r="H19" s="41">
        <f>H20+H21+H22+H23</f>
        <v>-38185655</v>
      </c>
      <c r="I19" s="41">
        <f>I20+I21+I22+I23</f>
        <v>-38845473</v>
      </c>
    </row>
    <row r="20" spans="1:9" ht="12.75" customHeight="1" x14ac:dyDescent="0.2">
      <c r="A20" s="260" t="s">
        <v>221</v>
      </c>
      <c r="B20" s="261"/>
      <c r="C20" s="261"/>
      <c r="D20" s="261"/>
      <c r="E20" s="261"/>
      <c r="F20" s="262"/>
      <c r="G20" s="26">
        <v>13</v>
      </c>
      <c r="H20" s="124">
        <v>-922424</v>
      </c>
      <c r="I20" s="124">
        <v>-6126564</v>
      </c>
    </row>
    <row r="21" spans="1:9" ht="12.75" customHeight="1" x14ac:dyDescent="0.2">
      <c r="A21" s="260" t="s">
        <v>222</v>
      </c>
      <c r="B21" s="261"/>
      <c r="C21" s="261"/>
      <c r="D21" s="261"/>
      <c r="E21" s="261"/>
      <c r="F21" s="262"/>
      <c r="G21" s="26">
        <v>14</v>
      </c>
      <c r="H21" s="124">
        <v>-6607298</v>
      </c>
      <c r="I21" s="124">
        <v>-15328845</v>
      </c>
    </row>
    <row r="22" spans="1:9" ht="12.75" customHeight="1" x14ac:dyDescent="0.2">
      <c r="A22" s="260" t="s">
        <v>223</v>
      </c>
      <c r="B22" s="261"/>
      <c r="C22" s="261"/>
      <c r="D22" s="261"/>
      <c r="E22" s="261"/>
      <c r="F22" s="262"/>
      <c r="G22" s="26">
        <v>15</v>
      </c>
      <c r="H22" s="124">
        <v>-30684306</v>
      </c>
      <c r="I22" s="124">
        <v>-14627934</v>
      </c>
    </row>
    <row r="23" spans="1:9" ht="12.75" customHeight="1" x14ac:dyDescent="0.2">
      <c r="A23" s="260" t="s">
        <v>224</v>
      </c>
      <c r="B23" s="261"/>
      <c r="C23" s="261"/>
      <c r="D23" s="261"/>
      <c r="E23" s="261"/>
      <c r="F23" s="262"/>
      <c r="G23" s="26">
        <v>16</v>
      </c>
      <c r="H23" s="124">
        <v>28373</v>
      </c>
      <c r="I23" s="124">
        <v>-2762130</v>
      </c>
    </row>
    <row r="24" spans="1:9" ht="12.75" customHeight="1" x14ac:dyDescent="0.2">
      <c r="A24" s="239" t="s">
        <v>225</v>
      </c>
      <c r="B24" s="240"/>
      <c r="C24" s="240"/>
      <c r="D24" s="240"/>
      <c r="E24" s="240"/>
      <c r="F24" s="241"/>
      <c r="G24" s="25">
        <v>17</v>
      </c>
      <c r="H24" s="41">
        <f>H18+H19</f>
        <v>-23419376</v>
      </c>
      <c r="I24" s="41">
        <f>I18+I19</f>
        <v>-33535305</v>
      </c>
    </row>
    <row r="25" spans="1:9" ht="12.75" customHeight="1" x14ac:dyDescent="0.2">
      <c r="A25" s="251" t="s">
        <v>226</v>
      </c>
      <c r="B25" s="252"/>
      <c r="C25" s="252"/>
      <c r="D25" s="252"/>
      <c r="E25" s="252"/>
      <c r="F25" s="253"/>
      <c r="G25" s="26">
        <v>18</v>
      </c>
      <c r="H25" s="124">
        <v>-294856</v>
      </c>
      <c r="I25" s="44">
        <f>RDG!J85</f>
        <v>0</v>
      </c>
    </row>
    <row r="26" spans="1:9" ht="12.75" customHeight="1" x14ac:dyDescent="0.2">
      <c r="A26" s="251" t="s">
        <v>227</v>
      </c>
      <c r="B26" s="252"/>
      <c r="C26" s="252"/>
      <c r="D26" s="252"/>
      <c r="E26" s="252"/>
      <c r="F26" s="253"/>
      <c r="G26" s="26">
        <v>19</v>
      </c>
      <c r="H26" s="124">
        <v>-497174</v>
      </c>
      <c r="I26" s="124">
        <v>-1043791</v>
      </c>
    </row>
    <row r="27" spans="1:9" ht="25.9" customHeight="1" x14ac:dyDescent="0.2">
      <c r="A27" s="242" t="s">
        <v>228</v>
      </c>
      <c r="B27" s="243"/>
      <c r="C27" s="243"/>
      <c r="D27" s="243"/>
      <c r="E27" s="243"/>
      <c r="F27" s="244"/>
      <c r="G27" s="27">
        <v>20</v>
      </c>
      <c r="H27" s="43">
        <f>H24+H25+H26</f>
        <v>-24211406</v>
      </c>
      <c r="I27" s="43">
        <f>I24+I25+I26</f>
        <v>-34579096</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126">
        <v>1000</v>
      </c>
      <c r="I29" s="126">
        <v>1200</v>
      </c>
    </row>
    <row r="30" spans="1:9" ht="12.75" customHeight="1" x14ac:dyDescent="0.2">
      <c r="A30" s="251" t="s">
        <v>231</v>
      </c>
      <c r="B30" s="252"/>
      <c r="C30" s="252"/>
      <c r="D30" s="252"/>
      <c r="E30" s="252"/>
      <c r="F30" s="253"/>
      <c r="G30" s="26">
        <v>22</v>
      </c>
      <c r="H30" s="128">
        <v>0</v>
      </c>
      <c r="I30" s="128">
        <v>0</v>
      </c>
    </row>
    <row r="31" spans="1:9" ht="12.75" customHeight="1" x14ac:dyDescent="0.2">
      <c r="A31" s="251" t="s">
        <v>232</v>
      </c>
      <c r="B31" s="252"/>
      <c r="C31" s="252"/>
      <c r="D31" s="252"/>
      <c r="E31" s="252"/>
      <c r="F31" s="253"/>
      <c r="G31" s="26">
        <v>23</v>
      </c>
      <c r="H31" s="128">
        <v>6134</v>
      </c>
      <c r="I31" s="128">
        <v>26569</v>
      </c>
    </row>
    <row r="32" spans="1:9" ht="12.75" customHeight="1" x14ac:dyDescent="0.2">
      <c r="A32" s="251" t="s">
        <v>233</v>
      </c>
      <c r="B32" s="252"/>
      <c r="C32" s="252"/>
      <c r="D32" s="252"/>
      <c r="E32" s="252"/>
      <c r="F32" s="253"/>
      <c r="G32" s="26">
        <v>24</v>
      </c>
      <c r="H32" s="128">
        <v>8020</v>
      </c>
      <c r="I32" s="44">
        <v>0</v>
      </c>
    </row>
    <row r="33" spans="1:9" ht="12.75" customHeight="1" x14ac:dyDescent="0.2">
      <c r="A33" s="251" t="s">
        <v>234</v>
      </c>
      <c r="B33" s="252"/>
      <c r="C33" s="252"/>
      <c r="D33" s="252"/>
      <c r="E33" s="252"/>
      <c r="F33" s="253"/>
      <c r="G33" s="26">
        <v>25</v>
      </c>
      <c r="H33" s="42">
        <v>0</v>
      </c>
      <c r="I33" s="44">
        <v>0</v>
      </c>
    </row>
    <row r="34" spans="1:9" ht="12.75" customHeight="1" x14ac:dyDescent="0.2">
      <c r="A34" s="251" t="s">
        <v>235</v>
      </c>
      <c r="B34" s="252"/>
      <c r="C34" s="252"/>
      <c r="D34" s="252"/>
      <c r="E34" s="252"/>
      <c r="F34" s="253"/>
      <c r="G34" s="26">
        <v>26</v>
      </c>
      <c r="H34" s="42">
        <v>0</v>
      </c>
      <c r="I34" s="42">
        <v>0</v>
      </c>
    </row>
    <row r="35" spans="1:9" ht="26.45" customHeight="1" x14ac:dyDescent="0.2">
      <c r="A35" s="239" t="s">
        <v>236</v>
      </c>
      <c r="B35" s="240"/>
      <c r="C35" s="240"/>
      <c r="D35" s="240"/>
      <c r="E35" s="240"/>
      <c r="F35" s="241"/>
      <c r="G35" s="25">
        <v>27</v>
      </c>
      <c r="H35" s="45">
        <f>H29+H30+H31+H32+H33+H34</f>
        <v>15154</v>
      </c>
      <c r="I35" s="45">
        <f>I29+I30+I31+I32+I33+I34</f>
        <v>27769</v>
      </c>
    </row>
    <row r="36" spans="1:9" ht="22.9" customHeight="1" x14ac:dyDescent="0.2">
      <c r="A36" s="251" t="s">
        <v>237</v>
      </c>
      <c r="B36" s="252"/>
      <c r="C36" s="252"/>
      <c r="D36" s="252"/>
      <c r="E36" s="252"/>
      <c r="F36" s="253"/>
      <c r="G36" s="26">
        <v>28</v>
      </c>
      <c r="H36" s="128">
        <v>-11269216</v>
      </c>
      <c r="I36" s="128">
        <v>-33712600</v>
      </c>
    </row>
    <row r="37" spans="1:9" ht="12.75" customHeight="1" x14ac:dyDescent="0.2">
      <c r="A37" s="251" t="s">
        <v>238</v>
      </c>
      <c r="B37" s="252"/>
      <c r="C37" s="252"/>
      <c r="D37" s="252"/>
      <c r="E37" s="252"/>
      <c r="F37" s="253"/>
      <c r="G37" s="26">
        <v>29</v>
      </c>
      <c r="H37" s="42">
        <v>0</v>
      </c>
      <c r="I37" s="42">
        <v>0</v>
      </c>
    </row>
    <row r="38" spans="1:9" ht="12.75" customHeight="1" x14ac:dyDescent="0.2">
      <c r="A38" s="251" t="s">
        <v>239</v>
      </c>
      <c r="B38" s="252"/>
      <c r="C38" s="252"/>
      <c r="D38" s="252"/>
      <c r="E38" s="252"/>
      <c r="F38" s="253"/>
      <c r="G38" s="26">
        <v>30</v>
      </c>
      <c r="H38" s="42">
        <v>0</v>
      </c>
      <c r="I38" s="42">
        <v>0</v>
      </c>
    </row>
    <row r="39" spans="1:9" ht="12.75" customHeight="1" x14ac:dyDescent="0.2">
      <c r="A39" s="251" t="s">
        <v>240</v>
      </c>
      <c r="B39" s="252"/>
      <c r="C39" s="252"/>
      <c r="D39" s="252"/>
      <c r="E39" s="252"/>
      <c r="F39" s="253"/>
      <c r="G39" s="26">
        <v>31</v>
      </c>
      <c r="H39" s="42">
        <v>0</v>
      </c>
      <c r="I39" s="42">
        <v>0</v>
      </c>
    </row>
    <row r="40" spans="1:9" ht="12.75" customHeight="1" x14ac:dyDescent="0.2">
      <c r="A40" s="251" t="s">
        <v>241</v>
      </c>
      <c r="B40" s="252"/>
      <c r="C40" s="252"/>
      <c r="D40" s="252"/>
      <c r="E40" s="252"/>
      <c r="F40" s="253"/>
      <c r="G40" s="26">
        <v>32</v>
      </c>
      <c r="H40" s="42">
        <v>0</v>
      </c>
      <c r="I40" s="128">
        <v>-5975050</v>
      </c>
    </row>
    <row r="41" spans="1:9" ht="24" customHeight="1" x14ac:dyDescent="0.2">
      <c r="A41" s="239" t="s">
        <v>242</v>
      </c>
      <c r="B41" s="240"/>
      <c r="C41" s="240"/>
      <c r="D41" s="240"/>
      <c r="E41" s="240"/>
      <c r="F41" s="241"/>
      <c r="G41" s="25">
        <v>33</v>
      </c>
      <c r="H41" s="45">
        <f>H36+H37+H38+H39+H40</f>
        <v>-11269216</v>
      </c>
      <c r="I41" s="45">
        <f>I36+I37+I38+I39+I40</f>
        <v>-39687650</v>
      </c>
    </row>
    <row r="42" spans="1:9" ht="29.45" customHeight="1" x14ac:dyDescent="0.2">
      <c r="A42" s="242" t="s">
        <v>243</v>
      </c>
      <c r="B42" s="243"/>
      <c r="C42" s="243"/>
      <c r="D42" s="243"/>
      <c r="E42" s="243"/>
      <c r="F42" s="244"/>
      <c r="G42" s="27">
        <v>34</v>
      </c>
      <c r="H42" s="46">
        <f>H35+H41</f>
        <v>-11254062</v>
      </c>
      <c r="I42" s="46">
        <f>I35+I41</f>
        <v>-39659881</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42">
        <v>0</v>
      </c>
      <c r="I44" s="42">
        <v>0</v>
      </c>
    </row>
    <row r="45" spans="1:9" ht="25.15" customHeight="1" x14ac:dyDescent="0.2">
      <c r="A45" s="251" t="s">
        <v>246</v>
      </c>
      <c r="B45" s="252"/>
      <c r="C45" s="252"/>
      <c r="D45" s="252"/>
      <c r="E45" s="252"/>
      <c r="F45" s="253"/>
      <c r="G45" s="26">
        <v>36</v>
      </c>
      <c r="H45" s="42">
        <v>0</v>
      </c>
      <c r="I45" s="42">
        <v>0</v>
      </c>
    </row>
    <row r="46" spans="1:9" ht="12.75" customHeight="1" x14ac:dyDescent="0.2">
      <c r="A46" s="251" t="s">
        <v>247</v>
      </c>
      <c r="B46" s="252"/>
      <c r="C46" s="252"/>
      <c r="D46" s="252"/>
      <c r="E46" s="252"/>
      <c r="F46" s="253"/>
      <c r="G46" s="26">
        <v>37</v>
      </c>
      <c r="H46" s="128">
        <v>263020</v>
      </c>
      <c r="I46" s="128">
        <v>314353</v>
      </c>
    </row>
    <row r="47" spans="1:9" ht="12.75" customHeight="1" x14ac:dyDescent="0.2">
      <c r="A47" s="251" t="s">
        <v>248</v>
      </c>
      <c r="B47" s="252"/>
      <c r="C47" s="252"/>
      <c r="D47" s="252"/>
      <c r="E47" s="252"/>
      <c r="F47" s="253"/>
      <c r="G47" s="26">
        <v>38</v>
      </c>
      <c r="H47" s="42">
        <v>0</v>
      </c>
      <c r="I47" s="42">
        <v>0</v>
      </c>
    </row>
    <row r="48" spans="1:9" ht="22.15" customHeight="1" x14ac:dyDescent="0.2">
      <c r="A48" s="239" t="s">
        <v>249</v>
      </c>
      <c r="B48" s="240"/>
      <c r="C48" s="240"/>
      <c r="D48" s="240"/>
      <c r="E48" s="240"/>
      <c r="F48" s="241"/>
      <c r="G48" s="25">
        <v>39</v>
      </c>
      <c r="H48" s="45">
        <f>H44+H45+H46+H47</f>
        <v>263020</v>
      </c>
      <c r="I48" s="45">
        <f>I44+I45+I46+I47</f>
        <v>314353</v>
      </c>
    </row>
    <row r="49" spans="1:9" ht="24.6" customHeight="1" x14ac:dyDescent="0.2">
      <c r="A49" s="251" t="s">
        <v>389</v>
      </c>
      <c r="B49" s="252"/>
      <c r="C49" s="252"/>
      <c r="D49" s="252"/>
      <c r="E49" s="252"/>
      <c r="F49" s="253"/>
      <c r="G49" s="26">
        <v>40</v>
      </c>
      <c r="H49" s="128">
        <v>-7612933</v>
      </c>
      <c r="I49" s="128">
        <v>-6179786</v>
      </c>
    </row>
    <row r="50" spans="1:9" ht="12.75" customHeight="1" x14ac:dyDescent="0.2">
      <c r="A50" s="251" t="s">
        <v>250</v>
      </c>
      <c r="B50" s="252"/>
      <c r="C50" s="252"/>
      <c r="D50" s="252"/>
      <c r="E50" s="252"/>
      <c r="F50" s="253"/>
      <c r="G50" s="26">
        <v>41</v>
      </c>
      <c r="H50" s="42">
        <v>0</v>
      </c>
      <c r="I50" s="128">
        <v>0</v>
      </c>
    </row>
    <row r="51" spans="1:9" ht="12.75" customHeight="1" x14ac:dyDescent="0.2">
      <c r="A51" s="251" t="s">
        <v>251</v>
      </c>
      <c r="B51" s="252"/>
      <c r="C51" s="252"/>
      <c r="D51" s="252"/>
      <c r="E51" s="252"/>
      <c r="F51" s="253"/>
      <c r="G51" s="26">
        <v>42</v>
      </c>
      <c r="H51" s="42">
        <v>0</v>
      </c>
      <c r="I51" s="128">
        <v>0</v>
      </c>
    </row>
    <row r="52" spans="1:9" ht="22.9" customHeight="1" x14ac:dyDescent="0.2">
      <c r="A52" s="251" t="s">
        <v>252</v>
      </c>
      <c r="B52" s="252"/>
      <c r="C52" s="252"/>
      <c r="D52" s="252"/>
      <c r="E52" s="252"/>
      <c r="F52" s="253"/>
      <c r="G52" s="26">
        <v>43</v>
      </c>
      <c r="H52" s="42">
        <v>0</v>
      </c>
      <c r="I52" s="128">
        <v>0</v>
      </c>
    </row>
    <row r="53" spans="1:9" ht="12.75" customHeight="1" x14ac:dyDescent="0.2">
      <c r="A53" s="251" t="s">
        <v>253</v>
      </c>
      <c r="B53" s="252"/>
      <c r="C53" s="252"/>
      <c r="D53" s="252"/>
      <c r="E53" s="252"/>
      <c r="F53" s="253"/>
      <c r="G53" s="26">
        <v>44</v>
      </c>
      <c r="H53" s="42">
        <v>0</v>
      </c>
      <c r="I53" s="128">
        <v>-1271000</v>
      </c>
    </row>
    <row r="54" spans="1:9" ht="30.6" customHeight="1" x14ac:dyDescent="0.2">
      <c r="A54" s="239" t="s">
        <v>254</v>
      </c>
      <c r="B54" s="240"/>
      <c r="C54" s="240"/>
      <c r="D54" s="240"/>
      <c r="E54" s="240"/>
      <c r="F54" s="241"/>
      <c r="G54" s="25">
        <v>45</v>
      </c>
      <c r="H54" s="45">
        <f>H49+H50+H51+H52+H53</f>
        <v>-7612933</v>
      </c>
      <c r="I54" s="45">
        <f>I49+I50+I51+I52+I53</f>
        <v>-7450786</v>
      </c>
    </row>
    <row r="55" spans="1:9" ht="29.45" customHeight="1" x14ac:dyDescent="0.2">
      <c r="A55" s="254" t="s">
        <v>255</v>
      </c>
      <c r="B55" s="255"/>
      <c r="C55" s="255"/>
      <c r="D55" s="255"/>
      <c r="E55" s="255"/>
      <c r="F55" s="256"/>
      <c r="G55" s="25">
        <v>46</v>
      </c>
      <c r="H55" s="45">
        <f>H48+H54</f>
        <v>-7349913</v>
      </c>
      <c r="I55" s="45">
        <f>I48+I54</f>
        <v>-7136433</v>
      </c>
    </row>
    <row r="56" spans="1:9" x14ac:dyDescent="0.2">
      <c r="A56" s="251" t="s">
        <v>256</v>
      </c>
      <c r="B56" s="252"/>
      <c r="C56" s="252"/>
      <c r="D56" s="252"/>
      <c r="E56" s="252"/>
      <c r="F56" s="253"/>
      <c r="G56" s="26">
        <v>47</v>
      </c>
      <c r="H56" s="44">
        <v>0</v>
      </c>
      <c r="I56" s="44">
        <v>0</v>
      </c>
    </row>
    <row r="57" spans="1:9" ht="26.45" customHeight="1" x14ac:dyDescent="0.2">
      <c r="A57" s="254" t="s">
        <v>257</v>
      </c>
      <c r="B57" s="255"/>
      <c r="C57" s="255"/>
      <c r="D57" s="255"/>
      <c r="E57" s="255"/>
      <c r="F57" s="256"/>
      <c r="G57" s="25">
        <v>48</v>
      </c>
      <c r="H57" s="45">
        <f>H27+H42+H55+H56</f>
        <v>-42815381</v>
      </c>
      <c r="I57" s="45">
        <f>I27+I42+I55+I56</f>
        <v>-81375410</v>
      </c>
    </row>
    <row r="58" spans="1:9" x14ac:dyDescent="0.2">
      <c r="A58" s="257" t="s">
        <v>258</v>
      </c>
      <c r="B58" s="258"/>
      <c r="C58" s="258"/>
      <c r="D58" s="258"/>
      <c r="E58" s="258"/>
      <c r="F58" s="259"/>
      <c r="G58" s="26">
        <v>49</v>
      </c>
      <c r="H58" s="128">
        <v>207797434</v>
      </c>
      <c r="I58" s="128">
        <v>144842625</v>
      </c>
    </row>
    <row r="59" spans="1:9" ht="31.15" customHeight="1" x14ac:dyDescent="0.2">
      <c r="A59" s="242" t="s">
        <v>259</v>
      </c>
      <c r="B59" s="243"/>
      <c r="C59" s="243"/>
      <c r="D59" s="243"/>
      <c r="E59" s="243"/>
      <c r="F59" s="244"/>
      <c r="G59" s="27">
        <v>50</v>
      </c>
      <c r="H59" s="46">
        <f>H57+H58</f>
        <v>164982053</v>
      </c>
      <c r="I59" s="46">
        <f>I57+I58</f>
        <v>63467215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 top="0.19685039370078741" bottom="0.19685039370078741"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9"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412</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413</v>
      </c>
      <c r="B4" s="206"/>
      <c r="C4" s="206"/>
      <c r="D4" s="206"/>
      <c r="E4" s="206"/>
      <c r="F4" s="206"/>
      <c r="G4" s="206"/>
      <c r="H4" s="206"/>
      <c r="I4" s="207"/>
    </row>
    <row r="5" spans="1:9" ht="24" thickBot="1" x14ac:dyDescent="0.25">
      <c r="A5" s="271" t="s">
        <v>2</v>
      </c>
      <c r="B5" s="272"/>
      <c r="C5" s="272"/>
      <c r="D5" s="272"/>
      <c r="E5" s="272"/>
      <c r="F5" s="273"/>
      <c r="G5" s="22" t="s">
        <v>107</v>
      </c>
      <c r="H5" s="39" t="s">
        <v>380</v>
      </c>
      <c r="I5" s="39" t="s">
        <v>347</v>
      </c>
    </row>
    <row r="6" spans="1:9" x14ac:dyDescent="0.2">
      <c r="A6" s="274">
        <v>1</v>
      </c>
      <c r="B6" s="275"/>
      <c r="C6" s="275"/>
      <c r="D6" s="275"/>
      <c r="E6" s="275"/>
      <c r="F6" s="276"/>
      <c r="G6" s="28">
        <v>2</v>
      </c>
      <c r="H6" s="40" t="s">
        <v>207</v>
      </c>
      <c r="I6" s="40"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48">
        <v>0</v>
      </c>
      <c r="I8" s="48">
        <v>0</v>
      </c>
    </row>
    <row r="9" spans="1:9" x14ac:dyDescent="0.2">
      <c r="A9" s="283" t="s">
        <v>262</v>
      </c>
      <c r="B9" s="283"/>
      <c r="C9" s="283"/>
      <c r="D9" s="283"/>
      <c r="E9" s="283"/>
      <c r="F9" s="283"/>
      <c r="G9" s="30">
        <v>2</v>
      </c>
      <c r="H9" s="48">
        <v>0</v>
      </c>
      <c r="I9" s="48">
        <v>0</v>
      </c>
    </row>
    <row r="10" spans="1:9" x14ac:dyDescent="0.2">
      <c r="A10" s="283" t="s">
        <v>263</v>
      </c>
      <c r="B10" s="283"/>
      <c r="C10" s="283"/>
      <c r="D10" s="283"/>
      <c r="E10" s="283"/>
      <c r="F10" s="283"/>
      <c r="G10" s="30">
        <v>3</v>
      </c>
      <c r="H10" s="48">
        <v>0</v>
      </c>
      <c r="I10" s="48">
        <v>0</v>
      </c>
    </row>
    <row r="11" spans="1:9" x14ac:dyDescent="0.2">
      <c r="A11" s="283" t="s">
        <v>264</v>
      </c>
      <c r="B11" s="283"/>
      <c r="C11" s="283"/>
      <c r="D11" s="283"/>
      <c r="E11" s="283"/>
      <c r="F11" s="283"/>
      <c r="G11" s="30">
        <v>4</v>
      </c>
      <c r="H11" s="48">
        <v>0</v>
      </c>
      <c r="I11" s="48">
        <v>0</v>
      </c>
    </row>
    <row r="12" spans="1:9" x14ac:dyDescent="0.2">
      <c r="A12" s="283" t="s">
        <v>265</v>
      </c>
      <c r="B12" s="283"/>
      <c r="C12" s="283"/>
      <c r="D12" s="283"/>
      <c r="E12" s="283"/>
      <c r="F12" s="283"/>
      <c r="G12" s="30">
        <v>5</v>
      </c>
      <c r="H12" s="48">
        <v>0</v>
      </c>
      <c r="I12" s="48">
        <v>0</v>
      </c>
    </row>
    <row r="13" spans="1:9" x14ac:dyDescent="0.2">
      <c r="A13" s="283" t="s">
        <v>266</v>
      </c>
      <c r="B13" s="283"/>
      <c r="C13" s="283"/>
      <c r="D13" s="283"/>
      <c r="E13" s="283"/>
      <c r="F13" s="283"/>
      <c r="G13" s="30">
        <v>6</v>
      </c>
      <c r="H13" s="48">
        <v>0</v>
      </c>
      <c r="I13" s="48">
        <v>0</v>
      </c>
    </row>
    <row r="14" spans="1:9" x14ac:dyDescent="0.2">
      <c r="A14" s="283" t="s">
        <v>267</v>
      </c>
      <c r="B14" s="283"/>
      <c r="C14" s="283"/>
      <c r="D14" s="283"/>
      <c r="E14" s="283"/>
      <c r="F14" s="283"/>
      <c r="G14" s="30">
        <v>7</v>
      </c>
      <c r="H14" s="48">
        <v>0</v>
      </c>
      <c r="I14" s="48">
        <v>0</v>
      </c>
    </row>
    <row r="15" spans="1:9" x14ac:dyDescent="0.2">
      <c r="A15" s="283" t="s">
        <v>268</v>
      </c>
      <c r="B15" s="283"/>
      <c r="C15" s="283"/>
      <c r="D15" s="283"/>
      <c r="E15" s="283"/>
      <c r="F15" s="283"/>
      <c r="G15" s="30">
        <v>8</v>
      </c>
      <c r="H15" s="48">
        <v>0</v>
      </c>
      <c r="I15" s="48">
        <v>0</v>
      </c>
    </row>
    <row r="16" spans="1:9" x14ac:dyDescent="0.2">
      <c r="A16" s="281" t="s">
        <v>269</v>
      </c>
      <c r="B16" s="281"/>
      <c r="C16" s="281"/>
      <c r="D16" s="281"/>
      <c r="E16" s="281"/>
      <c r="F16" s="281"/>
      <c r="G16" s="31">
        <v>9</v>
      </c>
      <c r="H16" s="50">
        <f>SUM(H8:H15)</f>
        <v>0</v>
      </c>
      <c r="I16" s="50">
        <f>SUM(I8:I15)</f>
        <v>0</v>
      </c>
    </row>
    <row r="17" spans="1:9" x14ac:dyDescent="0.2">
      <c r="A17" s="283" t="s">
        <v>270</v>
      </c>
      <c r="B17" s="283"/>
      <c r="C17" s="283"/>
      <c r="D17" s="283"/>
      <c r="E17" s="283"/>
      <c r="F17" s="283"/>
      <c r="G17" s="30">
        <v>10</v>
      </c>
      <c r="H17" s="48">
        <v>0</v>
      </c>
      <c r="I17" s="48">
        <v>0</v>
      </c>
    </row>
    <row r="18" spans="1:9" x14ac:dyDescent="0.2">
      <c r="A18" s="283" t="s">
        <v>271</v>
      </c>
      <c r="B18" s="283"/>
      <c r="C18" s="283"/>
      <c r="D18" s="283"/>
      <c r="E18" s="283"/>
      <c r="F18" s="283"/>
      <c r="G18" s="30">
        <v>11</v>
      </c>
      <c r="H18" s="48">
        <v>0</v>
      </c>
      <c r="I18" s="48">
        <v>0</v>
      </c>
    </row>
    <row r="19" spans="1:9" ht="27.6" customHeight="1" x14ac:dyDescent="0.2">
      <c r="A19" s="279" t="s">
        <v>272</v>
      </c>
      <c r="B19" s="279"/>
      <c r="C19" s="279"/>
      <c r="D19" s="279"/>
      <c r="E19" s="279"/>
      <c r="F19" s="279"/>
      <c r="G19" s="32">
        <v>12</v>
      </c>
      <c r="H19" s="51">
        <f>H16+H17+H18</f>
        <v>0</v>
      </c>
      <c r="I19" s="51">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48">
        <v>0</v>
      </c>
      <c r="I21" s="48">
        <v>0</v>
      </c>
    </row>
    <row r="22" spans="1:9" x14ac:dyDescent="0.2">
      <c r="A22" s="283" t="s">
        <v>274</v>
      </c>
      <c r="B22" s="283"/>
      <c r="C22" s="283"/>
      <c r="D22" s="283"/>
      <c r="E22" s="283"/>
      <c r="F22" s="283"/>
      <c r="G22" s="30">
        <v>14</v>
      </c>
      <c r="H22" s="48">
        <v>0</v>
      </c>
      <c r="I22" s="48">
        <v>0</v>
      </c>
    </row>
    <row r="23" spans="1:9" x14ac:dyDescent="0.2">
      <c r="A23" s="283" t="s">
        <v>275</v>
      </c>
      <c r="B23" s="283"/>
      <c r="C23" s="283"/>
      <c r="D23" s="283"/>
      <c r="E23" s="283"/>
      <c r="F23" s="283"/>
      <c r="G23" s="30">
        <v>15</v>
      </c>
      <c r="H23" s="48">
        <v>0</v>
      </c>
      <c r="I23" s="48">
        <v>0</v>
      </c>
    </row>
    <row r="24" spans="1:9" x14ac:dyDescent="0.2">
      <c r="A24" s="283" t="s">
        <v>276</v>
      </c>
      <c r="B24" s="283"/>
      <c r="C24" s="283"/>
      <c r="D24" s="283"/>
      <c r="E24" s="283"/>
      <c r="F24" s="283"/>
      <c r="G24" s="30">
        <v>16</v>
      </c>
      <c r="H24" s="48">
        <v>0</v>
      </c>
      <c r="I24" s="48">
        <v>0</v>
      </c>
    </row>
    <row r="25" spans="1:9" x14ac:dyDescent="0.2">
      <c r="A25" s="283" t="s">
        <v>277</v>
      </c>
      <c r="B25" s="283"/>
      <c r="C25" s="283"/>
      <c r="D25" s="283"/>
      <c r="E25" s="283"/>
      <c r="F25" s="283"/>
      <c r="G25" s="30">
        <v>17</v>
      </c>
      <c r="H25" s="48">
        <v>0</v>
      </c>
      <c r="I25" s="48">
        <v>0</v>
      </c>
    </row>
    <row r="26" spans="1:9" x14ac:dyDescent="0.2">
      <c r="A26" s="283" t="s">
        <v>278</v>
      </c>
      <c r="B26" s="283"/>
      <c r="C26" s="283"/>
      <c r="D26" s="283"/>
      <c r="E26" s="283"/>
      <c r="F26" s="283"/>
      <c r="G26" s="30">
        <v>18</v>
      </c>
      <c r="H26" s="48">
        <v>0</v>
      </c>
      <c r="I26" s="48">
        <v>0</v>
      </c>
    </row>
    <row r="27" spans="1:9" ht="24" customHeight="1" x14ac:dyDescent="0.2">
      <c r="A27" s="281" t="s">
        <v>279</v>
      </c>
      <c r="B27" s="281"/>
      <c r="C27" s="281"/>
      <c r="D27" s="281"/>
      <c r="E27" s="281"/>
      <c r="F27" s="281"/>
      <c r="G27" s="31">
        <v>19</v>
      </c>
      <c r="H27" s="50">
        <f>SUM(H21:H26)</f>
        <v>0</v>
      </c>
      <c r="I27" s="50">
        <f>SUM(I21:I26)</f>
        <v>0</v>
      </c>
    </row>
    <row r="28" spans="1:9" ht="27" customHeight="1" x14ac:dyDescent="0.2">
      <c r="A28" s="283" t="s">
        <v>280</v>
      </c>
      <c r="B28" s="283"/>
      <c r="C28" s="283"/>
      <c r="D28" s="283"/>
      <c r="E28" s="283"/>
      <c r="F28" s="283"/>
      <c r="G28" s="30">
        <v>20</v>
      </c>
      <c r="H28" s="48">
        <v>0</v>
      </c>
      <c r="I28" s="48">
        <v>0</v>
      </c>
    </row>
    <row r="29" spans="1:9" x14ac:dyDescent="0.2">
      <c r="A29" s="283" t="s">
        <v>281</v>
      </c>
      <c r="B29" s="283"/>
      <c r="C29" s="283"/>
      <c r="D29" s="283"/>
      <c r="E29" s="283"/>
      <c r="F29" s="283"/>
      <c r="G29" s="30">
        <v>21</v>
      </c>
      <c r="H29" s="48">
        <v>0</v>
      </c>
      <c r="I29" s="48">
        <v>0</v>
      </c>
    </row>
    <row r="30" spans="1:9" x14ac:dyDescent="0.2">
      <c r="A30" s="283" t="s">
        <v>282</v>
      </c>
      <c r="B30" s="283"/>
      <c r="C30" s="283"/>
      <c r="D30" s="283"/>
      <c r="E30" s="283"/>
      <c r="F30" s="283"/>
      <c r="G30" s="30">
        <v>22</v>
      </c>
      <c r="H30" s="48">
        <v>0</v>
      </c>
      <c r="I30" s="48">
        <v>0</v>
      </c>
    </row>
    <row r="31" spans="1:9" x14ac:dyDescent="0.2">
      <c r="A31" s="283" t="s">
        <v>283</v>
      </c>
      <c r="B31" s="283"/>
      <c r="C31" s="283"/>
      <c r="D31" s="283"/>
      <c r="E31" s="283"/>
      <c r="F31" s="283"/>
      <c r="G31" s="30">
        <v>23</v>
      </c>
      <c r="H31" s="48">
        <v>0</v>
      </c>
      <c r="I31" s="48">
        <v>0</v>
      </c>
    </row>
    <row r="32" spans="1:9" x14ac:dyDescent="0.2">
      <c r="A32" s="283" t="s">
        <v>284</v>
      </c>
      <c r="B32" s="283"/>
      <c r="C32" s="283"/>
      <c r="D32" s="283"/>
      <c r="E32" s="283"/>
      <c r="F32" s="283"/>
      <c r="G32" s="30">
        <v>24</v>
      </c>
      <c r="H32" s="48">
        <v>0</v>
      </c>
      <c r="I32" s="48">
        <v>0</v>
      </c>
    </row>
    <row r="33" spans="1:9" ht="25.9" customHeight="1" x14ac:dyDescent="0.2">
      <c r="A33" s="281" t="s">
        <v>285</v>
      </c>
      <c r="B33" s="281"/>
      <c r="C33" s="281"/>
      <c r="D33" s="281"/>
      <c r="E33" s="281"/>
      <c r="F33" s="281"/>
      <c r="G33" s="31">
        <v>25</v>
      </c>
      <c r="H33" s="50">
        <f>SUM(H28:H32)</f>
        <v>0</v>
      </c>
      <c r="I33" s="50">
        <f>SUM(I28:I32)</f>
        <v>0</v>
      </c>
    </row>
    <row r="34" spans="1:9" ht="28.15" customHeight="1" x14ac:dyDescent="0.2">
      <c r="A34" s="279" t="s">
        <v>286</v>
      </c>
      <c r="B34" s="279"/>
      <c r="C34" s="279"/>
      <c r="D34" s="279"/>
      <c r="E34" s="279"/>
      <c r="F34" s="279"/>
      <c r="G34" s="32">
        <v>26</v>
      </c>
      <c r="H34" s="51">
        <f>H27+H33</f>
        <v>0</v>
      </c>
      <c r="I34" s="51">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48">
        <v>0</v>
      </c>
      <c r="I36" s="48">
        <v>0</v>
      </c>
    </row>
    <row r="37" spans="1:9" ht="25.15" customHeight="1" x14ac:dyDescent="0.2">
      <c r="A37" s="280" t="s">
        <v>288</v>
      </c>
      <c r="B37" s="280"/>
      <c r="C37" s="280"/>
      <c r="D37" s="280"/>
      <c r="E37" s="280"/>
      <c r="F37" s="280"/>
      <c r="G37" s="30">
        <v>28</v>
      </c>
      <c r="H37" s="48">
        <v>0</v>
      </c>
      <c r="I37" s="48">
        <v>0</v>
      </c>
    </row>
    <row r="38" spans="1:9" x14ac:dyDescent="0.2">
      <c r="A38" s="280" t="s">
        <v>289</v>
      </c>
      <c r="B38" s="280"/>
      <c r="C38" s="280"/>
      <c r="D38" s="280"/>
      <c r="E38" s="280"/>
      <c r="F38" s="280"/>
      <c r="G38" s="30">
        <v>29</v>
      </c>
      <c r="H38" s="48">
        <v>0</v>
      </c>
      <c r="I38" s="48">
        <v>0</v>
      </c>
    </row>
    <row r="39" spans="1:9" x14ac:dyDescent="0.2">
      <c r="A39" s="280" t="s">
        <v>290</v>
      </c>
      <c r="B39" s="280"/>
      <c r="C39" s="280"/>
      <c r="D39" s="280"/>
      <c r="E39" s="280"/>
      <c r="F39" s="280"/>
      <c r="G39" s="30">
        <v>30</v>
      </c>
      <c r="H39" s="48">
        <v>0</v>
      </c>
      <c r="I39" s="48">
        <v>0</v>
      </c>
    </row>
    <row r="40" spans="1:9" ht="25.9" customHeight="1" x14ac:dyDescent="0.2">
      <c r="A40" s="281" t="s">
        <v>291</v>
      </c>
      <c r="B40" s="281"/>
      <c r="C40" s="281"/>
      <c r="D40" s="281"/>
      <c r="E40" s="281"/>
      <c r="F40" s="281"/>
      <c r="G40" s="31">
        <v>31</v>
      </c>
      <c r="H40" s="50">
        <f>H39+H38+H37+H36</f>
        <v>0</v>
      </c>
      <c r="I40" s="50">
        <f>I39+I38+I37+I36</f>
        <v>0</v>
      </c>
    </row>
    <row r="41" spans="1:9" ht="24.6" customHeight="1" x14ac:dyDescent="0.2">
      <c r="A41" s="280" t="s">
        <v>292</v>
      </c>
      <c r="B41" s="280"/>
      <c r="C41" s="280"/>
      <c r="D41" s="280"/>
      <c r="E41" s="280"/>
      <c r="F41" s="280"/>
      <c r="G41" s="30">
        <v>32</v>
      </c>
      <c r="H41" s="48">
        <v>0</v>
      </c>
      <c r="I41" s="48">
        <v>0</v>
      </c>
    </row>
    <row r="42" spans="1:9" x14ac:dyDescent="0.2">
      <c r="A42" s="280" t="s">
        <v>293</v>
      </c>
      <c r="B42" s="280"/>
      <c r="C42" s="280"/>
      <c r="D42" s="280"/>
      <c r="E42" s="280"/>
      <c r="F42" s="280"/>
      <c r="G42" s="30">
        <v>33</v>
      </c>
      <c r="H42" s="48">
        <v>0</v>
      </c>
      <c r="I42" s="48">
        <v>0</v>
      </c>
    </row>
    <row r="43" spans="1:9" x14ac:dyDescent="0.2">
      <c r="A43" s="280" t="s">
        <v>294</v>
      </c>
      <c r="B43" s="280"/>
      <c r="C43" s="280"/>
      <c r="D43" s="280"/>
      <c r="E43" s="280"/>
      <c r="F43" s="280"/>
      <c r="G43" s="30">
        <v>34</v>
      </c>
      <c r="H43" s="48">
        <v>0</v>
      </c>
      <c r="I43" s="48">
        <v>0</v>
      </c>
    </row>
    <row r="44" spans="1:9" ht="21" customHeight="1" x14ac:dyDescent="0.2">
      <c r="A44" s="280" t="s">
        <v>295</v>
      </c>
      <c r="B44" s="280"/>
      <c r="C44" s="280"/>
      <c r="D44" s="280"/>
      <c r="E44" s="280"/>
      <c r="F44" s="280"/>
      <c r="G44" s="30">
        <v>35</v>
      </c>
      <c r="H44" s="48">
        <v>0</v>
      </c>
      <c r="I44" s="48">
        <v>0</v>
      </c>
    </row>
    <row r="45" spans="1:9" x14ac:dyDescent="0.2">
      <c r="A45" s="280" t="s">
        <v>296</v>
      </c>
      <c r="B45" s="280"/>
      <c r="C45" s="280"/>
      <c r="D45" s="280"/>
      <c r="E45" s="280"/>
      <c r="F45" s="280"/>
      <c r="G45" s="30">
        <v>36</v>
      </c>
      <c r="H45" s="48">
        <v>0</v>
      </c>
      <c r="I45" s="48">
        <v>0</v>
      </c>
    </row>
    <row r="46" spans="1:9" ht="22.9" customHeight="1" x14ac:dyDescent="0.2">
      <c r="A46" s="281" t="s">
        <v>297</v>
      </c>
      <c r="B46" s="281"/>
      <c r="C46" s="281"/>
      <c r="D46" s="281"/>
      <c r="E46" s="281"/>
      <c r="F46" s="281"/>
      <c r="G46" s="31">
        <v>37</v>
      </c>
      <c r="H46" s="50">
        <f>H45+H44+H43+H42+H41</f>
        <v>0</v>
      </c>
      <c r="I46" s="50">
        <f>I45+I44+I43+I42+I41</f>
        <v>0</v>
      </c>
    </row>
    <row r="47" spans="1:9" ht="25.9" customHeight="1" x14ac:dyDescent="0.2">
      <c r="A47" s="282" t="s">
        <v>298</v>
      </c>
      <c r="B47" s="282"/>
      <c r="C47" s="282"/>
      <c r="D47" s="282"/>
      <c r="E47" s="282"/>
      <c r="F47" s="282"/>
      <c r="G47" s="31">
        <v>38</v>
      </c>
      <c r="H47" s="50">
        <f>H46+H40</f>
        <v>0</v>
      </c>
      <c r="I47" s="50">
        <f>I46+I40</f>
        <v>0</v>
      </c>
    </row>
    <row r="48" spans="1:9" x14ac:dyDescent="0.2">
      <c r="A48" s="283" t="s">
        <v>299</v>
      </c>
      <c r="B48" s="283"/>
      <c r="C48" s="283"/>
      <c r="D48" s="283"/>
      <c r="E48" s="283"/>
      <c r="F48" s="283"/>
      <c r="G48" s="30">
        <v>39</v>
      </c>
      <c r="H48" s="49">
        <v>0</v>
      </c>
      <c r="I48" s="49">
        <v>0</v>
      </c>
    </row>
    <row r="49" spans="1:9" ht="25.9" customHeight="1" x14ac:dyDescent="0.2">
      <c r="A49" s="282" t="s">
        <v>300</v>
      </c>
      <c r="B49" s="282"/>
      <c r="C49" s="282"/>
      <c r="D49" s="282"/>
      <c r="E49" s="282"/>
      <c r="F49" s="282"/>
      <c r="G49" s="31">
        <v>40</v>
      </c>
      <c r="H49" s="50">
        <f>H19+H34+H47+H48</f>
        <v>0</v>
      </c>
      <c r="I49" s="50">
        <f>I19+I34+I47+I48</f>
        <v>0</v>
      </c>
    </row>
    <row r="50" spans="1:9" x14ac:dyDescent="0.2">
      <c r="A50" s="284" t="s">
        <v>258</v>
      </c>
      <c r="B50" s="284"/>
      <c r="C50" s="284"/>
      <c r="D50" s="284"/>
      <c r="E50" s="284"/>
      <c r="F50" s="284"/>
      <c r="G50" s="30">
        <v>41</v>
      </c>
      <c r="H50" s="49">
        <v>0</v>
      </c>
      <c r="I50" s="49">
        <v>0</v>
      </c>
    </row>
    <row r="51" spans="1:9" ht="31.9" customHeight="1" x14ac:dyDescent="0.2">
      <c r="A51" s="279" t="s">
        <v>301</v>
      </c>
      <c r="B51" s="279"/>
      <c r="C51" s="279"/>
      <c r="D51" s="279"/>
      <c r="E51" s="279"/>
      <c r="F51" s="279"/>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L22" zoomScale="80" zoomScaleNormal="100" zoomScaleSheetLayoutView="80" workbookViewId="0">
      <selection activeCell="T56" sqref="S54:T5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2"/>
    </row>
    <row r="2" spans="1:23" ht="15.75" x14ac:dyDescent="0.2">
      <c r="A2" s="2"/>
      <c r="B2" s="3"/>
      <c r="C2" s="312" t="s">
        <v>303</v>
      </c>
      <c r="D2" s="312"/>
      <c r="E2" s="10">
        <v>43831</v>
      </c>
      <c r="F2" s="4" t="s">
        <v>0</v>
      </c>
      <c r="G2" s="10">
        <v>44104</v>
      </c>
      <c r="H2" s="54"/>
      <c r="I2" s="54"/>
      <c r="J2" s="54"/>
      <c r="K2" s="55"/>
      <c r="V2" s="56"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302"/>
      <c r="W4" s="304"/>
    </row>
    <row r="5" spans="1:23" ht="22.5" x14ac:dyDescent="0.2">
      <c r="A5" s="305">
        <v>1</v>
      </c>
      <c r="B5" s="306"/>
      <c r="C5" s="306"/>
      <c r="D5" s="306"/>
      <c r="E5" s="306"/>
      <c r="F5" s="306"/>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1">
        <v>169186800</v>
      </c>
      <c r="I7" s="61">
        <v>88107087</v>
      </c>
      <c r="J7" s="61">
        <v>8459340</v>
      </c>
      <c r="K7" s="61">
        <v>8904560</v>
      </c>
      <c r="L7" s="61">
        <v>1066317</v>
      </c>
      <c r="M7" s="61">
        <v>0</v>
      </c>
      <c r="N7" s="61">
        <v>22889786</v>
      </c>
      <c r="O7" s="61">
        <v>0</v>
      </c>
      <c r="P7" s="61">
        <v>0</v>
      </c>
      <c r="Q7" s="61">
        <v>0</v>
      </c>
      <c r="R7" s="61">
        <v>0</v>
      </c>
      <c r="S7" s="61">
        <v>111122215</v>
      </c>
      <c r="T7" s="61">
        <v>1996481</v>
      </c>
      <c r="U7" s="62">
        <f>H7+I7+J7+K7-L7+M7+N7+O7+P7+Q7+R7+S7+T7</f>
        <v>409599952</v>
      </c>
      <c r="V7" s="61">
        <v>0</v>
      </c>
      <c r="W7" s="62">
        <f>U7+V7</f>
        <v>409599952</v>
      </c>
    </row>
    <row r="8" spans="1:23" x14ac:dyDescent="0.2">
      <c r="A8" s="292" t="s">
        <v>323</v>
      </c>
      <c r="B8" s="292"/>
      <c r="C8" s="292"/>
      <c r="D8" s="292"/>
      <c r="E8" s="292"/>
      <c r="F8" s="292"/>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92" t="s">
        <v>324</v>
      </c>
      <c r="B9" s="292"/>
      <c r="C9" s="292"/>
      <c r="D9" s="292"/>
      <c r="E9" s="292"/>
      <c r="F9" s="29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313" t="s">
        <v>375</v>
      </c>
      <c r="B10" s="313"/>
      <c r="C10" s="313"/>
      <c r="D10" s="313"/>
      <c r="E10" s="313"/>
      <c r="F10" s="313"/>
      <c r="G10" s="7">
        <v>4</v>
      </c>
      <c r="H10" s="62">
        <f>H7+H8+H9</f>
        <v>169186800</v>
      </c>
      <c r="I10" s="62">
        <f t="shared" ref="I10:W10" si="2">I7+I8+I9</f>
        <v>88107087</v>
      </c>
      <c r="J10" s="62">
        <f t="shared" si="2"/>
        <v>8459340</v>
      </c>
      <c r="K10" s="62">
        <f>K7+K8+K9</f>
        <v>8904560</v>
      </c>
      <c r="L10" s="62">
        <f t="shared" si="2"/>
        <v>1066317</v>
      </c>
      <c r="M10" s="62">
        <f t="shared" si="2"/>
        <v>0</v>
      </c>
      <c r="N10" s="62">
        <f t="shared" si="2"/>
        <v>22889786</v>
      </c>
      <c r="O10" s="62">
        <f t="shared" si="2"/>
        <v>0</v>
      </c>
      <c r="P10" s="62">
        <f t="shared" si="2"/>
        <v>0</v>
      </c>
      <c r="Q10" s="62">
        <f t="shared" si="2"/>
        <v>0</v>
      </c>
      <c r="R10" s="62">
        <f t="shared" si="2"/>
        <v>0</v>
      </c>
      <c r="S10" s="62">
        <f t="shared" si="2"/>
        <v>111122215</v>
      </c>
      <c r="T10" s="62">
        <f t="shared" si="2"/>
        <v>1996481</v>
      </c>
      <c r="U10" s="62">
        <f t="shared" si="2"/>
        <v>409599952</v>
      </c>
      <c r="V10" s="62">
        <f t="shared" si="2"/>
        <v>0</v>
      </c>
      <c r="W10" s="62">
        <f t="shared" si="2"/>
        <v>409599952</v>
      </c>
    </row>
    <row r="11" spans="1:23" x14ac:dyDescent="0.2">
      <c r="A11" s="292" t="s">
        <v>325</v>
      </c>
      <c r="B11" s="292"/>
      <c r="C11" s="292"/>
      <c r="D11" s="292"/>
      <c r="E11" s="292"/>
      <c r="F11" s="292"/>
      <c r="G11" s="6">
        <v>5</v>
      </c>
      <c r="H11" s="63">
        <v>0</v>
      </c>
      <c r="I11" s="63">
        <v>0</v>
      </c>
      <c r="J11" s="63">
        <v>0</v>
      </c>
      <c r="K11" s="63">
        <v>0</v>
      </c>
      <c r="L11" s="63">
        <v>0</v>
      </c>
      <c r="M11" s="63">
        <v>0</v>
      </c>
      <c r="N11" s="63">
        <v>0</v>
      </c>
      <c r="O11" s="63">
        <v>0</v>
      </c>
      <c r="P11" s="63">
        <v>0</v>
      </c>
      <c r="Q11" s="63">
        <v>0</v>
      </c>
      <c r="R11" s="63">
        <v>0</v>
      </c>
      <c r="S11" s="63">
        <v>0</v>
      </c>
      <c r="T11" s="61">
        <v>521863</v>
      </c>
      <c r="U11" s="62">
        <f>H11+I11+J11+K11-L11+M11+N11+O11+P11+Q11+R11+S11+T11</f>
        <v>521863</v>
      </c>
      <c r="V11" s="61">
        <v>0</v>
      </c>
      <c r="W11" s="62">
        <f t="shared" ref="W11:W28" si="3">U11+V11</f>
        <v>521863</v>
      </c>
    </row>
    <row r="12" spans="1:23" x14ac:dyDescent="0.2">
      <c r="A12" s="292" t="s">
        <v>326</v>
      </c>
      <c r="B12" s="292"/>
      <c r="C12" s="292"/>
      <c r="D12" s="292"/>
      <c r="E12" s="292"/>
      <c r="F12" s="292"/>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92" t="s">
        <v>327</v>
      </c>
      <c r="B13" s="292"/>
      <c r="C13" s="292"/>
      <c r="D13" s="292"/>
      <c r="E13" s="292"/>
      <c r="F13" s="292"/>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292" t="s">
        <v>328</v>
      </c>
      <c r="B14" s="292"/>
      <c r="C14" s="292"/>
      <c r="D14" s="292"/>
      <c r="E14" s="292"/>
      <c r="F14" s="29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92" t="s">
        <v>329</v>
      </c>
      <c r="B15" s="292"/>
      <c r="C15" s="292"/>
      <c r="D15" s="292"/>
      <c r="E15" s="292"/>
      <c r="F15" s="29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92" t="s">
        <v>330</v>
      </c>
      <c r="B16" s="292"/>
      <c r="C16" s="292"/>
      <c r="D16" s="292"/>
      <c r="E16" s="292"/>
      <c r="F16" s="29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92" t="s">
        <v>331</v>
      </c>
      <c r="B17" s="292"/>
      <c r="C17" s="292"/>
      <c r="D17" s="292"/>
      <c r="E17" s="292"/>
      <c r="F17" s="29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92" t="s">
        <v>332</v>
      </c>
      <c r="B18" s="292"/>
      <c r="C18" s="292"/>
      <c r="D18" s="292"/>
      <c r="E18" s="292"/>
      <c r="F18" s="29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92" t="s">
        <v>333</v>
      </c>
      <c r="B19" s="292"/>
      <c r="C19" s="292"/>
      <c r="D19" s="292"/>
      <c r="E19" s="292"/>
      <c r="F19" s="292"/>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92" t="s">
        <v>334</v>
      </c>
      <c r="B20" s="292"/>
      <c r="C20" s="292"/>
      <c r="D20" s="292"/>
      <c r="E20" s="292"/>
      <c r="F20" s="292"/>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292" t="s">
        <v>335</v>
      </c>
      <c r="B21" s="292"/>
      <c r="C21" s="292"/>
      <c r="D21" s="292"/>
      <c r="E21" s="292"/>
      <c r="F21" s="29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92" t="s">
        <v>336</v>
      </c>
      <c r="B22" s="292"/>
      <c r="C22" s="292"/>
      <c r="D22" s="292"/>
      <c r="E22" s="292"/>
      <c r="F22" s="29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92" t="s">
        <v>337</v>
      </c>
      <c r="B23" s="292"/>
      <c r="C23" s="292"/>
      <c r="D23" s="292"/>
      <c r="E23" s="292"/>
      <c r="F23" s="29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92" t="s">
        <v>338</v>
      </c>
      <c r="B24" s="292"/>
      <c r="C24" s="292"/>
      <c r="D24" s="292"/>
      <c r="E24" s="292"/>
      <c r="F24" s="292"/>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92" t="s">
        <v>339</v>
      </c>
      <c r="B25" s="292"/>
      <c r="C25" s="292"/>
      <c r="D25" s="292"/>
      <c r="E25" s="292"/>
      <c r="F25" s="292"/>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92" t="s">
        <v>340</v>
      </c>
      <c r="B26" s="292"/>
      <c r="C26" s="292"/>
      <c r="D26" s="292"/>
      <c r="E26" s="292"/>
      <c r="F26" s="292"/>
      <c r="G26" s="6">
        <v>20</v>
      </c>
      <c r="H26" s="61">
        <v>0</v>
      </c>
      <c r="I26" s="61">
        <v>0</v>
      </c>
      <c r="J26" s="61">
        <v>0</v>
      </c>
      <c r="K26" s="61">
        <v>0</v>
      </c>
      <c r="L26" s="61">
        <v>0</v>
      </c>
      <c r="M26" s="61">
        <v>0</v>
      </c>
      <c r="N26" s="61">
        <v>0</v>
      </c>
      <c r="O26" s="61">
        <v>0</v>
      </c>
      <c r="P26" s="61">
        <v>0</v>
      </c>
      <c r="Q26" s="61">
        <v>0</v>
      </c>
      <c r="R26" s="61">
        <v>0</v>
      </c>
      <c r="S26" s="61">
        <v>1996481</v>
      </c>
      <c r="T26" s="61">
        <v>0</v>
      </c>
      <c r="U26" s="62">
        <f t="shared" si="4"/>
        <v>1996481</v>
      </c>
      <c r="V26" s="61">
        <v>0</v>
      </c>
      <c r="W26" s="62">
        <f t="shared" si="3"/>
        <v>1996481</v>
      </c>
    </row>
    <row r="27" spans="1:23" x14ac:dyDescent="0.2">
      <c r="A27" s="292" t="s">
        <v>341</v>
      </c>
      <c r="B27" s="292"/>
      <c r="C27" s="292"/>
      <c r="D27" s="292"/>
      <c r="E27" s="292"/>
      <c r="F27" s="292"/>
      <c r="G27" s="6">
        <v>21</v>
      </c>
      <c r="H27" s="61">
        <v>0</v>
      </c>
      <c r="I27" s="61">
        <v>0</v>
      </c>
      <c r="J27" s="61">
        <v>0</v>
      </c>
      <c r="K27" s="61">
        <v>0</v>
      </c>
      <c r="L27" s="61">
        <v>0</v>
      </c>
      <c r="M27" s="61">
        <v>0</v>
      </c>
      <c r="N27" s="61">
        <v>0</v>
      </c>
      <c r="O27" s="61">
        <v>0</v>
      </c>
      <c r="P27" s="61">
        <v>0</v>
      </c>
      <c r="Q27" s="61">
        <v>0</v>
      </c>
      <c r="R27" s="61">
        <v>0</v>
      </c>
      <c r="S27" s="61">
        <v>0</v>
      </c>
      <c r="T27" s="61">
        <v>-1996481</v>
      </c>
      <c r="U27" s="62">
        <f t="shared" si="4"/>
        <v>-1996481</v>
      </c>
      <c r="V27" s="61">
        <v>0</v>
      </c>
      <c r="W27" s="62">
        <f t="shared" si="3"/>
        <v>-1996481</v>
      </c>
    </row>
    <row r="28" spans="1:23" x14ac:dyDescent="0.2">
      <c r="A28" s="292" t="s">
        <v>342</v>
      </c>
      <c r="B28" s="292"/>
      <c r="C28" s="292"/>
      <c r="D28" s="292"/>
      <c r="E28" s="292"/>
      <c r="F28" s="29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0" t="s">
        <v>376</v>
      </c>
      <c r="B29" s="300"/>
      <c r="C29" s="300"/>
      <c r="D29" s="300"/>
      <c r="E29" s="300"/>
      <c r="F29" s="300"/>
      <c r="G29" s="8">
        <v>23</v>
      </c>
      <c r="H29" s="64">
        <f>SUM(H10:H28)</f>
        <v>169186800</v>
      </c>
      <c r="I29" s="64">
        <f t="shared" ref="I29:W29" si="5">SUM(I10:I28)</f>
        <v>88107087</v>
      </c>
      <c r="J29" s="64">
        <f t="shared" si="5"/>
        <v>8459340</v>
      </c>
      <c r="K29" s="64">
        <f t="shared" si="5"/>
        <v>8904560</v>
      </c>
      <c r="L29" s="64">
        <f t="shared" si="5"/>
        <v>1066317</v>
      </c>
      <c r="M29" s="64">
        <f t="shared" si="5"/>
        <v>0</v>
      </c>
      <c r="N29" s="64">
        <f t="shared" si="5"/>
        <v>22889786</v>
      </c>
      <c r="O29" s="64">
        <f t="shared" si="5"/>
        <v>0</v>
      </c>
      <c r="P29" s="64">
        <f t="shared" si="5"/>
        <v>0</v>
      </c>
      <c r="Q29" s="64">
        <f t="shared" si="5"/>
        <v>0</v>
      </c>
      <c r="R29" s="64">
        <f t="shared" si="5"/>
        <v>0</v>
      </c>
      <c r="S29" s="64">
        <f t="shared" si="5"/>
        <v>113118696</v>
      </c>
      <c r="T29" s="64">
        <f t="shared" si="5"/>
        <v>521863</v>
      </c>
      <c r="U29" s="64">
        <f t="shared" si="5"/>
        <v>410121815</v>
      </c>
      <c r="V29" s="64">
        <f t="shared" si="5"/>
        <v>0</v>
      </c>
      <c r="W29" s="64">
        <f t="shared" si="5"/>
        <v>410121815</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x14ac:dyDescent="0.2">
      <c r="A32" s="296" t="s">
        <v>345</v>
      </c>
      <c r="B32" s="296"/>
      <c r="C32" s="296"/>
      <c r="D32" s="296"/>
      <c r="E32" s="296"/>
      <c r="F32" s="296"/>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521863</v>
      </c>
      <c r="U32" s="62">
        <f t="shared" si="7"/>
        <v>521863</v>
      </c>
      <c r="V32" s="62">
        <f t="shared" si="7"/>
        <v>0</v>
      </c>
      <c r="W32" s="62">
        <f t="shared" si="7"/>
        <v>521863</v>
      </c>
    </row>
    <row r="33" spans="1:23" ht="30.75" customHeight="1" x14ac:dyDescent="0.2">
      <c r="A33" s="297" t="s">
        <v>346</v>
      </c>
      <c r="B33" s="297"/>
      <c r="C33" s="297"/>
      <c r="D33" s="297"/>
      <c r="E33" s="297"/>
      <c r="F33" s="297"/>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1996481</v>
      </c>
      <c r="T33" s="64">
        <f t="shared" si="8"/>
        <v>-1996481</v>
      </c>
      <c r="U33" s="64">
        <f t="shared" si="8"/>
        <v>0</v>
      </c>
      <c r="V33" s="64">
        <f t="shared" si="8"/>
        <v>0</v>
      </c>
      <c r="W33" s="64">
        <f t="shared" si="8"/>
        <v>0</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1">
        <v>169186800</v>
      </c>
      <c r="I35" s="61">
        <v>88107087</v>
      </c>
      <c r="J35" s="61">
        <v>8459340</v>
      </c>
      <c r="K35" s="61">
        <v>8904560</v>
      </c>
      <c r="L35" s="61">
        <v>1066317</v>
      </c>
      <c r="M35" s="61">
        <v>0</v>
      </c>
      <c r="N35" s="61">
        <v>22889786</v>
      </c>
      <c r="O35" s="61">
        <v>0</v>
      </c>
      <c r="P35" s="61">
        <v>0</v>
      </c>
      <c r="Q35" s="61">
        <v>0</v>
      </c>
      <c r="R35" s="61">
        <v>0</v>
      </c>
      <c r="S35" s="129">
        <v>113118696</v>
      </c>
      <c r="T35" s="129">
        <v>521863</v>
      </c>
      <c r="U35" s="65">
        <f t="shared" ref="U35:U37" si="9">H35+I35+J35+K35-L35+M35+N35+O35+P35+Q35+R35+S35+T35</f>
        <v>410121815</v>
      </c>
      <c r="V35" s="61">
        <v>0</v>
      </c>
      <c r="W35" s="65">
        <f t="shared" ref="W35:W37" si="10">U35+V35</f>
        <v>410121815</v>
      </c>
    </row>
    <row r="36" spans="1:23" x14ac:dyDescent="0.2">
      <c r="A36" s="292" t="s">
        <v>323</v>
      </c>
      <c r="B36" s="292"/>
      <c r="C36" s="292"/>
      <c r="D36" s="292"/>
      <c r="E36" s="292"/>
      <c r="F36" s="292"/>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92" t="s">
        <v>324</v>
      </c>
      <c r="B37" s="292"/>
      <c r="C37" s="292"/>
      <c r="D37" s="292"/>
      <c r="E37" s="292"/>
      <c r="F37" s="292"/>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9" t="s">
        <v>378</v>
      </c>
      <c r="B38" s="299"/>
      <c r="C38" s="299"/>
      <c r="D38" s="299"/>
      <c r="E38" s="299"/>
      <c r="F38" s="299"/>
      <c r="G38" s="6">
        <v>30</v>
      </c>
      <c r="H38" s="65">
        <f>H35+H36+H37</f>
        <v>169186800</v>
      </c>
      <c r="I38" s="65">
        <f t="shared" ref="I38:W38" si="11">I35+I36+I37</f>
        <v>88107087</v>
      </c>
      <c r="J38" s="65">
        <f t="shared" si="11"/>
        <v>8459340</v>
      </c>
      <c r="K38" s="65">
        <f t="shared" si="11"/>
        <v>8904560</v>
      </c>
      <c r="L38" s="65">
        <f t="shared" si="11"/>
        <v>1066317</v>
      </c>
      <c r="M38" s="65">
        <f t="shared" si="11"/>
        <v>0</v>
      </c>
      <c r="N38" s="65">
        <f t="shared" si="11"/>
        <v>22889786</v>
      </c>
      <c r="O38" s="65">
        <f t="shared" si="11"/>
        <v>0</v>
      </c>
      <c r="P38" s="65">
        <f t="shared" si="11"/>
        <v>0</v>
      </c>
      <c r="Q38" s="65">
        <f t="shared" si="11"/>
        <v>0</v>
      </c>
      <c r="R38" s="65">
        <f t="shared" si="11"/>
        <v>0</v>
      </c>
      <c r="S38" s="65">
        <f t="shared" si="11"/>
        <v>113118696</v>
      </c>
      <c r="T38" s="65">
        <f t="shared" si="11"/>
        <v>521863</v>
      </c>
      <c r="U38" s="65">
        <f t="shared" si="11"/>
        <v>410121815</v>
      </c>
      <c r="V38" s="65">
        <f t="shared" si="11"/>
        <v>0</v>
      </c>
      <c r="W38" s="65">
        <f t="shared" si="11"/>
        <v>410121815</v>
      </c>
    </row>
    <row r="39" spans="1:23" x14ac:dyDescent="0.2">
      <c r="A39" s="292" t="s">
        <v>325</v>
      </c>
      <c r="B39" s="292"/>
      <c r="C39" s="292"/>
      <c r="D39" s="292"/>
      <c r="E39" s="292"/>
      <c r="F39" s="292"/>
      <c r="G39" s="6">
        <v>31</v>
      </c>
      <c r="H39" s="63">
        <v>0</v>
      </c>
      <c r="I39" s="63">
        <v>0</v>
      </c>
      <c r="J39" s="63">
        <v>0</v>
      </c>
      <c r="K39" s="63">
        <v>0</v>
      </c>
      <c r="L39" s="63">
        <v>0</v>
      </c>
      <c r="M39" s="63">
        <v>0</v>
      </c>
      <c r="N39" s="63">
        <v>0</v>
      </c>
      <c r="O39" s="63">
        <v>0</v>
      </c>
      <c r="P39" s="63">
        <v>0</v>
      </c>
      <c r="Q39" s="63">
        <v>0</v>
      </c>
      <c r="R39" s="63">
        <v>0</v>
      </c>
      <c r="S39" s="63">
        <v>0</v>
      </c>
      <c r="T39" s="129">
        <v>-5437462</v>
      </c>
      <c r="U39" s="65">
        <f t="shared" ref="U39:U56" si="12">H39+I39+J39+K39-L39+M39+N39+O39+P39+Q39+R39+S39+T39</f>
        <v>-5437462</v>
      </c>
      <c r="V39" s="123">
        <f t="shared" ref="V39" si="13">V36+V37+V38</f>
        <v>0</v>
      </c>
      <c r="W39" s="65">
        <f t="shared" ref="W39:W56" si="14">U39+V39</f>
        <v>-5437462</v>
      </c>
    </row>
    <row r="40" spans="1:23" x14ac:dyDescent="0.2">
      <c r="A40" s="292" t="s">
        <v>326</v>
      </c>
      <c r="B40" s="292"/>
      <c r="C40" s="292"/>
      <c r="D40" s="292"/>
      <c r="E40" s="292"/>
      <c r="F40" s="292"/>
      <c r="G40" s="6">
        <v>32</v>
      </c>
      <c r="H40" s="63">
        <v>0</v>
      </c>
      <c r="I40" s="63">
        <v>0</v>
      </c>
      <c r="J40" s="63">
        <v>0</v>
      </c>
      <c r="K40" s="63">
        <v>0</v>
      </c>
      <c r="L40" s="63">
        <v>0</v>
      </c>
      <c r="M40" s="63">
        <v>0</v>
      </c>
      <c r="N40" s="61">
        <v>0</v>
      </c>
      <c r="O40" s="63">
        <v>0</v>
      </c>
      <c r="P40" s="63">
        <v>0</v>
      </c>
      <c r="Q40" s="63">
        <v>0</v>
      </c>
      <c r="R40" s="63">
        <v>0</v>
      </c>
      <c r="S40" s="63">
        <v>0</v>
      </c>
      <c r="T40" s="63">
        <v>0</v>
      </c>
      <c r="U40" s="65">
        <f t="shared" si="12"/>
        <v>0</v>
      </c>
      <c r="V40" s="123">
        <f t="shared" ref="V40" si="15">V37+V38+V39</f>
        <v>0</v>
      </c>
      <c r="W40" s="65">
        <f t="shared" si="14"/>
        <v>0</v>
      </c>
    </row>
    <row r="41" spans="1:23" ht="27" customHeight="1" x14ac:dyDescent="0.2">
      <c r="A41" s="292" t="s">
        <v>348</v>
      </c>
      <c r="B41" s="292"/>
      <c r="C41" s="292"/>
      <c r="D41" s="292"/>
      <c r="E41" s="292"/>
      <c r="F41" s="292"/>
      <c r="G41" s="6">
        <v>33</v>
      </c>
      <c r="H41" s="63">
        <v>0</v>
      </c>
      <c r="I41" s="63">
        <v>0</v>
      </c>
      <c r="J41" s="63">
        <v>0</v>
      </c>
      <c r="K41" s="63">
        <v>0</v>
      </c>
      <c r="L41" s="63">
        <v>0</v>
      </c>
      <c r="M41" s="63">
        <v>0</v>
      </c>
      <c r="N41" s="63">
        <v>0</v>
      </c>
      <c r="O41" s="61">
        <v>0</v>
      </c>
      <c r="P41" s="63">
        <v>0</v>
      </c>
      <c r="Q41" s="63">
        <v>0</v>
      </c>
      <c r="R41" s="63">
        <v>0</v>
      </c>
      <c r="S41" s="61">
        <v>0</v>
      </c>
      <c r="T41" s="61">
        <v>0</v>
      </c>
      <c r="U41" s="65">
        <f t="shared" si="12"/>
        <v>0</v>
      </c>
      <c r="V41" s="123">
        <f t="shared" ref="V41" si="16">V38+V39+V40</f>
        <v>0</v>
      </c>
      <c r="W41" s="65">
        <f t="shared" si="14"/>
        <v>0</v>
      </c>
    </row>
    <row r="42" spans="1:23" ht="20.25" customHeight="1" x14ac:dyDescent="0.2">
      <c r="A42" s="292" t="s">
        <v>328</v>
      </c>
      <c r="B42" s="292"/>
      <c r="C42" s="292"/>
      <c r="D42" s="292"/>
      <c r="E42" s="292"/>
      <c r="F42" s="292"/>
      <c r="G42" s="6">
        <v>34</v>
      </c>
      <c r="H42" s="63">
        <v>0</v>
      </c>
      <c r="I42" s="63">
        <v>0</v>
      </c>
      <c r="J42" s="63">
        <v>0</v>
      </c>
      <c r="K42" s="63">
        <v>0</v>
      </c>
      <c r="L42" s="63">
        <v>0</v>
      </c>
      <c r="M42" s="63">
        <v>0</v>
      </c>
      <c r="N42" s="63">
        <v>0</v>
      </c>
      <c r="O42" s="63">
        <v>0</v>
      </c>
      <c r="P42" s="61">
        <v>0</v>
      </c>
      <c r="Q42" s="63">
        <v>0</v>
      </c>
      <c r="R42" s="63">
        <v>0</v>
      </c>
      <c r="S42" s="61">
        <v>0</v>
      </c>
      <c r="T42" s="61">
        <v>0</v>
      </c>
      <c r="U42" s="65">
        <f t="shared" si="12"/>
        <v>0</v>
      </c>
      <c r="V42" s="123">
        <f t="shared" ref="V42" si="17">V39+V40+V41</f>
        <v>0</v>
      </c>
      <c r="W42" s="65">
        <f t="shared" si="14"/>
        <v>0</v>
      </c>
    </row>
    <row r="43" spans="1:23" ht="21" customHeight="1" x14ac:dyDescent="0.2">
      <c r="A43" s="292" t="s">
        <v>329</v>
      </c>
      <c r="B43" s="292"/>
      <c r="C43" s="292"/>
      <c r="D43" s="292"/>
      <c r="E43" s="292"/>
      <c r="F43" s="292"/>
      <c r="G43" s="6">
        <v>35</v>
      </c>
      <c r="H43" s="63">
        <v>0</v>
      </c>
      <c r="I43" s="63">
        <v>0</v>
      </c>
      <c r="J43" s="63">
        <v>0</v>
      </c>
      <c r="K43" s="63">
        <v>0</v>
      </c>
      <c r="L43" s="63">
        <v>0</v>
      </c>
      <c r="M43" s="63">
        <v>0</v>
      </c>
      <c r="N43" s="63">
        <v>0</v>
      </c>
      <c r="O43" s="63">
        <v>0</v>
      </c>
      <c r="P43" s="63">
        <v>0</v>
      </c>
      <c r="Q43" s="61">
        <v>0</v>
      </c>
      <c r="R43" s="63">
        <v>0</v>
      </c>
      <c r="S43" s="61">
        <v>0</v>
      </c>
      <c r="T43" s="61">
        <v>0</v>
      </c>
      <c r="U43" s="65">
        <f t="shared" si="12"/>
        <v>0</v>
      </c>
      <c r="V43" s="123">
        <f t="shared" ref="V43" si="18">V40+V41+V42</f>
        <v>0</v>
      </c>
      <c r="W43" s="65">
        <f t="shared" si="14"/>
        <v>0</v>
      </c>
    </row>
    <row r="44" spans="1:23" ht="29.25" customHeight="1" x14ac:dyDescent="0.2">
      <c r="A44" s="292" t="s">
        <v>330</v>
      </c>
      <c r="B44" s="292"/>
      <c r="C44" s="292"/>
      <c r="D44" s="292"/>
      <c r="E44" s="292"/>
      <c r="F44" s="292"/>
      <c r="G44" s="6">
        <v>36</v>
      </c>
      <c r="H44" s="63">
        <v>0</v>
      </c>
      <c r="I44" s="63">
        <v>0</v>
      </c>
      <c r="J44" s="63">
        <v>0</v>
      </c>
      <c r="K44" s="63">
        <v>0</v>
      </c>
      <c r="L44" s="63">
        <v>0</v>
      </c>
      <c r="M44" s="63">
        <v>0</v>
      </c>
      <c r="N44" s="63">
        <v>0</v>
      </c>
      <c r="O44" s="63">
        <v>0</v>
      </c>
      <c r="P44" s="63">
        <v>0</v>
      </c>
      <c r="Q44" s="63">
        <v>0</v>
      </c>
      <c r="R44" s="61">
        <v>0</v>
      </c>
      <c r="S44" s="61">
        <v>0</v>
      </c>
      <c r="T44" s="61">
        <v>0</v>
      </c>
      <c r="U44" s="65">
        <f t="shared" si="12"/>
        <v>0</v>
      </c>
      <c r="V44" s="123">
        <f t="shared" ref="V44" si="19">V41+V42+V43</f>
        <v>0</v>
      </c>
      <c r="W44" s="65">
        <f t="shared" si="14"/>
        <v>0</v>
      </c>
    </row>
    <row r="45" spans="1:23" ht="21" customHeight="1" x14ac:dyDescent="0.2">
      <c r="A45" s="292" t="s">
        <v>349</v>
      </c>
      <c r="B45" s="292"/>
      <c r="C45" s="292"/>
      <c r="D45" s="292"/>
      <c r="E45" s="292"/>
      <c r="F45" s="292"/>
      <c r="G45" s="6">
        <v>37</v>
      </c>
      <c r="H45" s="63">
        <v>0</v>
      </c>
      <c r="I45" s="63">
        <v>0</v>
      </c>
      <c r="J45" s="63">
        <v>0</v>
      </c>
      <c r="K45" s="63">
        <v>0</v>
      </c>
      <c r="L45" s="63">
        <v>0</v>
      </c>
      <c r="M45" s="63">
        <v>0</v>
      </c>
      <c r="N45" s="123">
        <f t="shared" ref="N45:P45" si="20">N42+N43+N44</f>
        <v>0</v>
      </c>
      <c r="O45" s="123">
        <f t="shared" si="20"/>
        <v>0</v>
      </c>
      <c r="P45" s="123">
        <f t="shared" si="20"/>
        <v>0</v>
      </c>
      <c r="Q45" s="123">
        <f t="shared" ref="Q45" si="21">Q42+Q43+Q44</f>
        <v>0</v>
      </c>
      <c r="R45" s="123">
        <f t="shared" ref="R45" si="22">R42+R43+R44</f>
        <v>0</v>
      </c>
      <c r="S45" s="61">
        <v>0</v>
      </c>
      <c r="T45" s="61">
        <v>0</v>
      </c>
      <c r="U45" s="65">
        <f t="shared" si="12"/>
        <v>0</v>
      </c>
      <c r="V45" s="123">
        <f t="shared" ref="V45" si="23">V42+V43+V44</f>
        <v>0</v>
      </c>
      <c r="W45" s="65">
        <f t="shared" si="14"/>
        <v>0</v>
      </c>
    </row>
    <row r="46" spans="1:23" x14ac:dyDescent="0.2">
      <c r="A46" s="292" t="s">
        <v>332</v>
      </c>
      <c r="B46" s="292"/>
      <c r="C46" s="292"/>
      <c r="D46" s="292"/>
      <c r="E46" s="292"/>
      <c r="F46" s="292"/>
      <c r="G46" s="6">
        <v>38</v>
      </c>
      <c r="H46" s="63">
        <v>0</v>
      </c>
      <c r="I46" s="63">
        <v>0</v>
      </c>
      <c r="J46" s="63">
        <v>0</v>
      </c>
      <c r="K46" s="63">
        <v>0</v>
      </c>
      <c r="L46" s="63">
        <v>0</v>
      </c>
      <c r="M46" s="63">
        <v>0</v>
      </c>
      <c r="N46" s="123">
        <f t="shared" ref="N46:P46" si="24">N43+N44+N45</f>
        <v>0</v>
      </c>
      <c r="O46" s="123">
        <f t="shared" si="24"/>
        <v>0</v>
      </c>
      <c r="P46" s="123">
        <f t="shared" si="24"/>
        <v>0</v>
      </c>
      <c r="Q46" s="123">
        <f t="shared" ref="Q46" si="25">Q43+Q44+Q45</f>
        <v>0</v>
      </c>
      <c r="R46" s="123">
        <f t="shared" ref="R46" si="26">R43+R44+R45</f>
        <v>0</v>
      </c>
      <c r="S46" s="61">
        <v>0</v>
      </c>
      <c r="T46" s="61">
        <v>0</v>
      </c>
      <c r="U46" s="65">
        <f t="shared" si="12"/>
        <v>0</v>
      </c>
      <c r="V46" s="123">
        <f t="shared" ref="V46" si="27">V43+V44+V45</f>
        <v>0</v>
      </c>
      <c r="W46" s="65">
        <f t="shared" si="14"/>
        <v>0</v>
      </c>
    </row>
    <row r="47" spans="1:23" x14ac:dyDescent="0.2">
      <c r="A47" s="292" t="s">
        <v>333</v>
      </c>
      <c r="B47" s="292"/>
      <c r="C47" s="292"/>
      <c r="D47" s="292"/>
      <c r="E47" s="292"/>
      <c r="F47" s="292"/>
      <c r="G47" s="6">
        <v>39</v>
      </c>
      <c r="H47" s="123">
        <f t="shared" ref="H47:L47" si="28">H44+H45+H46</f>
        <v>0</v>
      </c>
      <c r="I47" s="123">
        <f t="shared" si="28"/>
        <v>0</v>
      </c>
      <c r="J47" s="123">
        <f t="shared" si="28"/>
        <v>0</v>
      </c>
      <c r="K47" s="123">
        <f t="shared" si="28"/>
        <v>0</v>
      </c>
      <c r="L47" s="123">
        <f t="shared" si="28"/>
        <v>0</v>
      </c>
      <c r="M47" s="123">
        <f t="shared" ref="M47" si="29">M44+M45+M46</f>
        <v>0</v>
      </c>
      <c r="N47" s="123">
        <f t="shared" ref="N47:P47" si="30">N44+N45+N46</f>
        <v>0</v>
      </c>
      <c r="O47" s="123">
        <f t="shared" si="30"/>
        <v>0</v>
      </c>
      <c r="P47" s="123">
        <f t="shared" si="30"/>
        <v>0</v>
      </c>
      <c r="Q47" s="123">
        <f t="shared" ref="Q47" si="31">Q44+Q45+Q46</f>
        <v>0</v>
      </c>
      <c r="R47" s="123">
        <f t="shared" ref="R47" si="32">R44+R45+R46</f>
        <v>0</v>
      </c>
      <c r="S47" s="61">
        <v>0</v>
      </c>
      <c r="T47" s="61">
        <v>0</v>
      </c>
      <c r="U47" s="65">
        <f t="shared" si="12"/>
        <v>0</v>
      </c>
      <c r="V47" s="123">
        <f t="shared" ref="V47" si="33">V44+V45+V46</f>
        <v>0</v>
      </c>
      <c r="W47" s="65">
        <f t="shared" si="14"/>
        <v>0</v>
      </c>
    </row>
    <row r="48" spans="1:23" x14ac:dyDescent="0.2">
      <c r="A48" s="292" t="s">
        <v>334</v>
      </c>
      <c r="B48" s="292"/>
      <c r="C48" s="292"/>
      <c r="D48" s="292"/>
      <c r="E48" s="292"/>
      <c r="F48" s="292"/>
      <c r="G48" s="6">
        <v>40</v>
      </c>
      <c r="H48" s="63">
        <v>0</v>
      </c>
      <c r="I48" s="63">
        <v>0</v>
      </c>
      <c r="J48" s="63">
        <v>0</v>
      </c>
      <c r="K48" s="63">
        <v>0</v>
      </c>
      <c r="L48" s="63">
        <v>0</v>
      </c>
      <c r="M48" s="63">
        <v>0</v>
      </c>
      <c r="N48" s="123">
        <f t="shared" ref="N48:P48" si="34">N45+N46+N47</f>
        <v>0</v>
      </c>
      <c r="O48" s="123">
        <f t="shared" si="34"/>
        <v>0</v>
      </c>
      <c r="P48" s="123">
        <f t="shared" si="34"/>
        <v>0</v>
      </c>
      <c r="Q48" s="123">
        <f t="shared" ref="Q48" si="35">Q45+Q46+Q47</f>
        <v>0</v>
      </c>
      <c r="R48" s="123">
        <f t="shared" ref="R48" si="36">R45+R46+R47</f>
        <v>0</v>
      </c>
      <c r="S48" s="61">
        <v>0</v>
      </c>
      <c r="T48" s="61">
        <v>0</v>
      </c>
      <c r="U48" s="65">
        <f t="shared" si="12"/>
        <v>0</v>
      </c>
      <c r="V48" s="123">
        <f t="shared" ref="V48" si="37">V45+V46+V47</f>
        <v>0</v>
      </c>
      <c r="W48" s="65">
        <f t="shared" si="14"/>
        <v>0</v>
      </c>
    </row>
    <row r="49" spans="1:23" ht="24" customHeight="1" x14ac:dyDescent="0.2">
      <c r="A49" s="292" t="s">
        <v>350</v>
      </c>
      <c r="B49" s="292"/>
      <c r="C49" s="292"/>
      <c r="D49" s="292"/>
      <c r="E49" s="292"/>
      <c r="F49" s="292"/>
      <c r="G49" s="6">
        <v>41</v>
      </c>
      <c r="H49" s="123">
        <f t="shared" ref="H49:M49" si="38">H46+H47+H48</f>
        <v>0</v>
      </c>
      <c r="I49" s="123">
        <f t="shared" si="38"/>
        <v>0</v>
      </c>
      <c r="J49" s="123">
        <f t="shared" si="38"/>
        <v>0</v>
      </c>
      <c r="K49" s="123">
        <f t="shared" si="38"/>
        <v>0</v>
      </c>
      <c r="L49" s="123">
        <f t="shared" si="38"/>
        <v>0</v>
      </c>
      <c r="M49" s="123">
        <f t="shared" si="38"/>
        <v>0</v>
      </c>
      <c r="N49" s="123">
        <f t="shared" ref="N49:P49" si="39">N46+N47+N48</f>
        <v>0</v>
      </c>
      <c r="O49" s="123">
        <f t="shared" si="39"/>
        <v>0</v>
      </c>
      <c r="P49" s="123">
        <f t="shared" si="39"/>
        <v>0</v>
      </c>
      <c r="Q49" s="123">
        <f t="shared" ref="Q49" si="40">Q46+Q47+Q48</f>
        <v>0</v>
      </c>
      <c r="R49" s="123">
        <f t="shared" ref="R49" si="41">R46+R47+R48</f>
        <v>0</v>
      </c>
      <c r="S49" s="61">
        <v>0</v>
      </c>
      <c r="T49" s="61">
        <v>0</v>
      </c>
      <c r="U49" s="65">
        <f>H49+I49+J49+K49-L49+M49+N49+O49+P49+Q49+R49+S49+T49</f>
        <v>0</v>
      </c>
      <c r="V49" s="123">
        <f t="shared" ref="V49" si="42">V46+V47+V48</f>
        <v>0</v>
      </c>
      <c r="W49" s="65">
        <f t="shared" si="14"/>
        <v>0</v>
      </c>
    </row>
    <row r="50" spans="1:23" ht="26.25" customHeight="1" x14ac:dyDescent="0.2">
      <c r="A50" s="292" t="s">
        <v>336</v>
      </c>
      <c r="B50" s="292"/>
      <c r="C50" s="292"/>
      <c r="D50" s="292"/>
      <c r="E50" s="292"/>
      <c r="F50" s="292"/>
      <c r="G50" s="6">
        <v>42</v>
      </c>
      <c r="H50" s="123">
        <f t="shared" ref="H50:M50" si="43">H47+H48+H49</f>
        <v>0</v>
      </c>
      <c r="I50" s="123">
        <f t="shared" si="43"/>
        <v>0</v>
      </c>
      <c r="J50" s="123">
        <f t="shared" si="43"/>
        <v>0</v>
      </c>
      <c r="K50" s="123">
        <f t="shared" si="43"/>
        <v>0</v>
      </c>
      <c r="L50" s="123">
        <f t="shared" si="43"/>
        <v>0</v>
      </c>
      <c r="M50" s="123">
        <f t="shared" si="43"/>
        <v>0</v>
      </c>
      <c r="N50" s="123">
        <f t="shared" ref="N50:P50" si="44">N47+N48+N49</f>
        <v>0</v>
      </c>
      <c r="O50" s="123">
        <f t="shared" si="44"/>
        <v>0</v>
      </c>
      <c r="P50" s="123">
        <f t="shared" si="44"/>
        <v>0</v>
      </c>
      <c r="Q50" s="123">
        <f t="shared" ref="Q50" si="45">Q47+Q48+Q49</f>
        <v>0</v>
      </c>
      <c r="R50" s="123">
        <f t="shared" ref="R50" si="46">R47+R48+R49</f>
        <v>0</v>
      </c>
      <c r="S50" s="61">
        <v>0</v>
      </c>
      <c r="T50" s="61">
        <v>0</v>
      </c>
      <c r="U50" s="65">
        <f t="shared" si="12"/>
        <v>0</v>
      </c>
      <c r="V50" s="123">
        <f t="shared" ref="V50" si="47">V47+V48+V49</f>
        <v>0</v>
      </c>
      <c r="W50" s="65">
        <f t="shared" si="14"/>
        <v>0</v>
      </c>
    </row>
    <row r="51" spans="1:23" ht="22.5" customHeight="1" x14ac:dyDescent="0.2">
      <c r="A51" s="292" t="s">
        <v>351</v>
      </c>
      <c r="B51" s="292"/>
      <c r="C51" s="292"/>
      <c r="D51" s="292"/>
      <c r="E51" s="292"/>
      <c r="F51" s="292"/>
      <c r="G51" s="6">
        <v>43</v>
      </c>
      <c r="H51" s="123">
        <f t="shared" ref="H51:M51" si="48">H48+H49+H50</f>
        <v>0</v>
      </c>
      <c r="I51" s="123">
        <f t="shared" si="48"/>
        <v>0</v>
      </c>
      <c r="J51" s="123">
        <f t="shared" si="48"/>
        <v>0</v>
      </c>
      <c r="K51" s="123">
        <f t="shared" si="48"/>
        <v>0</v>
      </c>
      <c r="L51" s="123">
        <f t="shared" si="48"/>
        <v>0</v>
      </c>
      <c r="M51" s="123">
        <f t="shared" si="48"/>
        <v>0</v>
      </c>
      <c r="N51" s="123">
        <f t="shared" ref="N51:P51" si="49">N48+N49+N50</f>
        <v>0</v>
      </c>
      <c r="O51" s="123">
        <f t="shared" si="49"/>
        <v>0</v>
      </c>
      <c r="P51" s="123">
        <f t="shared" si="49"/>
        <v>0</v>
      </c>
      <c r="Q51" s="123">
        <f t="shared" ref="Q51" si="50">Q48+Q49+Q50</f>
        <v>0</v>
      </c>
      <c r="R51" s="123">
        <f t="shared" ref="R51" si="51">R48+R49+R50</f>
        <v>0</v>
      </c>
      <c r="S51" s="61">
        <v>0</v>
      </c>
      <c r="T51" s="61">
        <v>0</v>
      </c>
      <c r="U51" s="65">
        <f t="shared" si="12"/>
        <v>0</v>
      </c>
      <c r="V51" s="123">
        <f t="shared" ref="V51" si="52">V48+V49+V50</f>
        <v>0</v>
      </c>
      <c r="W51" s="65">
        <f t="shared" si="14"/>
        <v>0</v>
      </c>
    </row>
    <row r="52" spans="1:23" x14ac:dyDescent="0.2">
      <c r="A52" s="292" t="s">
        <v>338</v>
      </c>
      <c r="B52" s="292"/>
      <c r="C52" s="292"/>
      <c r="D52" s="292"/>
      <c r="E52" s="292"/>
      <c r="F52" s="292"/>
      <c r="G52" s="6">
        <v>44</v>
      </c>
      <c r="H52" s="123">
        <f t="shared" ref="H52:M52" si="53">H49+H50+H51</f>
        <v>0</v>
      </c>
      <c r="I52" s="123">
        <f t="shared" si="53"/>
        <v>0</v>
      </c>
      <c r="J52" s="123">
        <f t="shared" si="53"/>
        <v>0</v>
      </c>
      <c r="K52" s="123">
        <f t="shared" si="53"/>
        <v>0</v>
      </c>
      <c r="L52" s="123">
        <f t="shared" si="53"/>
        <v>0</v>
      </c>
      <c r="M52" s="123">
        <f t="shared" si="53"/>
        <v>0</v>
      </c>
      <c r="N52" s="123">
        <f t="shared" ref="N52:P52" si="54">N49+N50+N51</f>
        <v>0</v>
      </c>
      <c r="O52" s="123">
        <f t="shared" si="54"/>
        <v>0</v>
      </c>
      <c r="P52" s="123">
        <f t="shared" si="54"/>
        <v>0</v>
      </c>
      <c r="Q52" s="123">
        <f t="shared" ref="Q52" si="55">Q49+Q50+Q51</f>
        <v>0</v>
      </c>
      <c r="R52" s="123">
        <f t="shared" ref="R52" si="56">R49+R50+R51</f>
        <v>0</v>
      </c>
      <c r="S52" s="61">
        <v>0</v>
      </c>
      <c r="T52" s="61">
        <v>0</v>
      </c>
      <c r="U52" s="65">
        <f t="shared" si="12"/>
        <v>0</v>
      </c>
      <c r="V52" s="123">
        <f t="shared" ref="V52" si="57">V49+V50+V51</f>
        <v>0</v>
      </c>
      <c r="W52" s="65">
        <f t="shared" si="14"/>
        <v>0</v>
      </c>
    </row>
    <row r="53" spans="1:23" x14ac:dyDescent="0.2">
      <c r="A53" s="292" t="s">
        <v>339</v>
      </c>
      <c r="B53" s="292"/>
      <c r="C53" s="292"/>
      <c r="D53" s="292"/>
      <c r="E53" s="292"/>
      <c r="F53" s="292"/>
      <c r="G53" s="6">
        <v>45</v>
      </c>
      <c r="H53" s="123">
        <f t="shared" ref="H53:M53" si="58">H50+H51+H52</f>
        <v>0</v>
      </c>
      <c r="I53" s="123">
        <f t="shared" si="58"/>
        <v>0</v>
      </c>
      <c r="J53" s="123">
        <f t="shared" si="58"/>
        <v>0</v>
      </c>
      <c r="K53" s="123">
        <f t="shared" si="58"/>
        <v>0</v>
      </c>
      <c r="L53" s="123">
        <f t="shared" si="58"/>
        <v>0</v>
      </c>
      <c r="M53" s="123">
        <f t="shared" si="58"/>
        <v>0</v>
      </c>
      <c r="N53" s="123">
        <f t="shared" ref="N53:P53" si="59">N50+N51+N52</f>
        <v>0</v>
      </c>
      <c r="O53" s="123">
        <f t="shared" si="59"/>
        <v>0</v>
      </c>
      <c r="P53" s="123">
        <f t="shared" si="59"/>
        <v>0</v>
      </c>
      <c r="Q53" s="123">
        <f t="shared" ref="Q53" si="60">Q50+Q51+Q52</f>
        <v>0</v>
      </c>
      <c r="R53" s="123">
        <f t="shared" ref="R53" si="61">R50+R51+R52</f>
        <v>0</v>
      </c>
      <c r="S53" s="61">
        <v>0</v>
      </c>
      <c r="T53" s="61">
        <v>0</v>
      </c>
      <c r="U53" s="65">
        <f t="shared" si="12"/>
        <v>0</v>
      </c>
      <c r="V53" s="123">
        <f t="shared" ref="V53" si="62">V50+V51+V52</f>
        <v>0</v>
      </c>
      <c r="W53" s="65">
        <f t="shared" si="14"/>
        <v>0</v>
      </c>
    </row>
    <row r="54" spans="1:23" x14ac:dyDescent="0.2">
      <c r="A54" s="292" t="s">
        <v>340</v>
      </c>
      <c r="B54" s="292"/>
      <c r="C54" s="292"/>
      <c r="D54" s="292"/>
      <c r="E54" s="292"/>
      <c r="F54" s="292"/>
      <c r="G54" s="6">
        <v>46</v>
      </c>
      <c r="H54" s="123">
        <f t="shared" ref="H54:M54" si="63">H51+H52+H53</f>
        <v>0</v>
      </c>
      <c r="I54" s="123">
        <f t="shared" si="63"/>
        <v>0</v>
      </c>
      <c r="J54" s="123">
        <f t="shared" si="63"/>
        <v>0</v>
      </c>
      <c r="K54" s="123">
        <f t="shared" si="63"/>
        <v>0</v>
      </c>
      <c r="L54" s="123">
        <f t="shared" si="63"/>
        <v>0</v>
      </c>
      <c r="M54" s="123">
        <f t="shared" si="63"/>
        <v>0</v>
      </c>
      <c r="N54" s="123">
        <f t="shared" ref="N54:P54" si="64">N51+N52+N53</f>
        <v>0</v>
      </c>
      <c r="O54" s="123">
        <f t="shared" si="64"/>
        <v>0</v>
      </c>
      <c r="P54" s="123">
        <f t="shared" si="64"/>
        <v>0</v>
      </c>
      <c r="Q54" s="123">
        <f t="shared" ref="Q54" si="65">Q51+Q52+Q53</f>
        <v>0</v>
      </c>
      <c r="R54" s="123">
        <f t="shared" ref="R54" si="66">R51+R52+R53</f>
        <v>0</v>
      </c>
      <c r="S54" s="129">
        <v>521863</v>
      </c>
      <c r="T54" s="129">
        <v>0</v>
      </c>
      <c r="U54" s="65">
        <f t="shared" si="12"/>
        <v>521863</v>
      </c>
      <c r="V54" s="123">
        <f t="shared" ref="V54" si="67">V51+V52+V53</f>
        <v>0</v>
      </c>
      <c r="W54" s="65">
        <f t="shared" si="14"/>
        <v>521863</v>
      </c>
    </row>
    <row r="55" spans="1:23" x14ac:dyDescent="0.2">
      <c r="A55" s="292" t="s">
        <v>341</v>
      </c>
      <c r="B55" s="292"/>
      <c r="C55" s="292"/>
      <c r="D55" s="292"/>
      <c r="E55" s="292"/>
      <c r="F55" s="292"/>
      <c r="G55" s="6">
        <v>47</v>
      </c>
      <c r="H55" s="123">
        <f t="shared" ref="H55:M55" si="68">H52+H53+H54</f>
        <v>0</v>
      </c>
      <c r="I55" s="123">
        <f t="shared" si="68"/>
        <v>0</v>
      </c>
      <c r="J55" s="123">
        <f t="shared" si="68"/>
        <v>0</v>
      </c>
      <c r="K55" s="123">
        <f t="shared" si="68"/>
        <v>0</v>
      </c>
      <c r="L55" s="123">
        <f t="shared" si="68"/>
        <v>0</v>
      </c>
      <c r="M55" s="123">
        <f t="shared" si="68"/>
        <v>0</v>
      </c>
      <c r="N55" s="123">
        <f t="shared" ref="N55:P55" si="69">N52+N53+N54</f>
        <v>0</v>
      </c>
      <c r="O55" s="123">
        <f t="shared" si="69"/>
        <v>0</v>
      </c>
      <c r="P55" s="123">
        <f t="shared" si="69"/>
        <v>0</v>
      </c>
      <c r="Q55" s="123">
        <f t="shared" ref="Q55" si="70">Q52+Q53+Q54</f>
        <v>0</v>
      </c>
      <c r="R55" s="123">
        <f t="shared" ref="R55" si="71">R52+R53+R54</f>
        <v>0</v>
      </c>
      <c r="S55" s="129">
        <v>0</v>
      </c>
      <c r="T55" s="129">
        <v>-521863</v>
      </c>
      <c r="U55" s="65">
        <f t="shared" si="12"/>
        <v>-521863</v>
      </c>
      <c r="V55" s="123">
        <f t="shared" ref="V55" si="72">V52+V53+V54</f>
        <v>0</v>
      </c>
      <c r="W55" s="65">
        <f t="shared" si="14"/>
        <v>-521863</v>
      </c>
    </row>
    <row r="56" spans="1:23" x14ac:dyDescent="0.2">
      <c r="A56" s="292" t="s">
        <v>342</v>
      </c>
      <c r="B56" s="292"/>
      <c r="C56" s="292"/>
      <c r="D56" s="292"/>
      <c r="E56" s="292"/>
      <c r="F56" s="292"/>
      <c r="G56" s="6">
        <v>48</v>
      </c>
      <c r="H56" s="123">
        <f t="shared" ref="H56:M56" si="73">H53+H54+H55</f>
        <v>0</v>
      </c>
      <c r="I56" s="123">
        <f t="shared" si="73"/>
        <v>0</v>
      </c>
      <c r="J56" s="123">
        <f t="shared" si="73"/>
        <v>0</v>
      </c>
      <c r="K56" s="123">
        <f t="shared" si="73"/>
        <v>0</v>
      </c>
      <c r="L56" s="123">
        <f t="shared" si="73"/>
        <v>0</v>
      </c>
      <c r="M56" s="123">
        <f t="shared" si="73"/>
        <v>0</v>
      </c>
      <c r="N56" s="123">
        <f t="shared" ref="N56:P56" si="74">N53+N54+N55</f>
        <v>0</v>
      </c>
      <c r="O56" s="123">
        <f t="shared" si="74"/>
        <v>0</v>
      </c>
      <c r="P56" s="123">
        <f t="shared" si="74"/>
        <v>0</v>
      </c>
      <c r="Q56" s="123">
        <f t="shared" ref="Q56" si="75">Q53+Q54+Q55</f>
        <v>0</v>
      </c>
      <c r="R56" s="123">
        <f t="shared" ref="R56" si="76">R53+R54+R55</f>
        <v>0</v>
      </c>
      <c r="S56" s="61">
        <v>0</v>
      </c>
      <c r="T56" s="61">
        <v>0</v>
      </c>
      <c r="U56" s="65">
        <f t="shared" si="12"/>
        <v>0</v>
      </c>
      <c r="V56" s="123">
        <f t="shared" ref="V56" si="77">V53+V54+V55</f>
        <v>0</v>
      </c>
      <c r="W56" s="65">
        <f t="shared" si="14"/>
        <v>0</v>
      </c>
    </row>
    <row r="57" spans="1:23" ht="25.5" customHeight="1" x14ac:dyDescent="0.2">
      <c r="A57" s="293" t="s">
        <v>379</v>
      </c>
      <c r="B57" s="293"/>
      <c r="C57" s="293"/>
      <c r="D57" s="293"/>
      <c r="E57" s="293"/>
      <c r="F57" s="293"/>
      <c r="G57" s="9">
        <v>49</v>
      </c>
      <c r="H57" s="66">
        <f>SUM(H38:H56)</f>
        <v>169186800</v>
      </c>
      <c r="I57" s="66">
        <f t="shared" ref="I57:W57" si="78">SUM(I38:I56)</f>
        <v>88107087</v>
      </c>
      <c r="J57" s="66">
        <f t="shared" si="78"/>
        <v>8459340</v>
      </c>
      <c r="K57" s="66">
        <f t="shared" si="78"/>
        <v>8904560</v>
      </c>
      <c r="L57" s="66">
        <f t="shared" si="78"/>
        <v>1066317</v>
      </c>
      <c r="M57" s="66">
        <f t="shared" si="78"/>
        <v>0</v>
      </c>
      <c r="N57" s="66">
        <f t="shared" si="78"/>
        <v>22889786</v>
      </c>
      <c r="O57" s="66">
        <f t="shared" si="78"/>
        <v>0</v>
      </c>
      <c r="P57" s="66">
        <f t="shared" si="78"/>
        <v>0</v>
      </c>
      <c r="Q57" s="66">
        <f t="shared" si="78"/>
        <v>0</v>
      </c>
      <c r="R57" s="66">
        <f t="shared" si="78"/>
        <v>0</v>
      </c>
      <c r="S57" s="66">
        <f t="shared" si="78"/>
        <v>113640559</v>
      </c>
      <c r="T57" s="66">
        <f t="shared" si="78"/>
        <v>-5437462</v>
      </c>
      <c r="U57" s="66">
        <f t="shared" si="78"/>
        <v>404684353</v>
      </c>
      <c r="V57" s="66">
        <f t="shared" si="78"/>
        <v>0</v>
      </c>
      <c r="W57" s="66">
        <f t="shared" si="78"/>
        <v>404684353</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5">
        <f>SUM(H40:H48)</f>
        <v>0</v>
      </c>
      <c r="I59" s="65">
        <f t="shared" ref="I59:W59" si="79">SUM(I40:I48)</f>
        <v>0</v>
      </c>
      <c r="J59" s="65">
        <f t="shared" si="79"/>
        <v>0</v>
      </c>
      <c r="K59" s="65">
        <f t="shared" si="79"/>
        <v>0</v>
      </c>
      <c r="L59" s="65">
        <f t="shared" si="79"/>
        <v>0</v>
      </c>
      <c r="M59" s="65">
        <f t="shared" si="79"/>
        <v>0</v>
      </c>
      <c r="N59" s="65">
        <f t="shared" si="79"/>
        <v>0</v>
      </c>
      <c r="O59" s="65">
        <f t="shared" si="79"/>
        <v>0</v>
      </c>
      <c r="P59" s="65">
        <f t="shared" si="79"/>
        <v>0</v>
      </c>
      <c r="Q59" s="65">
        <f t="shared" si="79"/>
        <v>0</v>
      </c>
      <c r="R59" s="65">
        <f t="shared" si="79"/>
        <v>0</v>
      </c>
      <c r="S59" s="65">
        <f t="shared" si="79"/>
        <v>0</v>
      </c>
      <c r="T59" s="65">
        <f t="shared" si="79"/>
        <v>0</v>
      </c>
      <c r="U59" s="65">
        <f t="shared" si="79"/>
        <v>0</v>
      </c>
      <c r="V59" s="65">
        <f t="shared" si="79"/>
        <v>0</v>
      </c>
      <c r="W59" s="65">
        <f t="shared" si="79"/>
        <v>0</v>
      </c>
    </row>
    <row r="60" spans="1:23" ht="27.75" customHeight="1" x14ac:dyDescent="0.2">
      <c r="A60" s="290" t="s">
        <v>353</v>
      </c>
      <c r="B60" s="290"/>
      <c r="C60" s="290"/>
      <c r="D60" s="290"/>
      <c r="E60" s="290"/>
      <c r="F60" s="290"/>
      <c r="G60" s="6">
        <v>51</v>
      </c>
      <c r="H60" s="65">
        <f>H39+H59</f>
        <v>0</v>
      </c>
      <c r="I60" s="65">
        <f t="shared" ref="I60:W60" si="80">I39+I59</f>
        <v>0</v>
      </c>
      <c r="J60" s="65">
        <f t="shared" si="80"/>
        <v>0</v>
      </c>
      <c r="K60" s="65">
        <f t="shared" si="80"/>
        <v>0</v>
      </c>
      <c r="L60" s="65">
        <f t="shared" si="80"/>
        <v>0</v>
      </c>
      <c r="M60" s="65">
        <f t="shared" si="80"/>
        <v>0</v>
      </c>
      <c r="N60" s="65">
        <f t="shared" si="80"/>
        <v>0</v>
      </c>
      <c r="O60" s="65">
        <f t="shared" si="80"/>
        <v>0</v>
      </c>
      <c r="P60" s="65">
        <f t="shared" si="80"/>
        <v>0</v>
      </c>
      <c r="Q60" s="65">
        <f t="shared" si="80"/>
        <v>0</v>
      </c>
      <c r="R60" s="65">
        <f t="shared" si="80"/>
        <v>0</v>
      </c>
      <c r="S60" s="65">
        <f t="shared" si="80"/>
        <v>0</v>
      </c>
      <c r="T60" s="65">
        <f t="shared" si="80"/>
        <v>-5437462</v>
      </c>
      <c r="U60" s="65">
        <f t="shared" si="80"/>
        <v>-5437462</v>
      </c>
      <c r="V60" s="65">
        <f t="shared" si="80"/>
        <v>0</v>
      </c>
      <c r="W60" s="65">
        <f t="shared" si="80"/>
        <v>-5437462</v>
      </c>
    </row>
    <row r="61" spans="1:23" ht="29.25" customHeight="1" x14ac:dyDescent="0.2">
      <c r="A61" s="291" t="s">
        <v>354</v>
      </c>
      <c r="B61" s="291"/>
      <c r="C61" s="291"/>
      <c r="D61" s="291"/>
      <c r="E61" s="291"/>
      <c r="F61" s="291"/>
      <c r="G61" s="9">
        <v>52</v>
      </c>
      <c r="H61" s="66">
        <f>SUM(H49:H56)</f>
        <v>0</v>
      </c>
      <c r="I61" s="66">
        <f t="shared" ref="I61:W61" si="81">SUM(I49:I56)</f>
        <v>0</v>
      </c>
      <c r="J61" s="66">
        <f t="shared" si="81"/>
        <v>0</v>
      </c>
      <c r="K61" s="66">
        <f t="shared" si="81"/>
        <v>0</v>
      </c>
      <c r="L61" s="66">
        <f t="shared" si="81"/>
        <v>0</v>
      </c>
      <c r="M61" s="66">
        <f t="shared" si="81"/>
        <v>0</v>
      </c>
      <c r="N61" s="66">
        <f t="shared" si="81"/>
        <v>0</v>
      </c>
      <c r="O61" s="66">
        <f t="shared" si="81"/>
        <v>0</v>
      </c>
      <c r="P61" s="66">
        <f t="shared" si="81"/>
        <v>0</v>
      </c>
      <c r="Q61" s="66">
        <f t="shared" si="81"/>
        <v>0</v>
      </c>
      <c r="R61" s="66">
        <f t="shared" si="81"/>
        <v>0</v>
      </c>
      <c r="S61" s="66">
        <f t="shared" si="81"/>
        <v>521863</v>
      </c>
      <c r="T61" s="66">
        <f t="shared" si="81"/>
        <v>-521863</v>
      </c>
      <c r="U61" s="66">
        <f t="shared" si="81"/>
        <v>0</v>
      </c>
      <c r="V61" s="66">
        <f t="shared" si="81"/>
        <v>0</v>
      </c>
      <c r="W61" s="66">
        <f t="shared" si="81"/>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9685039370078741"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 workbookViewId="0">
      <selection activeCell="A41" sqref="A41"/>
    </sheetView>
  </sheetViews>
  <sheetFormatPr defaultRowHeight="12.75" x14ac:dyDescent="0.2"/>
  <sheetData>
    <row r="1" spans="1:9" x14ac:dyDescent="0.2">
      <c r="A1" s="320" t="s">
        <v>452</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32.450000000000003"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d8745bc5-821e-4205-946a-621c2da728c8"/>
    <ds:schemaRef ds:uri="22baa3bd-a2fa-4ea9-9ebb-3a9c6a55952b"/>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2020-10-28T12:51:43Z</cp:lastPrinted>
  <dcterms:created xsi:type="dcterms:W3CDTF">2008-10-17T11:51:54Z</dcterms:created>
  <dcterms:modified xsi:type="dcterms:W3CDTF">2020-10-30T13:46:56Z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