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03.2022. predan 30.04.2022\Nekonsolidirano\"/>
    </mc:Choice>
  </mc:AlternateContent>
  <xr:revisionPtr revIDLastSave="0" documentId="13_ncr:1_{C66F2401-736B-47C0-9E10-A52737359581}" xr6:coauthVersionLast="47" xr6:coauthVersionMax="47"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V56" i="22" l="1"/>
  <c r="U56" i="22"/>
  <c r="V11" i="22"/>
  <c r="V36" i="22"/>
  <c r="U36" i="22"/>
  <c r="N36" i="22"/>
  <c r="L36" i="22"/>
  <c r="K36" i="22"/>
  <c r="J36" i="22"/>
  <c r="I36" i="22"/>
  <c r="H36" i="22"/>
  <c r="H8" i="20" l="1"/>
  <c r="I89" i="26"/>
  <c r="H89" i="26"/>
  <c r="W8" i="22"/>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K64" i="26" l="1"/>
  <c r="K63" i="26"/>
  <c r="K62" i="26"/>
  <c r="K67" i="26" s="1"/>
  <c r="J62" i="26"/>
  <c r="I63" i="26"/>
  <c r="J64" i="26"/>
  <c r="I62" i="26"/>
  <c r="I68" i="26" s="1"/>
  <c r="J63" i="26"/>
  <c r="I64" i="26"/>
  <c r="H62" i="26"/>
  <c r="H67" i="26" s="1"/>
  <c r="H63" i="26"/>
  <c r="H64" i="26"/>
  <c r="I51" i="21"/>
  <c r="I53" i="21" s="1"/>
  <c r="H51" i="21"/>
  <c r="H53" i="21" s="1"/>
  <c r="J68" i="26" l="1"/>
  <c r="I8" i="20"/>
  <c r="H68" i="26"/>
  <c r="I66" i="26"/>
  <c r="K66" i="26"/>
  <c r="K89" i="26" s="1"/>
  <c r="K109" i="26" s="1"/>
  <c r="K68" i="26"/>
  <c r="J67" i="26"/>
  <c r="J66" i="26"/>
  <c r="J89" i="26" s="1"/>
  <c r="J109" i="26" s="1"/>
  <c r="I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V63" i="22" l="1"/>
  <c r="V40" i="22"/>
  <c r="W40" i="22" s="1"/>
  <c r="Y40" i="22" s="1"/>
  <c r="H57" i="20"/>
  <c r="H59" i="20" s="1"/>
  <c r="I24" i="20"/>
  <c r="I27" i="20" s="1"/>
  <c r="I55" i="20"/>
  <c r="H72" i="18"/>
  <c r="I44" i="18"/>
  <c r="I75" i="18"/>
  <c r="I133" i="18" s="1"/>
  <c r="I9" i="18"/>
  <c r="I42" i="20"/>
  <c r="Y61" i="22"/>
  <c r="W61" i="22"/>
  <c r="Y32" i="22"/>
  <c r="Y33" i="22" s="1"/>
  <c r="W32" i="22"/>
  <c r="W33" i="22" s="1"/>
  <c r="Y34" i="22"/>
  <c r="W34" i="22"/>
  <c r="Y39" i="22"/>
  <c r="W39" i="22"/>
  <c r="Y10" i="22"/>
  <c r="Y30" i="22" s="1"/>
  <c r="W10" i="22"/>
  <c r="W30" i="22" s="1"/>
  <c r="W56" i="22" l="1"/>
  <c r="W59" i="22" s="1"/>
  <c r="U63" i="22"/>
  <c r="V59" i="22"/>
  <c r="V62" i="22"/>
  <c r="W62" i="22"/>
  <c r="Y62" i="22"/>
  <c r="U59" i="22"/>
  <c r="I57" i="20"/>
  <c r="I59" i="20" s="1"/>
  <c r="I72" i="18"/>
  <c r="Y56" i="22" l="1"/>
  <c r="W63" i="22"/>
  <c r="Y63" i="22" l="1"/>
  <c r="Y59" i="22"/>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<sst xmlns="http://schemas.openxmlformats.org/spreadsheetml/2006/main" count="534" uniqueCount="466">
  <si>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</si>
  <si>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</si>
  <si>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</si>
  <si>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</si>
  <si>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</si>
  <si>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</si>
  <si>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</si>
  <si>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</si>
  <si>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</si>
  <si>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</si>
  <si>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</si>
  <si>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</si>
  <si>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</si>
  <si>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</si>
  <si>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</si>
  <si>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</si>
  <si>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</si>
  <si>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</si>
  <si>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</si>
  <si>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</si>
  <si>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</si>
  <si>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</si>
  <si>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</si>
  <si>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</si>
  <si>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</si>
  <si>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</si>
  <si>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</si>
  <si>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</si>
  <si>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</si>
  <si>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</si>
  <si>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</si>
  <si>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</si>
  <si>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</si>
  <si>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</si>
  <si>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</si>
  <si>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</si>
  <si>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</si>
  <si>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</si>
  <si>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</si>
  <si>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</si>
  <si>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</si>
  <si>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</si>
  <si>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</si>
  <si>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</si>
  <si>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</si>
  <si>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</si>
  <si>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</si>
  <si>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</si>
  <si>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</si>
  <si>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</si>
  <si>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</si>
  <si>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</si>
  <si>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</si>
  <si>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</si>
  <si>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</si>
  <si>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</si>
  <si>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</si>
  <si>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</si>
  <si>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</si>
  <si>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</si>
  <si>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</si>
  <si>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</si>
  <si>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</si>
  <si>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</si>
  <si>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</si>
  <si>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</si>
  <si>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</si>
  <si>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</si>
  <si>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</si>
  <si>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</si>
  <si>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</si>
  <si>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</si>
  <si>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</si>
  <si>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</si>
  <si>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</si>
  <si>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</si>
  <si>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</si>
  <si>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</si>
  <si>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</si>
  <si>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</si>
  <si>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</si>
  <si>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</si>
  <si>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</si>
  <si>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</si>
  <si>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</si>
  <si>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</si>
  <si>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</si>
  <si>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</si>
  <si>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</si>
  <si>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</si>
  <si>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</si>
  <si>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</si>
  <si>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</si>
  <si>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</si>
  <si>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</si>
  <si>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</si>
  <si>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</si>
  <si>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</si>
  <si>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</si>
  <si>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</si>
  <si>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</si>
  <si>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</si>
  <si>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</si>
  <si>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</si>
  <si>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</si>
  <si>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</si>
  <si>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</si>
  <si>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</si>
  <si>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</si>
  <si>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</si>
  <si>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</si>
  <si>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</si>
  <si>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</si>
  <si>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</si>
  <si>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</si>
  <si>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</si>
  <si>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</si>
  <si>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</si>
  <si>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</si>
  <si>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</si>
  <si>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</si>
  <si>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</si>
  <si>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</si>
  <si>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</si>
  <si>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</si>
  <si>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</si>
  <si>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</si>
  <si>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</si>
  <si>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</si>
  <si>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</si>
  <si>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</si>
  <si>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</si>
  <si>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</si>
  <si>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</si>
  <si>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</si>
  <si>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</si>
  <si>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</si>
  <si>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</si>
  <si>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</si>
  <si>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</si>
  <si>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</si>
  <si>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</si>
  <si>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</si>
  <si>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</si>
  <si>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</si>
  <si>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</si>
  <si>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</si>
  <si>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</si>
  <si>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</si>
  <si>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</si>
  <si>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</si>
  <si>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</si>
  <si>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</si>
  <si>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</si>
  <si>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</si>
  <si>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</si>
  <si>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</si>
  <si>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</si>
  <si>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</si>
  <si>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</si>
  <si>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</si>
  <si>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</si>
  <si>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</si>
  <si>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</si>
  <si>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</si>
  <si>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</si>
  <si>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</si>
  <si>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</si>
  <si>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</si>
  <si>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</si>
  <si>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</si>
  <si>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</si>
  <si>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</si>
  <si>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</si>
  <si>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</si>
  <si>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</si>
  <si>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</si>
  <si>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</si>
  <si>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</si>
  <si>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</si>
  <si>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</si>
  <si>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</si>
  <si>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</si>
  <si>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</si>
  <si>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</si>
  <si>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</si>
  <si>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</si>
  <si>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</si>
  <si>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</si>
  <si>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</si>
  <si>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</si>
  <si>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</si>
  <si>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</si>
  <si>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</si>
  <si>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</si>
  <si>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</si>
  <si>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</si>
  <si>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</si>
  <si>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</si>
  <si>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</si>
  <si>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</si>
  <si>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</si>
  <si>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</si>
  <si>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</si>
  <si>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</si>
  <si>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</si>
  <si>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</si>
  <si>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</si>
  <si>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</si>
  <si>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</si>
  <si>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</si>
  <si>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</si>
  <si>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</si>
  <si>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</si>
  <si>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</si>
  <si>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</si>
  <si>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</si>
  <si>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</si>
  <si>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</si>
  <si>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</si>
  <si>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</si>
  <si>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</si>
  <si>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</si>
  <si>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</si>
  <si>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</si>
  <si>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</si>
  <si>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</si>
  <si>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</si>
  <si>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</si>
  <si>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</si>
  <si>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</si>
  <si>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</si>
  <si>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</si>
  <si>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</si>
  <si>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</si>
  <si>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</si>
  <si>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</si>
  <si>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</si>
  <si>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</si>
  <si>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</si>
  <si>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</si>
  <si>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</si>
  <si>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</si>
  <si>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</si>
  <si>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</si>
  <si>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</si>
  <si>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</si>
  <si>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</si>
  <si>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</si>
  <si>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</si>
  <si>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</si>
  <si>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</si>
  <si>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</si>
  <si>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</si>
  <si>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</si>
  <si>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</si>
  <si>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</si>
  <si>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</si>
  <si>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</si>
  <si>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</si>
  <si>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</si>
  <si>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</si>
  <si>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</si>
  <si>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</si>
  <si>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</si>
  <si>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</si>
  <si>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</si>
  <si>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</si>
  <si>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</si>
  <si>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</si>
  <si>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</si>
  <si>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</si>
  <si>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</si>
  <si>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</si>
  <si>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</si>
  <si>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</si>
  <si>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</si>
  <si>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</si>
  <si>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</si>
  <si>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</si>
  <si>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</si>
  <si>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</si>
  <si>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</si>
  <si>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</si>
  <si>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</si>
  <si>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</si>
  <si>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</si>
  <si>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</si>
  <si>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</si>
  <si>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</si>
  <si>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</si>
  <si>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</si>
  <si>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</si>
  <si>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</si>
  <si>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</si>
  <si>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</si>
  <si>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</si>
  <si>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</si>
  <si>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</si>
  <si>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</si>
  <si>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</si>
  <si>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</si>
  <si>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</si>
  <si>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</si>
  <si>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</si>
  <si>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</si>
  <si>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</si>
  <si>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</si>
  <si>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</si>
  <si>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</si>
  <si>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</si>
  <si>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</si>
  <si>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</si>
  <si>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</si>
  <si>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</si>
  <si>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</si>
  <si>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</si>
  <si>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</si>
  <si>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</si>
  <si>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</si>
  <si>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</si>
  <si>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</si>
  <si>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</si>
  <si>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</si>
  <si>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</si>
  <si>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</si>
  <si>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</si>
  <si>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</si>
  <si>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</si>
  <si>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</si>
  <si>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</si>
  <si>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</si>
  <si>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</si>
  <si>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</si>
  <si>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</si>
  <si>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</si>
  <si>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</si>
  <si>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</si>
  <si>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</si>
  <si>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</si>
  <si>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</si>
  <si>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</si>
  <si>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</si>
  <si>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</si>
  <si>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</si>
  <si>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</si>
  <si>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</si>
  <si>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</si>
  <si>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</si>
  <si>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</si>
  <si>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</si>
  <si>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</si>
  <si>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</si>
  <si>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</si>
  <si>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</si>
  <si>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</si>
  <si>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</si>
  <si>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</si>
  <si>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</si>
  <si>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</si>
  <si>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</si>
  <si>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</si>
  <si>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</si>
  <si>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</si>
  <si>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</si>
  <si>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</si>
  <si>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</si>
  <si>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</si>
  <si>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</si>
  <si>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</si>
  <si>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</si>
  <si>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</si>
  <si>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</si>
  <si>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</si>
  <si>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</si>
  <si>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</si>
  <si>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</si>
  <si>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</si>
  <si>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</si>
  <si>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</si>
  <si>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</si>
  <si>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</si>
  <si>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</si>
  <si>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</si>
  <si>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</si>
  <si>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</si>
  <si>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</si>
  <si>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</si>
  <si>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</si>
  <si>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</si>
  <si>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</si>
  <si>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</si>
  <si>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</si>
  <si>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</si>
  <si>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</si>
  <si>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</si>
  <si>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</si>
  <si>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</si>
  <si>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</si>
  <si>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</si>
  <si>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</si>
  <si>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</si>
  <si>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</si>
  <si>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</si>
  <si>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</si>
  <si>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</si>
  <si>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</si>
  <si>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</si>
  <si>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</si>
  <si>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</si>
  <si>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</si>
  <si>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</si>
  <si>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</si>
  <si>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</si>
  <si>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</si>
  <si>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</si>
  <si>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</si>
  <si>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</si>
  <si>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</si>
  <si>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</si>
  <si>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</si>
  <si>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</si>
  <si>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</si>
  <si>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</si>
  <si>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</si>
  <si>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</si>
  <si>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</si>
  <si>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</si>
  <si>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</si>
  <si>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</si>
  <si>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</si>
  <si>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</si>
  <si>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</si>
  <si>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</si>
  <si>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</si>
  <si>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</si>
  <si>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</si>
  <si>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</si>
  <si>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</si>
  <si>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</si>
  <si>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</si>
  <si>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</si>
  <si>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</si>
  <si>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</si>
  <si>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</si>
  <si>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</si>
  <si>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</si>
  <si>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</si>
  <si>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</si>
  <si>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</si>
  <si>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</si>
  <si>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</si>
  <si>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</si>
  <si>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</si>
  <si>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</si>
  <si>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</si>
  <si>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</si>
  <si>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</si>
  <si>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</si>
  <si>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</si>
  <si>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</si>
  <si>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</si>
  <si>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</si>
  <si>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 xml:space="preserve">stanje na dan 31.03.2022. </t>
  </si>
  <si>
    <t>u razdoblju 01.01.2022. do 31.03.2022.</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</si>
  <si>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rFont val="Arial"/>
        <family val="2"/>
      </rPr>
      <t xml:space="preserve">   51228874907                                                                                                               </t>
    </r>
    <r>
      <rPr>
        <u/>
        <sz val="10"/>
        <color theme="0"/>
        <rFont val="Arial"/>
        <family val="2"/>
      </rPr>
      <t>.</t>
    </r>
    <r>
      <rPr>
        <sz val="10"/>
        <rFont val="Arial"/>
        <family val="2"/>
        <charset val="238"/>
      </rPr>
      <t xml:space="preserve">
Izvještajno razdoblje: _</t>
    </r>
    <r>
      <rPr>
        <u/>
        <sz val="10"/>
        <rFont val="Arial"/>
        <family val="2"/>
      </rPr>
      <t xml:space="preserve">01.01.2022.-31.03.2022.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</si>
</sst>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K44" sqref="K44"/>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v>44651</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332</v>
      </c>
      <c r="B10" s="173"/>
      <c r="C10" s="173"/>
      <c r="D10" s="173"/>
      <c r="E10" s="173"/>
      <c r="F10" s="173"/>
      <c r="G10" s="173"/>
      <c r="H10" s="173"/>
      <c r="I10" s="173"/>
      <c r="J10" s="66"/>
    </row>
    <row r="11" spans="1:20" ht="24.6" customHeight="1" x14ac:dyDescent="0.25">
      <c r="A11" s="160" t="s">
        <v>310</v>
      </c>
      <c r="B11" s="174"/>
      <c r="C11" s="166" t="s">
        <v>448</v>
      </c>
      <c r="D11" s="167"/>
      <c r="E11" s="67"/>
      <c r="F11" s="132" t="s">
        <v>333</v>
      </c>
      <c r="G11" s="170"/>
      <c r="H11" s="148" t="s">
        <v>449</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450</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451</v>
      </c>
      <c r="D15" s="167"/>
      <c r="E15" s="171"/>
      <c r="F15" s="162"/>
      <c r="G15" s="73" t="s">
        <v>334</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335</v>
      </c>
      <c r="C17" s="166" t="s">
        <v>452</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454</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20340</v>
      </c>
      <c r="D21" s="149"/>
      <c r="E21" s="138"/>
      <c r="F21" s="138"/>
      <c r="G21" s="139" t="s">
        <v>455</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456</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457</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458</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377</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337</v>
      </c>
      <c r="D31" s="159" t="s">
        <v>336</v>
      </c>
      <c r="E31" s="146"/>
      <c r="F31" s="146"/>
      <c r="G31" s="146"/>
      <c r="H31" s="82"/>
      <c r="I31" s="83" t="s">
        <v>337</v>
      </c>
      <c r="J31" s="84" t="s">
        <v>338</v>
      </c>
    </row>
    <row r="32" spans="1:10" x14ac:dyDescent="0.25">
      <c r="A32" s="160"/>
      <c r="B32" s="161"/>
      <c r="C32" s="85"/>
      <c r="D32" s="53"/>
      <c r="E32" s="162"/>
      <c r="F32" s="162"/>
      <c r="G32" s="162"/>
      <c r="H32" s="162"/>
      <c r="I32" s="80"/>
      <c r="J32" s="81"/>
    </row>
    <row r="33" spans="1:10" x14ac:dyDescent="0.25">
      <c r="A33" s="160" t="s">
        <v>327</v>
      </c>
      <c r="B33" s="161"/>
      <c r="C33" s="78" t="s">
        <v>340</v>
      </c>
      <c r="D33" s="159" t="s">
        <v>339</v>
      </c>
      <c r="E33" s="146"/>
      <c r="F33" s="146"/>
      <c r="G33" s="146"/>
      <c r="H33" s="76"/>
      <c r="I33" s="83" t="s">
        <v>340</v>
      </c>
      <c r="J33" s="84" t="s">
        <v>341</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342</v>
      </c>
    </row>
    <row r="49" spans="1:10" x14ac:dyDescent="0.25">
      <c r="A49" s="89"/>
      <c r="B49" s="77"/>
      <c r="C49" s="77"/>
      <c r="D49" s="70"/>
      <c r="E49" s="138"/>
      <c r="F49" s="138"/>
      <c r="G49" s="152"/>
      <c r="H49" s="152"/>
      <c r="I49" s="70"/>
      <c r="J49" s="90" t="s">
        <v>343</v>
      </c>
    </row>
    <row r="50" spans="1:10" ht="14.45" customHeight="1" x14ac:dyDescent="0.25">
      <c r="A50" s="131" t="s">
        <v>320</v>
      </c>
      <c r="B50" s="132"/>
      <c r="C50" s="148" t="s">
        <v>343</v>
      </c>
      <c r="D50" s="149"/>
      <c r="E50" s="150" t="s">
        <v>344</v>
      </c>
      <c r="F50" s="151"/>
      <c r="G50" s="139"/>
      <c r="H50" s="140"/>
      <c r="I50" s="140"/>
      <c r="J50" s="141"/>
    </row>
    <row r="51" spans="1:10" x14ac:dyDescent="0.25">
      <c r="A51" s="89"/>
      <c r="B51" s="77"/>
      <c r="C51" s="152"/>
      <c r="D51" s="152"/>
      <c r="E51" s="138"/>
      <c r="F51" s="138"/>
      <c r="G51" s="153" t="s">
        <v>345</v>
      </c>
      <c r="H51" s="153"/>
      <c r="I51" s="153"/>
      <c r="J51" s="61"/>
    </row>
    <row r="52" spans="1:10" ht="13.9" customHeight="1" x14ac:dyDescent="0.25">
      <c r="A52" s="131" t="s">
        <v>321</v>
      </c>
      <c r="B52" s="132"/>
      <c r="C52" s="139" t="s">
        <v>459</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460</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461</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346</v>
      </c>
      <c r="B58" s="132"/>
      <c r="C58" s="133"/>
      <c r="D58" s="134"/>
      <c r="E58" s="134"/>
      <c r="F58" s="134"/>
      <c r="G58" s="134"/>
      <c r="H58" s="134"/>
      <c r="I58" s="134"/>
      <c r="J58" s="135"/>
    </row>
    <row r="59" spans="1:10" ht="14.45" customHeight="1" x14ac:dyDescent="0.25">
      <c r="A59" s="69"/>
      <c r="B59" s="70"/>
      <c r="C59" s="136" t="s">
        <v>347</v>
      </c>
      <c r="D59" s="136"/>
      <c r="E59" s="136"/>
      <c r="F59" s="136"/>
      <c r="G59" s="70"/>
      <c r="H59" s="70"/>
      <c r="I59" s="70"/>
      <c r="J59" s="72"/>
    </row>
    <row r="60" spans="1:10" x14ac:dyDescent="0.25">
      <c r="A60" s="131" t="s">
        <v>348</v>
      </c>
      <c r="B60" s="132"/>
      <c r="C60" s="133"/>
      <c r="D60" s="134"/>
      <c r="E60" s="134"/>
      <c r="F60" s="134"/>
      <c r="G60" s="134"/>
      <c r="H60" s="134"/>
      <c r="I60" s="134"/>
      <c r="J60" s="135"/>
    </row>
    <row r="61" spans="1:10" ht="14.45" customHeight="1" x14ac:dyDescent="0.25">
      <c r="A61" s="91"/>
      <c r="B61" s="92"/>
      <c r="C61" s="137" t="s">
        <v>349</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18" sqref="H118:I13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463</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462</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393097292</v>
      </c>
      <c r="I9" s="23">
        <f>I10+I17+I27+I38+I43</f>
        <v>390693873</v>
      </c>
    </row>
    <row r="10" spans="1:9" ht="12.75" customHeight="1" x14ac:dyDescent="0.2">
      <c r="A10" s="193" t="s">
        <v>5</v>
      </c>
      <c r="B10" s="193"/>
      <c r="C10" s="193"/>
      <c r="D10" s="193"/>
      <c r="E10" s="193"/>
      <c r="F10" s="193"/>
      <c r="G10" s="15">
        <v>3</v>
      </c>
      <c r="H10" s="23">
        <f>H11+H12+H13+H14+H15+H16</f>
        <v>272464</v>
      </c>
      <c r="I10" s="23">
        <f>I11+I12+I13+I14+I15+I16</f>
        <v>231571</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272464</v>
      </c>
      <c r="I16" s="22">
        <v>231571</v>
      </c>
    </row>
    <row r="17" spans="1:9" ht="12.75" customHeight="1" x14ac:dyDescent="0.2">
      <c r="A17" s="193" t="s">
        <v>12</v>
      </c>
      <c r="B17" s="193"/>
      <c r="C17" s="193"/>
      <c r="D17" s="193"/>
      <c r="E17" s="193"/>
      <c r="F17" s="193"/>
      <c r="G17" s="15">
        <v>10</v>
      </c>
      <c r="H17" s="23">
        <f>H18+H19+H20+H21+H22+H23+H24+H25+H26</f>
        <v>383227917</v>
      </c>
      <c r="I17" s="23">
        <f>I18+I19+I20+I21+I22+I23+I24+I25+I26</f>
        <v>380865391</v>
      </c>
    </row>
    <row r="18" spans="1:9" ht="12.75" customHeight="1" x14ac:dyDescent="0.2">
      <c r="A18" s="189" t="s">
        <v>13</v>
      </c>
      <c r="B18" s="189"/>
      <c r="C18" s="189"/>
      <c r="D18" s="189"/>
      <c r="E18" s="189"/>
      <c r="F18" s="189"/>
      <c r="G18" s="14">
        <v>11</v>
      </c>
      <c r="H18" s="22">
        <v>37497934</v>
      </c>
      <c r="I18" s="22">
        <v>37080522</v>
      </c>
    </row>
    <row r="19" spans="1:9" ht="12.75" customHeight="1" x14ac:dyDescent="0.2">
      <c r="A19" s="189" t="s">
        <v>14</v>
      </c>
      <c r="B19" s="189"/>
      <c r="C19" s="189"/>
      <c r="D19" s="189"/>
      <c r="E19" s="189"/>
      <c r="F19" s="189"/>
      <c r="G19" s="14">
        <v>12</v>
      </c>
      <c r="H19" s="22">
        <v>7841580</v>
      </c>
      <c r="I19" s="22">
        <v>7798059</v>
      </c>
    </row>
    <row r="20" spans="1:9" ht="12.75" customHeight="1" x14ac:dyDescent="0.2">
      <c r="A20" s="189" t="s">
        <v>15</v>
      </c>
      <c r="B20" s="189"/>
      <c r="C20" s="189"/>
      <c r="D20" s="189"/>
      <c r="E20" s="189"/>
      <c r="F20" s="189"/>
      <c r="G20" s="14">
        <v>13</v>
      </c>
      <c r="H20" s="22">
        <v>311017312</v>
      </c>
      <c r="I20" s="22">
        <v>311258181</v>
      </c>
    </row>
    <row r="21" spans="1:9" ht="12.75" customHeight="1" x14ac:dyDescent="0.2">
      <c r="A21" s="189" t="s">
        <v>16</v>
      </c>
      <c r="B21" s="189"/>
      <c r="C21" s="189"/>
      <c r="D21" s="189"/>
      <c r="E21" s="189"/>
      <c r="F21" s="189"/>
      <c r="G21" s="14">
        <v>14</v>
      </c>
      <c r="H21" s="22">
        <v>17376829</v>
      </c>
      <c r="I21" s="22">
        <v>16770867</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1154115</v>
      </c>
      <c r="I23" s="22">
        <v>1414954</v>
      </c>
    </row>
    <row r="24" spans="1:9" ht="12.75" customHeight="1" x14ac:dyDescent="0.2">
      <c r="A24" s="189" t="s">
        <v>19</v>
      </c>
      <c r="B24" s="189"/>
      <c r="C24" s="189"/>
      <c r="D24" s="189"/>
      <c r="E24" s="189"/>
      <c r="F24" s="189"/>
      <c r="G24" s="14">
        <v>17</v>
      </c>
      <c r="H24" s="22">
        <v>4849276</v>
      </c>
      <c r="I24" s="22">
        <v>3810745</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3490871</v>
      </c>
      <c r="I26" s="22">
        <v>2732063</v>
      </c>
    </row>
    <row r="27" spans="1:9" ht="12.75" customHeight="1" x14ac:dyDescent="0.2">
      <c r="A27" s="193" t="s">
        <v>22</v>
      </c>
      <c r="B27" s="193"/>
      <c r="C27" s="193"/>
      <c r="D27" s="193"/>
      <c r="E27" s="193"/>
      <c r="F27" s="193"/>
      <c r="G27" s="15">
        <v>20</v>
      </c>
      <c r="H27" s="23">
        <f>SUM(H28:H37)</f>
        <v>7581439</v>
      </c>
      <c r="I27" s="23">
        <f>SUM(I28:I37)</f>
        <v>7581439</v>
      </c>
    </row>
    <row r="28" spans="1:9" ht="12.75" customHeight="1" x14ac:dyDescent="0.2">
      <c r="A28" s="189" t="s">
        <v>23</v>
      </c>
      <c r="B28" s="189"/>
      <c r="C28" s="189"/>
      <c r="D28" s="189"/>
      <c r="E28" s="189"/>
      <c r="F28" s="189"/>
      <c r="G28" s="14">
        <v>21</v>
      </c>
      <c r="H28" s="22">
        <v>7501939</v>
      </c>
      <c r="I28" s="22">
        <v>7501939</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79500</v>
      </c>
      <c r="I31" s="22">
        <v>79500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983104</v>
      </c>
      <c r="I38" s="23">
        <f>I39+I40+I41+I42</f>
        <v>983104</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983104</v>
      </c>
      <c r="I42" s="22">
        <v>983104</v>
      </c>
    </row>
    <row r="43" spans="1:9" ht="12.75" customHeight="1" x14ac:dyDescent="0.2">
      <c r="A43" s="189" t="s">
        <v>38</v>
      </c>
      <c r="B43" s="189"/>
      <c r="C43" s="189"/>
      <c r="D43" s="189"/>
      <c r="E43" s="189"/>
      <c r="F43" s="189"/>
      <c r="G43" s="14">
        <v>36</v>
      </c>
      <c r="H43" s="22">
        <v>1032368</v>
      </c>
      <c r="I43" s="22">
        <v>1032368</v>
      </c>
    </row>
    <row r="44" spans="1:9" ht="12.75" customHeight="1" x14ac:dyDescent="0.2">
      <c r="A44" s="191" t="s">
        <v>304</v>
      </c>
      <c r="B44" s="191"/>
      <c r="C44" s="191"/>
      <c r="D44" s="191"/>
      <c r="E44" s="191"/>
      <c r="F44" s="191"/>
      <c r="G44" s="15">
        <v>37</v>
      </c>
      <c r="H44" s="23">
        <f>H45+H53+H60+H70</f>
        <v>192988951</v>
      </c>
      <c r="I44" s="23">
        <f>I45+I53+I60+I70</f>
        <v>212153994</v>
      </c>
    </row>
    <row r="45" spans="1:9" ht="12.75" customHeight="1" x14ac:dyDescent="0.2">
      <c r="A45" s="193" t="s">
        <v>39</v>
      </c>
      <c r="B45" s="193"/>
      <c r="C45" s="193"/>
      <c r="D45" s="193"/>
      <c r="E45" s="193"/>
      <c r="F45" s="193"/>
      <c r="G45" s="15">
        <v>38</v>
      </c>
      <c r="H45" s="23">
        <f>SUM(H46:H52)</f>
        <v>3794946</v>
      </c>
      <c r="I45" s="23">
        <f>SUM(I46:I52)</f>
        <v>5191671</v>
      </c>
    </row>
    <row r="46" spans="1:9" ht="12.75" customHeight="1" x14ac:dyDescent="0.2">
      <c r="A46" s="189" t="s">
        <v>40</v>
      </c>
      <c r="B46" s="189"/>
      <c r="C46" s="189"/>
      <c r="D46" s="189"/>
      <c r="E46" s="189"/>
      <c r="F46" s="189"/>
      <c r="G46" s="14">
        <v>39</v>
      </c>
      <c r="H46" s="22">
        <v>3789530</v>
      </c>
      <c r="I46" s="22">
        <v>5133204</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5416</v>
      </c>
      <c r="I50" s="22">
        <v>58467</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67965532</v>
      </c>
      <c r="I53" s="23">
        <f>SUM(I54:I59)</f>
        <v>162610447</v>
      </c>
    </row>
    <row r="54" spans="1:9" ht="12.75" customHeight="1" x14ac:dyDescent="0.2">
      <c r="A54" s="189" t="s">
        <v>48</v>
      </c>
      <c r="B54" s="189"/>
      <c r="C54" s="189"/>
      <c r="D54" s="189"/>
      <c r="E54" s="189"/>
      <c r="F54" s="189"/>
      <c r="G54" s="14">
        <v>47</v>
      </c>
      <c r="H54" s="22">
        <v>591068</v>
      </c>
      <c r="I54" s="22">
        <v>577388</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64411077</v>
      </c>
      <c r="I56" s="22">
        <v>157834196</v>
      </c>
    </row>
    <row r="57" spans="1:9" ht="12.75" customHeight="1" x14ac:dyDescent="0.2">
      <c r="A57" s="189" t="s">
        <v>51</v>
      </c>
      <c r="B57" s="189"/>
      <c r="C57" s="189"/>
      <c r="D57" s="189"/>
      <c r="E57" s="189"/>
      <c r="F57" s="189"/>
      <c r="G57" s="14">
        <v>50</v>
      </c>
      <c r="H57" s="22">
        <v>3786</v>
      </c>
      <c r="I57" s="22">
        <v>5879</v>
      </c>
    </row>
    <row r="58" spans="1:9" ht="12.75" customHeight="1" x14ac:dyDescent="0.2">
      <c r="A58" s="189" t="s">
        <v>52</v>
      </c>
      <c r="B58" s="189"/>
      <c r="C58" s="189"/>
      <c r="D58" s="189"/>
      <c r="E58" s="189"/>
      <c r="F58" s="189"/>
      <c r="G58" s="14">
        <v>51</v>
      </c>
      <c r="H58" s="22">
        <v>2908159</v>
      </c>
      <c r="I58" s="22">
        <v>4144665</v>
      </c>
    </row>
    <row r="59" spans="1:9" ht="12.75" customHeight="1" x14ac:dyDescent="0.2">
      <c r="A59" s="189" t="s">
        <v>53</v>
      </c>
      <c r="B59" s="189"/>
      <c r="C59" s="189"/>
      <c r="D59" s="189"/>
      <c r="E59" s="189"/>
      <c r="F59" s="189"/>
      <c r="G59" s="14">
        <v>52</v>
      </c>
      <c r="H59" s="22">
        <v>51442</v>
      </c>
      <c r="I59" s="22">
        <v>48319</v>
      </c>
    </row>
    <row r="60" spans="1:9" ht="12.75" customHeight="1" x14ac:dyDescent="0.2">
      <c r="A60" s="193" t="s">
        <v>54</v>
      </c>
      <c r="B60" s="193"/>
      <c r="C60" s="193"/>
      <c r="D60" s="193"/>
      <c r="E60" s="193"/>
      <c r="F60" s="193"/>
      <c r="G60" s="15">
        <v>53</v>
      </c>
      <c r="H60" s="23">
        <f>SUM(H61:H69)</f>
        <v>8446453</v>
      </c>
      <c r="I60" s="23">
        <f>SUM(I61:I69)</f>
        <v>8393858</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2145627</v>
      </c>
      <c r="I63" s="22">
        <v>2145627</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264660</v>
      </c>
      <c r="I67" s="22">
        <v>264660</v>
      </c>
    </row>
    <row r="68" spans="1:9" ht="12.75" customHeight="1" x14ac:dyDescent="0.2">
      <c r="A68" s="189" t="s">
        <v>30</v>
      </c>
      <c r="B68" s="189"/>
      <c r="C68" s="189"/>
      <c r="D68" s="189"/>
      <c r="E68" s="189"/>
      <c r="F68" s="189"/>
      <c r="G68" s="14">
        <v>61</v>
      </c>
      <c r="H68" s="22">
        <v>6036166</v>
      </c>
      <c r="I68" s="22">
        <v>5983571</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112782020</v>
      </c>
      <c r="I70" s="22">
        <v>35958018</v>
      </c>
    </row>
    <row r="71" spans="1:9" ht="12.75" customHeight="1" x14ac:dyDescent="0.2">
      <c r="A71" s="190" t="s">
        <v>58</v>
      </c>
      <c r="B71" s="190"/>
      <c r="C71" s="190"/>
      <c r="D71" s="190"/>
      <c r="E71" s="190"/>
      <c r="F71" s="190"/>
      <c r="G71" s="14">
        <v>64</v>
      </c>
      <c r="H71" s="22">
        <v>913617</v>
      </c>
      <c r="I71" s="22">
        <v>1159939</v>
      </c>
    </row>
    <row r="72" spans="1:9" ht="12.75" customHeight="1" x14ac:dyDescent="0.2">
      <c r="A72" s="191" t="s">
        <v>305</v>
      </c>
      <c r="B72" s="191"/>
      <c r="C72" s="191"/>
      <c r="D72" s="191"/>
      <c r="E72" s="191"/>
      <c r="F72" s="191"/>
      <c r="G72" s="15">
        <v>65</v>
      </c>
      <c r="H72" s="23">
        <f>H8+H9+H44+H71</f>
        <v>586999860</v>
      </c>
      <c r="I72" s="23">
        <f>I8+I9+I44+I71</f>
        <v>604007806</v>
      </c>
    </row>
    <row r="73" spans="1:9" ht="12.75" customHeight="1" x14ac:dyDescent="0.2">
      <c r="A73" s="190" t="s">
        <v>59</v>
      </c>
      <c r="B73" s="190"/>
      <c r="C73" s="190"/>
      <c r="D73" s="190"/>
      <c r="E73" s="190"/>
      <c r="F73" s="190"/>
      <c r="G73" s="14">
        <v>66</v>
      </c>
      <c r="H73" s="22">
        <v>0</v>
      </c>
      <c r="I73" s="22">
        <v>0</v>
      </c>
    </row>
    <row r="74" spans="1:9" x14ac:dyDescent="0.2">
      <c r="A74" s="194" t="s">
        <v>60</v>
      </c>
      <c r="B74" s="195"/>
      <c r="C74" s="195"/>
      <c r="D74" s="195"/>
      <c r="E74" s="195"/>
      <c r="F74" s="195"/>
      <c r="G74" s="195"/>
      <c r="H74" s="195"/>
      <c r="I74" s="195"/>
    </row>
    <row r="75" spans="1:9" ht="12.75" customHeight="1" x14ac:dyDescent="0.2">
      <c r="A75" s="191" t="s">
        <v>354</v>
      </c>
      <c r="B75" s="191"/>
      <c r="C75" s="191"/>
      <c r="D75" s="191"/>
      <c r="E75" s="191"/>
      <c r="F75" s="191"/>
      <c r="G75" s="15">
        <v>67</v>
      </c>
      <c r="H75" s="102">
        <f>H76+H77+H78+H84+H85+H91+H94+H97</f>
        <v>427886147</v>
      </c>
      <c r="I75" s="102">
        <f>I76+I77+I78+I84+I85+I91+I94+I97</f>
        <v>446571157</v>
      </c>
    </row>
    <row r="76" spans="1:9" ht="12.75" customHeight="1" x14ac:dyDescent="0.2">
      <c r="A76" s="189" t="s">
        <v>61</v>
      </c>
      <c r="B76" s="189"/>
      <c r="C76" s="189"/>
      <c r="D76" s="189"/>
      <c r="E76" s="189"/>
      <c r="F76" s="189"/>
      <c r="G76" s="14">
        <v>68</v>
      </c>
      <c r="H76" s="22">
        <v>169186800</v>
      </c>
      <c r="I76" s="22">
        <v>169186800</v>
      </c>
    </row>
    <row r="77" spans="1:9" ht="12.75" customHeight="1" x14ac:dyDescent="0.2">
      <c r="A77" s="189" t="s">
        <v>62</v>
      </c>
      <c r="B77" s="189"/>
      <c r="C77" s="189"/>
      <c r="D77" s="189"/>
      <c r="E77" s="189"/>
      <c r="F77" s="189"/>
      <c r="G77" s="14">
        <v>69</v>
      </c>
      <c r="H77" s="22">
        <v>88107087</v>
      </c>
      <c r="I77" s="22">
        <v>88107087</v>
      </c>
    </row>
    <row r="78" spans="1:9" ht="12.75" customHeight="1" x14ac:dyDescent="0.2">
      <c r="A78" s="193" t="s">
        <v>63</v>
      </c>
      <c r="B78" s="193"/>
      <c r="C78" s="193"/>
      <c r="D78" s="193"/>
      <c r="E78" s="193"/>
      <c r="F78" s="193"/>
      <c r="G78" s="15">
        <v>70</v>
      </c>
      <c r="H78" s="102">
        <f>SUM(H79:H83)</f>
        <v>39187370</v>
      </c>
      <c r="I78" s="102">
        <f>SUM(I79:I83)</f>
        <v>39187370</v>
      </c>
    </row>
    <row r="79" spans="1:9" ht="12.75" customHeight="1" x14ac:dyDescent="0.2">
      <c r="A79" s="189" t="s">
        <v>64</v>
      </c>
      <c r="B79" s="189"/>
      <c r="C79" s="189"/>
      <c r="D79" s="189"/>
      <c r="E79" s="189"/>
      <c r="F79" s="189"/>
      <c r="G79" s="14">
        <v>71</v>
      </c>
      <c r="H79" s="22">
        <v>8459340</v>
      </c>
      <c r="I79" s="22">
        <v>8459340</v>
      </c>
    </row>
    <row r="80" spans="1:9" ht="12.75" customHeight="1" x14ac:dyDescent="0.2">
      <c r="A80" s="189" t="s">
        <v>65</v>
      </c>
      <c r="B80" s="189"/>
      <c r="C80" s="189"/>
      <c r="D80" s="189"/>
      <c r="E80" s="189"/>
      <c r="F80" s="189"/>
      <c r="G80" s="14">
        <v>72</v>
      </c>
      <c r="H80" s="22">
        <v>8904560</v>
      </c>
      <c r="I80" s="22">
        <v>8904560</v>
      </c>
    </row>
    <row r="81" spans="1:9" ht="12.75" customHeight="1" x14ac:dyDescent="0.2">
      <c r="A81" s="189" t="s">
        <v>66</v>
      </c>
      <c r="B81" s="189"/>
      <c r="C81" s="189"/>
      <c r="D81" s="189"/>
      <c r="E81" s="189"/>
      <c r="F81" s="189"/>
      <c r="G81" s="14">
        <v>73</v>
      </c>
      <c r="H81" s="22">
        <v>-1066316</v>
      </c>
      <c r="I81" s="22">
        <v>-1066316</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22889786</v>
      </c>
      <c r="I83" s="22">
        <v>22889786</v>
      </c>
    </row>
    <row r="84" spans="1:9" ht="12.75" customHeight="1" x14ac:dyDescent="0.2">
      <c r="A84" s="192" t="s">
        <v>69</v>
      </c>
      <c r="B84" s="192"/>
      <c r="C84" s="192"/>
      <c r="D84" s="192"/>
      <c r="E84" s="192"/>
      <c r="F84" s="192"/>
      <c r="G84" s="95">
        <v>76</v>
      </c>
      <c r="H84" s="96">
        <v>0</v>
      </c>
      <c r="I84" s="96">
        <v>0</v>
      </c>
    </row>
    <row r="85" spans="1:9" ht="12.75" customHeight="1" x14ac:dyDescent="0.2">
      <c r="A85" s="193" t="s">
        <v>446</v>
      </c>
      <c r="B85" s="193"/>
      <c r="C85" s="193"/>
      <c r="D85" s="193"/>
      <c r="E85" s="193"/>
      <c r="F85" s="193"/>
      <c r="G85" s="15">
        <v>77</v>
      </c>
      <c r="H85" s="23">
        <f>H86+H87+H88+H89+H90</f>
        <v>0</v>
      </c>
      <c r="I85" s="23">
        <f>I86+I87+I88+I89+I90</f>
        <v>0</v>
      </c>
    </row>
    <row r="86" spans="1:9" ht="25.5" customHeight="1" x14ac:dyDescent="0.2">
      <c r="A86" s="189" t="s">
        <v>447</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350</v>
      </c>
      <c r="B89" s="189"/>
      <c r="C89" s="189"/>
      <c r="D89" s="189"/>
      <c r="E89" s="189"/>
      <c r="F89" s="189"/>
      <c r="G89" s="14">
        <v>81</v>
      </c>
      <c r="H89" s="22">
        <v>0</v>
      </c>
      <c r="I89" s="22">
        <v>0</v>
      </c>
    </row>
    <row r="90" spans="1:9" ht="12.75" customHeight="1" x14ac:dyDescent="0.2">
      <c r="A90" s="189" t="s">
        <v>351</v>
      </c>
      <c r="B90" s="189"/>
      <c r="C90" s="189"/>
      <c r="D90" s="189"/>
      <c r="E90" s="189"/>
      <c r="F90" s="189"/>
      <c r="G90" s="14">
        <v>82</v>
      </c>
      <c r="H90" s="22">
        <v>0</v>
      </c>
      <c r="I90" s="22">
        <v>0</v>
      </c>
    </row>
    <row r="91" spans="1:9" ht="12.75" customHeight="1" x14ac:dyDescent="0.2">
      <c r="A91" s="193" t="s">
        <v>352</v>
      </c>
      <c r="B91" s="193"/>
      <c r="C91" s="193"/>
      <c r="D91" s="193"/>
      <c r="E91" s="193"/>
      <c r="F91" s="193"/>
      <c r="G91" s="15">
        <v>83</v>
      </c>
      <c r="H91" s="23">
        <f>H92-H93</f>
        <v>103823469</v>
      </c>
      <c r="I91" s="23">
        <f>I92-I93</f>
        <v>131404890</v>
      </c>
    </row>
    <row r="92" spans="1:9" ht="12.75" customHeight="1" x14ac:dyDescent="0.2">
      <c r="A92" s="189" t="s">
        <v>72</v>
      </c>
      <c r="B92" s="189"/>
      <c r="C92" s="189"/>
      <c r="D92" s="189"/>
      <c r="E92" s="189"/>
      <c r="F92" s="189"/>
      <c r="G92" s="14">
        <v>84</v>
      </c>
      <c r="H92" s="22">
        <v>103823469</v>
      </c>
      <c r="I92" s="22">
        <v>131404890</v>
      </c>
    </row>
    <row r="93" spans="1:9" ht="12.75" customHeight="1" x14ac:dyDescent="0.2">
      <c r="A93" s="189" t="s">
        <v>73</v>
      </c>
      <c r="B93" s="189"/>
      <c r="C93" s="189"/>
      <c r="D93" s="189"/>
      <c r="E93" s="189"/>
      <c r="F93" s="189"/>
      <c r="G93" s="14">
        <v>85</v>
      </c>
      <c r="H93" s="22">
        <v>0</v>
      </c>
      <c r="I93" s="22">
        <v>0</v>
      </c>
    </row>
    <row r="94" spans="1:9" ht="12.75" customHeight="1" x14ac:dyDescent="0.2">
      <c r="A94" s="193" t="s">
        <v>353</v>
      </c>
      <c r="B94" s="193"/>
      <c r="C94" s="193"/>
      <c r="D94" s="193"/>
      <c r="E94" s="193"/>
      <c r="F94" s="193"/>
      <c r="G94" s="15">
        <v>86</v>
      </c>
      <c r="H94" s="23">
        <f>H95-H96</f>
        <v>27581421</v>
      </c>
      <c r="I94" s="23">
        <f>I95-I96</f>
        <v>18685010</v>
      </c>
    </row>
    <row r="95" spans="1:9" ht="12.75" customHeight="1" x14ac:dyDescent="0.2">
      <c r="A95" s="189" t="s">
        <v>74</v>
      </c>
      <c r="B95" s="189"/>
      <c r="C95" s="189"/>
      <c r="D95" s="189"/>
      <c r="E95" s="189"/>
      <c r="F95" s="189"/>
      <c r="G95" s="14">
        <v>87</v>
      </c>
      <c r="H95" s="22">
        <v>27581421</v>
      </c>
      <c r="I95" s="22">
        <v>18685010</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355</v>
      </c>
      <c r="B98" s="191"/>
      <c r="C98" s="191"/>
      <c r="D98" s="191"/>
      <c r="E98" s="191"/>
      <c r="F98" s="191"/>
      <c r="G98" s="15">
        <v>90</v>
      </c>
      <c r="H98" s="23">
        <f>SUM(H99:H104)</f>
        <v>5142392</v>
      </c>
      <c r="I98" s="23">
        <f>SUM(I99:I104)</f>
        <v>5142392</v>
      </c>
    </row>
    <row r="99" spans="1:9" ht="12.75" customHeight="1" x14ac:dyDescent="0.2">
      <c r="A99" s="189" t="s">
        <v>77</v>
      </c>
      <c r="B99" s="189"/>
      <c r="C99" s="189"/>
      <c r="D99" s="189"/>
      <c r="E99" s="189"/>
      <c r="F99" s="189"/>
      <c r="G99" s="14">
        <v>91</v>
      </c>
      <c r="H99" s="22">
        <v>3051961</v>
      </c>
      <c r="I99" s="22">
        <v>3051961</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2090431</v>
      </c>
      <c r="I101" s="22">
        <v>2090431</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356</v>
      </c>
      <c r="B105" s="191"/>
      <c r="C105" s="191"/>
      <c r="D105" s="191"/>
      <c r="E105" s="191"/>
      <c r="F105" s="191"/>
      <c r="G105" s="15">
        <v>97</v>
      </c>
      <c r="H105" s="23">
        <f>SUM(H106:H116)</f>
        <v>122980153</v>
      </c>
      <c r="I105" s="23">
        <f>SUM(I106:I116)</f>
        <v>122980153</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87862057</v>
      </c>
      <c r="I111" s="22">
        <v>87862057</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35118096</v>
      </c>
      <c r="I115" s="22">
        <v>35118096</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357</v>
      </c>
      <c r="B117" s="191"/>
      <c r="C117" s="191"/>
      <c r="D117" s="191"/>
      <c r="E117" s="191"/>
      <c r="F117" s="191"/>
      <c r="G117" s="15">
        <v>109</v>
      </c>
      <c r="H117" s="23">
        <f>SUM(H118:H131)</f>
        <v>30380398</v>
      </c>
      <c r="I117" s="23">
        <f>SUM(I118:I131)</f>
        <v>28841189</v>
      </c>
    </row>
    <row r="118" spans="1:9" ht="12.75" customHeight="1" x14ac:dyDescent="0.2">
      <c r="A118" s="189" t="s">
        <v>83</v>
      </c>
      <c r="B118" s="189"/>
      <c r="C118" s="189"/>
      <c r="D118" s="189"/>
      <c r="E118" s="189"/>
      <c r="F118" s="189"/>
      <c r="G118" s="14">
        <v>110</v>
      </c>
      <c r="H118" s="22">
        <v>183338</v>
      </c>
      <c r="I118" s="22">
        <v>50211</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280444</v>
      </c>
      <c r="I120" s="22">
        <v>380024</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7477622</v>
      </c>
      <c r="I123" s="22">
        <v>5593419</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6904552</v>
      </c>
      <c r="I125" s="22">
        <v>7682453</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3569399</v>
      </c>
      <c r="I127" s="22">
        <v>3483458</v>
      </c>
    </row>
    <row r="128" spans="1:9" x14ac:dyDescent="0.2">
      <c r="A128" s="189" t="s">
        <v>95</v>
      </c>
      <c r="B128" s="189"/>
      <c r="C128" s="189"/>
      <c r="D128" s="189"/>
      <c r="E128" s="189"/>
      <c r="F128" s="189"/>
      <c r="G128" s="14">
        <v>120</v>
      </c>
      <c r="H128" s="22">
        <v>6826679</v>
      </c>
      <c r="I128" s="22">
        <v>6871116</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5138364</v>
      </c>
      <c r="I131" s="22">
        <v>4780508</v>
      </c>
    </row>
    <row r="132" spans="1:9" ht="22.15" customHeight="1" x14ac:dyDescent="0.2">
      <c r="A132" s="190" t="s">
        <v>99</v>
      </c>
      <c r="B132" s="190"/>
      <c r="C132" s="190"/>
      <c r="D132" s="190"/>
      <c r="E132" s="190"/>
      <c r="F132" s="190"/>
      <c r="G132" s="14">
        <v>124</v>
      </c>
      <c r="H132" s="22">
        <v>610770</v>
      </c>
      <c r="I132" s="22">
        <v>472915</v>
      </c>
    </row>
    <row r="133" spans="1:9" ht="12.75" customHeight="1" x14ac:dyDescent="0.2">
      <c r="A133" s="191" t="s">
        <v>358</v>
      </c>
      <c r="B133" s="191"/>
      <c r="C133" s="191"/>
      <c r="D133" s="191"/>
      <c r="E133" s="191"/>
      <c r="F133" s="191"/>
      <c r="G133" s="15">
        <v>125</v>
      </c>
      <c r="H133" s="23">
        <f>H75+H98+H105+H117+H132</f>
        <v>586999860</v>
      </c>
      <c r="I133" s="23">
        <f>I75+I98+I105+I117+I132</f>
        <v>604007806</v>
      </c>
    </row>
    <row r="134" spans="1:9" x14ac:dyDescent="0.2">
      <c r="A134" s="190" t="s">
        <v>100</v>
      </c>
      <c r="B134" s="190"/>
      <c r="C134" s="190"/>
      <c r="D134" s="190"/>
      <c r="E134" s="190"/>
      <c r="F134" s="19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02362204724409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49" sqref="H49:K59"/>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359</v>
      </c>
      <c r="B8" s="221"/>
      <c r="C8" s="221"/>
      <c r="D8" s="221"/>
      <c r="E8" s="221"/>
      <c r="F8" s="221"/>
      <c r="G8" s="15">
        <v>1</v>
      </c>
      <c r="H8" s="107">
        <f>SUM(H9:H13)</f>
        <v>66464807</v>
      </c>
      <c r="I8" s="107">
        <f>SUM(I9:I13)</f>
        <v>66464807</v>
      </c>
      <c r="J8" s="107">
        <f>SUM(J9:J13)</f>
        <v>183839045</v>
      </c>
      <c r="K8" s="107">
        <f>SUM(K9:K13)</f>
        <v>183839045</v>
      </c>
    </row>
    <row r="9" spans="1:11" ht="12.75" customHeight="1" x14ac:dyDescent="0.2">
      <c r="A9" s="189" t="s">
        <v>115</v>
      </c>
      <c r="B9" s="189"/>
      <c r="C9" s="189"/>
      <c r="D9" s="189"/>
      <c r="E9" s="189"/>
      <c r="F9" s="189"/>
      <c r="G9" s="14">
        <v>2</v>
      </c>
      <c r="H9" s="108">
        <v>1256368</v>
      </c>
      <c r="I9" s="108">
        <v>1256368</v>
      </c>
      <c r="J9" s="108">
        <v>1140068</v>
      </c>
      <c r="K9" s="108">
        <v>1140068</v>
      </c>
    </row>
    <row r="10" spans="1:11" ht="12.75" customHeight="1" x14ac:dyDescent="0.2">
      <c r="A10" s="189" t="s">
        <v>116</v>
      </c>
      <c r="B10" s="189"/>
      <c r="C10" s="189"/>
      <c r="D10" s="189"/>
      <c r="E10" s="189"/>
      <c r="F10" s="189"/>
      <c r="G10" s="14">
        <v>3</v>
      </c>
      <c r="H10" s="108">
        <v>64196620</v>
      </c>
      <c r="I10" s="108">
        <v>64196620</v>
      </c>
      <c r="J10" s="108">
        <v>182235627</v>
      </c>
      <c r="K10" s="108">
        <v>182235627</v>
      </c>
    </row>
    <row r="11" spans="1:11" ht="12.75" customHeight="1" x14ac:dyDescent="0.2">
      <c r="A11" s="189" t="s">
        <v>117</v>
      </c>
      <c r="B11" s="189"/>
      <c r="C11" s="189"/>
      <c r="D11" s="189"/>
      <c r="E11" s="189"/>
      <c r="F11" s="189"/>
      <c r="G11" s="14">
        <v>4</v>
      </c>
      <c r="H11" s="108">
        <v>208978</v>
      </c>
      <c r="I11" s="108">
        <v>208978</v>
      </c>
      <c r="J11" s="108">
        <v>232587</v>
      </c>
      <c r="K11" s="108">
        <v>232587</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802841</v>
      </c>
      <c r="I13" s="108">
        <v>802841</v>
      </c>
      <c r="J13" s="108">
        <v>230763</v>
      </c>
      <c r="K13" s="108">
        <v>230763</v>
      </c>
    </row>
    <row r="14" spans="1:11" ht="12.75" customHeight="1" x14ac:dyDescent="0.2">
      <c r="A14" s="221" t="s">
        <v>360</v>
      </c>
      <c r="B14" s="221"/>
      <c r="C14" s="221"/>
      <c r="D14" s="221"/>
      <c r="E14" s="221"/>
      <c r="F14" s="221"/>
      <c r="G14" s="15">
        <v>7</v>
      </c>
      <c r="H14" s="107">
        <f>H15+H16+H20+H24+H25+H26+H29+H36</f>
        <v>61780098</v>
      </c>
      <c r="I14" s="107">
        <f>I15+I16+I20+I24+I25+I26+I29+I36</f>
        <v>61780098</v>
      </c>
      <c r="J14" s="107">
        <f>J15+J16+J20+J24+J25+J26+J29+J36</f>
        <v>164325058</v>
      </c>
      <c r="K14" s="107">
        <f>K15+K16+K20+K24+K25+K26+K29+K36</f>
        <v>164325058</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3" t="s">
        <v>440</v>
      </c>
      <c r="B16" s="193"/>
      <c r="C16" s="193"/>
      <c r="D16" s="193"/>
      <c r="E16" s="193"/>
      <c r="F16" s="193"/>
      <c r="G16" s="15">
        <v>9</v>
      </c>
      <c r="H16" s="107">
        <f>SUM(H17:H19)</f>
        <v>42087143</v>
      </c>
      <c r="I16" s="107">
        <f>SUM(I17:I19)</f>
        <v>42087143</v>
      </c>
      <c r="J16" s="107">
        <f>SUM(J17:J19)</f>
        <v>145358956</v>
      </c>
      <c r="K16" s="107">
        <f>SUM(K17:K19)</f>
        <v>145358956</v>
      </c>
    </row>
    <row r="17" spans="1:11" ht="12.75" customHeight="1" x14ac:dyDescent="0.2">
      <c r="A17" s="224" t="s">
        <v>120</v>
      </c>
      <c r="B17" s="224"/>
      <c r="C17" s="224"/>
      <c r="D17" s="224"/>
      <c r="E17" s="224"/>
      <c r="F17" s="224"/>
      <c r="G17" s="14">
        <v>10</v>
      </c>
      <c r="H17" s="108">
        <v>3872362</v>
      </c>
      <c r="I17" s="108">
        <v>3872362</v>
      </c>
      <c r="J17" s="108">
        <v>7616769</v>
      </c>
      <c r="K17" s="108">
        <v>7616769</v>
      </c>
    </row>
    <row r="18" spans="1:11" ht="12.75" customHeight="1" x14ac:dyDescent="0.2">
      <c r="A18" s="224" t="s">
        <v>121</v>
      </c>
      <c r="B18" s="224"/>
      <c r="C18" s="224"/>
      <c r="D18" s="224"/>
      <c r="E18" s="224"/>
      <c r="F18" s="224"/>
      <c r="G18" s="14">
        <v>11</v>
      </c>
      <c r="H18" s="108">
        <v>33453085</v>
      </c>
      <c r="I18" s="108">
        <v>33453085</v>
      </c>
      <c r="J18" s="108">
        <v>130203373</v>
      </c>
      <c r="K18" s="108">
        <v>130203373</v>
      </c>
    </row>
    <row r="19" spans="1:11" ht="12.75" customHeight="1" x14ac:dyDescent="0.2">
      <c r="A19" s="224" t="s">
        <v>122</v>
      </c>
      <c r="B19" s="224"/>
      <c r="C19" s="224"/>
      <c r="D19" s="224"/>
      <c r="E19" s="224"/>
      <c r="F19" s="224"/>
      <c r="G19" s="14">
        <v>12</v>
      </c>
      <c r="H19" s="108">
        <v>4761696</v>
      </c>
      <c r="I19" s="108">
        <v>4761696</v>
      </c>
      <c r="J19" s="108">
        <v>7538814</v>
      </c>
      <c r="K19" s="108">
        <v>7538814</v>
      </c>
    </row>
    <row r="20" spans="1:11" ht="12.75" customHeight="1" x14ac:dyDescent="0.2">
      <c r="A20" s="193" t="s">
        <v>441</v>
      </c>
      <c r="B20" s="193"/>
      <c r="C20" s="193"/>
      <c r="D20" s="193"/>
      <c r="E20" s="193"/>
      <c r="F20" s="193"/>
      <c r="G20" s="15">
        <v>13</v>
      </c>
      <c r="H20" s="107">
        <f>SUM(H21:H23)</f>
        <v>13756817</v>
      </c>
      <c r="I20" s="107">
        <f>SUM(I21:I23)</f>
        <v>13756817</v>
      </c>
      <c r="J20" s="107">
        <f>SUM(J21:J23)</f>
        <v>13504269</v>
      </c>
      <c r="K20" s="107">
        <f>SUM(K21:K23)</f>
        <v>13504269</v>
      </c>
    </row>
    <row r="21" spans="1:11" ht="12.75" customHeight="1" x14ac:dyDescent="0.2">
      <c r="A21" s="224" t="s">
        <v>105</v>
      </c>
      <c r="B21" s="224"/>
      <c r="C21" s="224"/>
      <c r="D21" s="224"/>
      <c r="E21" s="224"/>
      <c r="F21" s="224"/>
      <c r="G21" s="14">
        <v>14</v>
      </c>
      <c r="H21" s="108">
        <v>8700172</v>
      </c>
      <c r="I21" s="108">
        <v>8700172</v>
      </c>
      <c r="J21" s="108">
        <v>8604362</v>
      </c>
      <c r="K21" s="108">
        <v>8604362</v>
      </c>
    </row>
    <row r="22" spans="1:11" ht="12.75" customHeight="1" x14ac:dyDescent="0.2">
      <c r="A22" s="224" t="s">
        <v>106</v>
      </c>
      <c r="B22" s="224"/>
      <c r="C22" s="224"/>
      <c r="D22" s="224"/>
      <c r="E22" s="224"/>
      <c r="F22" s="224"/>
      <c r="G22" s="14">
        <v>15</v>
      </c>
      <c r="H22" s="108">
        <v>3165506</v>
      </c>
      <c r="I22" s="108">
        <v>3165506</v>
      </c>
      <c r="J22" s="108">
        <v>3120664</v>
      </c>
      <c r="K22" s="108">
        <v>3120664</v>
      </c>
    </row>
    <row r="23" spans="1:11" ht="12.75" customHeight="1" x14ac:dyDescent="0.2">
      <c r="A23" s="224" t="s">
        <v>107</v>
      </c>
      <c r="B23" s="224"/>
      <c r="C23" s="224"/>
      <c r="D23" s="224"/>
      <c r="E23" s="224"/>
      <c r="F23" s="224"/>
      <c r="G23" s="14">
        <v>16</v>
      </c>
      <c r="H23" s="108">
        <v>1891139</v>
      </c>
      <c r="I23" s="108">
        <v>1891139</v>
      </c>
      <c r="J23" s="108">
        <v>1779243</v>
      </c>
      <c r="K23" s="108">
        <v>1779243</v>
      </c>
    </row>
    <row r="24" spans="1:11" ht="12.75" customHeight="1" x14ac:dyDescent="0.2">
      <c r="A24" s="189" t="s">
        <v>108</v>
      </c>
      <c r="B24" s="189"/>
      <c r="C24" s="189"/>
      <c r="D24" s="189"/>
      <c r="E24" s="189"/>
      <c r="F24" s="189"/>
      <c r="G24" s="14">
        <v>17</v>
      </c>
      <c r="H24" s="108">
        <v>3855791</v>
      </c>
      <c r="I24" s="108">
        <v>3855791</v>
      </c>
      <c r="J24" s="108">
        <v>3950870</v>
      </c>
      <c r="K24" s="108">
        <v>3950870</v>
      </c>
    </row>
    <row r="25" spans="1:11" ht="12.75" customHeight="1" x14ac:dyDescent="0.2">
      <c r="A25" s="189" t="s">
        <v>109</v>
      </c>
      <c r="B25" s="189"/>
      <c r="C25" s="189"/>
      <c r="D25" s="189"/>
      <c r="E25" s="189"/>
      <c r="F25" s="189"/>
      <c r="G25" s="14">
        <v>18</v>
      </c>
      <c r="H25" s="108">
        <v>2080347</v>
      </c>
      <c r="I25" s="108">
        <v>2080347</v>
      </c>
      <c r="J25" s="108">
        <v>1510963</v>
      </c>
      <c r="K25" s="108">
        <v>1510963</v>
      </c>
    </row>
    <row r="26" spans="1:11" ht="12.75" customHeight="1" x14ac:dyDescent="0.2">
      <c r="A26" s="193" t="s">
        <v>442</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443</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1" t="s">
        <v>361</v>
      </c>
      <c r="B37" s="221"/>
      <c r="C37" s="221"/>
      <c r="D37" s="221"/>
      <c r="E37" s="221"/>
      <c r="F37" s="221"/>
      <c r="G37" s="15">
        <v>30</v>
      </c>
      <c r="H37" s="107">
        <f>SUM(H38:H47)</f>
        <v>687764</v>
      </c>
      <c r="I37" s="107">
        <f>SUM(I38:I47)</f>
        <v>687764</v>
      </c>
      <c r="J37" s="107">
        <f>SUM(J38:J47)</f>
        <v>325581</v>
      </c>
      <c r="K37" s="107">
        <f>SUM(K38:K47)</f>
        <v>325581</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10472</v>
      </c>
      <c r="I41" s="108">
        <v>10472</v>
      </c>
      <c r="J41" s="108">
        <v>14179</v>
      </c>
      <c r="K41" s="108">
        <v>14179</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1257</v>
      </c>
      <c r="I44" s="108">
        <v>1257</v>
      </c>
      <c r="J44" s="108">
        <v>90</v>
      </c>
      <c r="K44" s="108">
        <v>90</v>
      </c>
    </row>
    <row r="45" spans="1:11" ht="12.75" customHeight="1" x14ac:dyDescent="0.2">
      <c r="A45" s="189" t="s">
        <v>138</v>
      </c>
      <c r="B45" s="189"/>
      <c r="C45" s="189"/>
      <c r="D45" s="189"/>
      <c r="E45" s="189"/>
      <c r="F45" s="189"/>
      <c r="G45" s="14">
        <v>38</v>
      </c>
      <c r="H45" s="108">
        <v>301682</v>
      </c>
      <c r="I45" s="108">
        <v>301682</v>
      </c>
      <c r="J45" s="108">
        <v>311312</v>
      </c>
      <c r="K45" s="108">
        <v>311312</v>
      </c>
    </row>
    <row r="46" spans="1:11" ht="12.75" customHeight="1" x14ac:dyDescent="0.2">
      <c r="A46" s="189" t="s">
        <v>139</v>
      </c>
      <c r="B46" s="189"/>
      <c r="C46" s="189"/>
      <c r="D46" s="189"/>
      <c r="E46" s="189"/>
      <c r="F46" s="189"/>
      <c r="G46" s="14">
        <v>39</v>
      </c>
      <c r="H46" s="108">
        <v>374353</v>
      </c>
      <c r="I46" s="108">
        <v>374353</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362</v>
      </c>
      <c r="B48" s="221"/>
      <c r="C48" s="221"/>
      <c r="D48" s="221"/>
      <c r="E48" s="221"/>
      <c r="F48" s="221"/>
      <c r="G48" s="15">
        <v>41</v>
      </c>
      <c r="H48" s="107">
        <f>SUM(H49:H55)</f>
        <v>1174480</v>
      </c>
      <c r="I48" s="107">
        <f>SUM(I49:I55)</f>
        <v>1174480</v>
      </c>
      <c r="J48" s="107">
        <f>SUM(J49:J55)</f>
        <v>1154558</v>
      </c>
      <c r="K48" s="107">
        <f>SUM(K49:K55)</f>
        <v>1154558</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1058093</v>
      </c>
      <c r="I51" s="108">
        <v>1058093</v>
      </c>
      <c r="J51" s="108">
        <v>965198</v>
      </c>
      <c r="K51" s="108">
        <v>965198</v>
      </c>
    </row>
    <row r="52" spans="1:11" ht="12.75" customHeight="1" x14ac:dyDescent="0.2">
      <c r="A52" s="214" t="s">
        <v>144</v>
      </c>
      <c r="B52" s="214"/>
      <c r="C52" s="214"/>
      <c r="D52" s="214"/>
      <c r="E52" s="214"/>
      <c r="F52" s="214"/>
      <c r="G52" s="14">
        <v>45</v>
      </c>
      <c r="H52" s="108">
        <v>116387</v>
      </c>
      <c r="I52" s="108">
        <v>116387</v>
      </c>
      <c r="J52" s="108">
        <v>189360</v>
      </c>
      <c r="K52" s="108">
        <v>189360</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363</v>
      </c>
      <c r="B60" s="221"/>
      <c r="C60" s="221"/>
      <c r="D60" s="221"/>
      <c r="E60" s="221"/>
      <c r="F60" s="221"/>
      <c r="G60" s="15">
        <v>53</v>
      </c>
      <c r="H60" s="107">
        <f>H8+H37+H56+H57</f>
        <v>67152571</v>
      </c>
      <c r="I60" s="107">
        <f t="shared" ref="I60:K60" si="0">I8+I37+I56+I57</f>
        <v>67152571</v>
      </c>
      <c r="J60" s="107">
        <f t="shared" si="0"/>
        <v>184164626</v>
      </c>
      <c r="K60" s="107">
        <f t="shared" si="0"/>
        <v>184164626</v>
      </c>
    </row>
    <row r="61" spans="1:11" ht="12.75" customHeight="1" x14ac:dyDescent="0.2">
      <c r="A61" s="221" t="s">
        <v>364</v>
      </c>
      <c r="B61" s="221"/>
      <c r="C61" s="221"/>
      <c r="D61" s="221"/>
      <c r="E61" s="221"/>
      <c r="F61" s="221"/>
      <c r="G61" s="15">
        <v>54</v>
      </c>
      <c r="H61" s="107">
        <f>H14+H48+H58+H59</f>
        <v>62954578</v>
      </c>
      <c r="I61" s="107">
        <f t="shared" ref="I61:K61" si="1">I14+I48+I58+I59</f>
        <v>62954578</v>
      </c>
      <c r="J61" s="107">
        <f t="shared" si="1"/>
        <v>165479616</v>
      </c>
      <c r="K61" s="107">
        <f t="shared" si="1"/>
        <v>165479616</v>
      </c>
    </row>
    <row r="62" spans="1:11" ht="12.75" customHeight="1" x14ac:dyDescent="0.2">
      <c r="A62" s="221" t="s">
        <v>365</v>
      </c>
      <c r="B62" s="221"/>
      <c r="C62" s="221"/>
      <c r="D62" s="221"/>
      <c r="E62" s="221"/>
      <c r="F62" s="221"/>
      <c r="G62" s="15">
        <v>55</v>
      </c>
      <c r="H62" s="107">
        <f>H60-H61</f>
        <v>4197993</v>
      </c>
      <c r="I62" s="107">
        <f t="shared" ref="I62:K62" si="2">I60-I61</f>
        <v>4197993</v>
      </c>
      <c r="J62" s="107">
        <f t="shared" si="2"/>
        <v>18685010</v>
      </c>
      <c r="K62" s="107">
        <f t="shared" si="2"/>
        <v>18685010</v>
      </c>
    </row>
    <row r="63" spans="1:11" ht="12.75" customHeight="1" x14ac:dyDescent="0.2">
      <c r="A63" s="222" t="s">
        <v>366</v>
      </c>
      <c r="B63" s="222"/>
      <c r="C63" s="222"/>
      <c r="D63" s="222"/>
      <c r="E63" s="222"/>
      <c r="F63" s="222"/>
      <c r="G63" s="15">
        <v>56</v>
      </c>
      <c r="H63" s="107">
        <f>+IF((H60-H61)&gt;0,(H60-H61),0)</f>
        <v>4197993</v>
      </c>
      <c r="I63" s="107">
        <f t="shared" ref="I63:K63" si="3">+IF((I60-I61)&gt;0,(I60-I61),0)</f>
        <v>4197993</v>
      </c>
      <c r="J63" s="107">
        <f t="shared" si="3"/>
        <v>18685010</v>
      </c>
      <c r="K63" s="107">
        <f t="shared" si="3"/>
        <v>18685010</v>
      </c>
    </row>
    <row r="64" spans="1:11" ht="12.75" customHeight="1" x14ac:dyDescent="0.2">
      <c r="A64" s="222" t="s">
        <v>367</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368</v>
      </c>
      <c r="B66" s="221"/>
      <c r="C66" s="221"/>
      <c r="D66" s="221"/>
      <c r="E66" s="221"/>
      <c r="F66" s="221"/>
      <c r="G66" s="15">
        <v>59</v>
      </c>
      <c r="H66" s="107">
        <f>H62-H65</f>
        <v>4197993</v>
      </c>
      <c r="I66" s="107">
        <f t="shared" ref="I66:K66" si="5">I62-I65</f>
        <v>4197993</v>
      </c>
      <c r="J66" s="107">
        <f t="shared" si="5"/>
        <v>18685010</v>
      </c>
      <c r="K66" s="107">
        <f t="shared" si="5"/>
        <v>18685010</v>
      </c>
    </row>
    <row r="67" spans="1:11" ht="12.75" customHeight="1" x14ac:dyDescent="0.2">
      <c r="A67" s="222" t="s">
        <v>369</v>
      </c>
      <c r="B67" s="222"/>
      <c r="C67" s="222"/>
      <c r="D67" s="222"/>
      <c r="E67" s="222"/>
      <c r="F67" s="222"/>
      <c r="G67" s="15">
        <v>60</v>
      </c>
      <c r="H67" s="107">
        <f>+IF((H62-H65)&gt;0,(H62-H65),0)</f>
        <v>4197993</v>
      </c>
      <c r="I67" s="107">
        <f t="shared" ref="I67:K67" si="6">+IF((I62-I65)&gt;0,(I62-I65),0)</f>
        <v>4197993</v>
      </c>
      <c r="J67" s="107">
        <f t="shared" si="6"/>
        <v>18685010</v>
      </c>
      <c r="K67" s="107">
        <f t="shared" si="6"/>
        <v>18685010</v>
      </c>
    </row>
    <row r="68" spans="1:11" ht="12.75" customHeight="1" x14ac:dyDescent="0.2">
      <c r="A68" s="222" t="s">
        <v>370</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372</v>
      </c>
      <c r="B74" s="222"/>
      <c r="C74" s="222"/>
      <c r="D74" s="222"/>
      <c r="E74" s="222"/>
      <c r="F74" s="222"/>
      <c r="G74" s="15">
        <v>66</v>
      </c>
      <c r="H74" s="130">
        <v>0</v>
      </c>
      <c r="I74" s="130">
        <v>0</v>
      </c>
      <c r="J74" s="130">
        <v>0</v>
      </c>
      <c r="K74" s="130">
        <v>0</v>
      </c>
    </row>
    <row r="75" spans="1:11" ht="12.75" customHeight="1" x14ac:dyDescent="0.2">
      <c r="A75" s="222" t="s">
        <v>373</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5">
        <v>68</v>
      </c>
      <c r="H77" s="130">
        <v>0</v>
      </c>
      <c r="I77" s="130">
        <v>0</v>
      </c>
      <c r="J77" s="130">
        <v>0</v>
      </c>
      <c r="K77" s="130">
        <v>0</v>
      </c>
    </row>
    <row r="78" spans="1:11" ht="12.75" customHeight="1" x14ac:dyDescent="0.2">
      <c r="A78" s="220" t="s">
        <v>375</v>
      </c>
      <c r="B78" s="220"/>
      <c r="C78" s="220"/>
      <c r="D78" s="220"/>
      <c r="E78" s="220"/>
      <c r="F78" s="220"/>
      <c r="G78" s="95">
        <v>69</v>
      </c>
      <c r="H78" s="109">
        <v>0</v>
      </c>
      <c r="I78" s="109">
        <v>0</v>
      </c>
      <c r="J78" s="109">
        <v>0</v>
      </c>
      <c r="K78" s="109">
        <v>0</v>
      </c>
    </row>
    <row r="79" spans="1:11" ht="12.75" customHeight="1" x14ac:dyDescent="0.2">
      <c r="A79" s="220" t="s">
        <v>376</v>
      </c>
      <c r="B79" s="220"/>
      <c r="C79" s="220"/>
      <c r="D79" s="220"/>
      <c r="E79" s="220"/>
      <c r="F79" s="220"/>
      <c r="G79" s="95">
        <v>70</v>
      </c>
      <c r="H79" s="109">
        <v>0</v>
      </c>
      <c r="I79" s="109">
        <v>0</v>
      </c>
      <c r="J79" s="109">
        <v>0</v>
      </c>
      <c r="K79" s="109">
        <v>0</v>
      </c>
    </row>
    <row r="80" spans="1:11" ht="12.75" customHeight="1" x14ac:dyDescent="0.2">
      <c r="A80" s="221" t="s">
        <v>377</v>
      </c>
      <c r="B80" s="221"/>
      <c r="C80" s="221"/>
      <c r="D80" s="221"/>
      <c r="E80" s="221"/>
      <c r="F80" s="221"/>
      <c r="G80" s="15">
        <v>71</v>
      </c>
      <c r="H80" s="130">
        <v>0</v>
      </c>
      <c r="I80" s="130">
        <v>0</v>
      </c>
      <c r="J80" s="130">
        <v>0</v>
      </c>
      <c r="K80" s="130">
        <v>0</v>
      </c>
    </row>
    <row r="81" spans="1:11" ht="12.75" customHeight="1" x14ac:dyDescent="0.2">
      <c r="A81" s="221" t="s">
        <v>378</v>
      </c>
      <c r="B81" s="221"/>
      <c r="C81" s="221"/>
      <c r="D81" s="221"/>
      <c r="E81" s="221"/>
      <c r="F81" s="221"/>
      <c r="G81" s="15">
        <v>72</v>
      </c>
      <c r="H81" s="130">
        <v>0</v>
      </c>
      <c r="I81" s="130">
        <v>0</v>
      </c>
      <c r="J81" s="130">
        <v>0</v>
      </c>
      <c r="K81" s="130">
        <v>0</v>
      </c>
    </row>
    <row r="82" spans="1:11" ht="12.75" customHeight="1" x14ac:dyDescent="0.2">
      <c r="A82" s="222" t="s">
        <v>379</v>
      </c>
      <c r="B82" s="222"/>
      <c r="C82" s="222"/>
      <c r="D82" s="222"/>
      <c r="E82" s="222"/>
      <c r="F82" s="222"/>
      <c r="G82" s="15">
        <v>73</v>
      </c>
      <c r="H82" s="130">
        <v>0</v>
      </c>
      <c r="I82" s="130">
        <v>0</v>
      </c>
      <c r="J82" s="130">
        <v>0</v>
      </c>
      <c r="K82" s="130">
        <v>0</v>
      </c>
    </row>
    <row r="83" spans="1:11" ht="12.75" customHeight="1" x14ac:dyDescent="0.2">
      <c r="A83" s="222" t="s">
        <v>380</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f>H66</f>
        <v>4197993</v>
      </c>
      <c r="I89" s="111">
        <f>I66</f>
        <v>4197993</v>
      </c>
      <c r="J89" s="111">
        <f t="shared" ref="J89:K89" si="8">J66</f>
        <v>18685010</v>
      </c>
      <c r="K89" s="111">
        <f t="shared" si="8"/>
        <v>18685010</v>
      </c>
    </row>
    <row r="90" spans="1:11" ht="24" customHeight="1" x14ac:dyDescent="0.2">
      <c r="A90" s="191" t="s">
        <v>437</v>
      </c>
      <c r="B90" s="191"/>
      <c r="C90" s="191"/>
      <c r="D90" s="191"/>
      <c r="E90" s="191"/>
      <c r="F90" s="191"/>
      <c r="G90" s="15">
        <v>79</v>
      </c>
      <c r="H90" s="128">
        <f>H91+H98</f>
        <v>0</v>
      </c>
      <c r="I90" s="128">
        <f>I91+I98</f>
        <v>0</v>
      </c>
      <c r="J90" s="128">
        <f t="shared" ref="J90:K90" si="9">J91+J98</f>
        <v>0</v>
      </c>
      <c r="K90" s="128">
        <f t="shared" si="9"/>
        <v>0</v>
      </c>
    </row>
    <row r="91" spans="1:11" ht="24" customHeight="1" x14ac:dyDescent="0.2">
      <c r="A91" s="212" t="s">
        <v>444</v>
      </c>
      <c r="B91" s="212"/>
      <c r="C91" s="212"/>
      <c r="D91" s="212"/>
      <c r="E91" s="212"/>
      <c r="F91" s="212"/>
      <c r="G91" s="15">
        <v>80</v>
      </c>
      <c r="H91" s="128">
        <f>SUM(H92:H96)</f>
        <v>0</v>
      </c>
      <c r="I91" s="128">
        <f>SUM(I92:I96)</f>
        <v>0</v>
      </c>
      <c r="J91" s="128">
        <f t="shared" ref="J91:K91" si="10">SUM(J92:J96)</f>
        <v>0</v>
      </c>
      <c r="K91" s="128">
        <f t="shared" si="10"/>
        <v>0</v>
      </c>
    </row>
    <row r="92" spans="1:11" ht="25.5" customHeight="1" x14ac:dyDescent="0.2">
      <c r="A92" s="214" t="s">
        <v>382</v>
      </c>
      <c r="B92" s="214"/>
      <c r="C92" s="214"/>
      <c r="D92" s="214"/>
      <c r="E92" s="214"/>
      <c r="F92" s="214"/>
      <c r="G92" s="15">
        <v>81</v>
      </c>
      <c r="H92" s="111">
        <v>0</v>
      </c>
      <c r="I92" s="111">
        <v>0</v>
      </c>
      <c r="J92" s="111">
        <v>0</v>
      </c>
      <c r="K92" s="111">
        <v>0</v>
      </c>
    </row>
    <row r="93" spans="1:11" ht="38.25" customHeight="1" x14ac:dyDescent="0.2">
      <c r="A93" s="214" t="s">
        <v>383</v>
      </c>
      <c r="B93" s="214"/>
      <c r="C93" s="214"/>
      <c r="D93" s="214"/>
      <c r="E93" s="214"/>
      <c r="F93" s="214"/>
      <c r="G93" s="15">
        <v>82</v>
      </c>
      <c r="H93" s="111">
        <v>0</v>
      </c>
      <c r="I93" s="111">
        <v>0</v>
      </c>
      <c r="J93" s="111">
        <v>0</v>
      </c>
      <c r="K93" s="111">
        <v>0</v>
      </c>
    </row>
    <row r="94" spans="1:11" ht="38.25" customHeight="1" x14ac:dyDescent="0.2">
      <c r="A94" s="214" t="s">
        <v>384</v>
      </c>
      <c r="B94" s="214"/>
      <c r="C94" s="214"/>
      <c r="D94" s="214"/>
      <c r="E94" s="214"/>
      <c r="F94" s="214"/>
      <c r="G94" s="15">
        <v>83</v>
      </c>
      <c r="H94" s="111">
        <v>0</v>
      </c>
      <c r="I94" s="111">
        <v>0</v>
      </c>
      <c r="J94" s="111">
        <v>0</v>
      </c>
      <c r="K94" s="111">
        <v>0</v>
      </c>
    </row>
    <row r="95" spans="1:11" x14ac:dyDescent="0.2">
      <c r="A95" s="214" t="s">
        <v>385</v>
      </c>
      <c r="B95" s="214"/>
      <c r="C95" s="214"/>
      <c r="D95" s="214"/>
      <c r="E95" s="214"/>
      <c r="F95" s="214"/>
      <c r="G95" s="15">
        <v>84</v>
      </c>
      <c r="H95" s="111">
        <v>0</v>
      </c>
      <c r="I95" s="111">
        <v>0</v>
      </c>
      <c r="J95" s="111">
        <v>0</v>
      </c>
      <c r="K95" s="111">
        <v>0</v>
      </c>
    </row>
    <row r="96" spans="1:11" x14ac:dyDescent="0.2">
      <c r="A96" s="214" t="s">
        <v>386</v>
      </c>
      <c r="B96" s="214"/>
      <c r="C96" s="214"/>
      <c r="D96" s="214"/>
      <c r="E96" s="214"/>
      <c r="F96" s="214"/>
      <c r="G96" s="15">
        <v>85</v>
      </c>
      <c r="H96" s="111">
        <v>0</v>
      </c>
      <c r="I96" s="111">
        <v>0</v>
      </c>
      <c r="J96" s="111">
        <v>0</v>
      </c>
      <c r="K96" s="111">
        <v>0</v>
      </c>
    </row>
    <row r="97" spans="1:11" ht="26.25" customHeight="1" x14ac:dyDescent="0.2">
      <c r="A97" s="214" t="s">
        <v>387</v>
      </c>
      <c r="B97" s="214"/>
      <c r="C97" s="214"/>
      <c r="D97" s="214"/>
      <c r="E97" s="214"/>
      <c r="F97" s="214"/>
      <c r="G97" s="15">
        <v>86</v>
      </c>
      <c r="H97" s="111">
        <v>0</v>
      </c>
      <c r="I97" s="111">
        <v>0</v>
      </c>
      <c r="J97" s="111">
        <v>0</v>
      </c>
      <c r="K97" s="111">
        <v>0</v>
      </c>
    </row>
    <row r="98" spans="1:11" ht="25.5" customHeight="1" x14ac:dyDescent="0.2">
      <c r="A98" s="212" t="s">
        <v>438</v>
      </c>
      <c r="B98" s="212"/>
      <c r="C98" s="212"/>
      <c r="D98" s="212"/>
      <c r="E98" s="212"/>
      <c r="F98" s="212"/>
      <c r="G98" s="15">
        <v>87</v>
      </c>
      <c r="H98" s="128">
        <f>SUM(H99:H106)</f>
        <v>0</v>
      </c>
      <c r="I98" s="128">
        <f>SUM(I99:I106)</f>
        <v>0</v>
      </c>
      <c r="J98" s="128">
        <f t="shared" ref="J98:K98" si="11">SUM(J99:J106)</f>
        <v>0</v>
      </c>
      <c r="K98" s="128">
        <f t="shared" si="11"/>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388</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389</v>
      </c>
      <c r="B104" s="214"/>
      <c r="C104" s="214"/>
      <c r="D104" s="214"/>
      <c r="E104" s="214"/>
      <c r="F104" s="214"/>
      <c r="G104" s="14">
        <v>93</v>
      </c>
      <c r="H104" s="111">
        <v>0</v>
      </c>
      <c r="I104" s="111">
        <v>0</v>
      </c>
      <c r="J104" s="111">
        <v>0</v>
      </c>
      <c r="K104" s="111">
        <v>0</v>
      </c>
    </row>
    <row r="105" spans="1:11" ht="26.25" customHeight="1" x14ac:dyDescent="0.2">
      <c r="A105" s="214" t="s">
        <v>390</v>
      </c>
      <c r="B105" s="214"/>
      <c r="C105" s="214"/>
      <c r="D105" s="214"/>
      <c r="E105" s="214"/>
      <c r="F105" s="214"/>
      <c r="G105" s="14">
        <v>94</v>
      </c>
      <c r="H105" s="111">
        <v>0</v>
      </c>
      <c r="I105" s="111">
        <v>0</v>
      </c>
      <c r="J105" s="111">
        <v>0</v>
      </c>
      <c r="K105" s="111">
        <v>0</v>
      </c>
    </row>
    <row r="106" spans="1:11" x14ac:dyDescent="0.2">
      <c r="A106" s="214" t="s">
        <v>391</v>
      </c>
      <c r="B106" s="214"/>
      <c r="C106" s="214"/>
      <c r="D106" s="214"/>
      <c r="E106" s="214"/>
      <c r="F106" s="214"/>
      <c r="G106" s="14">
        <v>95</v>
      </c>
      <c r="H106" s="111">
        <v>0</v>
      </c>
      <c r="I106" s="111">
        <v>0</v>
      </c>
      <c r="J106" s="111">
        <v>0</v>
      </c>
      <c r="K106" s="111">
        <v>0</v>
      </c>
    </row>
    <row r="107" spans="1:11" ht="24.75" customHeight="1" x14ac:dyDescent="0.2">
      <c r="A107" s="214" t="s">
        <v>392</v>
      </c>
      <c r="B107" s="214"/>
      <c r="C107" s="214"/>
      <c r="D107" s="214"/>
      <c r="E107" s="214"/>
      <c r="F107" s="214"/>
      <c r="G107" s="14">
        <v>96</v>
      </c>
      <c r="H107" s="111">
        <v>0</v>
      </c>
      <c r="I107" s="111">
        <v>0</v>
      </c>
      <c r="J107" s="111">
        <v>0</v>
      </c>
      <c r="K107" s="111">
        <v>0</v>
      </c>
    </row>
    <row r="108" spans="1:11" ht="22.9" customHeight="1" x14ac:dyDescent="0.2">
      <c r="A108" s="191" t="s">
        <v>439</v>
      </c>
      <c r="B108" s="191"/>
      <c r="C108" s="191"/>
      <c r="D108" s="191"/>
      <c r="E108" s="191"/>
      <c r="F108" s="191"/>
      <c r="G108" s="15">
        <v>97</v>
      </c>
      <c r="H108" s="128">
        <f>H91+H98-H107-H97</f>
        <v>0</v>
      </c>
      <c r="I108" s="128">
        <f>I91+I98-I107-I97</f>
        <v>0</v>
      </c>
      <c r="J108" s="128">
        <f t="shared" ref="J108:K108" si="12">J91+J98-J107-J97</f>
        <v>0</v>
      </c>
      <c r="K108" s="128">
        <f t="shared" si="12"/>
        <v>0</v>
      </c>
    </row>
    <row r="109" spans="1:11" ht="12.75" customHeight="1" x14ac:dyDescent="0.2">
      <c r="A109" s="191" t="s">
        <v>393</v>
      </c>
      <c r="B109" s="191"/>
      <c r="C109" s="191"/>
      <c r="D109" s="191"/>
      <c r="E109" s="191"/>
      <c r="F109" s="191"/>
      <c r="G109" s="15">
        <v>98</v>
      </c>
      <c r="H109" s="110">
        <f>H89+H108</f>
        <v>4197993</v>
      </c>
      <c r="I109" s="110">
        <f>I89+I108</f>
        <v>4197993</v>
      </c>
      <c r="J109" s="110">
        <f t="shared" ref="J109:K109" si="13">J89+J108</f>
        <v>18685010</v>
      </c>
      <c r="K109" s="110">
        <f t="shared" si="13"/>
        <v>18685010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110" zoomScaleNormal="100" workbookViewId="0">
      <selection activeCell="H58" sqref="H58:I5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464</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462</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f>RDG!H62</f>
        <v>4197993</v>
      </c>
      <c r="I8" s="123">
        <f>RDG!J62</f>
        <v>18685010</v>
      </c>
    </row>
    <row r="9" spans="1:9" ht="12.75" customHeight="1" x14ac:dyDescent="0.2">
      <c r="A9" s="245" t="s">
        <v>171</v>
      </c>
      <c r="B9" s="245"/>
      <c r="C9" s="245"/>
      <c r="D9" s="245"/>
      <c r="E9" s="245"/>
      <c r="F9" s="245"/>
      <c r="G9" s="124">
        <v>2</v>
      </c>
      <c r="H9" s="125">
        <f>H10+H11+H12+H13+H14+H15+H16+H17</f>
        <v>4222379</v>
      </c>
      <c r="I9" s="125">
        <f>I10+I11+I12+I13+I14+I15+I16+I17</f>
        <v>4752542</v>
      </c>
    </row>
    <row r="10" spans="1:9" ht="12.75" customHeight="1" x14ac:dyDescent="0.2">
      <c r="A10" s="224" t="s">
        <v>172</v>
      </c>
      <c r="B10" s="224"/>
      <c r="C10" s="224"/>
      <c r="D10" s="224"/>
      <c r="E10" s="224"/>
      <c r="F10" s="224"/>
      <c r="G10" s="122">
        <v>3</v>
      </c>
      <c r="H10" s="123">
        <v>3855791</v>
      </c>
      <c r="I10" s="123">
        <v>3950870</v>
      </c>
    </row>
    <row r="11" spans="1:9" ht="22.15" customHeight="1" x14ac:dyDescent="0.2">
      <c r="A11" s="224" t="s">
        <v>173</v>
      </c>
      <c r="B11" s="224"/>
      <c r="C11" s="224"/>
      <c r="D11" s="224"/>
      <c r="E11" s="224"/>
      <c r="F11" s="224"/>
      <c r="G11" s="122">
        <v>4</v>
      </c>
      <c r="H11" s="123">
        <v>-916589</v>
      </c>
      <c r="I11" s="123">
        <v>-163493</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-11729</v>
      </c>
      <c r="I13" s="123">
        <v>-14268</v>
      </c>
    </row>
    <row r="14" spans="1:9" ht="12.75" customHeight="1" x14ac:dyDescent="0.2">
      <c r="A14" s="224" t="s">
        <v>176</v>
      </c>
      <c r="B14" s="224"/>
      <c r="C14" s="224"/>
      <c r="D14" s="224"/>
      <c r="E14" s="224"/>
      <c r="F14" s="224"/>
      <c r="G14" s="122">
        <v>7</v>
      </c>
      <c r="H14" s="123">
        <v>1669259</v>
      </c>
      <c r="I14" s="123">
        <v>965198</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-374353</v>
      </c>
      <c r="I16" s="123">
        <v>14235</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8420372</v>
      </c>
      <c r="I18" s="125">
        <f>I8+I9</f>
        <v>23437552</v>
      </c>
    </row>
    <row r="19" spans="1:9" ht="12.75" customHeight="1" x14ac:dyDescent="0.2">
      <c r="A19" s="245" t="s">
        <v>180</v>
      </c>
      <c r="B19" s="245"/>
      <c r="C19" s="245"/>
      <c r="D19" s="245"/>
      <c r="E19" s="245"/>
      <c r="F19" s="245"/>
      <c r="G19" s="124">
        <v>12</v>
      </c>
      <c r="H19" s="125">
        <f>H20+H21+H22+H23</f>
        <v>36752811</v>
      </c>
      <c r="I19" s="125">
        <f>I20+I21+I22+I23</f>
        <v>-93168530</v>
      </c>
    </row>
    <row r="20" spans="1:9" ht="12.75" customHeight="1" x14ac:dyDescent="0.2">
      <c r="A20" s="224" t="s">
        <v>181</v>
      </c>
      <c r="B20" s="224"/>
      <c r="C20" s="224"/>
      <c r="D20" s="224"/>
      <c r="E20" s="224"/>
      <c r="F20" s="224"/>
      <c r="G20" s="122">
        <v>13</v>
      </c>
      <c r="H20" s="123">
        <v>32709140</v>
      </c>
      <c r="I20" s="123">
        <v>658412</v>
      </c>
    </row>
    <row r="21" spans="1:9" ht="12.75" customHeight="1" x14ac:dyDescent="0.2">
      <c r="A21" s="224" t="s">
        <v>182</v>
      </c>
      <c r="B21" s="224"/>
      <c r="C21" s="224"/>
      <c r="D21" s="224"/>
      <c r="E21" s="224"/>
      <c r="F21" s="224"/>
      <c r="G21" s="122">
        <v>14</v>
      </c>
      <c r="H21" s="123">
        <v>2057615</v>
      </c>
      <c r="I21" s="123">
        <v>-93409439</v>
      </c>
    </row>
    <row r="22" spans="1:9" ht="12.75" customHeight="1" x14ac:dyDescent="0.2">
      <c r="A22" s="224" t="s">
        <v>183</v>
      </c>
      <c r="B22" s="224"/>
      <c r="C22" s="224"/>
      <c r="D22" s="224"/>
      <c r="E22" s="224"/>
      <c r="F22" s="224"/>
      <c r="G22" s="122">
        <v>15</v>
      </c>
      <c r="H22" s="123">
        <v>2596057</v>
      </c>
      <c r="I22" s="123">
        <v>-1396725</v>
      </c>
    </row>
    <row r="23" spans="1:9" ht="12.75" customHeight="1" x14ac:dyDescent="0.2">
      <c r="A23" s="224" t="s">
        <v>184</v>
      </c>
      <c r="B23" s="224"/>
      <c r="C23" s="224"/>
      <c r="D23" s="224"/>
      <c r="E23" s="224"/>
      <c r="F23" s="224"/>
      <c r="G23" s="122">
        <v>16</v>
      </c>
      <c r="H23" s="123">
        <v>-610001</v>
      </c>
      <c r="I23" s="123">
        <v>979222</v>
      </c>
    </row>
    <row r="24" spans="1:9" ht="12.75" customHeight="1" x14ac:dyDescent="0.2">
      <c r="A24" s="241" t="s">
        <v>185</v>
      </c>
      <c r="B24" s="241"/>
      <c r="C24" s="241"/>
      <c r="D24" s="241"/>
      <c r="E24" s="241"/>
      <c r="F24" s="241"/>
      <c r="G24" s="124">
        <v>17</v>
      </c>
      <c r="H24" s="125">
        <f>H18+H19</f>
        <v>45173183</v>
      </c>
      <c r="I24" s="125">
        <f>I18+I19</f>
        <v>-69730978</v>
      </c>
    </row>
    <row r="25" spans="1:9" ht="12.75" customHeight="1" x14ac:dyDescent="0.2">
      <c r="A25" s="189" t="s">
        <v>186</v>
      </c>
      <c r="B25" s="189"/>
      <c r="C25" s="189"/>
      <c r="D25" s="189"/>
      <c r="E25" s="189"/>
      <c r="F25" s="189"/>
      <c r="G25" s="122">
        <v>18</v>
      </c>
      <c r="H25" s="123">
        <v>-1387665</v>
      </c>
      <c r="I25" s="123">
        <v>-965198</v>
      </c>
    </row>
    <row r="26" spans="1:9" ht="12.75" customHeight="1" x14ac:dyDescent="0.2">
      <c r="A26" s="189" t="s">
        <v>187</v>
      </c>
      <c r="B26" s="189"/>
      <c r="C26" s="189"/>
      <c r="D26" s="189"/>
      <c r="E26" s="189"/>
      <c r="F26" s="189"/>
      <c r="G26" s="122">
        <v>19</v>
      </c>
      <c r="H26" s="123">
        <v>-268420</v>
      </c>
      <c r="I26" s="123">
        <v>0</v>
      </c>
    </row>
    <row r="27" spans="1:9" ht="25.9" customHeight="1" x14ac:dyDescent="0.2">
      <c r="A27" s="242" t="s">
        <v>188</v>
      </c>
      <c r="B27" s="242"/>
      <c r="C27" s="242"/>
      <c r="D27" s="242"/>
      <c r="E27" s="242"/>
      <c r="F27" s="242"/>
      <c r="G27" s="124">
        <v>20</v>
      </c>
      <c r="H27" s="125">
        <f>H24+H25+H26</f>
        <v>43517098</v>
      </c>
      <c r="I27" s="125">
        <f>I24+I25+I26</f>
        <v>-70696176</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916589</v>
      </c>
      <c r="I29" s="126">
        <v>904737</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14268</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1" t="s">
        <v>196</v>
      </c>
      <c r="B35" s="241"/>
      <c r="C35" s="241"/>
      <c r="D35" s="241"/>
      <c r="E35" s="241"/>
      <c r="F35" s="241"/>
      <c r="G35" s="124">
        <v>27</v>
      </c>
      <c r="H35" s="127">
        <f>H29+H30+H31+H32+H33+H34</f>
        <v>916589</v>
      </c>
      <c r="I35" s="127">
        <f>I29+I30+I31+I32+I33+I34</f>
        <v>919005</v>
      </c>
    </row>
    <row r="36" spans="1:9" ht="22.9" customHeight="1" x14ac:dyDescent="0.2">
      <c r="A36" s="189" t="s">
        <v>197</v>
      </c>
      <c r="B36" s="189"/>
      <c r="C36" s="189"/>
      <c r="D36" s="189"/>
      <c r="E36" s="189"/>
      <c r="F36" s="189"/>
      <c r="G36" s="122">
        <v>28</v>
      </c>
      <c r="H36" s="126">
        <v>-4940873</v>
      </c>
      <c r="I36" s="126">
        <v>-4161010</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1" t="s">
        <v>202</v>
      </c>
      <c r="B41" s="241"/>
      <c r="C41" s="241"/>
      <c r="D41" s="241"/>
      <c r="E41" s="241"/>
      <c r="F41" s="241"/>
      <c r="G41" s="124">
        <v>33</v>
      </c>
      <c r="H41" s="127">
        <f>H36+H37+H38+H39+H40</f>
        <v>-4940873</v>
      </c>
      <c r="I41" s="127">
        <f>I36+I37+I38+I39+I40</f>
        <v>-4161010</v>
      </c>
    </row>
    <row r="42" spans="1:9" ht="29.45" customHeight="1" x14ac:dyDescent="0.2">
      <c r="A42" s="242" t="s">
        <v>203</v>
      </c>
      <c r="B42" s="242"/>
      <c r="C42" s="242"/>
      <c r="D42" s="242"/>
      <c r="E42" s="242"/>
      <c r="F42" s="242"/>
      <c r="G42" s="124">
        <v>34</v>
      </c>
      <c r="H42" s="127">
        <f>H35+H41</f>
        <v>-4024284</v>
      </c>
      <c r="I42" s="127">
        <f>I35+I41</f>
        <v>-3242005</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70322</v>
      </c>
      <c r="I46" s="126">
        <v>59333</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70322</v>
      </c>
      <c r="I48" s="127">
        <f>I44+I45+I46+I47</f>
        <v>59333</v>
      </c>
    </row>
    <row r="49" spans="1:9" ht="24.6" customHeight="1" x14ac:dyDescent="0.2">
      <c r="A49" s="189" t="s">
        <v>306</v>
      </c>
      <c r="B49" s="189"/>
      <c r="C49" s="189"/>
      <c r="D49" s="189"/>
      <c r="E49" s="189"/>
      <c r="F49" s="189"/>
      <c r="G49" s="122">
        <v>40</v>
      </c>
      <c r="H49" s="126">
        <v>-3593621</v>
      </c>
      <c r="I49" s="126">
        <v>-1884203</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-230316</v>
      </c>
      <c r="I53" s="126">
        <v>-1060951</v>
      </c>
    </row>
    <row r="54" spans="1:9" ht="30.6" customHeight="1" x14ac:dyDescent="0.2">
      <c r="A54" s="241" t="s">
        <v>214</v>
      </c>
      <c r="B54" s="241"/>
      <c r="C54" s="241"/>
      <c r="D54" s="241"/>
      <c r="E54" s="241"/>
      <c r="F54" s="241"/>
      <c r="G54" s="124">
        <v>45</v>
      </c>
      <c r="H54" s="127">
        <f>H49+H50+H51+H52+H53</f>
        <v>-3823937</v>
      </c>
      <c r="I54" s="127">
        <f>I49+I50+I51+I52+I53</f>
        <v>-2945154</v>
      </c>
    </row>
    <row r="55" spans="1:9" ht="29.45" customHeight="1" x14ac:dyDescent="0.2">
      <c r="A55" s="242" t="s">
        <v>215</v>
      </c>
      <c r="B55" s="242"/>
      <c r="C55" s="242"/>
      <c r="D55" s="242"/>
      <c r="E55" s="242"/>
      <c r="F55" s="242"/>
      <c r="G55" s="124">
        <v>46</v>
      </c>
      <c r="H55" s="127">
        <f>H48+H54</f>
        <v>-3753615</v>
      </c>
      <c r="I55" s="127">
        <f>I48+I54</f>
        <v>-2885821</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35739199</v>
      </c>
      <c r="I57" s="127">
        <f>I27+I42+I55+I56</f>
        <v>-76824002</v>
      </c>
    </row>
    <row r="58" spans="1:9" x14ac:dyDescent="0.2">
      <c r="A58" s="244" t="s">
        <v>218</v>
      </c>
      <c r="B58" s="244"/>
      <c r="C58" s="244"/>
      <c r="D58" s="244"/>
      <c r="E58" s="244"/>
      <c r="F58" s="244"/>
      <c r="G58" s="122">
        <v>49</v>
      </c>
      <c r="H58" s="126">
        <v>72192366</v>
      </c>
      <c r="I58" s="126">
        <v>112782020</v>
      </c>
    </row>
    <row r="59" spans="1:9" ht="31.15" customHeight="1" x14ac:dyDescent="0.2">
      <c r="A59" s="242" t="s">
        <v>219</v>
      </c>
      <c r="B59" s="242"/>
      <c r="C59" s="242"/>
      <c r="D59" s="242"/>
      <c r="E59" s="242"/>
      <c r="F59" s="242"/>
      <c r="G59" s="124">
        <v>50</v>
      </c>
      <c r="H59" s="127">
        <f>H57+H58</f>
        <v>107931565</v>
      </c>
      <c r="I59" s="127">
        <f>I57+I58</f>
        <v>35958018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395</v>
      </c>
      <c r="B12" s="254"/>
      <c r="C12" s="254"/>
      <c r="D12" s="254"/>
      <c r="E12" s="254"/>
      <c r="F12" s="254"/>
      <c r="G12" s="21">
        <v>5</v>
      </c>
      <c r="H12" s="30">
        <v>0</v>
      </c>
      <c r="I12" s="30">
        <v>0</v>
      </c>
    </row>
    <row r="13" spans="1:9" x14ac:dyDescent="0.2">
      <c r="A13" s="255" t="s">
        <v>396</v>
      </c>
      <c r="B13" s="255"/>
      <c r="C13" s="255"/>
      <c r="D13" s="255"/>
      <c r="E13" s="255"/>
      <c r="F13" s="255"/>
      <c r="G13" s="112">
        <v>6</v>
      </c>
      <c r="H13" s="115">
        <f>SUM(H8:H12)</f>
        <v>0</v>
      </c>
      <c r="I13" s="115">
        <f>SUM(I8:I12)</f>
        <v>0</v>
      </c>
    </row>
    <row r="14" spans="1:9" ht="12.75" customHeight="1" x14ac:dyDescent="0.2">
      <c r="A14" s="254" t="s">
        <v>397</v>
      </c>
      <c r="B14" s="254"/>
      <c r="C14" s="254"/>
      <c r="D14" s="254"/>
      <c r="E14" s="254"/>
      <c r="F14" s="254"/>
      <c r="G14" s="21">
        <v>7</v>
      </c>
      <c r="H14" s="30">
        <v>0</v>
      </c>
      <c r="I14" s="30">
        <v>0</v>
      </c>
    </row>
    <row r="15" spans="1:9" ht="12.75" customHeight="1" x14ac:dyDescent="0.2">
      <c r="A15" s="254" t="s">
        <v>398</v>
      </c>
      <c r="B15" s="254"/>
      <c r="C15" s="254"/>
      <c r="D15" s="254"/>
      <c r="E15" s="254"/>
      <c r="F15" s="254"/>
      <c r="G15" s="21">
        <v>8</v>
      </c>
      <c r="H15" s="30">
        <v>0</v>
      </c>
      <c r="I15" s="30">
        <v>0</v>
      </c>
    </row>
    <row r="16" spans="1:9" ht="12.75" customHeight="1" x14ac:dyDescent="0.2">
      <c r="A16" s="254" t="s">
        <v>399</v>
      </c>
      <c r="B16" s="254"/>
      <c r="C16" s="254"/>
      <c r="D16" s="254"/>
      <c r="E16" s="254"/>
      <c r="F16" s="254"/>
      <c r="G16" s="21">
        <v>9</v>
      </c>
      <c r="H16" s="30">
        <v>0</v>
      </c>
      <c r="I16" s="30">
        <v>0</v>
      </c>
    </row>
    <row r="17" spans="1:9" ht="12.75" customHeight="1" x14ac:dyDescent="0.2">
      <c r="A17" s="254" t="s">
        <v>400</v>
      </c>
      <c r="B17" s="254"/>
      <c r="C17" s="254"/>
      <c r="D17" s="254"/>
      <c r="E17" s="254"/>
      <c r="F17" s="254"/>
      <c r="G17" s="21">
        <v>10</v>
      </c>
      <c r="H17" s="30">
        <v>0</v>
      </c>
      <c r="I17" s="30">
        <v>0</v>
      </c>
    </row>
    <row r="18" spans="1:9" ht="12.75" customHeight="1" x14ac:dyDescent="0.2">
      <c r="A18" s="254" t="s">
        <v>401</v>
      </c>
      <c r="B18" s="254"/>
      <c r="C18" s="254"/>
      <c r="D18" s="254"/>
      <c r="E18" s="254"/>
      <c r="F18" s="254"/>
      <c r="G18" s="21">
        <v>11</v>
      </c>
      <c r="H18" s="30">
        <v>0</v>
      </c>
      <c r="I18" s="30">
        <v>0</v>
      </c>
    </row>
    <row r="19" spans="1:9" ht="12.75" customHeight="1" x14ac:dyDescent="0.2">
      <c r="A19" s="254" t="s">
        <v>402</v>
      </c>
      <c r="B19" s="254"/>
      <c r="C19" s="254"/>
      <c r="D19" s="254"/>
      <c r="E19" s="254"/>
      <c r="F19" s="254"/>
      <c r="G19" s="21">
        <v>12</v>
      </c>
      <c r="H19" s="30">
        <v>0</v>
      </c>
      <c r="I19" s="30">
        <v>0</v>
      </c>
    </row>
    <row r="20" spans="1:9" ht="26.25" customHeight="1" x14ac:dyDescent="0.2">
      <c r="A20" s="255" t="s">
        <v>403</v>
      </c>
      <c r="B20" s="255"/>
      <c r="C20" s="255"/>
      <c r="D20" s="255"/>
      <c r="E20" s="255"/>
      <c r="F20" s="255"/>
      <c r="G20" s="112">
        <v>13</v>
      </c>
      <c r="H20" s="115">
        <f>SUM(H14:H19)</f>
        <v>0</v>
      </c>
      <c r="I20" s="115">
        <f>SUM(I14:I19)</f>
        <v>0</v>
      </c>
    </row>
    <row r="21" spans="1:9" ht="27.6" customHeight="1" x14ac:dyDescent="0.2">
      <c r="A21" s="266" t="s">
        <v>404</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405</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406</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407</v>
      </c>
      <c r="B35" s="260"/>
      <c r="C35" s="260"/>
      <c r="D35" s="260"/>
      <c r="E35" s="260"/>
      <c r="F35" s="260"/>
      <c r="G35" s="112">
        <v>27</v>
      </c>
      <c r="H35" s="116">
        <f>SUM(H30:H34)</f>
        <v>0</v>
      </c>
      <c r="I35" s="116">
        <f>SUM(I30:I34)</f>
        <v>0</v>
      </c>
    </row>
    <row r="36" spans="1:9" ht="28.15" customHeight="1" x14ac:dyDescent="0.2">
      <c r="A36" s="266" t="s">
        <v>408</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409</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410</v>
      </c>
      <c r="B48" s="260"/>
      <c r="C48" s="260"/>
      <c r="D48" s="260"/>
      <c r="E48" s="260"/>
      <c r="F48" s="260"/>
      <c r="G48" s="112">
        <v>39</v>
      </c>
      <c r="H48" s="116">
        <f>H47+H46+H45+H44+H43</f>
        <v>0</v>
      </c>
      <c r="I48" s="116">
        <f>I47+I46+I45+I44+I43</f>
        <v>0</v>
      </c>
    </row>
    <row r="49" spans="1:9" ht="25.9" customHeight="1" x14ac:dyDescent="0.2">
      <c r="A49" s="261" t="s">
        <v>445</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411</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412</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 zoomScale="90" zoomScaleNormal="100" zoomScaleSheetLayoutView="90" workbookViewId="0">
      <selection activeCell="V62" sqref="T62:V6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44651</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169186800</v>
      </c>
      <c r="I7" s="41">
        <v>88107087</v>
      </c>
      <c r="J7" s="41">
        <v>8459340</v>
      </c>
      <c r="K7" s="41">
        <v>8904560</v>
      </c>
      <c r="L7" s="41">
        <v>1066316</v>
      </c>
      <c r="M7" s="41">
        <v>0</v>
      </c>
      <c r="N7" s="41">
        <v>22889786</v>
      </c>
      <c r="O7" s="41">
        <v>0</v>
      </c>
      <c r="P7" s="41">
        <v>0</v>
      </c>
      <c r="Q7" s="41">
        <v>0</v>
      </c>
      <c r="R7" s="41">
        <v>0</v>
      </c>
      <c r="S7" s="41">
        <v>0</v>
      </c>
      <c r="T7" s="41">
        <v>0</v>
      </c>
      <c r="U7" s="41">
        <v>113640559</v>
      </c>
      <c r="V7" s="41">
        <v>-9817090</v>
      </c>
      <c r="W7" s="42">
        <f>H7+I7+J7+K7-L7+M7+N7+O7+P7+Q7+R7+U7+V7+S7+T7</f>
        <v>400304726</v>
      </c>
      <c r="X7" s="41">
        <v>0</v>
      </c>
      <c r="Y7" s="42">
        <f>W7+X7</f>
        <v>400304726</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113640559</v>
      </c>
      <c r="V10" s="42">
        <f t="shared" si="2"/>
        <v>-9817090</v>
      </c>
      <c r="W10" s="42">
        <f t="shared" si="2"/>
        <v>400304726</v>
      </c>
      <c r="X10" s="42">
        <f t="shared" si="2"/>
        <v>0</v>
      </c>
      <c r="Y10" s="42">
        <f t="shared" si="2"/>
        <v>400304726</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f>Bilanca!H95</f>
        <v>27581421</v>
      </c>
      <c r="W11" s="42">
        <f t="shared" ref="W11:W29" si="3">H11+I11+J11+K11-L11+M11+N11+O11+P11+Q11+R11+U11+V11+S11+T11</f>
        <v>27581421</v>
      </c>
      <c r="X11" s="41">
        <v>0</v>
      </c>
      <c r="Y11" s="42">
        <f t="shared" ref="Y11:Y29" si="4">W11+X11</f>
        <v>27581421</v>
      </c>
    </row>
    <row r="12" spans="1:25" x14ac:dyDescent="0.2">
      <c r="A12" s="277" t="s">
        <v>268</v>
      </c>
      <c r="B12" s="277"/>
      <c r="C12" s="277"/>
      <c r="D12" s="277"/>
      <c r="E12" s="277"/>
      <c r="F12" s="277"/>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419</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420</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421</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422</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423</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431</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424</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-9817090</v>
      </c>
      <c r="V27" s="41">
        <v>9817090</v>
      </c>
      <c r="W27" s="42">
        <f t="shared" si="3"/>
        <v>0</v>
      </c>
      <c r="X27" s="41">
        <v>0</v>
      </c>
      <c r="Y27" s="42">
        <f t="shared" si="4"/>
        <v>0</v>
      </c>
    </row>
    <row r="28" spans="1:25" ht="12.75" customHeight="1" x14ac:dyDescent="0.2">
      <c r="A28" s="277" t="s">
        <v>425</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426</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427</v>
      </c>
      <c r="B30" s="278"/>
      <c r="C30" s="278"/>
      <c r="D30" s="278"/>
      <c r="E30" s="278"/>
      <c r="F30" s="278"/>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103823469</v>
      </c>
      <c r="V30" s="44">
        <f t="shared" si="5"/>
        <v>27581421</v>
      </c>
      <c r="W30" s="44">
        <f t="shared" si="5"/>
        <v>427886147</v>
      </c>
      <c r="X30" s="44">
        <f t="shared" si="5"/>
        <v>0</v>
      </c>
      <c r="Y30" s="44">
        <f t="shared" si="5"/>
        <v>427886147</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75" t="s">
        <v>428</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27581421</v>
      </c>
      <c r="W33" s="42">
        <f t="shared" si="8"/>
        <v>27581421</v>
      </c>
      <c r="X33" s="42">
        <f t="shared" si="8"/>
        <v>0</v>
      </c>
      <c r="Y33" s="42">
        <f t="shared" si="8"/>
        <v>27581421</v>
      </c>
    </row>
    <row r="34" spans="1:25" ht="30.75" customHeight="1" x14ac:dyDescent="0.2">
      <c r="A34" s="276" t="s">
        <v>429</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-9817090</v>
      </c>
      <c r="V34" s="44">
        <f t="shared" si="10"/>
        <v>9817090</v>
      </c>
      <c r="W34" s="44">
        <f t="shared" si="10"/>
        <v>0</v>
      </c>
      <c r="X34" s="44">
        <f t="shared" si="10"/>
        <v>0</v>
      </c>
      <c r="Y34" s="44">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f>Bilanca!H76</f>
        <v>169186800</v>
      </c>
      <c r="I36" s="41">
        <f>Bilanca!H77</f>
        <v>88107087</v>
      </c>
      <c r="J36" s="41">
        <f>Bilanca!H79</f>
        <v>8459340</v>
      </c>
      <c r="K36" s="41">
        <f>Bilanca!H80</f>
        <v>8904560</v>
      </c>
      <c r="L36" s="41">
        <f>L7</f>
        <v>1066316</v>
      </c>
      <c r="M36" s="41">
        <v>0</v>
      </c>
      <c r="N36" s="41">
        <f>Bilanca!H83</f>
        <v>22889786</v>
      </c>
      <c r="O36" s="41">
        <v>0</v>
      </c>
      <c r="P36" s="41">
        <v>0</v>
      </c>
      <c r="Q36" s="41">
        <v>0</v>
      </c>
      <c r="R36" s="41">
        <v>0</v>
      </c>
      <c r="S36" s="41">
        <v>0</v>
      </c>
      <c r="T36" s="41">
        <v>0</v>
      </c>
      <c r="U36" s="41">
        <f>Bilanca!H92</f>
        <v>103823469</v>
      </c>
      <c r="V36" s="41">
        <f>Bilanca!H95</f>
        <v>27581421</v>
      </c>
      <c r="W36" s="45">
        <f>H36+I36+J36+K36-L36+M36+N36+O36+P36+Q36+R36+U36+V36+S36+T36</f>
        <v>427886147</v>
      </c>
      <c r="X36" s="41">
        <v>0</v>
      </c>
      <c r="Y36" s="45">
        <f t="shared" ref="Y36:Y38" si="12">W36+X36</f>
        <v>427886147</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430</v>
      </c>
      <c r="B39" s="283"/>
      <c r="C39" s="283"/>
      <c r="D39" s="283"/>
      <c r="E39" s="283"/>
      <c r="F39" s="283"/>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103823469</v>
      </c>
      <c r="V39" s="42">
        <f t="shared" si="14"/>
        <v>27581421</v>
      </c>
      <c r="W39" s="42">
        <f t="shared" si="14"/>
        <v>427886147</v>
      </c>
      <c r="X39" s="42">
        <f t="shared" si="14"/>
        <v>0</v>
      </c>
      <c r="Y39" s="42">
        <f t="shared" si="14"/>
        <v>427886147</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18685010</v>
      </c>
      <c r="W40" s="45">
        <f t="shared" ref="W40:W58" si="15">H40+I40+J40+K40-L40+M40+N40+O40+P40+Q40+R40+U40+V40+S40+T40</f>
        <v>18685010</v>
      </c>
      <c r="X40" s="41">
        <v>0</v>
      </c>
      <c r="Y40" s="45">
        <f t="shared" ref="Y40:Y58" si="16">W40+X40</f>
        <v>18685010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419</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420</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421</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422</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423</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431</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424</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f>V36</f>
        <v>27581421</v>
      </c>
      <c r="V56" s="41">
        <f>-V36</f>
        <v>-27581421</v>
      </c>
      <c r="W56" s="45">
        <f t="shared" si="15"/>
        <v>0</v>
      </c>
      <c r="X56" s="41">
        <v>0</v>
      </c>
      <c r="Y56" s="45">
        <f t="shared" si="16"/>
        <v>0</v>
      </c>
    </row>
    <row r="57" spans="1:25" ht="12.75" customHeight="1" x14ac:dyDescent="0.2">
      <c r="A57" s="277" t="s">
        <v>432</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426</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433</v>
      </c>
      <c r="B59" s="278"/>
      <c r="C59" s="278"/>
      <c r="D59" s="278"/>
      <c r="E59" s="278"/>
      <c r="F59" s="278"/>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131404890</v>
      </c>
      <c r="V59" s="44">
        <f t="shared" si="17"/>
        <v>18685010</v>
      </c>
      <c r="W59" s="44">
        <f t="shared" si="17"/>
        <v>446571157</v>
      </c>
      <c r="X59" s="44">
        <f t="shared" si="17"/>
        <v>0</v>
      </c>
      <c r="Y59" s="44">
        <f t="shared" si="17"/>
        <v>446571157</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5" t="s">
        <v>435</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18685010</v>
      </c>
      <c r="W62" s="45">
        <f t="shared" si="20"/>
        <v>18685010</v>
      </c>
      <c r="X62" s="45">
        <f t="shared" si="20"/>
        <v>0</v>
      </c>
      <c r="Y62" s="45">
        <f t="shared" si="20"/>
        <v>18685010</v>
      </c>
    </row>
    <row r="63" spans="1:25" ht="29.25" customHeight="1" x14ac:dyDescent="0.2">
      <c r="A63" s="276" t="s">
        <v>436</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27581421</v>
      </c>
      <c r="V63" s="46">
        <f t="shared" si="22"/>
        <v>-27581421</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5" max="5" width="9.140625" customWidth="1"/>
    <col min="7" max="7" width="9.140625" customWidth="1"/>
    <col min="9" max="9" width="59.5703125" customWidth="1"/>
  </cols>
  <sheetData>
    <row r="1" spans="1:9" x14ac:dyDescent="0.2">
      <c r="A1" s="302" t="s">
        <v>465</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ht="90" customHeight="1" x14ac:dyDescent="0.2">
      <c r="A34" s="303"/>
      <c r="B34" s="303"/>
      <c r="C34" s="303"/>
      <c r="D34" s="303"/>
      <c r="E34" s="303"/>
      <c r="F34" s="303"/>
      <c r="G34" s="303"/>
      <c r="H34" s="303"/>
      <c r="I34" s="303"/>
    </row>
    <row r="35" spans="1:9" ht="90" customHeight="1" x14ac:dyDescent="0.2">
      <c r="A35" s="303"/>
      <c r="B35" s="303"/>
      <c r="C35" s="303"/>
      <c r="D35" s="303"/>
      <c r="E35" s="303"/>
      <c r="F35" s="303"/>
      <c r="G35" s="303"/>
      <c r="H35" s="303"/>
      <c r="I35" s="303"/>
    </row>
    <row r="36" spans="1:9" ht="90" customHeight="1"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 right="0" top="0" bottom="3.937007874015748E-2"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2022-04-27T15:08:40Z</cp:lastPrinted>
  <dcterms:created xsi:type="dcterms:W3CDTF">2008-10-17T11:51:54Z</dcterms:created>
  <dcterms:modified xsi:type="dcterms:W3CDTF">2022-04-27T16:02:33Z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