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4. predan 28.02.2025\Nekonsolidirano\"/>
    </mc:Choice>
  </mc:AlternateContent>
  <xr:revisionPtr revIDLastSave="0" documentId="13_ncr:1_{D7A9564F-06EC-46A1-8367-FB9CBB48A7C1}"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8" i="18" l="1"/>
  <c r="I17" i="18"/>
  <c r="H17" i="18"/>
  <c r="L36" i="22" l="1"/>
  <c r="L7" i="22"/>
  <c r="V27" i="22"/>
  <c r="U27" i="22"/>
  <c r="O7" i="22"/>
  <c r="N7" i="22"/>
  <c r="M7" i="22"/>
  <c r="K7" i="22"/>
  <c r="J7" i="22"/>
  <c r="U36" i="22"/>
  <c r="V11" i="22"/>
  <c r="O36" i="22" l="1"/>
  <c r="N36" i="22"/>
  <c r="M36" i="22"/>
  <c r="K36" i="22"/>
  <c r="J36" i="22"/>
  <c r="I36" i="22"/>
  <c r="H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K62" i="26"/>
  <c r="K66" i="26" s="1"/>
  <c r="K89" i="26" s="1"/>
  <c r="K109" i="26" s="1"/>
  <c r="H62" i="26"/>
  <c r="H64" i="26"/>
  <c r="I51" i="21"/>
  <c r="I53" i="21" s="1"/>
  <c r="H51" i="21"/>
  <c r="H53" i="21" s="1"/>
  <c r="I66" i="26" l="1"/>
  <c r="I89" i="26" s="1"/>
  <c r="I109" i="26" s="1"/>
  <c r="H68" i="26"/>
  <c r="H8" i="20"/>
  <c r="J67" i="26"/>
  <c r="I67" i="26"/>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V36" i="22" s="1"/>
  <c r="H91" i="18"/>
  <c r="H60" i="18"/>
  <c r="H53" i="18"/>
  <c r="H45" i="18"/>
  <c r="H38" i="18"/>
  <c r="H27" i="18"/>
  <c r="H10" i="18"/>
  <c r="H63" i="22"/>
  <c r="H61" i="22"/>
  <c r="H62" i="22" s="1"/>
  <c r="H39" i="22"/>
  <c r="H59" i="22" s="1"/>
  <c r="H34" i="22"/>
  <c r="H32" i="22"/>
  <c r="H33" i="22" s="1"/>
  <c r="K10" i="22"/>
  <c r="U56" i="22" l="1"/>
  <c r="U63" i="22" s="1"/>
  <c r="V56" i="22"/>
  <c r="V63" i="22" s="1"/>
  <c r="W36" i="22"/>
  <c r="Y36" i="22" s="1"/>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V40" i="22" s="1"/>
  <c r="W40" i="22" s="1"/>
  <c r="Y40" i="22" s="1"/>
  <c r="I91" i="18"/>
  <c r="I60" i="18"/>
  <c r="I53" i="18"/>
  <c r="I45" i="18"/>
  <c r="I38" i="18"/>
  <c r="I27" i="18"/>
  <c r="I10" i="18"/>
  <c r="I44" i="18" l="1"/>
  <c r="U59" i="22"/>
  <c r="W56" i="22"/>
  <c r="Y56" i="22" s="1"/>
  <c r="Y63" i="22" s="1"/>
  <c r="V59" i="22"/>
  <c r="V62" i="22"/>
  <c r="H57" i="20"/>
  <c r="H59" i="20" s="1"/>
  <c r="I24" i="20"/>
  <c r="I27" i="20" s="1"/>
  <c r="I55" i="20"/>
  <c r="H72" i="18"/>
  <c r="H134" i="18" s="1"/>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 r="I134" i="18"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<sst xmlns="http://schemas.openxmlformats.org/spreadsheetml/2006/main" count="535" uniqueCount="469">
  <si>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</si>
  <si>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</si>
  <si>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</si>
  <si>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</si>
  <si>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</si>
  <si>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</si>
  <si>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</si>
  <si>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</si>
  <si>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</si>
  <si>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</si>
  <si>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</si>
  <si>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</si>
  <si>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</si>
  <si>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</si>
  <si>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</si>
  <si>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</si>
  <si>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</si>
  <si>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</si>
  <si>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</si>
  <si>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</si>
  <si>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</si>
  <si>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</si>
  <si>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</si>
  <si>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</si>
  <si>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</si>
  <si>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</si>
  <si>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</si>
  <si>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</si>
  <si>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</si>
  <si>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</si>
  <si>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</si>
  <si>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</si>
  <si>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</si>
  <si>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</si>
  <si>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</si>
  <si>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</si>
  <si>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</si>
  <si>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</si>
  <si>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</si>
  <si>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</si>
  <si>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</si>
  <si>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</si>
  <si>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</si>
  <si>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</si>
  <si>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</si>
  <si>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</si>
  <si>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</si>
  <si>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</si>
  <si>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</si>
  <si>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</si>
  <si>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</si>
  <si>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</si>
  <si>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</si>
  <si>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</si>
  <si>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</si>
  <si>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</si>
  <si>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</si>
  <si>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</si>
  <si>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</si>
  <si>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</si>
  <si>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</si>
  <si>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</si>
  <si>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</si>
  <si>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</si>
  <si>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</si>
  <si>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</si>
  <si>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</si>
  <si>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</si>
  <si>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</si>
  <si>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</si>
  <si>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</si>
  <si>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</si>
  <si>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</si>
  <si>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</si>
  <si>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</si>
  <si>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</si>
  <si>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</si>
  <si>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</si>
  <si>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</si>
  <si>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</si>
  <si>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</si>
  <si>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</si>
  <si>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</si>
  <si>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</si>
  <si>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</si>
  <si>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</si>
  <si>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</si>
  <si>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</si>
  <si>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</si>
  <si>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</si>
  <si>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</si>
  <si>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</si>
  <si>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</si>
  <si>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</si>
  <si>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</si>
  <si>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</si>
  <si>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</si>
  <si>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</si>
  <si>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</si>
  <si>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</si>
  <si>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</si>
  <si>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</si>
  <si>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</si>
  <si>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</si>
  <si>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</si>
  <si>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</si>
  <si>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</si>
  <si>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</si>
  <si>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</si>
  <si>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</si>
  <si>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</si>
  <si>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</si>
  <si>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</si>
  <si>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</si>
  <si>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</si>
  <si>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</si>
  <si>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</si>
  <si>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</si>
  <si>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</si>
  <si>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</si>
  <si>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</si>
  <si>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</si>
  <si>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</si>
  <si>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</si>
  <si>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</si>
  <si>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</si>
  <si>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</si>
  <si>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</si>
  <si>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</si>
  <si>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</si>
  <si>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</si>
  <si>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</si>
  <si>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</si>
  <si>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</si>
  <si>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</si>
  <si>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</si>
  <si>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</si>
  <si>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</si>
  <si>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</si>
  <si>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</si>
  <si>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</si>
  <si>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</si>
  <si>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</si>
  <si>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</si>
  <si>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</si>
  <si>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</si>
  <si>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</si>
  <si>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</si>
  <si>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</si>
  <si>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</si>
  <si>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</si>
  <si>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</si>
  <si>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</si>
  <si>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</si>
  <si>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</si>
  <si>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</si>
  <si>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</si>
  <si>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</si>
  <si>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</si>
  <si>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</si>
  <si>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</si>
  <si>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</si>
  <si>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</si>
  <si>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</si>
  <si>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</si>
  <si>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</si>
  <si>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</si>
  <si>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</si>
  <si>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</si>
  <si>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</si>
  <si>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</si>
  <si>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</si>
  <si>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</si>
  <si>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</si>
  <si>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</si>
  <si>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</si>
  <si>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</si>
  <si>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</si>
  <si>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</si>
  <si>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</si>
  <si>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</si>
  <si>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</si>
  <si>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</si>
  <si>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</si>
  <si>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</si>
  <si>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</si>
  <si>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</si>
  <si>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</si>
  <si>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</si>
  <si>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</si>
  <si>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</si>
  <si>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</si>
  <si>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</si>
  <si>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</si>
  <si>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</si>
  <si>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</si>
  <si>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</si>
  <si>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</si>
  <si>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</si>
  <si>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</si>
  <si>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</si>
  <si>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</si>
  <si>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</si>
  <si>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</si>
  <si>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</si>
  <si>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</si>
  <si>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</si>
  <si>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</si>
  <si>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</si>
  <si>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</si>
  <si>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</si>
  <si>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</si>
  <si>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</si>
  <si>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</si>
  <si>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</si>
  <si>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</si>
  <si>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</si>
  <si>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</si>
  <si>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</si>
  <si>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</si>
  <si>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</si>
  <si>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</si>
  <si>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</si>
  <si>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</si>
  <si>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</si>
  <si>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</si>
  <si>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</si>
  <si>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</si>
  <si>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</si>
  <si>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</si>
  <si>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</si>
  <si>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</si>
  <si>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</si>
  <si>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</si>
  <si>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</si>
  <si>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</si>
  <si>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</si>
  <si>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</si>
  <si>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</si>
  <si>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</si>
  <si>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</si>
  <si>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</si>
  <si>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</si>
  <si>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</si>
  <si>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</si>
  <si>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</si>
  <si>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</si>
  <si>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</si>
  <si>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</si>
  <si>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</si>
  <si>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</si>
  <si>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</si>
  <si>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</si>
  <si>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</si>
  <si>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</si>
  <si>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</si>
  <si>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</si>
  <si>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</si>
  <si>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</si>
  <si>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</si>
  <si>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</si>
  <si>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</si>
  <si>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</si>
  <si>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</si>
  <si>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</si>
  <si>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</si>
  <si>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</si>
  <si>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</si>
  <si>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</si>
  <si>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</si>
  <si>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</si>
  <si>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</si>
  <si>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</si>
  <si>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</si>
  <si>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</si>
  <si>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</si>
  <si>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</si>
  <si>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</si>
  <si>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</si>
  <si>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</si>
  <si>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</si>
  <si>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</si>
  <si>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</si>
  <si>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</si>
  <si>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</si>
  <si>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</si>
  <si>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</si>
  <si>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</si>
  <si>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</si>
  <si>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</si>
  <si>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</si>
  <si>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</si>
  <si>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</si>
  <si>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</si>
  <si>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</si>
  <si>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</si>
  <si>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</si>
  <si>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</si>
  <si>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</si>
  <si>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</si>
  <si>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</si>
  <si>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</si>
  <si>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</si>
  <si>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</si>
  <si>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</si>
  <si>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</si>
  <si>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</si>
  <si>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</si>
  <si>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</si>
  <si>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</si>
  <si>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</si>
  <si>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</si>
  <si>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</si>
  <si>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</si>
  <si>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</si>
  <si>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</si>
  <si>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</si>
  <si>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</si>
  <si>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</si>
  <si>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</si>
  <si>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</si>
  <si>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</si>
  <si>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</si>
  <si>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</si>
  <si>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</si>
  <si>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</si>
  <si>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</si>
  <si>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</si>
  <si>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</si>
  <si>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</si>
  <si>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</si>
  <si>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</si>
  <si>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</si>
  <si>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</si>
  <si>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</si>
  <si>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</si>
  <si>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</si>
  <si>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</si>
  <si>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</si>
  <si>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</si>
  <si>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</si>
  <si>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</si>
  <si>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</si>
  <si>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</si>
  <si>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</si>
  <si>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</si>
  <si>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</si>
  <si>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</si>
  <si>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</si>
  <si>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</si>
  <si>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</si>
  <si>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</si>
  <si>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</si>
  <si>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</si>
  <si>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</si>
  <si>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</si>
  <si>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</si>
  <si>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</si>
  <si>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</si>
  <si>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</si>
  <si>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</si>
  <si>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</si>
  <si>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</si>
  <si>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</si>
  <si>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</si>
  <si>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</si>
  <si>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</si>
  <si>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</si>
  <si>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</si>
  <si>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</si>
  <si>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</si>
  <si>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</si>
  <si>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</si>
  <si>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</si>
  <si>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</si>
  <si>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</si>
  <si>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</si>
  <si>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</si>
  <si>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</si>
  <si>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</si>
  <si>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</si>
  <si>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</si>
  <si>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</si>
  <si>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</si>
  <si>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</si>
  <si>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</si>
  <si>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</si>
  <si>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</si>
  <si>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</si>
  <si>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</si>
  <si>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</si>
  <si>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</si>
  <si>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</si>
  <si>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</si>
  <si>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</si>
  <si>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</si>
  <si>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</si>
  <si>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</si>
  <si>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</si>
  <si>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</si>
  <si>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</si>
  <si>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</si>
  <si>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</si>
  <si>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</si>
  <si>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</si>
  <si>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</si>
  <si>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</si>
  <si>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</si>
  <si>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</si>
  <si>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</si>
  <si>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</si>
  <si>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</si>
  <si>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</si>
  <si>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</si>
  <si>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</si>
  <si>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</si>
  <si>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</si>
  <si>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</si>
  <si>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</si>
  <si>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</si>
  <si>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</si>
  <si>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</si>
  <si>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</si>
  <si>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</si>
  <si>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</si>
  <si>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</si>
  <si>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</si>
  <si>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</si>
  <si>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</si>
  <si>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</si>
  <si>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</si>
  <si>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</si>
  <si>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</si>
  <si>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</si>
  <si>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</si>
  <si>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</si>
  <si>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</si>
  <si>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</si>
  <si>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</si>
  <si>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</si>
  <si>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</si>
  <si>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</si>
  <si>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</si>
  <si>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</si>
  <si>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</si>
  <si>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</si>
  <si>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</si>
  <si>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</si>
  <si>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</si>
  <si>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</si>
  <si>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</si>
  <si>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</si>
  <si>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</si>
  <si>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</si>
  <si>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</si>
  <si>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</si>
  <si>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</si>
  <si>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</si>
  <si>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</si>
  <si>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</si>
  <si>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DANIELA MARELIĆ</t>
  </si>
  <si>
    <t>020 603 223</t>
  </si>
  <si>
    <t>d.marelic@luka-ploce.hr</t>
  </si>
  <si>
    <t>Obveznik: Luka Ploče d.d.</t>
  </si>
  <si>
    <t>stanje na dan 31.12.2024</t>
  </si>
  <si>
    <t>u razdoblju 01.01.2024 do 31.12.2024</t>
  </si>
  <si>
    <t>u razdoblju 01.01.2024. do 31.12.2024.</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</si>
  <si>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01.01.2024. -31.12.2024.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</si>
  <si>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Društvo Luka Ploče d.d.
a) Vidjeti Međuizvještaj poslovodstva za 4. kvartal 2024. godine.
b) Pristup financijskim izvještajima Izdavatelja dostupan je na stranicama: www.lukaploce.hr i www.zse.hr i u Službenom registru propisanih informacija (HANFA).
c) U izvještajima za razdoblje 01.01.2024.-31.12.2024.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2. Računovodstvene politike Društva koje se primjenjuju prilikom sastavljanja financijskih izvještaja za 2024. godinu iste su kao i računovodstvene politike koje su bile primijenjene u godišnjem financijskom izvještaju za 2023. godinu.
3. Društvo nema  financijskih obaveza, jamstava ili izdataka koji nisu prikazani u bilanci.
4. Vidjeti Međuizvještaj poslovodstva za 4. kvartal 2024. godine.
5. Društvo ima obveze po najmovima proizašle iz primjene MSFI 16 (4.130.071 euro), dugoročni kredit za koji je izdana polica osiguranja za kupljenu opremu (8.703.961 eura)
 i obveze prema državi za prodane stanove (61.159 eura)
6. Prosječan broj zaposlenih tijekom tekućeg razdoblja: 382.
7. Društvo u tekućem razdoblju nije kapitaliziralo trošak plaća.
8. U bilanci je priznato rezerviranje za odgođeni porez. Iznos od 172.656 eura umanjen je za 13.017 eura u odnosu na  31.12.2023. godine.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33 u revidiranom godišnjem financijskom izvješću za 2023. godinu. Nije bilo promjena u četvrtom kvartalu 2024. godine.
10. Dionički kapital na dan 31.12.2024.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</si>
</sst>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297">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wrapText="1"/>
    </xf>
  </cellXfs>
  <cellStyles count="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E9E72765-8ECB-4D27-9BF5-42DE67920897}"/>
    <cellStyle name="Normal 3 3" xfId="7" xr:uid="{FC646A40-28D6-4187-B58C-559DA05CF468}"/>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6" workbookViewId="0">
      <selection activeCell="C29" sqref="C29"/>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45657</v>
      </c>
      <c r="I4" s="133"/>
      <c r="J4" s="87"/>
      <c r="N4" s="81">
        <v>3</v>
      </c>
    </row>
    <row r="5" spans="1:20" s="80" customFormat="1" ht="10.3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1.1" customHeight="1" x14ac:dyDescent="0.25">
      <c r="A14" s="96"/>
      <c r="B14" s="99"/>
      <c r="C14" s="77"/>
      <c r="D14" s="77"/>
      <c r="E14" s="143"/>
      <c r="F14" s="143"/>
      <c r="G14" s="143"/>
      <c r="H14" s="143"/>
      <c r="I14" s="77"/>
      <c r="J14" s="100"/>
    </row>
    <row r="15" spans="1:20" ht="23.1" customHeight="1" x14ac:dyDescent="0.25">
      <c r="A15" s="137" t="s">
        <v>310</v>
      </c>
      <c r="B15" s="138"/>
      <c r="C15" s="139" t="s">
        <v>452</v>
      </c>
      <c r="D15" s="140"/>
      <c r="E15" s="157"/>
      <c r="F15" s="158"/>
      <c r="G15" s="101" t="s">
        <v>334</v>
      </c>
      <c r="H15" s="149" t="s">
        <v>453</v>
      </c>
      <c r="I15" s="150"/>
      <c r="J15" s="102"/>
    </row>
    <row r="16" spans="1:20" ht="11.1" customHeight="1" x14ac:dyDescent="0.25">
      <c r="A16" s="96"/>
      <c r="B16" s="99"/>
      <c r="C16" s="77"/>
      <c r="D16" s="77"/>
      <c r="E16" s="143"/>
      <c r="F16" s="143"/>
      <c r="G16" s="143"/>
      <c r="H16" s="143"/>
      <c r="I16" s="77"/>
      <c r="J16" s="100"/>
    </row>
    <row r="17" spans="1:10" ht="23.1"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20340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4.1" customHeight="1" x14ac:dyDescent="0.25">
      <c r="A28" s="98"/>
      <c r="B28" s="77"/>
      <c r="C28" s="105"/>
      <c r="D28" s="77"/>
      <c r="E28" s="143"/>
      <c r="F28" s="143"/>
      <c r="G28" s="143"/>
      <c r="H28" s="143"/>
      <c r="I28" s="77"/>
      <c r="J28" s="100"/>
    </row>
    <row r="29" spans="1:10" ht="23.1" customHeight="1" x14ac:dyDescent="0.25">
      <c r="A29" s="137" t="s">
        <v>325</v>
      </c>
      <c r="B29" s="153"/>
      <c r="C29" s="44">
        <v>372</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4.1"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79" sqref="I79:I132"/>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55846040</v>
      </c>
      <c r="I9" s="120">
        <f>I10+I17+I27+I38+I43</f>
        <v>58337809</v>
      </c>
    </row>
    <row r="10" spans="1:9" ht="12.75" customHeight="1" x14ac:dyDescent="0.2">
      <c r="A10" s="183" t="s">
        <v>5</v>
      </c>
      <c r="B10" s="183"/>
      <c r="C10" s="183"/>
      <c r="D10" s="183"/>
      <c r="E10" s="183"/>
      <c r="F10" s="183"/>
      <c r="G10" s="12">
        <v>3</v>
      </c>
      <c r="H10" s="120">
        <f>H11+H12+H13+H14+H15+H16</f>
        <v>18672</v>
      </c>
      <c r="I10" s="120">
        <f>I11+I12+I13+I14+I15+I16</f>
        <v>15911</v>
      </c>
    </row>
    <row r="11" spans="1:9" ht="12.75" customHeight="1" x14ac:dyDescent="0.2">
      <c r="A11" s="182" t="s">
        <v>6</v>
      </c>
      <c r="B11" s="182"/>
      <c r="C11" s="182"/>
      <c r="D11" s="182"/>
      <c r="E11" s="182"/>
      <c r="F11" s="182"/>
      <c r="G11" s="11">
        <v>4</v>
      </c>
      <c r="H11" s="18">
        <v>0</v>
      </c>
      <c r="I11" s="18">
        <v>0</v>
      </c>
    </row>
    <row r="12" spans="1:9" ht="23.1"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18672</v>
      </c>
      <c r="I16" s="18">
        <v>15911</v>
      </c>
    </row>
    <row r="17" spans="1:9" ht="12.75" customHeight="1" x14ac:dyDescent="0.2">
      <c r="A17" s="183" t="s">
        <v>12</v>
      </c>
      <c r="B17" s="183"/>
      <c r="C17" s="183"/>
      <c r="D17" s="183"/>
      <c r="E17" s="183"/>
      <c r="F17" s="183"/>
      <c r="G17" s="12">
        <v>10</v>
      </c>
      <c r="H17" s="120">
        <f>H18+H19+H20+H21+H22+H23+H24+H25+H26</f>
        <v>54543750</v>
      </c>
      <c r="I17" s="120">
        <f>I18+I19+I20+I21+I22+I23+I24+I25+I26</f>
        <v>54064597</v>
      </c>
    </row>
    <row r="18" spans="1:9" ht="12.75" customHeight="1" x14ac:dyDescent="0.2">
      <c r="A18" s="182" t="s">
        <v>13</v>
      </c>
      <c r="B18" s="182"/>
      <c r="C18" s="182"/>
      <c r="D18" s="182"/>
      <c r="E18" s="182"/>
      <c r="F18" s="182"/>
      <c r="G18" s="11">
        <v>11</v>
      </c>
      <c r="H18" s="18">
        <v>4827103</v>
      </c>
      <c r="I18" s="18">
        <v>4650527</v>
      </c>
    </row>
    <row r="19" spans="1:9" ht="12.75" customHeight="1" x14ac:dyDescent="0.2">
      <c r="A19" s="182" t="s">
        <v>14</v>
      </c>
      <c r="B19" s="182"/>
      <c r="C19" s="182"/>
      <c r="D19" s="182"/>
      <c r="E19" s="182"/>
      <c r="F19" s="182"/>
      <c r="G19" s="11">
        <v>12</v>
      </c>
      <c r="H19" s="18">
        <v>1016359</v>
      </c>
      <c r="I19" s="18">
        <v>992163</v>
      </c>
    </row>
    <row r="20" spans="1:9" ht="12.75" customHeight="1" x14ac:dyDescent="0.2">
      <c r="A20" s="182" t="s">
        <v>15</v>
      </c>
      <c r="B20" s="182"/>
      <c r="C20" s="182"/>
      <c r="D20" s="182"/>
      <c r="E20" s="182"/>
      <c r="F20" s="182"/>
      <c r="G20" s="11">
        <v>13</v>
      </c>
      <c r="H20" s="18">
        <v>44864956</v>
      </c>
      <c r="I20" s="18">
        <v>45080056</v>
      </c>
    </row>
    <row r="21" spans="1:9" ht="12.75" customHeight="1" x14ac:dyDescent="0.2">
      <c r="A21" s="182" t="s">
        <v>16</v>
      </c>
      <c r="B21" s="182"/>
      <c r="C21" s="182"/>
      <c r="D21" s="182"/>
      <c r="E21" s="182"/>
      <c r="F21" s="182"/>
      <c r="G21" s="11">
        <v>14</v>
      </c>
      <c r="H21" s="18">
        <v>2561454</v>
      </c>
      <c r="I21" s="18">
        <v>2282755</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488268</v>
      </c>
      <c r="I23" s="18">
        <v>0</v>
      </c>
    </row>
    <row r="24" spans="1:9" ht="12.75" customHeight="1" x14ac:dyDescent="0.2">
      <c r="A24" s="182" t="s">
        <v>19</v>
      </c>
      <c r="B24" s="182"/>
      <c r="C24" s="182"/>
      <c r="D24" s="182"/>
      <c r="E24" s="182"/>
      <c r="F24" s="182"/>
      <c r="G24" s="11">
        <v>17</v>
      </c>
      <c r="H24" s="18">
        <v>575723</v>
      </c>
      <c r="I24" s="18">
        <v>893251</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209887</v>
      </c>
      <c r="I26" s="18">
        <v>165845</v>
      </c>
    </row>
    <row r="27" spans="1:9" ht="12.75" customHeight="1" x14ac:dyDescent="0.2">
      <c r="A27" s="183" t="s">
        <v>22</v>
      </c>
      <c r="B27" s="183"/>
      <c r="C27" s="183"/>
      <c r="D27" s="183"/>
      <c r="E27" s="183"/>
      <c r="F27" s="183"/>
      <c r="G27" s="12">
        <v>20</v>
      </c>
      <c r="H27" s="120">
        <f>SUM(H28:H37)</f>
        <v>1006230</v>
      </c>
      <c r="I27" s="120">
        <f>SUM(I28:I37)</f>
        <v>4006230</v>
      </c>
    </row>
    <row r="28" spans="1:9" ht="12.75" customHeight="1" x14ac:dyDescent="0.2">
      <c r="A28" s="182" t="s">
        <v>23</v>
      </c>
      <c r="B28" s="182"/>
      <c r="C28" s="182"/>
      <c r="D28" s="182"/>
      <c r="E28" s="182"/>
      <c r="F28" s="182"/>
      <c r="G28" s="11">
        <v>21</v>
      </c>
      <c r="H28" s="18">
        <v>995679</v>
      </c>
      <c r="I28" s="18">
        <v>3995679</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10551</v>
      </c>
      <c r="I31" s="18">
        <v>10551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91715</v>
      </c>
      <c r="I38" s="120">
        <f>I39+I40+I41+I42</f>
        <v>78415</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91715</v>
      </c>
      <c r="I42" s="18">
        <v>78415</v>
      </c>
    </row>
    <row r="43" spans="1:9" ht="12.75" customHeight="1" x14ac:dyDescent="0.2">
      <c r="A43" s="182" t="s">
        <v>38</v>
      </c>
      <c r="B43" s="182"/>
      <c r="C43" s="182"/>
      <c r="D43" s="182"/>
      <c r="E43" s="182"/>
      <c r="F43" s="182"/>
      <c r="G43" s="11">
        <v>36</v>
      </c>
      <c r="H43" s="18">
        <v>185673</v>
      </c>
      <c r="I43" s="18">
        <v>172656</v>
      </c>
    </row>
    <row r="44" spans="1:9" ht="12.75" customHeight="1" x14ac:dyDescent="0.2">
      <c r="A44" s="184" t="s">
        <v>303</v>
      </c>
      <c r="B44" s="184"/>
      <c r="C44" s="184"/>
      <c r="D44" s="184"/>
      <c r="E44" s="184"/>
      <c r="F44" s="184"/>
      <c r="G44" s="12">
        <v>37</v>
      </c>
      <c r="H44" s="120">
        <f>H45+H53+H60+H70</f>
        <v>41896402</v>
      </c>
      <c r="I44" s="120">
        <f>I45+I53+I60+I70</f>
        <v>42510944</v>
      </c>
    </row>
    <row r="45" spans="1:9" ht="12.75" customHeight="1" x14ac:dyDescent="0.2">
      <c r="A45" s="183" t="s">
        <v>39</v>
      </c>
      <c r="B45" s="183"/>
      <c r="C45" s="183"/>
      <c r="D45" s="183"/>
      <c r="E45" s="183"/>
      <c r="F45" s="183"/>
      <c r="G45" s="12">
        <v>38</v>
      </c>
      <c r="H45" s="120">
        <f>SUM(H46:H52)</f>
        <v>936803</v>
      </c>
      <c r="I45" s="120">
        <f>SUM(I46:I52)</f>
        <v>1005422</v>
      </c>
    </row>
    <row r="46" spans="1:9" ht="12.75" customHeight="1" x14ac:dyDescent="0.2">
      <c r="A46" s="182" t="s">
        <v>40</v>
      </c>
      <c r="B46" s="182"/>
      <c r="C46" s="182"/>
      <c r="D46" s="182"/>
      <c r="E46" s="182"/>
      <c r="F46" s="182"/>
      <c r="G46" s="11">
        <v>39</v>
      </c>
      <c r="H46" s="18">
        <v>935938</v>
      </c>
      <c r="I46" s="18">
        <v>1005422</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865</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23068645</v>
      </c>
      <c r="I53" s="120">
        <f>SUM(I54:I59)</f>
        <v>19525747</v>
      </c>
    </row>
    <row r="54" spans="1:9" ht="12.75" customHeight="1" x14ac:dyDescent="0.2">
      <c r="A54" s="182" t="s">
        <v>48</v>
      </c>
      <c r="B54" s="182"/>
      <c r="C54" s="182"/>
      <c r="D54" s="182"/>
      <c r="E54" s="182"/>
      <c r="F54" s="182"/>
      <c r="G54" s="11">
        <v>47</v>
      </c>
      <c r="H54" s="18">
        <v>0</v>
      </c>
      <c r="I54" s="18">
        <v>100758</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22169128</v>
      </c>
      <c r="I56" s="18">
        <v>17959389</v>
      </c>
    </row>
    <row r="57" spans="1:9" ht="12.75" customHeight="1" x14ac:dyDescent="0.2">
      <c r="A57" s="182" t="s">
        <v>51</v>
      </c>
      <c r="B57" s="182"/>
      <c r="C57" s="182"/>
      <c r="D57" s="182"/>
      <c r="E57" s="182"/>
      <c r="F57" s="182"/>
      <c r="G57" s="11">
        <v>50</v>
      </c>
      <c r="H57" s="18">
        <v>749</v>
      </c>
      <c r="I57" s="18">
        <v>1614</v>
      </c>
    </row>
    <row r="58" spans="1:9" ht="12.75" customHeight="1" x14ac:dyDescent="0.2">
      <c r="A58" s="182" t="s">
        <v>52</v>
      </c>
      <c r="B58" s="182"/>
      <c r="C58" s="182"/>
      <c r="D58" s="182"/>
      <c r="E58" s="182"/>
      <c r="F58" s="182"/>
      <c r="G58" s="11">
        <v>51</v>
      </c>
      <c r="H58" s="18">
        <v>303113</v>
      </c>
      <c r="I58" s="18">
        <v>684238</v>
      </c>
    </row>
    <row r="59" spans="1:9" ht="12.75" customHeight="1" x14ac:dyDescent="0.2">
      <c r="A59" s="182" t="s">
        <v>53</v>
      </c>
      <c r="B59" s="182"/>
      <c r="C59" s="182"/>
      <c r="D59" s="182"/>
      <c r="E59" s="182"/>
      <c r="F59" s="182"/>
      <c r="G59" s="11">
        <v>52</v>
      </c>
      <c r="H59" s="18">
        <v>595655</v>
      </c>
      <c r="I59" s="18">
        <v>779748</v>
      </c>
    </row>
    <row r="60" spans="1:9" ht="12.75" customHeight="1" x14ac:dyDescent="0.2">
      <c r="A60" s="183" t="s">
        <v>54</v>
      </c>
      <c r="B60" s="183"/>
      <c r="C60" s="183"/>
      <c r="D60" s="183"/>
      <c r="E60" s="183"/>
      <c r="F60" s="183"/>
      <c r="G60" s="12">
        <v>53</v>
      </c>
      <c r="H60" s="120">
        <f>SUM(H61:H69)</f>
        <v>777008</v>
      </c>
      <c r="I60" s="120">
        <f>SUM(I61:I69)</f>
        <v>1100627</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206594</v>
      </c>
      <c r="I63" s="18">
        <v>557635</v>
      </c>
    </row>
    <row r="64" spans="1:9" ht="26.1"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37854</v>
      </c>
      <c r="I67" s="18">
        <v>42025</v>
      </c>
    </row>
    <row r="68" spans="1:9" ht="12.75" customHeight="1" x14ac:dyDescent="0.2">
      <c r="A68" s="182" t="s">
        <v>30</v>
      </c>
      <c r="B68" s="182"/>
      <c r="C68" s="182"/>
      <c r="D68" s="182"/>
      <c r="E68" s="182"/>
      <c r="F68" s="182"/>
      <c r="G68" s="11">
        <v>61</v>
      </c>
      <c r="H68" s="18">
        <v>483380</v>
      </c>
      <c r="I68" s="18">
        <v>500967</v>
      </c>
    </row>
    <row r="69" spans="1:9" ht="12.75" customHeight="1" x14ac:dyDescent="0.2">
      <c r="A69" s="182" t="s">
        <v>56</v>
      </c>
      <c r="B69" s="182"/>
      <c r="C69" s="182"/>
      <c r="D69" s="182"/>
      <c r="E69" s="182"/>
      <c r="F69" s="182"/>
      <c r="G69" s="11">
        <v>62</v>
      </c>
      <c r="H69" s="18">
        <v>49180</v>
      </c>
      <c r="I69" s="18">
        <v>0</v>
      </c>
    </row>
    <row r="70" spans="1:9" ht="12.75" customHeight="1" x14ac:dyDescent="0.2">
      <c r="A70" s="182" t="s">
        <v>57</v>
      </c>
      <c r="B70" s="182"/>
      <c r="C70" s="182"/>
      <c r="D70" s="182"/>
      <c r="E70" s="182"/>
      <c r="F70" s="182"/>
      <c r="G70" s="11">
        <v>63</v>
      </c>
      <c r="H70" s="18">
        <v>17113946</v>
      </c>
      <c r="I70" s="18">
        <v>20879148</v>
      </c>
    </row>
    <row r="71" spans="1:9" ht="12.75" customHeight="1" x14ac:dyDescent="0.2">
      <c r="A71" s="198" t="s">
        <v>58</v>
      </c>
      <c r="B71" s="198"/>
      <c r="C71" s="198"/>
      <c r="D71" s="198"/>
      <c r="E71" s="198"/>
      <c r="F71" s="198"/>
      <c r="G71" s="11">
        <v>64</v>
      </c>
      <c r="H71" s="18">
        <v>129583</v>
      </c>
      <c r="I71" s="18">
        <v>165811</v>
      </c>
    </row>
    <row r="72" spans="1:9" ht="12.75" customHeight="1" x14ac:dyDescent="0.2">
      <c r="A72" s="184" t="s">
        <v>304</v>
      </c>
      <c r="B72" s="184"/>
      <c r="C72" s="184"/>
      <c r="D72" s="184"/>
      <c r="E72" s="184"/>
      <c r="F72" s="184"/>
      <c r="G72" s="12">
        <v>65</v>
      </c>
      <c r="H72" s="120">
        <f>H8+H9+H44+H71</f>
        <v>97872025</v>
      </c>
      <c r="I72" s="120">
        <f>I8+I9+I44+I71</f>
        <v>101014564</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73687130</v>
      </c>
      <c r="I75" s="121">
        <f>I76+I77+I78+I84+I85+I91+I94+I97</f>
        <v>80204193</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3" t="s">
        <v>63</v>
      </c>
      <c r="B78" s="183"/>
      <c r="C78" s="183"/>
      <c r="D78" s="183"/>
      <c r="E78" s="183"/>
      <c r="F78" s="183"/>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24050376</v>
      </c>
      <c r="I91" s="120">
        <f>I92-I93</f>
        <v>34337305</v>
      </c>
    </row>
    <row r="92" spans="1:9" ht="12.75" customHeight="1" x14ac:dyDescent="0.2">
      <c r="A92" s="182" t="s">
        <v>72</v>
      </c>
      <c r="B92" s="182"/>
      <c r="C92" s="182"/>
      <c r="D92" s="182"/>
      <c r="E92" s="182"/>
      <c r="F92" s="182"/>
      <c r="G92" s="11">
        <v>84</v>
      </c>
      <c r="H92" s="18">
        <v>24050376</v>
      </c>
      <c r="I92" s="18">
        <v>34337305</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10286929</v>
      </c>
      <c r="I94" s="120">
        <f>I95-I96</f>
        <v>6517063</v>
      </c>
    </row>
    <row r="95" spans="1:9" ht="12.75" customHeight="1" x14ac:dyDescent="0.2">
      <c r="A95" s="182" t="s">
        <v>74</v>
      </c>
      <c r="B95" s="182"/>
      <c r="C95" s="182"/>
      <c r="D95" s="182"/>
      <c r="E95" s="182"/>
      <c r="F95" s="182"/>
      <c r="G95" s="11">
        <v>87</v>
      </c>
      <c r="H95" s="18">
        <v>10286929</v>
      </c>
      <c r="I95" s="18">
        <v>6517063</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949007</v>
      </c>
      <c r="I98" s="120">
        <f>SUM(I99:I104)</f>
        <v>902506</v>
      </c>
    </row>
    <row r="99" spans="1:9" ht="12.75" customHeight="1" x14ac:dyDescent="0.2">
      <c r="A99" s="182" t="s">
        <v>77</v>
      </c>
      <c r="B99" s="182"/>
      <c r="C99" s="182"/>
      <c r="D99" s="182"/>
      <c r="E99" s="182"/>
      <c r="F99" s="182"/>
      <c r="G99" s="11">
        <v>91</v>
      </c>
      <c r="H99" s="18">
        <v>745092</v>
      </c>
      <c r="I99" s="18">
        <v>884517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203915</v>
      </c>
      <c r="I101" s="18">
        <v>17989</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17888446</v>
      </c>
      <c r="I105" s="120">
        <f>SUM(I106:I116)</f>
        <v>15438722</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13365366</v>
      </c>
      <c r="I111" s="18">
        <v>11370628</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4475580</v>
      </c>
      <c r="I115" s="18">
        <v>4020594</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5257999</v>
      </c>
      <c r="I117" s="120">
        <f>SUM(I118:I131)</f>
        <v>4359274</v>
      </c>
    </row>
    <row r="118" spans="1:9" ht="12.75" customHeight="1" x14ac:dyDescent="0.2">
      <c r="A118" s="182" t="s">
        <v>83</v>
      </c>
      <c r="B118" s="182"/>
      <c r="C118" s="182"/>
      <c r="D118" s="182"/>
      <c r="E118" s="182"/>
      <c r="F118" s="182"/>
      <c r="G118" s="11">
        <v>110</v>
      </c>
      <c r="H118" s="18">
        <v>316620</v>
      </c>
      <c r="I118" s="18">
        <v>81958</v>
      </c>
    </row>
    <row r="119" spans="1:9" ht="22.3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62611</v>
      </c>
      <c r="I120" s="18">
        <v>73710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1994738</v>
      </c>
      <c r="I123" s="18">
        <v>1994738</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793023</v>
      </c>
      <c r="I125" s="18">
        <v>836655</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524549</v>
      </c>
      <c r="I127" s="18">
        <v>531730</v>
      </c>
    </row>
    <row r="128" spans="1:9" x14ac:dyDescent="0.2">
      <c r="A128" s="182" t="s">
        <v>95</v>
      </c>
      <c r="B128" s="182"/>
      <c r="C128" s="182"/>
      <c r="D128" s="182"/>
      <c r="E128" s="182"/>
      <c r="F128" s="182"/>
      <c r="G128" s="11">
        <v>120</v>
      </c>
      <c r="H128" s="18">
        <v>903350</v>
      </c>
      <c r="I128" s="18">
        <v>302172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663108</v>
      </c>
      <c r="I131" s="18">
        <v>538311</v>
      </c>
    </row>
    <row r="132" spans="1:9" ht="22.35" customHeight="1" x14ac:dyDescent="0.2">
      <c r="A132" s="198" t="s">
        <v>99</v>
      </c>
      <c r="B132" s="198"/>
      <c r="C132" s="198"/>
      <c r="D132" s="198"/>
      <c r="E132" s="198"/>
      <c r="F132" s="198"/>
      <c r="G132" s="11">
        <v>124</v>
      </c>
      <c r="H132" s="18">
        <v>89443</v>
      </c>
      <c r="I132" s="18">
        <v>109869</v>
      </c>
    </row>
    <row r="133" spans="1:9" ht="12.75" customHeight="1" x14ac:dyDescent="0.2">
      <c r="A133" s="184" t="s">
        <v>358</v>
      </c>
      <c r="B133" s="184"/>
      <c r="C133" s="184"/>
      <c r="D133" s="184"/>
      <c r="E133" s="184"/>
      <c r="F133" s="184"/>
      <c r="G133" s="12">
        <v>125</v>
      </c>
      <c r="H133" s="120">
        <f>H75+H98+H105+H117+H132</f>
        <v>97872025</v>
      </c>
      <c r="I133" s="120">
        <f>I75+I98+I105+I117+I132</f>
        <v>101014564</v>
      </c>
    </row>
    <row r="134" spans="1:9" x14ac:dyDescent="0.2">
      <c r="A134" s="198" t="s">
        <v>100</v>
      </c>
      <c r="B134" s="198"/>
      <c r="C134" s="198"/>
      <c r="D134" s="198"/>
      <c r="E134" s="198"/>
      <c r="F134" s="198"/>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4" zoomScale="85" zoomScaleNormal="85" zoomScaleSheetLayoutView="110" workbookViewId="0">
      <selection activeCell="J9" sqref="J9:J5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3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75234031</v>
      </c>
      <c r="I8" s="52">
        <f>SUM(I9:I13)</f>
        <v>21196546</v>
      </c>
      <c r="J8" s="52">
        <f>SUM(J9:J13)</f>
        <v>97347565</v>
      </c>
      <c r="K8" s="52">
        <f>SUM(K9:K13)</f>
        <v>19536733</v>
      </c>
    </row>
    <row r="9" spans="1:11" ht="12.75" customHeight="1" x14ac:dyDescent="0.2">
      <c r="A9" s="182" t="s">
        <v>115</v>
      </c>
      <c r="B9" s="182"/>
      <c r="C9" s="182"/>
      <c r="D9" s="182"/>
      <c r="E9" s="182"/>
      <c r="F9" s="182"/>
      <c r="G9" s="11">
        <v>2</v>
      </c>
      <c r="H9" s="53">
        <v>173586</v>
      </c>
      <c r="I9" s="53">
        <v>29969</v>
      </c>
      <c r="J9" s="53">
        <v>128904</v>
      </c>
      <c r="K9" s="53">
        <v>20718</v>
      </c>
    </row>
    <row r="10" spans="1:11" ht="12.75" customHeight="1" x14ac:dyDescent="0.2">
      <c r="A10" s="182" t="s">
        <v>116</v>
      </c>
      <c r="B10" s="182"/>
      <c r="C10" s="182"/>
      <c r="D10" s="182"/>
      <c r="E10" s="182"/>
      <c r="F10" s="182"/>
      <c r="G10" s="11">
        <v>3</v>
      </c>
      <c r="H10" s="53">
        <v>74268596</v>
      </c>
      <c r="I10" s="53">
        <v>21071981</v>
      </c>
      <c r="J10" s="53">
        <v>96873335</v>
      </c>
      <c r="K10" s="53">
        <v>19450363</v>
      </c>
    </row>
    <row r="11" spans="1:11" ht="12.75" customHeight="1" x14ac:dyDescent="0.2">
      <c r="A11" s="182" t="s">
        <v>117</v>
      </c>
      <c r="B11" s="182"/>
      <c r="C11" s="182"/>
      <c r="D11" s="182"/>
      <c r="E11" s="182"/>
      <c r="F11" s="182"/>
      <c r="G11" s="11">
        <v>4</v>
      </c>
      <c r="H11" s="53">
        <v>159232</v>
      </c>
      <c r="I11" s="53">
        <v>34108</v>
      </c>
      <c r="J11" s="53">
        <v>107771</v>
      </c>
      <c r="K11" s="53">
        <v>8642</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632617</v>
      </c>
      <c r="I13" s="53">
        <v>60488</v>
      </c>
      <c r="J13" s="53">
        <v>237555</v>
      </c>
      <c r="K13" s="53">
        <v>57010</v>
      </c>
    </row>
    <row r="14" spans="1:11" ht="12.75" customHeight="1" x14ac:dyDescent="0.2">
      <c r="A14" s="216" t="s">
        <v>360</v>
      </c>
      <c r="B14" s="216"/>
      <c r="C14" s="216"/>
      <c r="D14" s="216"/>
      <c r="E14" s="216"/>
      <c r="F14" s="216"/>
      <c r="G14" s="12">
        <v>7</v>
      </c>
      <c r="H14" s="52">
        <f>H15+H16+H20+H24+H25+H26+H29+H36</f>
        <v>61310736</v>
      </c>
      <c r="I14" s="52">
        <f>I15+I16+I20+I24+I25+I26+I29+I36</f>
        <v>19096468</v>
      </c>
      <c r="J14" s="52">
        <f>J15+J16+J20+J24+J25+J26+J29+J36</f>
        <v>88795348</v>
      </c>
      <c r="K14" s="52">
        <f>K15+K16+K20+K24+K25+K26+K29+K36</f>
        <v>19852537</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47878953</v>
      </c>
      <c r="I16" s="52">
        <f>SUM(I17:I19)</f>
        <v>15154468</v>
      </c>
      <c r="J16" s="52">
        <f>SUM(J17:J19)</f>
        <v>74115164</v>
      </c>
      <c r="K16" s="52">
        <f>SUM(K17:K19)</f>
        <v>15781567</v>
      </c>
    </row>
    <row r="17" spans="1:11" ht="12.75" customHeight="1" x14ac:dyDescent="0.2">
      <c r="A17" s="217" t="s">
        <v>120</v>
      </c>
      <c r="B17" s="217"/>
      <c r="C17" s="217"/>
      <c r="D17" s="217"/>
      <c r="E17" s="217"/>
      <c r="F17" s="217"/>
      <c r="G17" s="11">
        <v>10</v>
      </c>
      <c r="H17" s="53">
        <v>4444505</v>
      </c>
      <c r="I17" s="53">
        <v>898660</v>
      </c>
      <c r="J17" s="53">
        <v>3134390</v>
      </c>
      <c r="K17" s="53">
        <v>638075</v>
      </c>
    </row>
    <row r="18" spans="1:11" ht="12.75" customHeight="1" x14ac:dyDescent="0.2">
      <c r="A18" s="217" t="s">
        <v>121</v>
      </c>
      <c r="B18" s="217"/>
      <c r="C18" s="217"/>
      <c r="D18" s="217"/>
      <c r="E18" s="217"/>
      <c r="F18" s="217"/>
      <c r="G18" s="11">
        <v>11</v>
      </c>
      <c r="H18" s="53">
        <v>37255270</v>
      </c>
      <c r="I18" s="53">
        <v>12579798</v>
      </c>
      <c r="J18" s="53">
        <v>64402323</v>
      </c>
      <c r="K18" s="53">
        <v>13087668</v>
      </c>
    </row>
    <row r="19" spans="1:11" ht="12.75" customHeight="1" x14ac:dyDescent="0.2">
      <c r="A19" s="217" t="s">
        <v>122</v>
      </c>
      <c r="B19" s="217"/>
      <c r="C19" s="217"/>
      <c r="D19" s="217"/>
      <c r="E19" s="217"/>
      <c r="F19" s="217"/>
      <c r="G19" s="11">
        <v>12</v>
      </c>
      <c r="H19" s="53">
        <v>6179178</v>
      </c>
      <c r="I19" s="53">
        <v>1676010</v>
      </c>
      <c r="J19" s="53">
        <v>6578451</v>
      </c>
      <c r="K19" s="53">
        <v>2055824</v>
      </c>
    </row>
    <row r="20" spans="1:11" ht="12.75" customHeight="1" x14ac:dyDescent="0.2">
      <c r="A20" s="183" t="s">
        <v>441</v>
      </c>
      <c r="B20" s="183"/>
      <c r="C20" s="183"/>
      <c r="D20" s="183"/>
      <c r="E20" s="183"/>
      <c r="F20" s="183"/>
      <c r="G20" s="12">
        <v>13</v>
      </c>
      <c r="H20" s="52">
        <f>SUM(H21:H23)</f>
        <v>8503954</v>
      </c>
      <c r="I20" s="52">
        <f>SUM(I21:I23)</f>
        <v>2246434</v>
      </c>
      <c r="J20" s="52">
        <f>SUM(J21:J23)</f>
        <v>8948234</v>
      </c>
      <c r="K20" s="52">
        <f>SUM(K21:K23)</f>
        <v>2115441</v>
      </c>
    </row>
    <row r="21" spans="1:11" ht="12.75" customHeight="1" x14ac:dyDescent="0.2">
      <c r="A21" s="217" t="s">
        <v>105</v>
      </c>
      <c r="B21" s="217"/>
      <c r="C21" s="217"/>
      <c r="D21" s="217"/>
      <c r="E21" s="217"/>
      <c r="F21" s="217"/>
      <c r="G21" s="11">
        <v>14</v>
      </c>
      <c r="H21" s="53">
        <v>5352144</v>
      </c>
      <c r="I21" s="53">
        <v>1400833</v>
      </c>
      <c r="J21" s="53">
        <v>5623190</v>
      </c>
      <c r="K21" s="53">
        <v>1328646</v>
      </c>
    </row>
    <row r="22" spans="1:11" ht="12.75" customHeight="1" x14ac:dyDescent="0.2">
      <c r="A22" s="217" t="s">
        <v>106</v>
      </c>
      <c r="B22" s="217"/>
      <c r="C22" s="217"/>
      <c r="D22" s="217"/>
      <c r="E22" s="217"/>
      <c r="F22" s="217"/>
      <c r="G22" s="11">
        <v>15</v>
      </c>
      <c r="H22" s="53">
        <v>2063566</v>
      </c>
      <c r="I22" s="53">
        <v>554630</v>
      </c>
      <c r="J22" s="53">
        <v>2146032</v>
      </c>
      <c r="K22" s="53">
        <v>494740</v>
      </c>
    </row>
    <row r="23" spans="1:11" ht="12.75" customHeight="1" x14ac:dyDescent="0.2">
      <c r="A23" s="217" t="s">
        <v>107</v>
      </c>
      <c r="B23" s="217"/>
      <c r="C23" s="217"/>
      <c r="D23" s="217"/>
      <c r="E23" s="217"/>
      <c r="F23" s="217"/>
      <c r="G23" s="11">
        <v>16</v>
      </c>
      <c r="H23" s="53">
        <v>1088244</v>
      </c>
      <c r="I23" s="53">
        <v>290971</v>
      </c>
      <c r="J23" s="53">
        <v>1179012</v>
      </c>
      <c r="K23" s="53">
        <v>292055</v>
      </c>
    </row>
    <row r="24" spans="1:11" ht="12.75" customHeight="1" x14ac:dyDescent="0.2">
      <c r="A24" s="182" t="s">
        <v>108</v>
      </c>
      <c r="B24" s="182"/>
      <c r="C24" s="182"/>
      <c r="D24" s="182"/>
      <c r="E24" s="182"/>
      <c r="F24" s="182"/>
      <c r="G24" s="11">
        <v>17</v>
      </c>
      <c r="H24" s="53">
        <v>2692196</v>
      </c>
      <c r="I24" s="53">
        <v>941246</v>
      </c>
      <c r="J24" s="53">
        <v>3110063</v>
      </c>
      <c r="K24" s="53">
        <v>794314</v>
      </c>
    </row>
    <row r="25" spans="1:11" ht="12.75" customHeight="1" x14ac:dyDescent="0.2">
      <c r="A25" s="182" t="s">
        <v>109</v>
      </c>
      <c r="B25" s="182"/>
      <c r="C25" s="182"/>
      <c r="D25" s="182"/>
      <c r="E25" s="182"/>
      <c r="F25" s="182"/>
      <c r="G25" s="11">
        <v>18</v>
      </c>
      <c r="H25" s="53">
        <v>1635607</v>
      </c>
      <c r="I25" s="53">
        <v>654294</v>
      </c>
      <c r="J25" s="53">
        <v>2005230</v>
      </c>
      <c r="K25" s="53">
        <v>1044558</v>
      </c>
    </row>
    <row r="26" spans="1:11" ht="12.75" customHeight="1" x14ac:dyDescent="0.2">
      <c r="A26" s="183" t="s">
        <v>442</v>
      </c>
      <c r="B26" s="183"/>
      <c r="C26" s="183"/>
      <c r="D26" s="183"/>
      <c r="E26" s="183"/>
      <c r="F26" s="183"/>
      <c r="G26" s="12">
        <v>19</v>
      </c>
      <c r="H26" s="52">
        <f>H27+H28</f>
        <v>53513</v>
      </c>
      <c r="I26" s="52">
        <f>I27+I28</f>
        <v>53513</v>
      </c>
      <c r="J26" s="52">
        <f>J27+J28</f>
        <v>85017</v>
      </c>
      <c r="K26" s="52">
        <f>K27+K28</f>
        <v>85017</v>
      </c>
    </row>
    <row r="27" spans="1:11" ht="12.75" customHeight="1" x14ac:dyDescent="0.2">
      <c r="A27" s="217" t="s">
        <v>123</v>
      </c>
      <c r="B27" s="217"/>
      <c r="C27" s="217"/>
      <c r="D27" s="217"/>
      <c r="E27" s="217"/>
      <c r="F27" s="217"/>
      <c r="G27" s="11">
        <v>20</v>
      </c>
      <c r="H27" s="53">
        <v>10633</v>
      </c>
      <c r="I27" s="53">
        <v>10633</v>
      </c>
      <c r="J27" s="53">
        <v>9758</v>
      </c>
      <c r="K27" s="53">
        <v>9758</v>
      </c>
    </row>
    <row r="28" spans="1:11" ht="12.75" customHeight="1" x14ac:dyDescent="0.2">
      <c r="A28" s="217" t="s">
        <v>124</v>
      </c>
      <c r="B28" s="217"/>
      <c r="C28" s="217"/>
      <c r="D28" s="217"/>
      <c r="E28" s="217"/>
      <c r="F28" s="217"/>
      <c r="G28" s="11">
        <v>21</v>
      </c>
      <c r="H28" s="53">
        <v>42880</v>
      </c>
      <c r="I28" s="53">
        <v>42880</v>
      </c>
      <c r="J28" s="53">
        <v>75259</v>
      </c>
      <c r="K28" s="53">
        <v>75259</v>
      </c>
    </row>
    <row r="29" spans="1:11" ht="12.75" customHeight="1" x14ac:dyDescent="0.2">
      <c r="A29" s="183" t="s">
        <v>443</v>
      </c>
      <c r="B29" s="183"/>
      <c r="C29" s="183"/>
      <c r="D29" s="183"/>
      <c r="E29" s="183"/>
      <c r="F29" s="183"/>
      <c r="G29" s="12">
        <v>22</v>
      </c>
      <c r="H29" s="52">
        <f>SUM(H30:H35)</f>
        <v>546513</v>
      </c>
      <c r="I29" s="52">
        <f>SUM(I30:I35)</f>
        <v>46513</v>
      </c>
      <c r="J29" s="52">
        <f>SUM(J30:J35)</f>
        <v>531640</v>
      </c>
      <c r="K29" s="52">
        <f>SUM(K30:K35)</f>
        <v>31640</v>
      </c>
    </row>
    <row r="30" spans="1:11" ht="12.75" customHeight="1" x14ac:dyDescent="0.2">
      <c r="A30" s="217" t="s">
        <v>125</v>
      </c>
      <c r="B30" s="217"/>
      <c r="C30" s="217"/>
      <c r="D30" s="217"/>
      <c r="E30" s="217"/>
      <c r="F30" s="217"/>
      <c r="G30" s="11">
        <v>23</v>
      </c>
      <c r="H30" s="53">
        <v>527747</v>
      </c>
      <c r="I30" s="53">
        <v>27747</v>
      </c>
      <c r="J30" s="53">
        <v>531640</v>
      </c>
      <c r="K30" s="53">
        <v>31640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18766</v>
      </c>
      <c r="I32" s="53">
        <v>18766</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140527</v>
      </c>
      <c r="I37" s="52">
        <f>SUM(I38:I47)</f>
        <v>19594</v>
      </c>
      <c r="J37" s="52">
        <f>SUM(J38:J47)</f>
        <v>1317254</v>
      </c>
      <c r="K37" s="52">
        <f>SUM(K38:K47)</f>
        <v>1215457</v>
      </c>
    </row>
    <row r="38" spans="1:11" ht="12.75" customHeight="1" x14ac:dyDescent="0.2">
      <c r="A38" s="182" t="s">
        <v>131</v>
      </c>
      <c r="B38" s="182"/>
      <c r="C38" s="182"/>
      <c r="D38" s="182"/>
      <c r="E38" s="182"/>
      <c r="F38" s="182"/>
      <c r="G38" s="11">
        <v>31</v>
      </c>
      <c r="H38" s="53">
        <v>0</v>
      </c>
      <c r="I38" s="53">
        <v>0</v>
      </c>
      <c r="J38" s="53">
        <v>0</v>
      </c>
      <c r="K38" s="53">
        <v>0</v>
      </c>
    </row>
    <row r="39" spans="1:11" ht="25.35" customHeight="1" x14ac:dyDescent="0.2">
      <c r="A39" s="182" t="s">
        <v>132</v>
      </c>
      <c r="B39" s="182"/>
      <c r="C39" s="182"/>
      <c r="D39" s="182"/>
      <c r="E39" s="182"/>
      <c r="F39" s="182"/>
      <c r="G39" s="11">
        <v>32</v>
      </c>
      <c r="H39" s="53">
        <v>0</v>
      </c>
      <c r="I39" s="53">
        <v>0</v>
      </c>
      <c r="J39" s="53">
        <v>0</v>
      </c>
      <c r="K39" s="53">
        <v>0</v>
      </c>
    </row>
    <row r="40" spans="1:11" ht="25.35" customHeight="1" x14ac:dyDescent="0.2">
      <c r="A40" s="182" t="s">
        <v>133</v>
      </c>
      <c r="B40" s="182"/>
      <c r="C40" s="182"/>
      <c r="D40" s="182"/>
      <c r="E40" s="182"/>
      <c r="F40" s="182"/>
      <c r="G40" s="11">
        <v>33</v>
      </c>
      <c r="H40" s="53">
        <v>0</v>
      </c>
      <c r="I40" s="53">
        <v>0</v>
      </c>
      <c r="J40" s="53">
        <v>0</v>
      </c>
      <c r="K40" s="53">
        <v>0</v>
      </c>
    </row>
    <row r="41" spans="1:11" ht="25.35" customHeight="1" x14ac:dyDescent="0.2">
      <c r="A41" s="182" t="s">
        <v>134</v>
      </c>
      <c r="B41" s="182"/>
      <c r="C41" s="182"/>
      <c r="D41" s="182"/>
      <c r="E41" s="182"/>
      <c r="F41" s="182"/>
      <c r="G41" s="11">
        <v>34</v>
      </c>
      <c r="H41" s="53">
        <v>6951</v>
      </c>
      <c r="I41" s="53">
        <v>1927</v>
      </c>
      <c r="J41" s="53">
        <v>11863</v>
      </c>
      <c r="K41" s="53">
        <v>6823</v>
      </c>
    </row>
    <row r="42" spans="1:11" ht="25.3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28177</v>
      </c>
      <c r="I44" s="53">
        <v>10229</v>
      </c>
      <c r="J44" s="53">
        <v>119486</v>
      </c>
      <c r="K44" s="53">
        <v>62226</v>
      </c>
    </row>
    <row r="45" spans="1:11" ht="12.75" customHeight="1" x14ac:dyDescent="0.2">
      <c r="A45" s="182" t="s">
        <v>138</v>
      </c>
      <c r="B45" s="182"/>
      <c r="C45" s="182"/>
      <c r="D45" s="182"/>
      <c r="E45" s="182"/>
      <c r="F45" s="182"/>
      <c r="G45" s="11">
        <v>38</v>
      </c>
      <c r="H45" s="53">
        <v>98406</v>
      </c>
      <c r="I45" s="53">
        <v>2049</v>
      </c>
      <c r="J45" s="53">
        <v>1032010</v>
      </c>
      <c r="K45" s="53">
        <v>994278</v>
      </c>
    </row>
    <row r="46" spans="1:11" ht="12.75" customHeight="1" x14ac:dyDescent="0.2">
      <c r="A46" s="182" t="s">
        <v>139</v>
      </c>
      <c r="B46" s="182"/>
      <c r="C46" s="182"/>
      <c r="D46" s="182"/>
      <c r="E46" s="182"/>
      <c r="F46" s="182"/>
      <c r="G46" s="11">
        <v>39</v>
      </c>
      <c r="H46" s="53">
        <v>5389</v>
      </c>
      <c r="I46" s="53">
        <v>5389</v>
      </c>
      <c r="J46" s="53">
        <v>4170</v>
      </c>
      <c r="K46" s="53">
        <v>4170</v>
      </c>
    </row>
    <row r="47" spans="1:11" ht="12.75" customHeight="1" x14ac:dyDescent="0.2">
      <c r="A47" s="182" t="s">
        <v>140</v>
      </c>
      <c r="B47" s="182"/>
      <c r="C47" s="182"/>
      <c r="D47" s="182"/>
      <c r="E47" s="182"/>
      <c r="F47" s="182"/>
      <c r="G47" s="11">
        <v>40</v>
      </c>
      <c r="H47" s="53">
        <v>1604</v>
      </c>
      <c r="I47" s="53">
        <v>0</v>
      </c>
      <c r="J47" s="53">
        <v>149725</v>
      </c>
      <c r="K47" s="53">
        <v>147960</v>
      </c>
    </row>
    <row r="48" spans="1:11" ht="12.75" customHeight="1" x14ac:dyDescent="0.2">
      <c r="A48" s="216" t="s">
        <v>362</v>
      </c>
      <c r="B48" s="216"/>
      <c r="C48" s="216"/>
      <c r="D48" s="216"/>
      <c r="E48" s="216"/>
      <c r="F48" s="216"/>
      <c r="G48" s="12">
        <v>41</v>
      </c>
      <c r="H48" s="52">
        <f>SUM(H49:H55)</f>
        <v>1488024</v>
      </c>
      <c r="I48" s="52">
        <f>SUM(I49:I55)</f>
        <v>332743</v>
      </c>
      <c r="J48" s="52">
        <f>SUM(J49:J55)</f>
        <v>1839398</v>
      </c>
      <c r="K48" s="52">
        <f>SUM(K49:K55)</f>
        <v>736510</v>
      </c>
    </row>
    <row r="49" spans="1:11" ht="25.3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711255</v>
      </c>
      <c r="I51" s="53">
        <v>193920</v>
      </c>
      <c r="J51" s="53">
        <v>739746</v>
      </c>
      <c r="K51" s="53">
        <v>163983</v>
      </c>
    </row>
    <row r="52" spans="1:11" ht="12.75" customHeight="1" x14ac:dyDescent="0.2">
      <c r="A52" s="220" t="s">
        <v>144</v>
      </c>
      <c r="B52" s="220"/>
      <c r="C52" s="220"/>
      <c r="D52" s="220"/>
      <c r="E52" s="220"/>
      <c r="F52" s="220"/>
      <c r="G52" s="11">
        <v>45</v>
      </c>
      <c r="H52" s="53">
        <v>776769</v>
      </c>
      <c r="I52" s="53">
        <v>138823</v>
      </c>
      <c r="J52" s="53">
        <v>1099652</v>
      </c>
      <c r="K52" s="53">
        <v>572527</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3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75374558</v>
      </c>
      <c r="I60" s="52">
        <f>I8+I37+I56+I57</f>
        <v>21216140</v>
      </c>
      <c r="J60" s="52">
        <f>J8+J37+J56+J57</f>
        <v>98664819</v>
      </c>
      <c r="K60" s="52">
        <f>K8+K37+K56+K57</f>
        <v>20752190</v>
      </c>
    </row>
    <row r="61" spans="1:11" ht="12.75" customHeight="1" x14ac:dyDescent="0.2">
      <c r="A61" s="216" t="s">
        <v>364</v>
      </c>
      <c r="B61" s="216"/>
      <c r="C61" s="216"/>
      <c r="D61" s="216"/>
      <c r="E61" s="216"/>
      <c r="F61" s="216"/>
      <c r="G61" s="12">
        <v>54</v>
      </c>
      <c r="H61" s="52">
        <f>H14+H48+H58+H59</f>
        <v>62798760</v>
      </c>
      <c r="I61" s="52">
        <f>I14+I48+I58+I59</f>
        <v>19429211</v>
      </c>
      <c r="J61" s="52">
        <f>J14+J48+J58+J59</f>
        <v>90634746</v>
      </c>
      <c r="K61" s="52">
        <f>K14+K48+K58+K59</f>
        <v>20589047</v>
      </c>
    </row>
    <row r="62" spans="1:11" ht="12.75" customHeight="1" x14ac:dyDescent="0.2">
      <c r="A62" s="216" t="s">
        <v>365</v>
      </c>
      <c r="B62" s="216"/>
      <c r="C62" s="216"/>
      <c r="D62" s="216"/>
      <c r="E62" s="216"/>
      <c r="F62" s="216"/>
      <c r="G62" s="12">
        <v>55</v>
      </c>
      <c r="H62" s="52">
        <f>H60-H61</f>
        <v>12575798</v>
      </c>
      <c r="I62" s="52">
        <f>I60-I61</f>
        <v>1786929</v>
      </c>
      <c r="J62" s="52">
        <f>J60-J61</f>
        <v>8030073</v>
      </c>
      <c r="K62" s="52">
        <f>K60-K61</f>
        <v>163143</v>
      </c>
    </row>
    <row r="63" spans="1:11" ht="12.75" customHeight="1" x14ac:dyDescent="0.2">
      <c r="A63" s="221" t="s">
        <v>366</v>
      </c>
      <c r="B63" s="221"/>
      <c r="C63" s="221"/>
      <c r="D63" s="221"/>
      <c r="E63" s="221"/>
      <c r="F63" s="221"/>
      <c r="G63" s="12">
        <v>56</v>
      </c>
      <c r="H63" s="52">
        <f>+IF((H60-H61)&gt;0,(H60-H61),0)</f>
        <v>12575798</v>
      </c>
      <c r="I63" s="52">
        <f>+IF((I60-I61)&gt;0,(I60-I61),0)</f>
        <v>1786929</v>
      </c>
      <c r="J63" s="52">
        <f>+IF((J60-J61)&gt;0,(J60-J61),0)</f>
        <v>8030073</v>
      </c>
      <c r="K63" s="52">
        <f>+IF((K60-K61)&gt;0,(K60-K61),0)</f>
        <v>163143</v>
      </c>
    </row>
    <row r="64" spans="1:11" ht="12.75" customHeight="1" x14ac:dyDescent="0.2">
      <c r="A64" s="221" t="s">
        <v>367</v>
      </c>
      <c r="B64" s="221"/>
      <c r="C64" s="221"/>
      <c r="D64" s="221"/>
      <c r="E64" s="221"/>
      <c r="F64" s="221"/>
      <c r="G64" s="12">
        <v>57</v>
      </c>
      <c r="H64" s="52">
        <f>+IF((H60-H61)&lt;0,(H60-H61),0)</f>
        <v>0</v>
      </c>
      <c r="I64" s="52">
        <f>+IF((I60-I61)&lt;0,(I60-I61),0)</f>
        <v>0</v>
      </c>
      <c r="J64" s="52">
        <f>+IF((J60-J61)&lt;0,(J60-J61),0)</f>
        <v>0</v>
      </c>
      <c r="K64" s="52">
        <f>+IF((K60-K61)&lt;0,(K60-K61),0)</f>
        <v>0</v>
      </c>
    </row>
    <row r="65" spans="1:11" ht="12.75" customHeight="1" x14ac:dyDescent="0.2">
      <c r="A65" s="222" t="s">
        <v>111</v>
      </c>
      <c r="B65" s="222"/>
      <c r="C65" s="222"/>
      <c r="D65" s="222"/>
      <c r="E65" s="222"/>
      <c r="F65" s="222"/>
      <c r="G65" s="11">
        <v>58</v>
      </c>
      <c r="H65" s="53">
        <v>2288869</v>
      </c>
      <c r="I65" s="53">
        <v>2288869</v>
      </c>
      <c r="J65" s="53">
        <v>1513010</v>
      </c>
      <c r="K65" s="53">
        <v>1513010</v>
      </c>
    </row>
    <row r="66" spans="1:11" ht="12.75" customHeight="1" x14ac:dyDescent="0.2">
      <c r="A66" s="216" t="s">
        <v>368</v>
      </c>
      <c r="B66" s="216"/>
      <c r="C66" s="216"/>
      <c r="D66" s="216"/>
      <c r="E66" s="216"/>
      <c r="F66" s="216"/>
      <c r="G66" s="12">
        <v>59</v>
      </c>
      <c r="H66" s="52">
        <f>H62-H65</f>
        <v>10286929</v>
      </c>
      <c r="I66" s="52">
        <f>I62-I65</f>
        <v>-501940</v>
      </c>
      <c r="J66" s="52">
        <f>J62-J65</f>
        <v>6517063</v>
      </c>
      <c r="K66" s="52">
        <f>K62-K65</f>
        <v>-1349867</v>
      </c>
    </row>
    <row r="67" spans="1:11" ht="12.75" customHeight="1" x14ac:dyDescent="0.2">
      <c r="A67" s="221" t="s">
        <v>369</v>
      </c>
      <c r="B67" s="221"/>
      <c r="C67" s="221"/>
      <c r="D67" s="221"/>
      <c r="E67" s="221"/>
      <c r="F67" s="221"/>
      <c r="G67" s="12">
        <v>60</v>
      </c>
      <c r="H67" s="52">
        <f>+IF((H62-H65)&gt;0,(H62-H65),0)</f>
        <v>10286929</v>
      </c>
      <c r="I67" s="52">
        <f>+IF((I62-I65)&gt;0,(I62-I65),0)</f>
        <v>0</v>
      </c>
      <c r="J67" s="52">
        <f>+IF((J62-J65)&gt;0,(J62-J65),0)</f>
        <v>6517063</v>
      </c>
      <c r="K67" s="52">
        <f>+IF((K62-K65)&gt;0,(K62-K65),0)</f>
        <v>0</v>
      </c>
    </row>
    <row r="68" spans="1:11" ht="12.75" customHeight="1" x14ac:dyDescent="0.2">
      <c r="A68" s="221" t="s">
        <v>370</v>
      </c>
      <c r="B68" s="221"/>
      <c r="C68" s="221"/>
      <c r="D68" s="221"/>
      <c r="E68" s="221"/>
      <c r="F68" s="221"/>
      <c r="G68" s="12">
        <v>61</v>
      </c>
      <c r="H68" s="52">
        <f>+IF((H62-H65)&lt;0,(H62-H65),0)</f>
        <v>0</v>
      </c>
      <c r="I68" s="52">
        <f>+IF((I62-I65)&lt;0,(I62-I65),0)</f>
        <v>-501940</v>
      </c>
      <c r="J68" s="52">
        <f>+IF((J62-J65)&lt;0,(J62-J65),0)</f>
        <v>0</v>
      </c>
      <c r="K68" s="52">
        <f>+IF((K62-K65)&lt;0,(K62-K65),0)</f>
        <v>-1349867</v>
      </c>
    </row>
    <row r="69" spans="1:11" x14ac:dyDescent="0.2">
      <c r="A69" s="223" t="s">
        <v>152</v>
      </c>
      <c r="B69" s="223"/>
      <c r="C69" s="223"/>
      <c r="D69" s="223"/>
      <c r="E69" s="223"/>
      <c r="F69" s="223"/>
      <c r="G69" s="224"/>
      <c r="H69" s="224"/>
      <c r="I69" s="224"/>
      <c r="J69" s="225"/>
      <c r="K69" s="225"/>
    </row>
    <row r="70" spans="1:11" ht="22.3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10286929</v>
      </c>
      <c r="I89" s="56">
        <f>I66</f>
        <v>-501940</v>
      </c>
      <c r="J89" s="56">
        <f>J66</f>
        <v>6517063</v>
      </c>
      <c r="K89" s="56">
        <f>K66</f>
        <v>-1349867</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31" t="s">
        <v>444</v>
      </c>
      <c r="B91" s="231"/>
      <c r="C91" s="231"/>
      <c r="D91" s="231"/>
      <c r="E91" s="231"/>
      <c r="F91" s="231"/>
      <c r="G91" s="12">
        <v>80</v>
      </c>
      <c r="H91" s="73">
        <f>SUM(H92:H96)</f>
        <v>0</v>
      </c>
      <c r="I91" s="73">
        <f>SUM(I92:I96)</f>
        <v>0</v>
      </c>
      <c r="J91" s="73">
        <f>SUM(J92:J96)</f>
        <v>0</v>
      </c>
      <c r="K91" s="73">
        <f>SUM(K92:K96)</f>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SUM(J99:J106)</f>
        <v>0</v>
      </c>
      <c r="K98" s="73">
        <f>SUM(K99:K106)</f>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35" customHeight="1" x14ac:dyDescent="0.2">
      <c r="A101" s="232" t="s">
        <v>161</v>
      </c>
      <c r="B101" s="232"/>
      <c r="C101" s="232"/>
      <c r="D101" s="232"/>
      <c r="E101" s="232"/>
      <c r="F101" s="232"/>
      <c r="G101" s="11">
        <v>90</v>
      </c>
      <c r="H101" s="56">
        <v>0</v>
      </c>
      <c r="I101" s="56">
        <v>0</v>
      </c>
      <c r="J101" s="56">
        <v>0</v>
      </c>
      <c r="K101" s="56">
        <v>0</v>
      </c>
    </row>
    <row r="102" spans="1:11" ht="22.35" customHeight="1" x14ac:dyDescent="0.2">
      <c r="A102" s="232" t="s">
        <v>162</v>
      </c>
      <c r="B102" s="232"/>
      <c r="C102" s="232"/>
      <c r="D102" s="232"/>
      <c r="E102" s="232"/>
      <c r="F102" s="232"/>
      <c r="G102" s="11">
        <v>91</v>
      </c>
      <c r="H102" s="56">
        <v>0</v>
      </c>
      <c r="I102" s="56">
        <v>0</v>
      </c>
      <c r="J102" s="56">
        <v>0</v>
      </c>
      <c r="K102" s="56">
        <v>0</v>
      </c>
    </row>
    <row r="103" spans="1:11" ht="22.3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3.1"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10286929</v>
      </c>
      <c r="I109" s="55">
        <f>I89+I108</f>
        <v>-501940</v>
      </c>
      <c r="J109" s="55">
        <f>J89+J108</f>
        <v>6517063</v>
      </c>
      <c r="K109" s="55">
        <f>K89+K108</f>
        <v>-1349867</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85" zoomScaleNormal="100" zoomScaleSheetLayoutView="85" workbookViewId="0">
      <selection activeCell="I24" sqref="I24"/>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3" t="s">
        <v>166</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RDG!H62</f>
        <v>12575798</v>
      </c>
      <c r="I8" s="68">
        <f>RDG!J62</f>
        <v>8030073</v>
      </c>
    </row>
    <row r="9" spans="1:9" ht="12.75" customHeight="1" x14ac:dyDescent="0.2">
      <c r="A9" s="240" t="s">
        <v>171</v>
      </c>
      <c r="B9" s="240"/>
      <c r="C9" s="240"/>
      <c r="D9" s="240"/>
      <c r="E9" s="240"/>
      <c r="F9" s="240"/>
      <c r="G9" s="69">
        <v>2</v>
      </c>
      <c r="H9" s="70">
        <f>H10+H11+H12+H13+H14+H15+H16+H17</f>
        <v>3475831</v>
      </c>
      <c r="I9" s="70">
        <f>I10+I11+I12+I13+I14+I15+I16+I17</f>
        <v>4257242</v>
      </c>
    </row>
    <row r="10" spans="1:9" ht="12.75" customHeight="1" x14ac:dyDescent="0.2">
      <c r="A10" s="217" t="s">
        <v>172</v>
      </c>
      <c r="B10" s="217"/>
      <c r="C10" s="217"/>
      <c r="D10" s="217"/>
      <c r="E10" s="217"/>
      <c r="F10" s="217"/>
      <c r="G10" s="67">
        <v>3</v>
      </c>
      <c r="H10" s="68">
        <v>2692196</v>
      </c>
      <c r="I10" s="68">
        <v>3110063</v>
      </c>
    </row>
    <row r="11" spans="1:9" ht="22.35" customHeight="1" x14ac:dyDescent="0.2">
      <c r="A11" s="217" t="s">
        <v>173</v>
      </c>
      <c r="B11" s="217"/>
      <c r="C11" s="217"/>
      <c r="D11" s="217"/>
      <c r="E11" s="217"/>
      <c r="F11" s="217"/>
      <c r="G11" s="67">
        <v>4</v>
      </c>
      <c r="H11" s="68">
        <v>-18002</v>
      </c>
      <c r="I11" s="68">
        <v>330034</v>
      </c>
    </row>
    <row r="12" spans="1:9" ht="23.45" customHeight="1" x14ac:dyDescent="0.2">
      <c r="A12" s="217" t="s">
        <v>174</v>
      </c>
      <c r="B12" s="217"/>
      <c r="C12" s="217"/>
      <c r="D12" s="217"/>
      <c r="E12" s="217"/>
      <c r="F12" s="217"/>
      <c r="G12" s="67">
        <v>5</v>
      </c>
      <c r="H12" s="68">
        <v>37491</v>
      </c>
      <c r="I12" s="68">
        <v>71088</v>
      </c>
    </row>
    <row r="13" spans="1:9" ht="12.75" customHeight="1" x14ac:dyDescent="0.2">
      <c r="A13" s="217" t="s">
        <v>175</v>
      </c>
      <c r="B13" s="217"/>
      <c r="C13" s="217"/>
      <c r="D13" s="217"/>
      <c r="E13" s="217"/>
      <c r="F13" s="217"/>
      <c r="G13" s="67">
        <v>6</v>
      </c>
      <c r="H13" s="68">
        <v>-35128</v>
      </c>
      <c r="I13" s="68">
        <v>-133114</v>
      </c>
    </row>
    <row r="14" spans="1:9" ht="12.75" customHeight="1" x14ac:dyDescent="0.2">
      <c r="A14" s="217" t="s">
        <v>176</v>
      </c>
      <c r="B14" s="217"/>
      <c r="C14" s="217"/>
      <c r="D14" s="217"/>
      <c r="E14" s="217"/>
      <c r="F14" s="217"/>
      <c r="G14" s="67">
        <v>7</v>
      </c>
      <c r="H14" s="68">
        <v>711255</v>
      </c>
      <c r="I14" s="68">
        <v>739746</v>
      </c>
    </row>
    <row r="15" spans="1:9" ht="12.75" customHeight="1" x14ac:dyDescent="0.2">
      <c r="A15" s="217" t="s">
        <v>177</v>
      </c>
      <c r="B15" s="217"/>
      <c r="C15" s="217"/>
      <c r="D15" s="217"/>
      <c r="E15" s="217"/>
      <c r="F15" s="217"/>
      <c r="G15" s="67">
        <v>8</v>
      </c>
      <c r="H15" s="68">
        <v>102995</v>
      </c>
      <c r="I15" s="68">
        <v>139425</v>
      </c>
    </row>
    <row r="16" spans="1:9" ht="12.75" customHeight="1" x14ac:dyDescent="0.2">
      <c r="A16" s="217" t="s">
        <v>178</v>
      </c>
      <c r="B16" s="217"/>
      <c r="C16" s="217"/>
      <c r="D16" s="217"/>
      <c r="E16" s="217"/>
      <c r="F16" s="217"/>
      <c r="G16" s="67">
        <v>9</v>
      </c>
      <c r="H16" s="68">
        <v>-14976</v>
      </c>
      <c r="I16" s="68">
        <v>0</v>
      </c>
    </row>
    <row r="17" spans="1:9" ht="25.35" customHeight="1" x14ac:dyDescent="0.2">
      <c r="A17" s="217" t="s">
        <v>179</v>
      </c>
      <c r="B17" s="217"/>
      <c r="C17" s="217"/>
      <c r="D17" s="217"/>
      <c r="E17" s="217"/>
      <c r="F17" s="217"/>
      <c r="G17" s="67">
        <v>10</v>
      </c>
      <c r="H17" s="68">
        <v>0</v>
      </c>
      <c r="I17" s="68">
        <v>0</v>
      </c>
    </row>
    <row r="18" spans="1:9" ht="28.35" customHeight="1" x14ac:dyDescent="0.2">
      <c r="A18" s="239" t="s">
        <v>306</v>
      </c>
      <c r="B18" s="239"/>
      <c r="C18" s="239"/>
      <c r="D18" s="239"/>
      <c r="E18" s="239"/>
      <c r="F18" s="239"/>
      <c r="G18" s="69">
        <v>11</v>
      </c>
      <c r="H18" s="70">
        <f>H8+H9</f>
        <v>16051629</v>
      </c>
      <c r="I18" s="70">
        <f>I8+I9</f>
        <v>12287315</v>
      </c>
    </row>
    <row r="19" spans="1:9" ht="12.75" customHeight="1" x14ac:dyDescent="0.2">
      <c r="A19" s="240" t="s">
        <v>180</v>
      </c>
      <c r="B19" s="240"/>
      <c r="C19" s="240"/>
      <c r="D19" s="240"/>
      <c r="E19" s="240"/>
      <c r="F19" s="240"/>
      <c r="G19" s="69">
        <v>12</v>
      </c>
      <c r="H19" s="70">
        <f>H20+H21+H22+H23</f>
        <v>15720128</v>
      </c>
      <c r="I19" s="70">
        <f>I20+I21+I22+I23</f>
        <v>3269551</v>
      </c>
    </row>
    <row r="20" spans="1:9" ht="12.75" customHeight="1" x14ac:dyDescent="0.2">
      <c r="A20" s="217" t="s">
        <v>181</v>
      </c>
      <c r="B20" s="217"/>
      <c r="C20" s="217"/>
      <c r="D20" s="217"/>
      <c r="E20" s="217"/>
      <c r="F20" s="217"/>
      <c r="G20" s="67">
        <v>13</v>
      </c>
      <c r="H20" s="68">
        <v>13743682</v>
      </c>
      <c r="I20" s="68">
        <v>-172749</v>
      </c>
    </row>
    <row r="21" spans="1:9" ht="12.75" customHeight="1" x14ac:dyDescent="0.2">
      <c r="A21" s="217" t="s">
        <v>182</v>
      </c>
      <c r="B21" s="217"/>
      <c r="C21" s="217"/>
      <c r="D21" s="217"/>
      <c r="E21" s="217"/>
      <c r="F21" s="217"/>
      <c r="G21" s="67">
        <v>14</v>
      </c>
      <c r="H21" s="68">
        <v>1821826</v>
      </c>
      <c r="I21" s="68">
        <v>4108982</v>
      </c>
    </row>
    <row r="22" spans="1:9" ht="12.75" customHeight="1" x14ac:dyDescent="0.2">
      <c r="A22" s="217" t="s">
        <v>183</v>
      </c>
      <c r="B22" s="217"/>
      <c r="C22" s="217"/>
      <c r="D22" s="217"/>
      <c r="E22" s="217"/>
      <c r="F22" s="217"/>
      <c r="G22" s="67">
        <v>15</v>
      </c>
      <c r="H22" s="68">
        <v>-25833</v>
      </c>
      <c r="I22" s="68">
        <v>-68618</v>
      </c>
    </row>
    <row r="23" spans="1:9" ht="12.75" customHeight="1" x14ac:dyDescent="0.2">
      <c r="A23" s="217" t="s">
        <v>184</v>
      </c>
      <c r="B23" s="217"/>
      <c r="C23" s="217"/>
      <c r="D23" s="217"/>
      <c r="E23" s="217"/>
      <c r="F23" s="217"/>
      <c r="G23" s="67">
        <v>16</v>
      </c>
      <c r="H23" s="68">
        <v>180453</v>
      </c>
      <c r="I23" s="68">
        <v>-598064</v>
      </c>
    </row>
    <row r="24" spans="1:9" ht="12.75" customHeight="1" x14ac:dyDescent="0.2">
      <c r="A24" s="239" t="s">
        <v>185</v>
      </c>
      <c r="B24" s="239"/>
      <c r="C24" s="239"/>
      <c r="D24" s="239"/>
      <c r="E24" s="239"/>
      <c r="F24" s="239"/>
      <c r="G24" s="69">
        <v>17</v>
      </c>
      <c r="H24" s="70">
        <f>H18+H19</f>
        <v>31771757</v>
      </c>
      <c r="I24" s="70">
        <f>I18+I19</f>
        <v>15556866</v>
      </c>
    </row>
    <row r="25" spans="1:9" ht="12.75" customHeight="1" x14ac:dyDescent="0.2">
      <c r="A25" s="182" t="s">
        <v>186</v>
      </c>
      <c r="B25" s="182"/>
      <c r="C25" s="182"/>
      <c r="D25" s="182"/>
      <c r="E25" s="182"/>
      <c r="F25" s="182"/>
      <c r="G25" s="67">
        <v>18</v>
      </c>
      <c r="H25" s="68">
        <v>-711255</v>
      </c>
      <c r="I25" s="68">
        <v>-739746</v>
      </c>
    </row>
    <row r="26" spans="1:9" ht="12.75" customHeight="1" x14ac:dyDescent="0.2">
      <c r="A26" s="182" t="s">
        <v>187</v>
      </c>
      <c r="B26" s="182"/>
      <c r="C26" s="182"/>
      <c r="D26" s="182"/>
      <c r="E26" s="182"/>
      <c r="F26" s="182"/>
      <c r="G26" s="67">
        <v>19</v>
      </c>
      <c r="H26" s="68">
        <v>-7065083</v>
      </c>
      <c r="I26" s="68">
        <v>-2737686</v>
      </c>
    </row>
    <row r="27" spans="1:9" ht="26.1" customHeight="1" x14ac:dyDescent="0.2">
      <c r="A27" s="244" t="s">
        <v>188</v>
      </c>
      <c r="B27" s="244"/>
      <c r="C27" s="244"/>
      <c r="D27" s="244"/>
      <c r="E27" s="244"/>
      <c r="F27" s="244"/>
      <c r="G27" s="69">
        <v>20</v>
      </c>
      <c r="H27" s="70">
        <f>H24+H25+H26</f>
        <v>23995419</v>
      </c>
      <c r="I27" s="70">
        <f>I24+I25+I26</f>
        <v>12079434</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85375</v>
      </c>
      <c r="I29" s="71">
        <v>332463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35128</v>
      </c>
      <c r="I31" s="71">
        <v>131349</v>
      </c>
    </row>
    <row r="32" spans="1:9" ht="12.75" customHeight="1" x14ac:dyDescent="0.2">
      <c r="A32" s="182" t="s">
        <v>193</v>
      </c>
      <c r="B32" s="182"/>
      <c r="C32" s="182"/>
      <c r="D32" s="182"/>
      <c r="E32" s="182"/>
      <c r="F32" s="182"/>
      <c r="G32" s="67">
        <v>24</v>
      </c>
      <c r="H32" s="71">
        <v>1604</v>
      </c>
      <c r="I32" s="71">
        <v>1764</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122107</v>
      </c>
      <c r="I35" s="72">
        <f>I29+I30+I31+I32+I33+I34</f>
        <v>465576</v>
      </c>
    </row>
    <row r="36" spans="1:9" ht="23.1" customHeight="1" x14ac:dyDescent="0.2">
      <c r="A36" s="182" t="s">
        <v>197</v>
      </c>
      <c r="B36" s="182"/>
      <c r="C36" s="182"/>
      <c r="D36" s="182"/>
      <c r="E36" s="182"/>
      <c r="F36" s="182"/>
      <c r="G36" s="67">
        <v>28</v>
      </c>
      <c r="H36" s="71">
        <v>-4446791</v>
      </c>
      <c r="I36" s="71">
        <v>-3050957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-100000</v>
      </c>
      <c r="I38" s="71">
        <v>-351041</v>
      </c>
    </row>
    <row r="39" spans="1:9" ht="12.75" customHeight="1" x14ac:dyDescent="0.2">
      <c r="A39" s="182" t="s">
        <v>200</v>
      </c>
      <c r="B39" s="182"/>
      <c r="C39" s="182"/>
      <c r="D39" s="182"/>
      <c r="E39" s="182"/>
      <c r="F39" s="182"/>
      <c r="G39" s="67">
        <v>31</v>
      </c>
      <c r="H39" s="71">
        <v>0</v>
      </c>
      <c r="I39" s="71">
        <v>-3000000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-4546791</v>
      </c>
      <c r="I41" s="72">
        <f>I36+I37+I38+I39+I40</f>
        <v>-6401998</v>
      </c>
    </row>
    <row r="42" spans="1:9" ht="29.45" customHeight="1" x14ac:dyDescent="0.2">
      <c r="A42" s="244" t="s">
        <v>203</v>
      </c>
      <c r="B42" s="244"/>
      <c r="C42" s="244"/>
      <c r="D42" s="244"/>
      <c r="E42" s="244"/>
      <c r="F42" s="244"/>
      <c r="G42" s="69">
        <v>34</v>
      </c>
      <c r="H42" s="72">
        <f>H35+H41</f>
        <v>-4424684</v>
      </c>
      <c r="I42" s="72">
        <f>I35+I41</f>
        <v>-5936422</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3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15000000</v>
      </c>
      <c r="I46" s="71">
        <v>5000000</v>
      </c>
    </row>
    <row r="47" spans="1:9" ht="12.75" customHeight="1" x14ac:dyDescent="0.2">
      <c r="A47" s="182" t="s">
        <v>208</v>
      </c>
      <c r="B47" s="182"/>
      <c r="C47" s="182"/>
      <c r="D47" s="182"/>
      <c r="E47" s="182"/>
      <c r="F47" s="182"/>
      <c r="G47" s="67">
        <v>38</v>
      </c>
      <c r="H47" s="71">
        <v>0</v>
      </c>
      <c r="I47" s="71">
        <v>0</v>
      </c>
    </row>
    <row r="48" spans="1:9" ht="22.35" customHeight="1" x14ac:dyDescent="0.2">
      <c r="A48" s="239" t="s">
        <v>209</v>
      </c>
      <c r="B48" s="239"/>
      <c r="C48" s="239"/>
      <c r="D48" s="239"/>
      <c r="E48" s="239"/>
      <c r="F48" s="239"/>
      <c r="G48" s="69">
        <v>39</v>
      </c>
      <c r="H48" s="72">
        <f>H44+H45+H46+H47</f>
        <v>15000000</v>
      </c>
      <c r="I48" s="72">
        <f>I44+I45+I46+I47</f>
        <v>5000000</v>
      </c>
    </row>
    <row r="49" spans="1:9" ht="24.6" customHeight="1" x14ac:dyDescent="0.2">
      <c r="A49" s="182" t="s">
        <v>305</v>
      </c>
      <c r="B49" s="182"/>
      <c r="C49" s="182"/>
      <c r="D49" s="182"/>
      <c r="E49" s="182"/>
      <c r="F49" s="182"/>
      <c r="G49" s="67">
        <v>40</v>
      </c>
      <c r="H49" s="71">
        <v>-21528072</v>
      </c>
      <c r="I49" s="71">
        <v>-6994738</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3.1"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-419191</v>
      </c>
      <c r="I53" s="71">
        <v>-383072</v>
      </c>
    </row>
    <row r="54" spans="1:9" ht="30.6" customHeight="1" x14ac:dyDescent="0.2">
      <c r="A54" s="239" t="s">
        <v>214</v>
      </c>
      <c r="B54" s="239"/>
      <c r="C54" s="239"/>
      <c r="D54" s="239"/>
      <c r="E54" s="239"/>
      <c r="F54" s="239"/>
      <c r="G54" s="69">
        <v>45</v>
      </c>
      <c r="H54" s="72">
        <f>H49+H50+H51+H52+H53</f>
        <v>-21947263</v>
      </c>
      <c r="I54" s="72">
        <f>I49+I50+I51+I52+I53</f>
        <v>-7377810</v>
      </c>
    </row>
    <row r="55" spans="1:9" ht="29.45" customHeight="1" x14ac:dyDescent="0.2">
      <c r="A55" s="244" t="s">
        <v>215</v>
      </c>
      <c r="B55" s="244"/>
      <c r="C55" s="244"/>
      <c r="D55" s="244"/>
      <c r="E55" s="244"/>
      <c r="F55" s="244"/>
      <c r="G55" s="69">
        <v>46</v>
      </c>
      <c r="H55" s="72">
        <f>H48+H54</f>
        <v>-6947263</v>
      </c>
      <c r="I55" s="72">
        <f>I48+I54</f>
        <v>-2377810</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12623472</v>
      </c>
      <c r="I57" s="72">
        <f>I27+I42+I55+I56</f>
        <v>3765202</v>
      </c>
    </row>
    <row r="58" spans="1:9" x14ac:dyDescent="0.2">
      <c r="A58" s="245" t="s">
        <v>218</v>
      </c>
      <c r="B58" s="245"/>
      <c r="C58" s="245"/>
      <c r="D58" s="245"/>
      <c r="E58" s="245"/>
      <c r="F58" s="245"/>
      <c r="G58" s="67">
        <v>49</v>
      </c>
      <c r="H58" s="71">
        <v>4490474</v>
      </c>
      <c r="I58" s="71">
        <v>17113946</v>
      </c>
    </row>
    <row r="59" spans="1:9" ht="31.35" customHeight="1" x14ac:dyDescent="0.2">
      <c r="A59" s="244" t="s">
        <v>219</v>
      </c>
      <c r="B59" s="244"/>
      <c r="C59" s="244"/>
      <c r="D59" s="244"/>
      <c r="E59" s="244"/>
      <c r="F59" s="244"/>
      <c r="G59" s="69">
        <v>50</v>
      </c>
      <c r="H59" s="72">
        <f>H57+H58</f>
        <v>17113946</v>
      </c>
      <c r="I59" s="72">
        <f>I57+I58</f>
        <v>20879148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6.1" customHeight="1" x14ac:dyDescent="0.2">
      <c r="A35" s="251" t="s">
        <v>407</v>
      </c>
      <c r="B35" s="251"/>
      <c r="C35" s="251"/>
      <c r="D35" s="251"/>
      <c r="E35" s="251"/>
      <c r="F35" s="251"/>
      <c r="G35" s="57">
        <v>27</v>
      </c>
      <c r="H35" s="61">
        <f>SUM(H30:H34)</f>
        <v>0</v>
      </c>
      <c r="I35" s="61">
        <f>SUM(I30:I34)</f>
        <v>0</v>
      </c>
    </row>
    <row r="36" spans="1:9" ht="28.3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3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6.1"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3.1" customHeight="1" x14ac:dyDescent="0.2">
      <c r="A48" s="251" t="s">
        <v>410</v>
      </c>
      <c r="B48" s="251"/>
      <c r="C48" s="251"/>
      <c r="D48" s="251"/>
      <c r="E48" s="251"/>
      <c r="F48" s="251"/>
      <c r="G48" s="57">
        <v>39</v>
      </c>
      <c r="H48" s="61">
        <f>H47+H46+H45+H44+H43</f>
        <v>0</v>
      </c>
      <c r="I48" s="61">
        <f>I47+I46+I45+I44+I43</f>
        <v>0</v>
      </c>
    </row>
    <row r="49" spans="1:9" ht="26.1"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6.1"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2.1"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56" sqref="V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45657</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22454947</v>
      </c>
      <c r="I7" s="33">
        <v>11693820</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17440426</v>
      </c>
      <c r="V7" s="33">
        <v>6609950</v>
      </c>
      <c r="W7" s="34">
        <f>H7+I7+J7+K7-L7+M7+N7+O7+P7+Q7+R7+U7+V7+S7+T7</f>
        <v>63400201</v>
      </c>
      <c r="X7" s="33">
        <v>0</v>
      </c>
      <c r="Y7" s="34">
        <f>W7+X7</f>
        <v>63400201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1" t="s">
        <v>299</v>
      </c>
      <c r="B10" s="271"/>
      <c r="C10" s="271"/>
      <c r="D10" s="271"/>
      <c r="E10" s="271"/>
      <c r="F10" s="271"/>
      <c r="G10" s="7">
        <v>4</v>
      </c>
      <c r="H10" s="34">
        <f>H7+H8+H9</f>
        <v>22454947</v>
      </c>
      <c r="I10" s="34">
        <f t="shared" ref="I10:Y10" si="0">I7+I8+I9</f>
        <v>11693820</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17440426</v>
      </c>
      <c r="V10" s="34">
        <f t="shared" si="0"/>
        <v>6609950</v>
      </c>
      <c r="W10" s="34">
        <f t="shared" si="0"/>
        <v>63400201</v>
      </c>
      <c r="X10" s="34">
        <f t="shared" si="0"/>
        <v>0</v>
      </c>
      <c r="Y10" s="34">
        <f t="shared" si="0"/>
        <v>63400201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10286929</v>
      </c>
      <c r="W11" s="34">
        <f t="shared" ref="W11:W29" si="1">H11+I11+J11+K11-L11+M11+N11+O11+P11+Q11+R11+U11+V11+S11+T11</f>
        <v>10286929</v>
      </c>
      <c r="X11" s="33">
        <v>0</v>
      </c>
      <c r="Y11" s="34">
        <f t="shared" ref="Y11:Y29" si="2">W11+X11</f>
        <v>10286929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70" t="s">
        <v>274</v>
      </c>
      <c r="B19" s="270"/>
      <c r="C19" s="270"/>
      <c r="D19" s="270"/>
      <c r="E19" s="270"/>
      <c r="F19" s="270"/>
      <c r="G19" s="6">
        <v>13</v>
      </c>
      <c r="H19" s="33">
        <v>-37696</v>
      </c>
      <c r="I19" s="33">
        <v>37696</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f>V7</f>
        <v>6609950</v>
      </c>
      <c r="V27" s="33">
        <f>-V7</f>
        <v>-6609950</v>
      </c>
      <c r="W27" s="34">
        <f t="shared" si="1"/>
        <v>0</v>
      </c>
      <c r="X27" s="33">
        <v>0</v>
      </c>
      <c r="Y27" s="34">
        <f t="shared" si="2"/>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88" t="s">
        <v>427</v>
      </c>
      <c r="B30" s="288"/>
      <c r="C30" s="288"/>
      <c r="D30" s="288"/>
      <c r="E30" s="288"/>
      <c r="F30" s="288"/>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24050376</v>
      </c>
      <c r="V30" s="36">
        <f t="shared" si="3"/>
        <v>10286929</v>
      </c>
      <c r="W30" s="36">
        <f t="shared" si="3"/>
        <v>73687130</v>
      </c>
      <c r="X30" s="36">
        <f t="shared" si="3"/>
        <v>0</v>
      </c>
      <c r="Y30" s="36">
        <f t="shared" si="3"/>
        <v>73687130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-37696</v>
      </c>
      <c r="I32" s="34">
        <f t="shared" ref="I32:Y32" si="4">SUM(I12:I20)</f>
        <v>37696</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91" t="s">
        <v>428</v>
      </c>
      <c r="B33" s="291"/>
      <c r="C33" s="291"/>
      <c r="D33" s="291"/>
      <c r="E33" s="291"/>
      <c r="F33" s="291"/>
      <c r="G33" s="7">
        <v>26</v>
      </c>
      <c r="H33" s="34">
        <f>H11+H32</f>
        <v>-37696</v>
      </c>
      <c r="I33" s="34">
        <f t="shared" ref="I33:Y33" si="5">I11+I32</f>
        <v>37696</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10286929</v>
      </c>
      <c r="W33" s="34">
        <f t="shared" si="5"/>
        <v>10286929</v>
      </c>
      <c r="X33" s="34">
        <f t="shared" si="5"/>
        <v>0</v>
      </c>
      <c r="Y33" s="34">
        <f t="shared" si="5"/>
        <v>10286929</v>
      </c>
    </row>
    <row r="34" spans="1:25" ht="30.75" customHeight="1" x14ac:dyDescent="0.2">
      <c r="A34" s="292" t="s">
        <v>429</v>
      </c>
      <c r="B34" s="292"/>
      <c r="C34" s="292"/>
      <c r="D34" s="292"/>
      <c r="E34" s="292"/>
      <c r="F34" s="292"/>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6609950</v>
      </c>
      <c r="V34" s="36">
        <f t="shared" si="6"/>
        <v>-6609950</v>
      </c>
      <c r="W34" s="36">
        <f t="shared" si="6"/>
        <v>0</v>
      </c>
      <c r="X34" s="36">
        <f t="shared" si="6"/>
        <v>0</v>
      </c>
      <c r="Y34" s="36">
        <f t="shared" si="6"/>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24050376</v>
      </c>
      <c r="V36" s="33">
        <f>Bilanca!H94</f>
        <v>10286929</v>
      </c>
      <c r="W36" s="37">
        <f>H36+I36+J36+K36-L36+M36+N36+O36+P36+Q36+R36+U36+V36+S36+T36</f>
        <v>73687130</v>
      </c>
      <c r="X36" s="33">
        <v>0</v>
      </c>
      <c r="Y36" s="37">
        <f>W36+X36</f>
        <v>73687130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1" t="s">
        <v>430</v>
      </c>
      <c r="B39" s="271"/>
      <c r="C39" s="271"/>
      <c r="D39" s="271"/>
      <c r="E39" s="271"/>
      <c r="F39" s="271"/>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24050376</v>
      </c>
      <c r="V39" s="34">
        <f t="shared" si="7"/>
        <v>10286929</v>
      </c>
      <c r="W39" s="34">
        <f t="shared" si="7"/>
        <v>73687130</v>
      </c>
      <c r="X39" s="34">
        <f t="shared" si="7"/>
        <v>0</v>
      </c>
      <c r="Y39" s="34">
        <f t="shared" si="7"/>
        <v>73687130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6517063</v>
      </c>
      <c r="W40" s="37">
        <f t="shared" ref="W40:W58" si="8">H40+I40+J40+K40-L40+M40+N40+O40+P40+Q40+R40+U40+V40+S40+T40</f>
        <v>6517063</v>
      </c>
      <c r="X40" s="33">
        <v>0</v>
      </c>
      <c r="Y40" s="37">
        <f t="shared" ref="Y40:Y58" si="9">W40+X40</f>
        <v>6517063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f>V36</f>
        <v>10286929</v>
      </c>
      <c r="V56" s="33">
        <f>-V36</f>
        <v>-10286929</v>
      </c>
      <c r="W56" s="37">
        <f t="shared" si="8"/>
        <v>0</v>
      </c>
      <c r="X56" s="33">
        <v>0</v>
      </c>
      <c r="Y56" s="37">
        <f t="shared" si="9"/>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88" t="s">
        <v>433</v>
      </c>
      <c r="B59" s="288"/>
      <c r="C59" s="288"/>
      <c r="D59" s="288"/>
      <c r="E59" s="288"/>
      <c r="F59" s="288"/>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34337305</v>
      </c>
      <c r="V59" s="36">
        <f t="shared" si="10"/>
        <v>6517063</v>
      </c>
      <c r="W59" s="36">
        <f t="shared" si="10"/>
        <v>80204193</v>
      </c>
      <c r="X59" s="36">
        <f t="shared" si="10"/>
        <v>0</v>
      </c>
      <c r="Y59" s="36">
        <f t="shared" si="10"/>
        <v>80204193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91" t="s">
        <v>435</v>
      </c>
      <c r="B62" s="291"/>
      <c r="C62" s="291"/>
      <c r="D62" s="291"/>
      <c r="E62" s="291"/>
      <c r="F62" s="291"/>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6517063</v>
      </c>
      <c r="W62" s="37">
        <f t="shared" si="12"/>
        <v>6517063</v>
      </c>
      <c r="X62" s="37">
        <f t="shared" si="12"/>
        <v>0</v>
      </c>
      <c r="Y62" s="37">
        <f t="shared" si="12"/>
        <v>6517063</v>
      </c>
    </row>
    <row r="63" spans="1:25" ht="29.25" customHeight="1" x14ac:dyDescent="0.2">
      <c r="A63" s="292" t="s">
        <v>436</v>
      </c>
      <c r="B63" s="292"/>
      <c r="C63" s="292"/>
      <c r="D63" s="292"/>
      <c r="E63" s="292"/>
      <c r="F63" s="292"/>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10286929</v>
      </c>
      <c r="V63" s="38">
        <f t="shared" si="13"/>
        <v>-10286929</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topLeftCell="A40" zoomScale="60" zoomScaleNormal="66" workbookViewId="0">
      <selection activeCell="R48" sqref="R48"/>
    </sheetView>
  </sheetViews>
  <sheetFormatPr defaultRowHeight="12.75" x14ac:dyDescent="0.2"/>
  <cols>
    <col min="9" max="9" width="54.28515625" customWidth="1"/>
  </cols>
  <sheetData>
    <row r="1" spans="1:9"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39" customHeight="1" x14ac:dyDescent="0.2">
      <c r="A34" s="295"/>
      <c r="B34" s="295"/>
      <c r="C34" s="295"/>
      <c r="D34" s="295"/>
      <c r="E34" s="295"/>
      <c r="F34" s="295"/>
      <c r="G34" s="295"/>
      <c r="H34" s="295"/>
      <c r="I34" s="295"/>
    </row>
    <row r="35" spans="1:9" ht="26.25" customHeight="1" x14ac:dyDescent="0.2">
      <c r="A35" s="295"/>
      <c r="B35" s="295"/>
      <c r="C35" s="295"/>
      <c r="D35" s="295"/>
      <c r="E35" s="295"/>
      <c r="F35" s="295"/>
      <c r="G35" s="295"/>
      <c r="H35" s="295"/>
      <c r="I35" s="295"/>
    </row>
    <row r="36" spans="1:9" ht="39" customHeight="1" x14ac:dyDescent="0.2">
      <c r="A36" s="295"/>
      <c r="B36" s="295"/>
      <c r="C36" s="295"/>
      <c r="D36" s="295"/>
      <c r="E36" s="295"/>
      <c r="F36" s="295"/>
      <c r="G36" s="295"/>
      <c r="H36" s="295"/>
      <c r="I36" s="295"/>
    </row>
    <row r="37" spans="1:9" ht="39" customHeight="1" x14ac:dyDescent="0.2">
      <c r="A37" s="295"/>
      <c r="B37" s="295"/>
      <c r="C37" s="295"/>
      <c r="D37" s="295"/>
      <c r="E37" s="295"/>
      <c r="F37" s="295"/>
      <c r="G37" s="295"/>
      <c r="H37" s="295"/>
      <c r="I37" s="295"/>
    </row>
    <row r="38" spans="1:9" ht="3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21" customHeight="1" x14ac:dyDescent="0.2">
      <c r="A41" s="296" t="s">
        <v>468</v>
      </c>
      <c r="B41" s="296"/>
      <c r="C41" s="296"/>
      <c r="D41" s="296"/>
      <c r="E41" s="296"/>
      <c r="F41" s="296"/>
      <c r="G41" s="296"/>
      <c r="H41" s="296"/>
      <c r="I41" s="296"/>
    </row>
    <row r="42" spans="1:9" ht="15.75" customHeight="1"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ht="33" customHeight="1" x14ac:dyDescent="0.2">
      <c r="A44" s="296"/>
      <c r="B44" s="296"/>
      <c r="C44" s="296"/>
      <c r="D44" s="296"/>
      <c r="E44" s="296"/>
      <c r="F44" s="296"/>
      <c r="G44" s="296"/>
      <c r="H44" s="296"/>
      <c r="I44" s="296"/>
    </row>
    <row r="45" spans="1:9" ht="33" customHeight="1" x14ac:dyDescent="0.2">
      <c r="A45" s="296"/>
      <c r="B45" s="296"/>
      <c r="C45" s="296"/>
      <c r="D45" s="296"/>
      <c r="E45" s="296"/>
      <c r="F45" s="296"/>
      <c r="G45" s="296"/>
      <c r="H45" s="296"/>
      <c r="I45" s="296"/>
    </row>
    <row r="46" spans="1:9" ht="33" customHeight="1" x14ac:dyDescent="0.2">
      <c r="A46" s="296"/>
      <c r="B46" s="296"/>
      <c r="C46" s="296"/>
      <c r="D46" s="296"/>
      <c r="E46" s="296"/>
      <c r="F46" s="296"/>
      <c r="G46" s="296"/>
      <c r="H46" s="296"/>
      <c r="I46" s="296"/>
    </row>
    <row r="47" spans="1:9" ht="33" customHeight="1" x14ac:dyDescent="0.2">
      <c r="A47" s="296"/>
      <c r="B47" s="296"/>
      <c r="C47" s="296"/>
      <c r="D47" s="296"/>
      <c r="E47" s="296"/>
      <c r="F47" s="296"/>
      <c r="G47" s="296"/>
      <c r="H47" s="296"/>
      <c r="I47" s="296"/>
    </row>
    <row r="48" spans="1:9" ht="33" customHeight="1" x14ac:dyDescent="0.2">
      <c r="A48" s="296"/>
      <c r="B48" s="296"/>
      <c r="C48" s="296"/>
      <c r="D48" s="296"/>
      <c r="E48" s="296"/>
      <c r="F48" s="296"/>
      <c r="G48" s="296"/>
      <c r="H48" s="296"/>
      <c r="I48" s="296"/>
    </row>
    <row r="49" spans="1:9" ht="74.25" customHeight="1" x14ac:dyDescent="0.2">
      <c r="A49" s="296"/>
      <c r="B49" s="296"/>
      <c r="C49" s="296"/>
      <c r="D49" s="296"/>
      <c r="E49" s="296"/>
      <c r="F49" s="296"/>
      <c r="G49" s="296"/>
      <c r="H49" s="296"/>
      <c r="I49" s="296"/>
    </row>
    <row r="50" spans="1:9" ht="33" customHeight="1" x14ac:dyDescent="0.2">
      <c r="A50" s="296"/>
      <c r="B50" s="296"/>
      <c r="C50" s="296"/>
      <c r="D50" s="296"/>
      <c r="E50" s="296"/>
      <c r="F50" s="296"/>
      <c r="G50" s="296"/>
      <c r="H50" s="296"/>
      <c r="I50" s="296"/>
    </row>
    <row r="51" spans="1:9" ht="52.5" customHeight="1" x14ac:dyDescent="0.2">
      <c r="A51" s="296"/>
      <c r="B51" s="296"/>
      <c r="C51" s="296"/>
      <c r="D51" s="296"/>
      <c r="E51" s="296"/>
      <c r="F51" s="296"/>
      <c r="G51" s="296"/>
      <c r="H51" s="296"/>
      <c r="I51" s="296"/>
    </row>
    <row r="52" spans="1:9" ht="52.5" customHeight="1" x14ac:dyDescent="0.2">
      <c r="A52" s="296"/>
      <c r="B52" s="296"/>
      <c r="C52" s="296"/>
      <c r="D52" s="296"/>
      <c r="E52" s="296"/>
      <c r="F52" s="296"/>
      <c r="G52" s="296"/>
      <c r="H52" s="296"/>
      <c r="I52" s="296"/>
    </row>
    <row r="53" spans="1:9" ht="52.5" customHeight="1" x14ac:dyDescent="0.2">
      <c r="A53" s="296"/>
      <c r="B53" s="296"/>
      <c r="C53" s="296"/>
      <c r="D53" s="296"/>
      <c r="E53" s="296"/>
      <c r="F53" s="296"/>
      <c r="G53" s="296"/>
      <c r="H53" s="296"/>
      <c r="I53" s="296"/>
    </row>
    <row r="54" spans="1:9" ht="52.5" customHeight="1" x14ac:dyDescent="0.2">
      <c r="A54" s="296"/>
      <c r="B54" s="296"/>
      <c r="C54" s="296"/>
      <c r="D54" s="296"/>
      <c r="E54" s="296"/>
      <c r="F54" s="296"/>
      <c r="G54" s="296"/>
      <c r="H54" s="296"/>
      <c r="I54" s="296"/>
    </row>
  </sheetData>
  <mergeCells count="2">
    <mergeCell ref="A1:I40"/>
    <mergeCell ref="A41:I54"/>
  </mergeCells>
  <pageMargins left="0.19685039370078741" right="0" top="0" bottom="0" header="0.31496062992125984" footer="0.31496062992125984"/>
  <pageSetup paperSize="9" scale="8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2025-02-17T13:18:03Z</cp:lastPrinted>
  <dcterms:created xsi:type="dcterms:W3CDTF">2008-10-17T11:51:54Z</dcterms:created>
  <dcterms:modified xsi:type="dcterms:W3CDTF">2025-02-17T13:24:38Z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