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4\GFI\HANFA\"/>
    </mc:Choice>
  </mc:AlternateContent>
  <bookViews>
    <workbookView xWindow="0" yWindow="0" windowWidth="17460" windowHeight="10290" activeTab="6"/>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<sst xmlns="http://schemas.openxmlformats.org/spreadsheetml/2006/main" count="532" uniqueCount="470">
  <si>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</si>
  <si>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</si>
  <si>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</si>
  <si>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</si>
  <si>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</si>
  <si>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</si>
  <si>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</si>
  <si>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</si>
  <si>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</si>
  <si>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</si>
  <si>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</si>
  <si>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</si>
  <si>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</si>
  <si>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</si>
  <si>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</si>
  <si>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</si>
  <si>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</si>
  <si>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</si>
  <si>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</si>
  <si>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</si>
  <si>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</si>
  <si>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</si>
  <si>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</si>
  <si>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</si>
  <si>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</si>
  <si>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</si>
  <si>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</si>
  <si>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</si>
  <si>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</si>
  <si>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</si>
  <si>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</si>
  <si>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</si>
  <si>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</si>
  <si>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</si>
  <si>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</si>
  <si>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</si>
  <si>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</si>
  <si>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</si>
  <si>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</si>
  <si>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</si>
  <si>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</si>
  <si>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</si>
  <si>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</si>
  <si>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</si>
  <si>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</si>
  <si>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</si>
  <si>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</si>
  <si>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</si>
  <si>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</si>
  <si>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</si>
  <si>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</si>
  <si>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</si>
  <si>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</si>
  <si>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</si>
  <si>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</si>
  <si>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</si>
  <si>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</si>
  <si>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</si>
  <si>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</si>
  <si>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</si>
  <si>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</si>
  <si>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</si>
  <si>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</si>
  <si>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</si>
  <si>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</si>
  <si>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</si>
  <si>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</si>
  <si>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</si>
  <si>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</si>
  <si>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</si>
  <si>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</si>
  <si>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</si>
  <si>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</si>
  <si>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</si>
  <si>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</si>
  <si>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</si>
  <si>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</si>
  <si>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</si>
  <si>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</si>
  <si>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</si>
  <si>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</si>
  <si>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</si>
  <si>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</si>
  <si>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</si>
  <si>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</si>
  <si>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</si>
  <si>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</si>
  <si>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</si>
  <si>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</si>
  <si>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</si>
  <si>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</si>
  <si>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</si>
  <si>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</si>
  <si>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</si>
  <si>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</si>
  <si>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</si>
  <si>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</si>
  <si>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</si>
  <si>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</si>
  <si>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</si>
  <si>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</si>
  <si>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</si>
  <si>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</si>
  <si>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</si>
  <si>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</si>
  <si>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</si>
  <si>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</si>
  <si>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</si>
  <si>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</si>
  <si>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</si>
  <si>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</si>
  <si>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</si>
  <si>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</si>
  <si>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</si>
  <si>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</si>
  <si>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</si>
  <si>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</si>
  <si>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</si>
  <si>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</si>
  <si>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</si>
  <si>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</si>
  <si>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</si>
  <si>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</si>
  <si>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</si>
  <si>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</si>
  <si>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</si>
  <si>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</si>
  <si>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</si>
  <si>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</si>
  <si>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</si>
  <si>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</si>
  <si>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</si>
  <si>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</si>
  <si>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</si>
  <si>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</si>
  <si>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</si>
  <si>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</si>
  <si>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</si>
  <si>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</si>
  <si>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</si>
  <si>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</si>
  <si>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</si>
  <si>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</si>
  <si>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</si>
  <si>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</si>
  <si>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</si>
  <si>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</si>
  <si>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</si>
  <si>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</si>
  <si>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</si>
  <si>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</si>
  <si>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</si>
  <si>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</si>
  <si>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</si>
  <si>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</si>
  <si>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</si>
  <si>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</si>
  <si>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</si>
  <si>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</si>
  <si>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</si>
  <si>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</si>
  <si>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</si>
  <si>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</si>
  <si>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</si>
  <si>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</si>
  <si>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</si>
  <si>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</si>
  <si>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</si>
  <si>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</si>
  <si>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</si>
  <si>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</si>
  <si>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</si>
  <si>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</si>
  <si>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</si>
  <si>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</si>
  <si>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</si>
  <si>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</si>
  <si>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</si>
  <si>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</si>
  <si>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</si>
  <si>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</si>
  <si>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</si>
  <si>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</si>
  <si>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</si>
  <si>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</si>
  <si>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</si>
  <si>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</si>
  <si>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</si>
  <si>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</si>
  <si>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</si>
  <si>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</si>
  <si>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</si>
  <si>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</si>
  <si>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</si>
  <si>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</si>
  <si>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</si>
  <si>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</si>
  <si>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</si>
  <si>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</si>
  <si>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</si>
  <si>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</si>
  <si>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</si>
  <si>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</si>
  <si>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</si>
  <si>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</si>
  <si>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</si>
  <si>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</si>
  <si>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</si>
  <si>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</si>
  <si>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</si>
  <si>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</si>
  <si>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</si>
  <si>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</si>
  <si>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</si>
  <si>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</si>
  <si>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</si>
  <si>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</si>
  <si>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</si>
  <si>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</si>
  <si>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</si>
  <si>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</si>
  <si>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</si>
  <si>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</si>
  <si>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</si>
  <si>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</si>
  <si>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</si>
  <si>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</si>
  <si>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</si>
  <si>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</si>
  <si>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</si>
  <si>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</si>
  <si>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</si>
  <si>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</si>
  <si>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</si>
  <si>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</si>
  <si>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</si>
  <si>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</si>
  <si>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</si>
  <si>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</si>
  <si>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</si>
  <si>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</si>
  <si>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</si>
  <si>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</si>
  <si>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</si>
  <si>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</si>
  <si>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</si>
  <si>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</si>
  <si>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</si>
  <si>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</si>
  <si>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</si>
  <si>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</si>
  <si>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</si>
  <si>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</si>
  <si>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</si>
  <si>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</si>
  <si>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</si>
  <si>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</si>
  <si>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</si>
  <si>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</si>
  <si>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</si>
  <si>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</si>
  <si>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</si>
  <si>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</si>
  <si>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</si>
  <si>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</si>
  <si>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</si>
  <si>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</si>
  <si>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</si>
  <si>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</si>
  <si>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</si>
  <si>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</si>
  <si>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</si>
  <si>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</si>
  <si>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</si>
  <si>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</si>
  <si>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</si>
  <si>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</si>
  <si>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</si>
  <si>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</si>
  <si>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</si>
  <si>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</si>
  <si>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</si>
  <si>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</si>
  <si>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</si>
  <si>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</si>
  <si>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</si>
  <si>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</si>
  <si>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</si>
  <si>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</si>
  <si>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</si>
  <si>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</si>
  <si>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</si>
  <si>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</si>
  <si>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</si>
  <si>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</si>
  <si>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</si>
  <si>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</si>
  <si>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</si>
  <si>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</si>
  <si>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</si>
  <si>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</si>
  <si>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</si>
  <si>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</si>
  <si>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</si>
  <si>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</si>
  <si>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</si>
  <si>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</si>
  <si>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</si>
  <si>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</si>
  <si>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</si>
  <si>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</si>
  <si>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</si>
  <si>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</si>
  <si>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</si>
  <si>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</si>
  <si>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</si>
  <si>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</si>
  <si>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</si>
  <si>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</si>
  <si>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</si>
  <si>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</si>
  <si>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</si>
  <si>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</si>
  <si>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</si>
  <si>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</si>
  <si>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</si>
  <si>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</si>
  <si>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</si>
  <si>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</si>
  <si>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</si>
  <si>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</si>
  <si>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</si>
  <si>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</si>
  <si>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</si>
  <si>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</si>
  <si>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</si>
  <si>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</si>
  <si>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</si>
  <si>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</si>
  <si>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</si>
  <si>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</si>
  <si>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</si>
  <si>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</si>
  <si>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</si>
  <si>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</si>
  <si>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</si>
  <si>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</si>
  <si>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</si>
  <si>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</si>
  <si>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</si>
  <si>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</si>
  <si>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</si>
  <si>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</si>
  <si>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</si>
  <si>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</si>
  <si>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</si>
  <si>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</si>
  <si>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</si>
  <si>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</si>
  <si>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</si>
  <si>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</si>
  <si>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</si>
  <si>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</si>
  <si>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</si>
  <si>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</si>
  <si>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</si>
  <si>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</si>
  <si>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</si>
  <si>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</si>
  <si>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</si>
  <si>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</si>
  <si>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</si>
  <si>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</si>
  <si>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</si>
  <si>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</si>
  <si>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</si>
  <si>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</si>
  <si>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</si>
  <si>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</si>
  <si>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</si>
  <si>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</si>
  <si>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</si>
  <si>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</si>
  <si>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</si>
  <si>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</si>
  <si>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</si>
  <si>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</si>
  <si>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</si>
  <si>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</si>
  <si>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</si>
  <si>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</si>
  <si>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</si>
  <si>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</si>
  <si>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</si>
  <si>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</si>
  <si>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</si>
  <si>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</si>
  <si>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</si>
  <si>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</si>
  <si>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</si>
  <si>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</si>
  <si>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</si>
  <si>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</si>
  <si>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</si>
  <si>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</si>
  <si>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</si>
  <si>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</si>
  <si>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</si>
  <si>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</si>
  <si>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</si>
  <si>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</si>
  <si>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</si>
  <si>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</si>
  <si>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</si>
  <si>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</si>
  <si>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</si>
  <si>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</si>
  <si>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</si>
  <si>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</si>
  <si>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</si>
  <si>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</si>
  <si>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</si>
  <si>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</si>
  <si>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</si>
  <si>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</si>
  <si>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</si>
  <si>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</si>
  <si>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</si>
  <si>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</si>
  <si>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</si>
  <si>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</si>
  <si>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</si>
  <si>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</si>
  <si>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</si>
  <si>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</si>
  <si>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</si>
  <si>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</si>
  <si>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</si>
  <si>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</si>
  <si>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</si>
  <si>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</si>
  <si>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</si>
  <si>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</si>
  <si>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</si>
  <si>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</si>
  <si>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</si>
  <si>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03330494</t>
  </si>
  <si>
    <t>040141664</t>
  </si>
  <si>
    <t>92590920313</t>
  </si>
  <si>
    <t>HR</t>
  </si>
  <si>
    <t>74780000F0FHSC596W39</t>
  </si>
  <si>
    <t>1333</t>
  </si>
  <si>
    <t>LUKA RIJEKA D.D.</t>
  </si>
  <si>
    <t>RIJEKA</t>
  </si>
  <si>
    <t>RIVA 1</t>
  </si>
  <si>
    <t>uprava@lukarijeka.hr</t>
  </si>
  <si>
    <t>www.lukarijeka.hr</t>
  </si>
  <si>
    <t>Gordana Fućak</t>
  </si>
  <si>
    <t>051/496-629</t>
  </si>
  <si>
    <t>gordana.fucak@lukarijeka.hr</t>
  </si>
  <si>
    <t>NE</t>
  </si>
  <si>
    <t xml:space="preserve">stanje na dan 31.12.2024 </t>
  </si>
  <si>
    <t>Obveznik: LUKA RIJEKA D.D.</t>
  </si>
  <si>
    <t>u razdoblju 01.01.2024 do 31.12.2024</t>
  </si>
  <si>
    <t>Obveznik:  LUKA RIJEKA D.D.</t>
  </si>
  <si>
    <t>u razdoblju 01.01.2024. do 31.12.2024.</t>
  </si>
  <si>
    <t xml:space="preserve">Obveznik: LUKA RIJEKA D.D. </t>
  </si>
  <si>
    <t xml:space="preserve">                   BILJEŠKE UZ FINANCIJSKE IZVJEŠTAJE - GFI
Naziv izdavatelja:   LUKA RIJEKA D.D.
OIB:  92590920313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</si>
  <si>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Kulić &amp; Sperk d.o.o.</t>
  </si>
  <si>
    <t>Janja Kulić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</si>
</sst>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14883</xdr:colOff>
      <xdr:row>31</xdr:row>
      <xdr:rowOff>14881</xdr:rowOff>
    </xdr:from>
    <xdr:ext cx="14079139" cy="5259132"/>
    <xdr:sp macro="" textlink="">
      <xdr:nvSpPr>
        <xdr:cNvPr id="2" name="TextBox 1"/>
        <xdr:cNvSpPr txBox="1"/>
      </xdr:nvSpPr>
      <xdr:spPr>
        <a:xfrm>
          <a:off x="14883" y="13230819"/>
          <a:ext cx="14079139" cy="52591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Financijski izvještaji Društva sastavljeni su sukladno Međunarodnim standardima financijskog izvještavanja (MSFI) koji su odobreni od Europske Unije (EU).</a:t>
          </a:r>
        </a:p>
        <a:p>
          <a:r>
            <a:rPr lang="hr-HR" sz="1100"/>
            <a:t>Sažetak značajnih računovodstvenih politika prikazan je u Bilješci 3. uz revidirane financijske izvještaje.</a:t>
          </a:r>
        </a:p>
        <a:p>
          <a:r>
            <a:rPr lang="hr-HR" sz="1100"/>
            <a:t>Društvo je također sastavilo konsolidirane financijske izvještaje na dan 31. prosinca 2024. godine i godinu koja je tada završila, u skladu s MSFI koji su odobreni od strane Europske Unije (EU) za Društvo i njegova ovisna društva (Grupa) koji su odobreni od strane Uprave. Nekonsolidirani i konsolidirani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financijske izvještaje.</a:t>
          </a:r>
        </a:p>
        <a:p>
          <a:r>
            <a:rPr lang="hr-HR" sz="1100"/>
            <a:t>Usvojene računovodstvene politike pojašnjene su u bilješci 3 uz revidirane financijske izvještaje.</a:t>
          </a:r>
        </a:p>
        <a:p>
          <a:r>
            <a:rPr lang="hr-HR" sz="1100"/>
            <a:t>Financijske obveze po osnovi danih jamstava koje nisu uključene u bilancu nisu materijalno značajne i Uprava vjeruje kako je mogućnost bilo kakvog odljeva po osnovu istih neznatna. Društvo nema obveza po osnovi mirovina.</a:t>
          </a:r>
        </a:p>
        <a:p>
          <a:r>
            <a:rPr lang="hr-HR" sz="1100"/>
            <a:t>Društvo nema predujmova i odobrenih kredita članovima administrativnih, upravljačkih i nadzornih tijela kao ni obveza dogovorenih u njihovu korist preko bilo kakvih jamstava.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U 2024. godini u Društvu je bilo zaposleno prosječno 601 radnika. Društvo ne prati zaposlenike po kategorijama. Troškovi osoblja iskazani su u AOP 014-016 i objašnjeni u bilješci 10 uz revidirane financijske izvještaje.</a:t>
          </a:r>
        </a:p>
        <a:p>
          <a:r>
            <a:rPr lang="hr-HR" sz="1100"/>
            <a:t>Nije bilo kapitalizacije plaća u 2024. godini.</a:t>
          </a:r>
        </a:p>
        <a:p>
          <a:r>
            <a:rPr lang="hr-HR" sz="1100"/>
            <a:t>Članovi Nadzornog odbora Društva imaju pravo na naknadu koja je u 2024. godini članovima Nadzornog odbora isplaćena bruto iznosu 80.186,00 eur.  </a:t>
          </a:r>
        </a:p>
        <a:p>
          <a:r>
            <a:rPr lang="hr-HR" sz="1100"/>
            <a:t>Rezerviranja za odgođeni porez, stanja odgođenog poreza na kraju poslovne godine i kretanja tih stanja tijekom poslovne godine prikazana su u bilješci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Ne postoji više rodova dionica.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Revidirani nekonsolidirani i konsolidirani financijski izvještaji za 2024. godinu će se uputiti Nadzornom odboru na ispitivanje i predložiti da Nadzorni odbor da svoju suglasnost na iste na sjednici zakazanoj prema objavljenom kalendaru događanja. Po donošenju odluke Nadzornog odbora, Uprava Društva će istovremeno, na sjednici Nadzornog odbora, Nadzornom odboru uputiti Prijedlog odluke o raspodjeli dobiti radi zauzimanja stava. </a:t>
          </a:r>
        </a:p>
        <a:p>
          <a:r>
            <a:rPr lang="hr-HR" sz="1100"/>
            <a:t>Transakcije s ostalim povezanim stranama objavljene su u bilješci 29 uz revidirane financijske  izvještaje.</a:t>
          </a:r>
        </a:p>
        <a:p>
          <a:r>
            <a:rPr lang="hr-HR" sz="1100"/>
            <a:t>Značajni događaji koji su nastupili nakon datuma bilance i nisu odraženi u računu dobiti i gubitka ili bilanci objavljene su u bilješci 32 uz revidirane financijske  izvještaje.</a:t>
          </a:r>
        </a:p>
        <a:p>
          <a:r>
            <a:rPr lang="hr-HR" sz="1100"/>
            <a:t>Neto prihod Društva raščlanjen je u bilješkama 7 i 8 uz revidirane financijske  izvještaje.</a:t>
          </a:r>
        </a:p>
        <a:p>
          <a:r>
            <a:rPr lang="hr-HR" sz="1100"/>
            <a:t>Naknade za zakonom propisanu reviziju financijskih izvještaja Društva iznosile su 38.876 eur dok su naknade za usluge poreznog savjetovanja iznosile 18 tisuća eur. Ostale usluge odnose se na Izvješće o primicima Uprave i Nadzornog odbora. </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25" workbookViewId="0">
      <selection activeCell="C59" sqref="C59:J59"/>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t="s">
        <v>444</v>
      </c>
      <c r="F4" s="145"/>
      <c r="G4" s="59" t="s">
        <v>0</v>
      </c>
      <c r="H4" s="144" t="s">
        <v>445</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321</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322</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446</v>
      </c>
      <c r="D10" s="130"/>
      <c r="E10" s="49"/>
      <c r="F10" s="152" t="s">
        <v>323</v>
      </c>
      <c r="G10" s="153"/>
      <c r="H10" s="111" t="s">
        <v>449</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447</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448</v>
      </c>
      <c r="D14" s="130"/>
      <c r="E14" s="134"/>
      <c r="F14" s="119"/>
      <c r="G14" s="63" t="s">
        <v>324</v>
      </c>
      <c r="H14" s="111" t="s">
        <v>450</v>
      </c>
      <c r="I14" s="112"/>
      <c r="J14" s="60"/>
    </row>
    <row r="15" spans="1:10" ht="14.45" customHeight="1" x14ac:dyDescent="0.2">
      <c r="A15" s="49"/>
      <c r="B15" s="50"/>
      <c r="C15" s="47"/>
      <c r="D15" s="47"/>
      <c r="E15" s="99"/>
      <c r="F15" s="99"/>
      <c r="G15" s="99"/>
      <c r="H15" s="99"/>
      <c r="I15" s="47"/>
      <c r="J15" s="21"/>
    </row>
    <row r="16" spans="1:10" ht="13.15" customHeight="1" x14ac:dyDescent="0.2">
      <c r="A16" s="101" t="s">
        <v>325</v>
      </c>
      <c r="B16" s="128"/>
      <c r="C16" s="129" t="s">
        <v>451</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452</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51000</v>
      </c>
      <c r="D20" s="112"/>
      <c r="E20" s="99"/>
      <c r="F20" s="99"/>
      <c r="G20" s="103" t="s">
        <v>453</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454</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455</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456</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614</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327</v>
      </c>
      <c r="D30" s="113" t="s">
        <v>326</v>
      </c>
      <c r="E30" s="114"/>
      <c r="F30" s="114"/>
      <c r="G30" s="114"/>
      <c r="H30" s="69" t="s">
        <v>327</v>
      </c>
      <c r="I30" s="70" t="s">
        <v>328</v>
      </c>
      <c r="J30" s="71"/>
    </row>
    <row r="31" spans="1:10" x14ac:dyDescent="0.2">
      <c r="A31" s="117"/>
      <c r="B31" s="118"/>
      <c r="C31" s="23"/>
      <c r="D31" s="59"/>
      <c r="E31" s="119"/>
      <c r="F31" s="119"/>
      <c r="G31" s="119"/>
      <c r="H31" s="119"/>
      <c r="I31" s="120"/>
      <c r="J31" s="121"/>
    </row>
    <row r="32" spans="1:10" x14ac:dyDescent="0.2">
      <c r="A32" s="117" t="s">
        <v>319</v>
      </c>
      <c r="B32" s="118"/>
      <c r="C32" s="34" t="s">
        <v>331</v>
      </c>
      <c r="D32" s="113" t="s">
        <v>329</v>
      </c>
      <c r="E32" s="114"/>
      <c r="F32" s="114"/>
      <c r="G32" s="114"/>
      <c r="H32" s="72" t="s">
        <v>330</v>
      </c>
      <c r="I32" s="73" t="s">
        <v>331</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332</v>
      </c>
    </row>
    <row r="48" spans="1:10" ht="14.25" x14ac:dyDescent="0.2">
      <c r="A48" s="25"/>
      <c r="B48" s="62"/>
      <c r="C48" s="62"/>
      <c r="D48" s="47"/>
      <c r="E48" s="99"/>
      <c r="F48" s="99"/>
      <c r="G48" s="98"/>
      <c r="H48" s="98"/>
      <c r="I48" s="47"/>
      <c r="J48" s="75" t="s">
        <v>333</v>
      </c>
    </row>
    <row r="49" spans="1:10" ht="14.45" customHeight="1" x14ac:dyDescent="0.2">
      <c r="A49" s="101" t="s">
        <v>312</v>
      </c>
      <c r="B49" s="102"/>
      <c r="C49" s="111" t="s">
        <v>460</v>
      </c>
      <c r="D49" s="112"/>
      <c r="E49" s="109" t="s">
        <v>334</v>
      </c>
      <c r="F49" s="110"/>
      <c r="G49" s="103"/>
      <c r="H49" s="104"/>
      <c r="I49" s="104"/>
      <c r="J49" s="105"/>
    </row>
    <row r="50" spans="1:10" ht="14.25" x14ac:dyDescent="0.2">
      <c r="A50" s="25"/>
      <c r="B50" s="62"/>
      <c r="C50" s="98"/>
      <c r="D50" s="98"/>
      <c r="E50" s="99"/>
      <c r="F50" s="99"/>
      <c r="G50" s="100" t="s">
        <v>335</v>
      </c>
      <c r="H50" s="100"/>
      <c r="I50" s="100"/>
      <c r="J50" s="26"/>
    </row>
    <row r="51" spans="1:10" ht="13.9" customHeight="1" x14ac:dyDescent="0.2">
      <c r="A51" s="101" t="s">
        <v>313</v>
      </c>
      <c r="B51" s="102"/>
      <c r="C51" s="103" t="s">
        <v>457</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458</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459</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336</v>
      </c>
      <c r="B57" s="102"/>
      <c r="C57" s="154" t="s">
        <v>468</v>
      </c>
      <c r="D57" s="155"/>
      <c r="E57" s="155"/>
      <c r="F57" s="155"/>
      <c r="G57" s="155"/>
      <c r="H57" s="155"/>
      <c r="I57" s="155"/>
      <c r="J57" s="156"/>
    </row>
    <row r="58" spans="1:10" ht="14.45" customHeight="1" x14ac:dyDescent="0.2">
      <c r="A58" s="19"/>
      <c r="B58" s="47"/>
      <c r="C58" s="100" t="s">
        <v>337</v>
      </c>
      <c r="D58" s="100"/>
      <c r="E58" s="100"/>
      <c r="F58" s="100"/>
      <c r="G58" s="47"/>
      <c r="H58" s="47"/>
      <c r="I58" s="47"/>
      <c r="J58" s="21"/>
    </row>
    <row r="59" spans="1:10" ht="14.25" x14ac:dyDescent="0.2">
      <c r="A59" s="101" t="s">
        <v>338</v>
      </c>
      <c r="B59" s="102"/>
      <c r="C59" s="154" t="s">
        <v>469</v>
      </c>
      <c r="D59" s="155"/>
      <c r="E59" s="155"/>
      <c r="F59" s="155"/>
      <c r="G59" s="155"/>
      <c r="H59" s="155"/>
      <c r="I59" s="155"/>
      <c r="J59" s="156"/>
    </row>
    <row r="60" spans="1:10" ht="14.45" customHeight="1" x14ac:dyDescent="0.2">
      <c r="A60" s="27"/>
      <c r="B60" s="28"/>
      <c r="C60" s="157" t="s">
        <v>339</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workbookViewId="0">
      <selection activeCell="L73" sqref="L73"/>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461</v>
      </c>
      <c r="B2" s="169"/>
      <c r="C2" s="169"/>
      <c r="D2" s="169"/>
      <c r="E2" s="169"/>
      <c r="F2" s="169"/>
      <c r="G2" s="169"/>
      <c r="H2" s="169"/>
      <c r="I2" s="169"/>
    </row>
    <row r="3" spans="1:9" x14ac:dyDescent="0.2">
      <c r="A3" s="170" t="s">
        <v>443</v>
      </c>
      <c r="B3" s="170"/>
      <c r="C3" s="170"/>
      <c r="D3" s="170"/>
      <c r="E3" s="170"/>
      <c r="F3" s="170"/>
      <c r="G3" s="170"/>
      <c r="H3" s="170"/>
      <c r="I3" s="170"/>
    </row>
    <row r="4" spans="1:9" x14ac:dyDescent="0.2">
      <c r="A4" s="171" t="s">
        <v>462</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108600213</v>
      </c>
      <c r="I9" s="81">
        <f>I10+I17+I27+I38+I43</f>
        <v>108804571</v>
      </c>
    </row>
    <row r="10" spans="1:9" ht="12.75" customHeight="1" x14ac:dyDescent="0.2">
      <c r="A10" s="163" t="s">
        <v>6</v>
      </c>
      <c r="B10" s="163"/>
      <c r="C10" s="163"/>
      <c r="D10" s="163"/>
      <c r="E10" s="163"/>
      <c r="F10" s="163"/>
      <c r="G10" s="80">
        <v>3</v>
      </c>
      <c r="H10" s="81">
        <f>H11+H12+H13+H14+H15+H16</f>
        <v>20501662</v>
      </c>
      <c r="I10" s="81">
        <f>I11+I12+I13+I14+I15+I16</f>
        <v>18192174</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20481962</v>
      </c>
      <c r="I12" s="79">
        <v>18140816</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19700</v>
      </c>
      <c r="I15" s="79">
        <v>51358</v>
      </c>
    </row>
    <row r="16" spans="1:9" ht="12.75" customHeight="1" x14ac:dyDescent="0.2">
      <c r="A16" s="162" t="s">
        <v>12</v>
      </c>
      <c r="B16" s="162"/>
      <c r="C16" s="162"/>
      <c r="D16" s="162"/>
      <c r="E16" s="162"/>
      <c r="F16" s="162"/>
      <c r="G16" s="78">
        <v>9</v>
      </c>
      <c r="H16" s="79">
        <v>0</v>
      </c>
      <c r="I16" s="79">
        <v>0</v>
      </c>
    </row>
    <row r="17" spans="1:9" ht="12.75" customHeight="1" x14ac:dyDescent="0.2">
      <c r="A17" s="163" t="s">
        <v>13</v>
      </c>
      <c r="B17" s="163"/>
      <c r="C17" s="163"/>
      <c r="D17" s="163"/>
      <c r="E17" s="163"/>
      <c r="F17" s="163"/>
      <c r="G17" s="80">
        <v>10</v>
      </c>
      <c r="H17" s="81">
        <f>H18+H19+H20+H21+H22+H23+H24+H25+H26</f>
        <v>85575496</v>
      </c>
      <c r="I17" s="81">
        <f>I18+I19+I20+I21+I22+I23+I24+I25+I26</f>
        <v>88100224</v>
      </c>
    </row>
    <row r="18" spans="1:9" ht="12.75" customHeight="1" x14ac:dyDescent="0.2">
      <c r="A18" s="162" t="s">
        <v>14</v>
      </c>
      <c r="B18" s="162"/>
      <c r="C18" s="162"/>
      <c r="D18" s="162"/>
      <c r="E18" s="162"/>
      <c r="F18" s="162"/>
      <c r="G18" s="78">
        <v>11</v>
      </c>
      <c r="H18" s="79">
        <v>37340041</v>
      </c>
      <c r="I18" s="79">
        <v>37317191</v>
      </c>
    </row>
    <row r="19" spans="1:9" ht="12.75" customHeight="1" x14ac:dyDescent="0.2">
      <c r="A19" s="162" t="s">
        <v>15</v>
      </c>
      <c r="B19" s="162"/>
      <c r="C19" s="162"/>
      <c r="D19" s="162"/>
      <c r="E19" s="162"/>
      <c r="F19" s="162"/>
      <c r="G19" s="78">
        <v>12</v>
      </c>
      <c r="H19" s="79">
        <v>39318139</v>
      </c>
      <c r="I19" s="79">
        <v>38341705</v>
      </c>
    </row>
    <row r="20" spans="1:9" ht="12.75" customHeight="1" x14ac:dyDescent="0.2">
      <c r="A20" s="162" t="s">
        <v>16</v>
      </c>
      <c r="B20" s="162"/>
      <c r="C20" s="162"/>
      <c r="D20" s="162"/>
      <c r="E20" s="162"/>
      <c r="F20" s="162"/>
      <c r="G20" s="78">
        <v>13</v>
      </c>
      <c r="H20" s="79">
        <v>531596</v>
      </c>
      <c r="I20" s="79">
        <v>605076</v>
      </c>
    </row>
    <row r="21" spans="1:9" ht="12.75" customHeight="1" x14ac:dyDescent="0.2">
      <c r="A21" s="162" t="s">
        <v>17</v>
      </c>
      <c r="B21" s="162"/>
      <c r="C21" s="162"/>
      <c r="D21" s="162"/>
      <c r="E21" s="162"/>
      <c r="F21" s="162"/>
      <c r="G21" s="78">
        <v>14</v>
      </c>
      <c r="H21" s="79">
        <v>5785550</v>
      </c>
      <c r="I21" s="79">
        <v>8208964</v>
      </c>
    </row>
    <row r="22" spans="1:9" ht="12.75" customHeight="1" x14ac:dyDescent="0.2">
      <c r="A22" s="162" t="s">
        <v>18</v>
      </c>
      <c r="B22" s="162"/>
      <c r="C22" s="162"/>
      <c r="D22" s="162"/>
      <c r="E22" s="162"/>
      <c r="F22" s="162"/>
      <c r="G22" s="78">
        <v>15</v>
      </c>
      <c r="H22" s="79">
        <v>0</v>
      </c>
      <c r="I22" s="79">
        <v>0</v>
      </c>
    </row>
    <row r="23" spans="1:9" ht="12.75" customHeight="1" x14ac:dyDescent="0.2">
      <c r="A23" s="162" t="s">
        <v>19</v>
      </c>
      <c r="B23" s="162"/>
      <c r="C23" s="162"/>
      <c r="D23" s="162"/>
      <c r="E23" s="162"/>
      <c r="F23" s="162"/>
      <c r="G23" s="78">
        <v>16</v>
      </c>
      <c r="H23" s="79">
        <v>846843</v>
      </c>
      <c r="I23" s="79">
        <v>16482</v>
      </c>
    </row>
    <row r="24" spans="1:9" ht="12.75" customHeight="1" x14ac:dyDescent="0.2">
      <c r="A24" s="162" t="s">
        <v>20</v>
      </c>
      <c r="B24" s="162"/>
      <c r="C24" s="162"/>
      <c r="D24" s="162"/>
      <c r="E24" s="162"/>
      <c r="F24" s="162"/>
      <c r="G24" s="78">
        <v>17</v>
      </c>
      <c r="H24" s="79">
        <v>1167271</v>
      </c>
      <c r="I24" s="79">
        <v>3068012</v>
      </c>
    </row>
    <row r="25" spans="1:9" ht="12.75" customHeight="1" x14ac:dyDescent="0.2">
      <c r="A25" s="162" t="s">
        <v>21</v>
      </c>
      <c r="B25" s="162"/>
      <c r="C25" s="162"/>
      <c r="D25" s="162"/>
      <c r="E25" s="162"/>
      <c r="F25" s="162"/>
      <c r="G25" s="78">
        <v>18</v>
      </c>
      <c r="H25" s="79">
        <v>43233</v>
      </c>
      <c r="I25" s="79">
        <v>43233</v>
      </c>
    </row>
    <row r="26" spans="1:9" ht="12.75" customHeight="1" x14ac:dyDescent="0.2">
      <c r="A26" s="162" t="s">
        <v>22</v>
      </c>
      <c r="B26" s="162"/>
      <c r="C26" s="162"/>
      <c r="D26" s="162"/>
      <c r="E26" s="162"/>
      <c r="F26" s="162"/>
      <c r="G26" s="78">
        <v>19</v>
      </c>
      <c r="H26" s="79">
        <v>542823</v>
      </c>
      <c r="I26" s="79">
        <v>499561</v>
      </c>
    </row>
    <row r="27" spans="1:9" ht="12.75" customHeight="1" x14ac:dyDescent="0.2">
      <c r="A27" s="163" t="s">
        <v>23</v>
      </c>
      <c r="B27" s="163"/>
      <c r="C27" s="163"/>
      <c r="D27" s="163"/>
      <c r="E27" s="163"/>
      <c r="F27" s="163"/>
      <c r="G27" s="80">
        <v>20</v>
      </c>
      <c r="H27" s="81">
        <f>SUM(H28:H37)</f>
        <v>1619735</v>
      </c>
      <c r="I27" s="81">
        <f>SUM(I28:I37)</f>
        <v>1619735</v>
      </c>
    </row>
    <row r="28" spans="1:9" ht="12.75" customHeight="1" x14ac:dyDescent="0.2">
      <c r="A28" s="162" t="s">
        <v>24</v>
      </c>
      <c r="B28" s="162"/>
      <c r="C28" s="162"/>
      <c r="D28" s="162"/>
      <c r="E28" s="162"/>
      <c r="F28" s="162"/>
      <c r="G28" s="78">
        <v>21</v>
      </c>
      <c r="H28" s="79">
        <v>7963</v>
      </c>
      <c r="I28" s="79">
        <v>7963</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1561772</v>
      </c>
      <c r="I31" s="79">
        <v>1561772</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50000</v>
      </c>
      <c r="I35" s="79">
        <v>50000</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3" t="s">
        <v>34</v>
      </c>
      <c r="B38" s="163"/>
      <c r="C38" s="163"/>
      <c r="D38" s="163"/>
      <c r="E38" s="163"/>
      <c r="F38" s="163"/>
      <c r="G38" s="80">
        <v>31</v>
      </c>
      <c r="H38" s="81">
        <f>H39+H40+H41+H42</f>
        <v>5999</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5999</v>
      </c>
      <c r="I42" s="79">
        <v>0</v>
      </c>
    </row>
    <row r="43" spans="1:9" ht="12.75" customHeight="1" x14ac:dyDescent="0.2">
      <c r="A43" s="165" t="s">
        <v>39</v>
      </c>
      <c r="B43" s="165"/>
      <c r="C43" s="165"/>
      <c r="D43" s="165"/>
      <c r="E43" s="165"/>
      <c r="F43" s="165"/>
      <c r="G43" s="78">
        <v>36</v>
      </c>
      <c r="H43" s="79">
        <v>897321</v>
      </c>
      <c r="I43" s="79">
        <v>892438</v>
      </c>
    </row>
    <row r="44" spans="1:9" ht="12.75" customHeight="1" x14ac:dyDescent="0.2">
      <c r="A44" s="164" t="s">
        <v>40</v>
      </c>
      <c r="B44" s="164"/>
      <c r="C44" s="164"/>
      <c r="D44" s="164"/>
      <c r="E44" s="164"/>
      <c r="F44" s="164"/>
      <c r="G44" s="80">
        <v>37</v>
      </c>
      <c r="H44" s="81">
        <f>H45+H53+H60+H70</f>
        <v>12213695</v>
      </c>
      <c r="I44" s="81">
        <f>I45+I53+I60+I70</f>
        <v>14481983</v>
      </c>
    </row>
    <row r="45" spans="1:9" ht="12.75" customHeight="1" x14ac:dyDescent="0.2">
      <c r="A45" s="163" t="s">
        <v>41</v>
      </c>
      <c r="B45" s="163"/>
      <c r="C45" s="163"/>
      <c r="D45" s="163"/>
      <c r="E45" s="163"/>
      <c r="F45" s="163"/>
      <c r="G45" s="80">
        <v>38</v>
      </c>
      <c r="H45" s="81">
        <f>SUM(H46:H52)</f>
        <v>143519</v>
      </c>
      <c r="I45" s="81">
        <f>SUM(I46:I52)</f>
        <v>349247</v>
      </c>
    </row>
    <row r="46" spans="1:9" ht="12.75" customHeight="1" x14ac:dyDescent="0.2">
      <c r="A46" s="162" t="s">
        <v>42</v>
      </c>
      <c r="B46" s="162"/>
      <c r="C46" s="162"/>
      <c r="D46" s="162"/>
      <c r="E46" s="162"/>
      <c r="F46" s="162"/>
      <c r="G46" s="78">
        <v>39</v>
      </c>
      <c r="H46" s="79">
        <v>143519</v>
      </c>
      <c r="I46" s="79">
        <v>349247</v>
      </c>
    </row>
    <row r="47" spans="1:9" ht="12.75" customHeight="1" x14ac:dyDescent="0.2">
      <c r="A47" s="162" t="s">
        <v>43</v>
      </c>
      <c r="B47" s="162"/>
      <c r="C47" s="162"/>
      <c r="D47" s="162"/>
      <c r="E47" s="162"/>
      <c r="F47" s="162"/>
      <c r="G47" s="78">
        <v>40</v>
      </c>
      <c r="H47" s="79">
        <v>0</v>
      </c>
      <c r="I47" s="79">
        <v>0</v>
      </c>
    </row>
    <row r="48" spans="1:9" ht="12.75" customHeight="1" x14ac:dyDescent="0.2">
      <c r="A48" s="162" t="s">
        <v>44</v>
      </c>
      <c r="B48" s="162"/>
      <c r="C48" s="162"/>
      <c r="D48" s="162"/>
      <c r="E48" s="162"/>
      <c r="F48" s="162"/>
      <c r="G48" s="78">
        <v>41</v>
      </c>
      <c r="H48" s="79">
        <v>0</v>
      </c>
      <c r="I48" s="79">
        <v>0</v>
      </c>
    </row>
    <row r="49" spans="1:9" ht="12.75" customHeight="1" x14ac:dyDescent="0.2">
      <c r="A49" s="162" t="s">
        <v>45</v>
      </c>
      <c r="B49" s="162"/>
      <c r="C49" s="162"/>
      <c r="D49" s="162"/>
      <c r="E49" s="162"/>
      <c r="F49" s="162"/>
      <c r="G49" s="78">
        <v>42</v>
      </c>
      <c r="H49" s="79">
        <v>0</v>
      </c>
      <c r="I49" s="79">
        <v>0</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6643644</v>
      </c>
      <c r="I53" s="81">
        <f>SUM(I54:I59)</f>
        <v>6290382</v>
      </c>
    </row>
    <row r="54" spans="1:9" ht="12.75" customHeight="1" x14ac:dyDescent="0.2">
      <c r="A54" s="162" t="s">
        <v>50</v>
      </c>
      <c r="B54" s="162"/>
      <c r="C54" s="162"/>
      <c r="D54" s="162"/>
      <c r="E54" s="162"/>
      <c r="F54" s="162"/>
      <c r="G54" s="78">
        <v>47</v>
      </c>
      <c r="H54" s="79">
        <v>219517</v>
      </c>
      <c r="I54" s="79">
        <v>8916</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4803821</v>
      </c>
      <c r="I56" s="79">
        <v>5226582</v>
      </c>
    </row>
    <row r="57" spans="1:9" ht="12.75" customHeight="1" x14ac:dyDescent="0.2">
      <c r="A57" s="162" t="s">
        <v>53</v>
      </c>
      <c r="B57" s="162"/>
      <c r="C57" s="162"/>
      <c r="D57" s="162"/>
      <c r="E57" s="162"/>
      <c r="F57" s="162"/>
      <c r="G57" s="78">
        <v>50</v>
      </c>
      <c r="H57" s="79">
        <v>93</v>
      </c>
      <c r="I57" s="79">
        <v>407</v>
      </c>
    </row>
    <row r="58" spans="1:9" ht="12.75" customHeight="1" x14ac:dyDescent="0.2">
      <c r="A58" s="162" t="s">
        <v>54</v>
      </c>
      <c r="B58" s="162"/>
      <c r="C58" s="162"/>
      <c r="D58" s="162"/>
      <c r="E58" s="162"/>
      <c r="F58" s="162"/>
      <c r="G58" s="78">
        <v>51</v>
      </c>
      <c r="H58" s="79">
        <v>210006</v>
      </c>
      <c r="I58" s="79">
        <v>191077</v>
      </c>
    </row>
    <row r="59" spans="1:9" ht="12.75" customHeight="1" x14ac:dyDescent="0.2">
      <c r="A59" s="162" t="s">
        <v>55</v>
      </c>
      <c r="B59" s="162"/>
      <c r="C59" s="162"/>
      <c r="D59" s="162"/>
      <c r="E59" s="162"/>
      <c r="F59" s="162"/>
      <c r="G59" s="78">
        <v>52</v>
      </c>
      <c r="H59" s="79">
        <v>1410207</v>
      </c>
      <c r="I59" s="79">
        <v>863400</v>
      </c>
    </row>
    <row r="60" spans="1:9" ht="12.75" customHeight="1" x14ac:dyDescent="0.2">
      <c r="A60" s="163" t="s">
        <v>56</v>
      </c>
      <c r="B60" s="163"/>
      <c r="C60" s="163"/>
      <c r="D60" s="163"/>
      <c r="E60" s="163"/>
      <c r="F60" s="163"/>
      <c r="G60" s="80">
        <v>53</v>
      </c>
      <c r="H60" s="81">
        <f>SUM(H61:H69)</f>
        <v>358038</v>
      </c>
      <c r="I60" s="81">
        <f>SUM(I61:I69)</f>
        <v>80260</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112226</v>
      </c>
      <c r="I63" s="79">
        <v>53260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0</v>
      </c>
      <c r="I67" s="79">
        <v>0</v>
      </c>
    </row>
    <row r="68" spans="1:9" ht="12.75" customHeight="1" x14ac:dyDescent="0.2">
      <c r="A68" s="162" t="s">
        <v>31</v>
      </c>
      <c r="B68" s="162"/>
      <c r="C68" s="162"/>
      <c r="D68" s="162"/>
      <c r="E68" s="162"/>
      <c r="F68" s="162"/>
      <c r="G68" s="78">
        <v>61</v>
      </c>
      <c r="H68" s="79">
        <v>245812</v>
      </c>
      <c r="I68" s="79">
        <v>27000</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5068494</v>
      </c>
      <c r="I70" s="79">
        <v>7762094</v>
      </c>
    </row>
    <row r="71" spans="1:9" ht="12.75" customHeight="1" x14ac:dyDescent="0.2">
      <c r="A71" s="182" t="s">
        <v>60</v>
      </c>
      <c r="B71" s="182"/>
      <c r="C71" s="182"/>
      <c r="D71" s="182"/>
      <c r="E71" s="182"/>
      <c r="F71" s="182"/>
      <c r="G71" s="78">
        <v>64</v>
      </c>
      <c r="H71" s="79">
        <v>101456</v>
      </c>
      <c r="I71" s="79">
        <v>46359</v>
      </c>
    </row>
    <row r="72" spans="1:9" ht="12.75" customHeight="1" x14ac:dyDescent="0.2">
      <c r="A72" s="164" t="s">
        <v>61</v>
      </c>
      <c r="B72" s="164"/>
      <c r="C72" s="164"/>
      <c r="D72" s="164"/>
      <c r="E72" s="164"/>
      <c r="F72" s="164"/>
      <c r="G72" s="80">
        <v>65</v>
      </c>
      <c r="H72" s="81">
        <f>H8+H9+H44+H71</f>
        <v>120915364</v>
      </c>
      <c r="I72" s="81">
        <f>I8+I9+I44+I71</f>
        <v>123332913</v>
      </c>
    </row>
    <row r="73" spans="1:9" ht="12.75" customHeight="1" x14ac:dyDescent="0.2">
      <c r="A73" s="182" t="s">
        <v>62</v>
      </c>
      <c r="B73" s="182"/>
      <c r="C73" s="182"/>
      <c r="D73" s="182"/>
      <c r="E73" s="182"/>
      <c r="F73" s="182"/>
      <c r="G73" s="78">
        <v>66</v>
      </c>
      <c r="H73" s="79">
        <v>106711</v>
      </c>
      <c r="I73" s="79">
        <v>106711</v>
      </c>
    </row>
    <row r="74" spans="1:9" x14ac:dyDescent="0.2">
      <c r="A74" s="184" t="s">
        <v>63</v>
      </c>
      <c r="B74" s="185"/>
      <c r="C74" s="185"/>
      <c r="D74" s="185"/>
      <c r="E74" s="185"/>
      <c r="F74" s="185"/>
      <c r="G74" s="185"/>
      <c r="H74" s="185"/>
      <c r="I74" s="185"/>
    </row>
    <row r="75" spans="1:9" ht="12.75" customHeight="1" x14ac:dyDescent="0.2">
      <c r="A75" s="164" t="s">
        <v>348</v>
      </c>
      <c r="B75" s="164"/>
      <c r="C75" s="164"/>
      <c r="D75" s="164"/>
      <c r="E75" s="164"/>
      <c r="F75" s="164"/>
      <c r="G75" s="80">
        <v>67</v>
      </c>
      <c r="H75" s="81">
        <f>H76+H77+H78+H84+H85+H91+H94+H97</f>
        <v>51772411</v>
      </c>
      <c r="I75" s="81">
        <f>I76+I77+I78+I84+I85+I91+I94+I97</f>
        <v>53568127</v>
      </c>
    </row>
    <row r="76" spans="1:9" ht="12.75" customHeight="1" x14ac:dyDescent="0.2">
      <c r="A76" s="165" t="s">
        <v>64</v>
      </c>
      <c r="B76" s="165"/>
      <c r="C76" s="165"/>
      <c r="D76" s="165"/>
      <c r="E76" s="165"/>
      <c r="F76" s="165"/>
      <c r="G76" s="78">
        <v>68</v>
      </c>
      <c r="H76" s="82">
        <v>67402375</v>
      </c>
      <c r="I76" s="82">
        <v>67402375</v>
      </c>
    </row>
    <row r="77" spans="1:9" ht="12.75" customHeight="1" x14ac:dyDescent="0.2">
      <c r="A77" s="165" t="s">
        <v>65</v>
      </c>
      <c r="B77" s="165"/>
      <c r="C77" s="165"/>
      <c r="D77" s="165"/>
      <c r="E77" s="165"/>
      <c r="F77" s="165"/>
      <c r="G77" s="78">
        <v>69</v>
      </c>
      <c r="H77" s="82">
        <v>9290548</v>
      </c>
      <c r="I77" s="82">
        <v>9290548</v>
      </c>
    </row>
    <row r="78" spans="1:9" ht="12.75" customHeight="1" x14ac:dyDescent="0.2">
      <c r="A78" s="163" t="s">
        <v>66</v>
      </c>
      <c r="B78" s="163"/>
      <c r="C78" s="163"/>
      <c r="D78" s="163"/>
      <c r="E78" s="163"/>
      <c r="F78" s="163"/>
      <c r="G78" s="80">
        <v>70</v>
      </c>
      <c r="H78" s="81">
        <f>SUM(H79:H83)</f>
        <v>0</v>
      </c>
      <c r="I78" s="81">
        <f>SUM(I79:I83)</f>
        <v>0</v>
      </c>
    </row>
    <row r="79" spans="1:9" ht="12.75" customHeight="1" x14ac:dyDescent="0.2">
      <c r="A79" s="162" t="s">
        <v>67</v>
      </c>
      <c r="B79" s="162"/>
      <c r="C79" s="162"/>
      <c r="D79" s="162"/>
      <c r="E79" s="162"/>
      <c r="F79" s="162"/>
      <c r="G79" s="78">
        <v>71</v>
      </c>
      <c r="H79" s="82">
        <v>0</v>
      </c>
      <c r="I79" s="82">
        <v>0</v>
      </c>
    </row>
    <row r="80" spans="1:9" ht="12.75" customHeight="1" x14ac:dyDescent="0.2">
      <c r="A80" s="162" t="s">
        <v>68</v>
      </c>
      <c r="B80" s="162"/>
      <c r="C80" s="162"/>
      <c r="D80" s="162"/>
      <c r="E80" s="162"/>
      <c r="F80" s="162"/>
      <c r="G80" s="78">
        <v>72</v>
      </c>
      <c r="H80" s="82">
        <v>0</v>
      </c>
      <c r="I80" s="82">
        <v>0</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10930957</v>
      </c>
      <c r="I84" s="82">
        <v>10930957</v>
      </c>
    </row>
    <row r="85" spans="1:9" ht="12.75" customHeight="1" x14ac:dyDescent="0.2">
      <c r="A85" s="183" t="s">
        <v>442</v>
      </c>
      <c r="B85" s="183"/>
      <c r="C85" s="183"/>
      <c r="D85" s="183"/>
      <c r="E85" s="183"/>
      <c r="F85" s="183"/>
      <c r="G85" s="80">
        <v>77</v>
      </c>
      <c r="H85" s="81">
        <f>H86+H87+H88+H89+H90</f>
        <v>0</v>
      </c>
      <c r="I85" s="81">
        <f>I86+I87+I88+I89+I90</f>
        <v>0</v>
      </c>
    </row>
    <row r="86" spans="1:9" ht="25.5" customHeight="1" x14ac:dyDescent="0.2">
      <c r="A86" s="162" t="s">
        <v>441</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340</v>
      </c>
      <c r="B89" s="162"/>
      <c r="C89" s="162"/>
      <c r="D89" s="162"/>
      <c r="E89" s="162"/>
      <c r="F89" s="162"/>
      <c r="G89" s="78">
        <v>81</v>
      </c>
      <c r="H89" s="79">
        <v>0</v>
      </c>
      <c r="I89" s="79">
        <v>0</v>
      </c>
    </row>
    <row r="90" spans="1:9" ht="24" customHeight="1" x14ac:dyDescent="0.2">
      <c r="A90" s="162" t="s">
        <v>341</v>
      </c>
      <c r="B90" s="162"/>
      <c r="C90" s="162"/>
      <c r="D90" s="162"/>
      <c r="E90" s="162"/>
      <c r="F90" s="162"/>
      <c r="G90" s="78">
        <v>82</v>
      </c>
      <c r="H90" s="79">
        <v>0</v>
      </c>
      <c r="I90" s="79">
        <v>0</v>
      </c>
    </row>
    <row r="91" spans="1:9" ht="12.75" customHeight="1" x14ac:dyDescent="0.2">
      <c r="A91" s="163" t="s">
        <v>342</v>
      </c>
      <c r="B91" s="163"/>
      <c r="C91" s="163"/>
      <c r="D91" s="163"/>
      <c r="E91" s="163"/>
      <c r="F91" s="163"/>
      <c r="G91" s="80">
        <v>83</v>
      </c>
      <c r="H91" s="81">
        <f>H92-H93</f>
        <v>-36855352</v>
      </c>
      <c r="I91" s="81">
        <f>I92-I93</f>
        <v>-35851469</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36855352</v>
      </c>
      <c r="I93" s="82">
        <v>35851469</v>
      </c>
    </row>
    <row r="94" spans="1:9" ht="12.75" customHeight="1" x14ac:dyDescent="0.2">
      <c r="A94" s="163" t="s">
        <v>343</v>
      </c>
      <c r="B94" s="163"/>
      <c r="C94" s="163"/>
      <c r="D94" s="163"/>
      <c r="E94" s="163"/>
      <c r="F94" s="163"/>
      <c r="G94" s="80">
        <v>86</v>
      </c>
      <c r="H94" s="81">
        <f>H95-H96</f>
        <v>1003883</v>
      </c>
      <c r="I94" s="81">
        <f>I95-I96</f>
        <v>1795716</v>
      </c>
    </row>
    <row r="95" spans="1:9" ht="12.75" customHeight="1" x14ac:dyDescent="0.2">
      <c r="A95" s="162" t="s">
        <v>77</v>
      </c>
      <c r="B95" s="162"/>
      <c r="C95" s="162"/>
      <c r="D95" s="162"/>
      <c r="E95" s="162"/>
      <c r="F95" s="162"/>
      <c r="G95" s="78">
        <v>87</v>
      </c>
      <c r="H95" s="82">
        <v>1003883</v>
      </c>
      <c r="I95" s="82">
        <v>1795716</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344</v>
      </c>
      <c r="B98" s="164"/>
      <c r="C98" s="164"/>
      <c r="D98" s="164"/>
      <c r="E98" s="164"/>
      <c r="F98" s="164"/>
      <c r="G98" s="80">
        <v>90</v>
      </c>
      <c r="H98" s="81">
        <f>SUM(H99:H104)</f>
        <v>1069906</v>
      </c>
      <c r="I98" s="81">
        <f>SUM(I99:I104)</f>
        <v>774905</v>
      </c>
    </row>
    <row r="99" spans="1:9" ht="12.75" customHeight="1" x14ac:dyDescent="0.2">
      <c r="A99" s="162" t="s">
        <v>80</v>
      </c>
      <c r="B99" s="162"/>
      <c r="C99" s="162"/>
      <c r="D99" s="162"/>
      <c r="E99" s="162"/>
      <c r="F99" s="162"/>
      <c r="G99" s="78">
        <v>91</v>
      </c>
      <c r="H99" s="82">
        <v>286375</v>
      </c>
      <c r="I99" s="82">
        <v>286375</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783531</v>
      </c>
      <c r="I104" s="79">
        <v>488530</v>
      </c>
    </row>
    <row r="105" spans="1:9" ht="12.75" customHeight="1" x14ac:dyDescent="0.2">
      <c r="A105" s="164" t="s">
        <v>345</v>
      </c>
      <c r="B105" s="164"/>
      <c r="C105" s="164"/>
      <c r="D105" s="164"/>
      <c r="E105" s="164"/>
      <c r="F105" s="164"/>
      <c r="G105" s="80">
        <v>97</v>
      </c>
      <c r="H105" s="81">
        <f>SUM(H106:H116)</f>
        <v>30640745</v>
      </c>
      <c r="I105" s="81">
        <f>SUM(I106:I116)</f>
        <v>31560920</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0</v>
      </c>
      <c r="I110" s="82">
        <v>0</v>
      </c>
    </row>
    <row r="111" spans="1:9" ht="12.75" customHeight="1" x14ac:dyDescent="0.2">
      <c r="A111" s="162" t="s">
        <v>91</v>
      </c>
      <c r="B111" s="162"/>
      <c r="C111" s="162"/>
      <c r="D111" s="162"/>
      <c r="E111" s="162"/>
      <c r="F111" s="162"/>
      <c r="G111" s="78">
        <v>103</v>
      </c>
      <c r="H111" s="82">
        <v>13255482</v>
      </c>
      <c r="I111" s="82">
        <v>15528977</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14984503</v>
      </c>
      <c r="I115" s="79">
        <v>13631183</v>
      </c>
    </row>
    <row r="116" spans="1:9" ht="12.75" customHeight="1" x14ac:dyDescent="0.2">
      <c r="A116" s="162" t="s">
        <v>96</v>
      </c>
      <c r="B116" s="162"/>
      <c r="C116" s="162"/>
      <c r="D116" s="162"/>
      <c r="E116" s="162"/>
      <c r="F116" s="162"/>
      <c r="G116" s="78">
        <v>108</v>
      </c>
      <c r="H116" s="79">
        <v>2400760</v>
      </c>
      <c r="I116" s="79">
        <v>2400760</v>
      </c>
    </row>
    <row r="117" spans="1:9" ht="12.75" customHeight="1" x14ac:dyDescent="0.2">
      <c r="A117" s="164" t="s">
        <v>346</v>
      </c>
      <c r="B117" s="164"/>
      <c r="C117" s="164"/>
      <c r="D117" s="164"/>
      <c r="E117" s="164"/>
      <c r="F117" s="164"/>
      <c r="G117" s="80">
        <v>109</v>
      </c>
      <c r="H117" s="81">
        <f>SUM(H118:H131)</f>
        <v>18005651</v>
      </c>
      <c r="I117" s="81">
        <f>SUM(I118:I131)</f>
        <v>10375171</v>
      </c>
    </row>
    <row r="118" spans="1:9" ht="12.75" customHeight="1" x14ac:dyDescent="0.2">
      <c r="A118" s="162" t="s">
        <v>86</v>
      </c>
      <c r="B118" s="162"/>
      <c r="C118" s="162"/>
      <c r="D118" s="162"/>
      <c r="E118" s="162"/>
      <c r="F118" s="162"/>
      <c r="G118" s="78">
        <v>110</v>
      </c>
      <c r="H118" s="82">
        <v>663123</v>
      </c>
      <c r="I118" s="82">
        <v>765456</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2376995</v>
      </c>
      <c r="I123" s="82">
        <v>2688865</v>
      </c>
    </row>
    <row r="124" spans="1:9" ht="12.75" customHeight="1" x14ac:dyDescent="0.2">
      <c r="A124" s="162" t="s">
        <v>92</v>
      </c>
      <c r="B124" s="162"/>
      <c r="C124" s="162"/>
      <c r="D124" s="162"/>
      <c r="E124" s="162"/>
      <c r="F124" s="162"/>
      <c r="G124" s="78">
        <v>116</v>
      </c>
      <c r="H124" s="82">
        <v>49590</v>
      </c>
      <c r="I124" s="82">
        <v>1312</v>
      </c>
    </row>
    <row r="125" spans="1:9" ht="12.75" customHeight="1" x14ac:dyDescent="0.2">
      <c r="A125" s="162" t="s">
        <v>93</v>
      </c>
      <c r="B125" s="162"/>
      <c r="C125" s="162"/>
      <c r="D125" s="162"/>
      <c r="E125" s="162"/>
      <c r="F125" s="162"/>
      <c r="G125" s="78">
        <v>117</v>
      </c>
      <c r="H125" s="82">
        <v>3470803</v>
      </c>
      <c r="I125" s="82">
        <v>4355993</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693377</v>
      </c>
      <c r="I127" s="82">
        <v>709243</v>
      </c>
    </row>
    <row r="128" spans="1:9" x14ac:dyDescent="0.2">
      <c r="A128" s="162" t="s">
        <v>98</v>
      </c>
      <c r="B128" s="162"/>
      <c r="C128" s="162"/>
      <c r="D128" s="162"/>
      <c r="E128" s="162"/>
      <c r="F128" s="162"/>
      <c r="G128" s="78">
        <v>120</v>
      </c>
      <c r="H128" s="82">
        <v>526520</v>
      </c>
      <c r="I128" s="82">
        <v>649528</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10225243</v>
      </c>
      <c r="I131" s="79">
        <v>1204774</v>
      </c>
    </row>
    <row r="132" spans="1:9" ht="22.15" customHeight="1" x14ac:dyDescent="0.2">
      <c r="A132" s="182" t="s">
        <v>102</v>
      </c>
      <c r="B132" s="182"/>
      <c r="C132" s="182"/>
      <c r="D132" s="182"/>
      <c r="E132" s="182"/>
      <c r="F132" s="182"/>
      <c r="G132" s="78">
        <v>124</v>
      </c>
      <c r="H132" s="79">
        <v>19426651</v>
      </c>
      <c r="I132" s="79">
        <v>27053790</v>
      </c>
    </row>
    <row r="133" spans="1:9" x14ac:dyDescent="0.2">
      <c r="A133" s="164" t="s">
        <v>347</v>
      </c>
      <c r="B133" s="164"/>
      <c r="C133" s="164"/>
      <c r="D133" s="164"/>
      <c r="E133" s="164"/>
      <c r="F133" s="164"/>
      <c r="G133" s="80">
        <v>125</v>
      </c>
      <c r="H133" s="81">
        <f>H75+H98+H105+H117+H132</f>
        <v>120915364</v>
      </c>
      <c r="I133" s="81">
        <f>I75+I98+I105+I117+I132</f>
        <v>123332913</v>
      </c>
    </row>
    <row r="134" spans="1:9" x14ac:dyDescent="0.2">
      <c r="A134" s="182" t="s">
        <v>103</v>
      </c>
      <c r="B134" s="182"/>
      <c r="C134" s="182"/>
      <c r="D134" s="182"/>
      <c r="E134" s="182"/>
      <c r="F134" s="182"/>
      <c r="G134" s="78">
        <v>126</v>
      </c>
      <c r="H134" s="79">
        <v>106711</v>
      </c>
      <c r="I134" s="79">
        <v>106711</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49" zoomScale="110" zoomScaleNormal="100" zoomScaleSheetLayoutView="110" workbookViewId="0">
      <selection activeCell="I54" sqref="I54"/>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463</v>
      </c>
      <c r="B2" s="169"/>
      <c r="C2" s="169"/>
      <c r="D2" s="169"/>
      <c r="E2" s="169"/>
      <c r="F2" s="169"/>
      <c r="G2" s="169"/>
      <c r="H2" s="169"/>
      <c r="I2" s="169"/>
    </row>
    <row r="3" spans="1:9" x14ac:dyDescent="0.2">
      <c r="A3" s="201" t="s">
        <v>443</v>
      </c>
      <c r="B3" s="202"/>
      <c r="C3" s="202"/>
      <c r="D3" s="202"/>
      <c r="E3" s="202"/>
      <c r="F3" s="202"/>
      <c r="G3" s="202"/>
      <c r="H3" s="202"/>
      <c r="I3" s="202"/>
    </row>
    <row r="4" spans="1:9" x14ac:dyDescent="0.2">
      <c r="A4" s="191" t="s">
        <v>464</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363</v>
      </c>
      <c r="B7" s="164"/>
      <c r="C7" s="164"/>
      <c r="D7" s="164"/>
      <c r="E7" s="164"/>
      <c r="F7" s="164"/>
      <c r="G7" s="80">
        <v>1</v>
      </c>
      <c r="H7" s="81">
        <f>SUM(H8:H12)</f>
        <v>34061363</v>
      </c>
      <c r="I7" s="81">
        <f>SUM(I8:I12)</f>
        <v>30419808</v>
      </c>
    </row>
    <row r="8" spans="1:9" x14ac:dyDescent="0.2">
      <c r="A8" s="162" t="s">
        <v>118</v>
      </c>
      <c r="B8" s="162"/>
      <c r="C8" s="162"/>
      <c r="D8" s="162"/>
      <c r="E8" s="162"/>
      <c r="F8" s="162"/>
      <c r="G8" s="78">
        <v>2</v>
      </c>
      <c r="H8" s="79">
        <v>436</v>
      </c>
      <c r="I8" s="79">
        <v>396</v>
      </c>
    </row>
    <row r="9" spans="1:9" x14ac:dyDescent="0.2">
      <c r="A9" s="162" t="s">
        <v>119</v>
      </c>
      <c r="B9" s="162"/>
      <c r="C9" s="162"/>
      <c r="D9" s="162"/>
      <c r="E9" s="162"/>
      <c r="F9" s="162"/>
      <c r="G9" s="78">
        <v>3</v>
      </c>
      <c r="H9" s="79">
        <v>29230823</v>
      </c>
      <c r="I9" s="79">
        <v>27414269</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19215</v>
      </c>
      <c r="I11" s="79">
        <v>13975</v>
      </c>
    </row>
    <row r="12" spans="1:9" x14ac:dyDescent="0.2">
      <c r="A12" s="162" t="s">
        <v>122</v>
      </c>
      <c r="B12" s="162"/>
      <c r="C12" s="162"/>
      <c r="D12" s="162"/>
      <c r="E12" s="162"/>
      <c r="F12" s="162"/>
      <c r="G12" s="78">
        <v>6</v>
      </c>
      <c r="H12" s="79">
        <v>4810889</v>
      </c>
      <c r="I12" s="79">
        <v>2991168</v>
      </c>
    </row>
    <row r="13" spans="1:9" ht="16.5" customHeight="1" x14ac:dyDescent="0.2">
      <c r="A13" s="164" t="s">
        <v>364</v>
      </c>
      <c r="B13" s="164"/>
      <c r="C13" s="164"/>
      <c r="D13" s="164"/>
      <c r="E13" s="164"/>
      <c r="F13" s="164"/>
      <c r="G13" s="80">
        <v>7</v>
      </c>
      <c r="H13" s="81">
        <f>H14+H15+H19+H23+H24+H25+H28+H35</f>
        <v>30349582</v>
      </c>
      <c r="I13" s="81">
        <f>I14+I15+I19+I23+I24+I25+I28+I35</f>
        <v>29162715</v>
      </c>
    </row>
    <row r="14" spans="1:9" x14ac:dyDescent="0.2">
      <c r="A14" s="162" t="s">
        <v>107</v>
      </c>
      <c r="B14" s="162"/>
      <c r="C14" s="162"/>
      <c r="D14" s="162"/>
      <c r="E14" s="162"/>
      <c r="F14" s="162"/>
      <c r="G14" s="78">
        <v>8</v>
      </c>
      <c r="H14" s="79">
        <v>0</v>
      </c>
      <c r="I14" s="79">
        <v>0</v>
      </c>
    </row>
    <row r="15" spans="1:9" x14ac:dyDescent="0.2">
      <c r="A15" s="200" t="s">
        <v>435</v>
      </c>
      <c r="B15" s="200"/>
      <c r="C15" s="200"/>
      <c r="D15" s="200"/>
      <c r="E15" s="200"/>
      <c r="F15" s="200"/>
      <c r="G15" s="80">
        <v>9</v>
      </c>
      <c r="H15" s="81">
        <f>SUM(H16:H18)</f>
        <v>10588591</v>
      </c>
      <c r="I15" s="81">
        <f>SUM(I16:I18)</f>
        <v>8408169</v>
      </c>
    </row>
    <row r="16" spans="1:9" x14ac:dyDescent="0.2">
      <c r="A16" s="194" t="s">
        <v>123</v>
      </c>
      <c r="B16" s="194"/>
      <c r="C16" s="194"/>
      <c r="D16" s="194"/>
      <c r="E16" s="194"/>
      <c r="F16" s="194"/>
      <c r="G16" s="78">
        <v>10</v>
      </c>
      <c r="H16" s="79">
        <v>4958679</v>
      </c>
      <c r="I16" s="79">
        <v>3239410</v>
      </c>
    </row>
    <row r="17" spans="1:9" x14ac:dyDescent="0.2">
      <c r="A17" s="194" t="s">
        <v>124</v>
      </c>
      <c r="B17" s="194"/>
      <c r="C17" s="194"/>
      <c r="D17" s="194"/>
      <c r="E17" s="194"/>
      <c r="F17" s="194"/>
      <c r="G17" s="78">
        <v>11</v>
      </c>
      <c r="H17" s="79">
        <v>0</v>
      </c>
      <c r="I17" s="79">
        <v>0</v>
      </c>
    </row>
    <row r="18" spans="1:9" x14ac:dyDescent="0.2">
      <c r="A18" s="194" t="s">
        <v>125</v>
      </c>
      <c r="B18" s="194"/>
      <c r="C18" s="194"/>
      <c r="D18" s="194"/>
      <c r="E18" s="194"/>
      <c r="F18" s="194"/>
      <c r="G18" s="78">
        <v>12</v>
      </c>
      <c r="H18" s="79">
        <v>5629912</v>
      </c>
      <c r="I18" s="79">
        <v>5168759</v>
      </c>
    </row>
    <row r="19" spans="1:9" x14ac:dyDescent="0.2">
      <c r="A19" s="200" t="s">
        <v>436</v>
      </c>
      <c r="B19" s="200"/>
      <c r="C19" s="200"/>
      <c r="D19" s="200"/>
      <c r="E19" s="200"/>
      <c r="F19" s="200"/>
      <c r="G19" s="80">
        <v>13</v>
      </c>
      <c r="H19" s="81">
        <f>SUM(H20:H22)</f>
        <v>11868686</v>
      </c>
      <c r="I19" s="81">
        <f>SUM(I20:I22)</f>
        <v>13019141</v>
      </c>
    </row>
    <row r="20" spans="1:9" x14ac:dyDescent="0.2">
      <c r="A20" s="194" t="s">
        <v>108</v>
      </c>
      <c r="B20" s="194"/>
      <c r="C20" s="194"/>
      <c r="D20" s="194"/>
      <c r="E20" s="194"/>
      <c r="F20" s="194"/>
      <c r="G20" s="78">
        <v>14</v>
      </c>
      <c r="H20" s="79">
        <v>7417817</v>
      </c>
      <c r="I20" s="79">
        <v>8208947</v>
      </c>
    </row>
    <row r="21" spans="1:9" x14ac:dyDescent="0.2">
      <c r="A21" s="194" t="s">
        <v>109</v>
      </c>
      <c r="B21" s="194"/>
      <c r="C21" s="194"/>
      <c r="D21" s="194"/>
      <c r="E21" s="194"/>
      <c r="F21" s="194"/>
      <c r="G21" s="78">
        <v>15</v>
      </c>
      <c r="H21" s="79">
        <v>2767854</v>
      </c>
      <c r="I21" s="79">
        <v>3036367</v>
      </c>
    </row>
    <row r="22" spans="1:9" x14ac:dyDescent="0.2">
      <c r="A22" s="194" t="s">
        <v>110</v>
      </c>
      <c r="B22" s="194"/>
      <c r="C22" s="194"/>
      <c r="D22" s="194"/>
      <c r="E22" s="194"/>
      <c r="F22" s="194"/>
      <c r="G22" s="78">
        <v>16</v>
      </c>
      <c r="H22" s="79">
        <v>1683015</v>
      </c>
      <c r="I22" s="79">
        <v>1773827</v>
      </c>
    </row>
    <row r="23" spans="1:9" x14ac:dyDescent="0.2">
      <c r="A23" s="162" t="s">
        <v>111</v>
      </c>
      <c r="B23" s="162"/>
      <c r="C23" s="162"/>
      <c r="D23" s="162"/>
      <c r="E23" s="162"/>
      <c r="F23" s="162"/>
      <c r="G23" s="78">
        <v>17</v>
      </c>
      <c r="H23" s="79">
        <v>3120542</v>
      </c>
      <c r="I23" s="79">
        <v>3320090</v>
      </c>
    </row>
    <row r="24" spans="1:9" x14ac:dyDescent="0.2">
      <c r="A24" s="162" t="s">
        <v>112</v>
      </c>
      <c r="B24" s="162"/>
      <c r="C24" s="162"/>
      <c r="D24" s="162"/>
      <c r="E24" s="162"/>
      <c r="F24" s="162"/>
      <c r="G24" s="78">
        <v>18</v>
      </c>
      <c r="H24" s="79">
        <v>4247412</v>
      </c>
      <c r="I24" s="79">
        <v>4171089</v>
      </c>
    </row>
    <row r="25" spans="1:9" x14ac:dyDescent="0.2">
      <c r="A25" s="200" t="s">
        <v>437</v>
      </c>
      <c r="B25" s="200"/>
      <c r="C25" s="200"/>
      <c r="D25" s="200"/>
      <c r="E25" s="200"/>
      <c r="F25" s="200"/>
      <c r="G25" s="80">
        <v>19</v>
      </c>
      <c r="H25" s="81">
        <f>H26+H27</f>
        <v>110690</v>
      </c>
      <c r="I25" s="81">
        <f>I26+I27</f>
        <v>0</v>
      </c>
    </row>
    <row r="26" spans="1:9" x14ac:dyDescent="0.2">
      <c r="A26" s="194" t="s">
        <v>126</v>
      </c>
      <c r="B26" s="194"/>
      <c r="C26" s="194"/>
      <c r="D26" s="194"/>
      <c r="E26" s="194"/>
      <c r="F26" s="194"/>
      <c r="G26" s="78">
        <v>20</v>
      </c>
      <c r="H26" s="79">
        <v>0</v>
      </c>
      <c r="I26" s="79">
        <v>0</v>
      </c>
    </row>
    <row r="27" spans="1:9" x14ac:dyDescent="0.2">
      <c r="A27" s="194" t="s">
        <v>127</v>
      </c>
      <c r="B27" s="194"/>
      <c r="C27" s="194"/>
      <c r="D27" s="194"/>
      <c r="E27" s="194"/>
      <c r="F27" s="194"/>
      <c r="G27" s="78">
        <v>21</v>
      </c>
      <c r="H27" s="79">
        <v>110690</v>
      </c>
      <c r="I27" s="79">
        <v>0</v>
      </c>
    </row>
    <row r="28" spans="1:9" x14ac:dyDescent="0.2">
      <c r="A28" s="200" t="s">
        <v>438</v>
      </c>
      <c r="B28" s="200"/>
      <c r="C28" s="200"/>
      <c r="D28" s="200"/>
      <c r="E28" s="200"/>
      <c r="F28" s="200"/>
      <c r="G28" s="80">
        <v>22</v>
      </c>
      <c r="H28" s="81">
        <f>SUM(H29:H34)</f>
        <v>218827</v>
      </c>
      <c r="I28" s="81">
        <f>SUM(I29:I34)</f>
        <v>0</v>
      </c>
    </row>
    <row r="29" spans="1:9" x14ac:dyDescent="0.2">
      <c r="A29" s="194" t="s">
        <v>128</v>
      </c>
      <c r="B29" s="194"/>
      <c r="C29" s="194"/>
      <c r="D29" s="194"/>
      <c r="E29" s="194"/>
      <c r="F29" s="194"/>
      <c r="G29" s="78">
        <v>23</v>
      </c>
      <c r="H29" s="79">
        <v>0</v>
      </c>
      <c r="I29" s="79">
        <v>0</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218827</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194834</v>
      </c>
      <c r="I35" s="79">
        <v>244226</v>
      </c>
    </row>
    <row r="36" spans="1:9" x14ac:dyDescent="0.2">
      <c r="A36" s="164" t="s">
        <v>365</v>
      </c>
      <c r="B36" s="164"/>
      <c r="C36" s="164"/>
      <c r="D36" s="164"/>
      <c r="E36" s="164"/>
      <c r="F36" s="164"/>
      <c r="G36" s="80">
        <v>30</v>
      </c>
      <c r="H36" s="81">
        <f>SUM(H37:H46)</f>
        <v>14505</v>
      </c>
      <c r="I36" s="81">
        <f>SUM(I37:I46)</f>
        <v>2478078</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2450000</v>
      </c>
    </row>
    <row r="39" spans="1:9" ht="28.15" customHeight="1" x14ac:dyDescent="0.2">
      <c r="A39" s="162" t="s">
        <v>136</v>
      </c>
      <c r="B39" s="162"/>
      <c r="C39" s="162"/>
      <c r="D39" s="162"/>
      <c r="E39" s="162"/>
      <c r="F39" s="162"/>
      <c r="G39" s="78">
        <v>33</v>
      </c>
      <c r="H39" s="79">
        <v>2630</v>
      </c>
      <c r="I39" s="79">
        <v>3260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11875</v>
      </c>
      <c r="I43" s="79">
        <v>2312</v>
      </c>
    </row>
    <row r="44" spans="1:9" x14ac:dyDescent="0.2">
      <c r="A44" s="162" t="s">
        <v>141</v>
      </c>
      <c r="B44" s="162"/>
      <c r="C44" s="162"/>
      <c r="D44" s="162"/>
      <c r="E44" s="162"/>
      <c r="F44" s="162"/>
      <c r="G44" s="78">
        <v>38</v>
      </c>
      <c r="H44" s="79">
        <v>0</v>
      </c>
      <c r="I44" s="79">
        <v>22506</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0</v>
      </c>
    </row>
    <row r="47" spans="1:9" x14ac:dyDescent="0.2">
      <c r="A47" s="164" t="s">
        <v>366</v>
      </c>
      <c r="B47" s="164"/>
      <c r="C47" s="164"/>
      <c r="D47" s="164"/>
      <c r="E47" s="164"/>
      <c r="F47" s="164"/>
      <c r="G47" s="80">
        <v>41</v>
      </c>
      <c r="H47" s="81">
        <f>SUM(H48:H54)</f>
        <v>2431115</v>
      </c>
      <c r="I47" s="81">
        <f>SUM(I48:I54)</f>
        <v>1934572</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1086888</v>
      </c>
      <c r="I50" s="79">
        <v>1111806</v>
      </c>
    </row>
    <row r="51" spans="1:9" x14ac:dyDescent="0.2">
      <c r="A51" s="186" t="s">
        <v>147</v>
      </c>
      <c r="B51" s="186"/>
      <c r="C51" s="186"/>
      <c r="D51" s="186"/>
      <c r="E51" s="186"/>
      <c r="F51" s="186"/>
      <c r="G51" s="78">
        <v>45</v>
      </c>
      <c r="H51" s="79">
        <v>13162</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1331065</v>
      </c>
      <c r="I54" s="79">
        <v>822766</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367</v>
      </c>
      <c r="B59" s="164"/>
      <c r="C59" s="164"/>
      <c r="D59" s="164"/>
      <c r="E59" s="164"/>
      <c r="F59" s="164"/>
      <c r="G59" s="80">
        <v>53</v>
      </c>
      <c r="H59" s="81">
        <f>H7+H36+H55+H56</f>
        <v>34075868</v>
      </c>
      <c r="I59" s="81">
        <f>I7+I36+I55+I56</f>
        <v>32897886</v>
      </c>
    </row>
    <row r="60" spans="1:9" x14ac:dyDescent="0.2">
      <c r="A60" s="164" t="s">
        <v>368</v>
      </c>
      <c r="B60" s="164"/>
      <c r="C60" s="164"/>
      <c r="D60" s="164"/>
      <c r="E60" s="164"/>
      <c r="F60" s="164"/>
      <c r="G60" s="80">
        <v>54</v>
      </c>
      <c r="H60" s="81">
        <f>H13+H47+H57+H58</f>
        <v>32780697</v>
      </c>
      <c r="I60" s="81">
        <f>I13+I47+I57+I58</f>
        <v>31097287</v>
      </c>
    </row>
    <row r="61" spans="1:9" x14ac:dyDescent="0.2">
      <c r="A61" s="164" t="s">
        <v>370</v>
      </c>
      <c r="B61" s="164"/>
      <c r="C61" s="164"/>
      <c r="D61" s="164"/>
      <c r="E61" s="164"/>
      <c r="F61" s="164"/>
      <c r="G61" s="80">
        <v>55</v>
      </c>
      <c r="H61" s="81">
        <f>H59-H60</f>
        <v>1295171</v>
      </c>
      <c r="I61" s="81">
        <f>I59-I60</f>
        <v>1800599</v>
      </c>
    </row>
    <row r="62" spans="1:9" x14ac:dyDescent="0.2">
      <c r="A62" s="195" t="s">
        <v>371</v>
      </c>
      <c r="B62" s="195"/>
      <c r="C62" s="195"/>
      <c r="D62" s="195"/>
      <c r="E62" s="195"/>
      <c r="F62" s="195"/>
      <c r="G62" s="80">
        <v>56</v>
      </c>
      <c r="H62" s="81">
        <f>+IF((H59-H60)&gt;0,(H59-H60),0)</f>
        <v>1295171</v>
      </c>
      <c r="I62" s="81">
        <f>+IF((I59-I60)&gt;0,(I59-I60),0)</f>
        <v>1800599</v>
      </c>
    </row>
    <row r="63" spans="1:9" x14ac:dyDescent="0.2">
      <c r="A63" s="195" t="s">
        <v>372</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291288</v>
      </c>
      <c r="I64" s="79">
        <v>4883</v>
      </c>
    </row>
    <row r="65" spans="1:9" x14ac:dyDescent="0.2">
      <c r="A65" s="164" t="s">
        <v>373</v>
      </c>
      <c r="B65" s="164"/>
      <c r="C65" s="164"/>
      <c r="D65" s="164"/>
      <c r="E65" s="164"/>
      <c r="F65" s="164"/>
      <c r="G65" s="80">
        <v>59</v>
      </c>
      <c r="H65" s="81">
        <f>H61-H64</f>
        <v>1003883</v>
      </c>
      <c r="I65" s="81">
        <f>I61-I64</f>
        <v>1795716</v>
      </c>
    </row>
    <row r="66" spans="1:9" x14ac:dyDescent="0.2">
      <c r="A66" s="195" t="s">
        <v>374</v>
      </c>
      <c r="B66" s="195"/>
      <c r="C66" s="195"/>
      <c r="D66" s="195"/>
      <c r="E66" s="195"/>
      <c r="F66" s="195"/>
      <c r="G66" s="80">
        <v>60</v>
      </c>
      <c r="H66" s="81">
        <f>+IF((H61-H64)&gt;0,(H61-H64),0)</f>
        <v>1003883</v>
      </c>
      <c r="I66" s="81">
        <f>+IF((I61-I64)&gt;0,(I61-I64),0)</f>
        <v>1795716</v>
      </c>
    </row>
    <row r="67" spans="1:9" x14ac:dyDescent="0.2">
      <c r="A67" s="195" t="s">
        <v>375</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376</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377</v>
      </c>
      <c r="B73" s="195"/>
      <c r="C73" s="195"/>
      <c r="D73" s="195"/>
      <c r="E73" s="195"/>
      <c r="F73" s="195"/>
      <c r="G73" s="80">
        <v>66</v>
      </c>
      <c r="H73" s="87">
        <v>0</v>
      </c>
      <c r="I73" s="87">
        <v>0</v>
      </c>
    </row>
    <row r="74" spans="1:9" x14ac:dyDescent="0.2">
      <c r="A74" s="195" t="s">
        <v>378</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379</v>
      </c>
      <c r="B76" s="164"/>
      <c r="C76" s="164"/>
      <c r="D76" s="164"/>
      <c r="E76" s="164"/>
      <c r="F76" s="164"/>
      <c r="G76" s="80">
        <v>68</v>
      </c>
      <c r="H76" s="87">
        <v>0</v>
      </c>
      <c r="I76" s="87">
        <v>0</v>
      </c>
    </row>
    <row r="77" spans="1:9" x14ac:dyDescent="0.2">
      <c r="A77" s="207" t="s">
        <v>380</v>
      </c>
      <c r="B77" s="207"/>
      <c r="C77" s="207"/>
      <c r="D77" s="207"/>
      <c r="E77" s="207"/>
      <c r="F77" s="207"/>
      <c r="G77" s="88">
        <v>69</v>
      </c>
      <c r="H77" s="89">
        <v>0</v>
      </c>
      <c r="I77" s="89">
        <v>0</v>
      </c>
    </row>
    <row r="78" spans="1:9" x14ac:dyDescent="0.2">
      <c r="A78" s="207" t="s">
        <v>381</v>
      </c>
      <c r="B78" s="207"/>
      <c r="C78" s="207"/>
      <c r="D78" s="207"/>
      <c r="E78" s="207"/>
      <c r="F78" s="207"/>
      <c r="G78" s="88">
        <v>70</v>
      </c>
      <c r="H78" s="89">
        <v>0</v>
      </c>
      <c r="I78" s="89">
        <v>0</v>
      </c>
    </row>
    <row r="79" spans="1:9" x14ac:dyDescent="0.2">
      <c r="A79" s="164" t="s">
        <v>382</v>
      </c>
      <c r="B79" s="164"/>
      <c r="C79" s="164"/>
      <c r="D79" s="164"/>
      <c r="E79" s="164"/>
      <c r="F79" s="164"/>
      <c r="G79" s="80">
        <v>71</v>
      </c>
      <c r="H79" s="87">
        <v>0</v>
      </c>
      <c r="I79" s="87">
        <v>0</v>
      </c>
    </row>
    <row r="80" spans="1:9" x14ac:dyDescent="0.2">
      <c r="A80" s="164" t="s">
        <v>383</v>
      </c>
      <c r="B80" s="164"/>
      <c r="C80" s="164"/>
      <c r="D80" s="164"/>
      <c r="E80" s="164"/>
      <c r="F80" s="164"/>
      <c r="G80" s="80">
        <v>72</v>
      </c>
      <c r="H80" s="87">
        <v>0</v>
      </c>
      <c r="I80" s="87">
        <v>0</v>
      </c>
    </row>
    <row r="81" spans="1:9" x14ac:dyDescent="0.2">
      <c r="A81" s="195" t="s">
        <v>384</v>
      </c>
      <c r="B81" s="195"/>
      <c r="C81" s="195"/>
      <c r="D81" s="195"/>
      <c r="E81" s="195"/>
      <c r="F81" s="195"/>
      <c r="G81" s="80">
        <v>73</v>
      </c>
      <c r="H81" s="87">
        <v>0</v>
      </c>
      <c r="I81" s="87">
        <v>0</v>
      </c>
    </row>
    <row r="82" spans="1:9" x14ac:dyDescent="0.2">
      <c r="A82" s="195" t="s">
        <v>385</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386</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1003883</v>
      </c>
      <c r="I88" s="91">
        <v>1795716</v>
      </c>
    </row>
    <row r="89" spans="1:9" ht="29.25" customHeight="1" x14ac:dyDescent="0.2">
      <c r="A89" s="203" t="s">
        <v>431</v>
      </c>
      <c r="B89" s="203"/>
      <c r="C89" s="203"/>
      <c r="D89" s="203"/>
      <c r="E89" s="203"/>
      <c r="F89" s="203"/>
      <c r="G89" s="80">
        <v>79</v>
      </c>
      <c r="H89" s="90">
        <f>H90+H97</f>
        <v>0</v>
      </c>
      <c r="I89" s="90">
        <f>I90+I97</f>
        <v>0</v>
      </c>
    </row>
    <row r="90" spans="1:9" ht="24.6" customHeight="1" x14ac:dyDescent="0.2">
      <c r="A90" s="199" t="s">
        <v>439</v>
      </c>
      <c r="B90" s="199"/>
      <c r="C90" s="199"/>
      <c r="D90" s="199"/>
      <c r="E90" s="199"/>
      <c r="F90" s="199"/>
      <c r="G90" s="80">
        <v>80</v>
      </c>
      <c r="H90" s="90">
        <f>SUM(H91:H95)</f>
        <v>0</v>
      </c>
      <c r="I90" s="90">
        <f>SUM(I91:I95)</f>
        <v>0</v>
      </c>
    </row>
    <row r="91" spans="1:9" ht="24.6" customHeight="1" x14ac:dyDescent="0.2">
      <c r="A91" s="186" t="s">
        <v>349</v>
      </c>
      <c r="B91" s="186"/>
      <c r="C91" s="186"/>
      <c r="D91" s="186"/>
      <c r="E91" s="186"/>
      <c r="F91" s="186"/>
      <c r="G91" s="80">
        <v>81</v>
      </c>
      <c r="H91" s="91">
        <v>0</v>
      </c>
      <c r="I91" s="91">
        <v>0</v>
      </c>
    </row>
    <row r="92" spans="1:9" ht="39" customHeight="1" x14ac:dyDescent="0.2">
      <c r="A92" s="186" t="s">
        <v>350</v>
      </c>
      <c r="B92" s="186"/>
      <c r="C92" s="186"/>
      <c r="D92" s="186"/>
      <c r="E92" s="186"/>
      <c r="F92" s="186"/>
      <c r="G92" s="80">
        <v>82</v>
      </c>
      <c r="H92" s="91">
        <v>0</v>
      </c>
      <c r="I92" s="91">
        <v>0</v>
      </c>
    </row>
    <row r="93" spans="1:9" ht="44.25" customHeight="1" x14ac:dyDescent="0.2">
      <c r="A93" s="186" t="s">
        <v>351</v>
      </c>
      <c r="B93" s="186"/>
      <c r="C93" s="186"/>
      <c r="D93" s="186"/>
      <c r="E93" s="186"/>
      <c r="F93" s="186"/>
      <c r="G93" s="80">
        <v>83</v>
      </c>
      <c r="H93" s="91">
        <v>0</v>
      </c>
      <c r="I93" s="91">
        <v>0</v>
      </c>
    </row>
    <row r="94" spans="1:9" ht="16.5" customHeight="1" x14ac:dyDescent="0.2">
      <c r="A94" s="186" t="s">
        <v>352</v>
      </c>
      <c r="B94" s="186"/>
      <c r="C94" s="186"/>
      <c r="D94" s="186"/>
      <c r="E94" s="186"/>
      <c r="F94" s="186"/>
      <c r="G94" s="80">
        <v>84</v>
      </c>
      <c r="H94" s="91">
        <v>0</v>
      </c>
      <c r="I94" s="91">
        <v>0</v>
      </c>
    </row>
    <row r="95" spans="1:9" ht="13.5" customHeight="1" x14ac:dyDescent="0.2">
      <c r="A95" s="186" t="s">
        <v>353</v>
      </c>
      <c r="B95" s="186"/>
      <c r="C95" s="186"/>
      <c r="D95" s="186"/>
      <c r="E95" s="186"/>
      <c r="F95" s="186"/>
      <c r="G95" s="80">
        <v>85</v>
      </c>
      <c r="H95" s="91">
        <v>0</v>
      </c>
      <c r="I95" s="91">
        <v>0</v>
      </c>
    </row>
    <row r="96" spans="1:9" ht="24.6" customHeight="1" x14ac:dyDescent="0.2">
      <c r="A96" s="186" t="s">
        <v>354</v>
      </c>
      <c r="B96" s="186"/>
      <c r="C96" s="186"/>
      <c r="D96" s="186"/>
      <c r="E96" s="186"/>
      <c r="F96" s="186"/>
      <c r="G96" s="80">
        <v>86</v>
      </c>
      <c r="H96" s="91">
        <v>0</v>
      </c>
      <c r="I96" s="91">
        <v>0</v>
      </c>
    </row>
    <row r="97" spans="1:9" ht="24.6" customHeight="1" x14ac:dyDescent="0.2">
      <c r="A97" s="199" t="s">
        <v>432</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355</v>
      </c>
      <c r="B99" s="186"/>
      <c r="C99" s="186"/>
      <c r="D99" s="186"/>
      <c r="E99" s="186"/>
      <c r="F99" s="186"/>
      <c r="G99" s="78">
        <v>89</v>
      </c>
      <c r="H99" s="91">
        <v>0</v>
      </c>
      <c r="I99" s="91">
        <v>0</v>
      </c>
    </row>
    <row r="100" spans="1:9" x14ac:dyDescent="0.2">
      <c r="A100" s="186" t="s">
        <v>356</v>
      </c>
      <c r="B100" s="186"/>
      <c r="C100" s="186"/>
      <c r="D100" s="186"/>
      <c r="E100" s="186"/>
      <c r="F100" s="186"/>
      <c r="G100" s="78">
        <v>90</v>
      </c>
      <c r="H100" s="91">
        <v>0</v>
      </c>
      <c r="I100" s="91">
        <v>0</v>
      </c>
    </row>
    <row r="101" spans="1:9" ht="33.75" customHeight="1" x14ac:dyDescent="0.2">
      <c r="A101" s="186" t="s">
        <v>357</v>
      </c>
      <c r="B101" s="186"/>
      <c r="C101" s="186"/>
      <c r="D101" s="186"/>
      <c r="E101" s="186"/>
      <c r="F101" s="186"/>
      <c r="G101" s="78">
        <v>91</v>
      </c>
      <c r="H101" s="91">
        <v>0</v>
      </c>
      <c r="I101" s="91">
        <v>0</v>
      </c>
    </row>
    <row r="102" spans="1:9" ht="29.25" customHeight="1" x14ac:dyDescent="0.2">
      <c r="A102" s="186" t="s">
        <v>358</v>
      </c>
      <c r="B102" s="186"/>
      <c r="C102" s="186"/>
      <c r="D102" s="186"/>
      <c r="E102" s="186"/>
      <c r="F102" s="186"/>
      <c r="G102" s="78">
        <v>92</v>
      </c>
      <c r="H102" s="91">
        <v>0</v>
      </c>
      <c r="I102" s="91">
        <v>0</v>
      </c>
    </row>
    <row r="103" spans="1:9" x14ac:dyDescent="0.2">
      <c r="A103" s="186" t="s">
        <v>359</v>
      </c>
      <c r="B103" s="186"/>
      <c r="C103" s="186"/>
      <c r="D103" s="186"/>
      <c r="E103" s="186"/>
      <c r="F103" s="186"/>
      <c r="G103" s="78">
        <v>93</v>
      </c>
      <c r="H103" s="91">
        <v>0</v>
      </c>
      <c r="I103" s="91">
        <v>0</v>
      </c>
    </row>
    <row r="104" spans="1:9" ht="24.75" customHeight="1" x14ac:dyDescent="0.2">
      <c r="A104" s="186" t="s">
        <v>360</v>
      </c>
      <c r="B104" s="186"/>
      <c r="C104" s="186"/>
      <c r="D104" s="186"/>
      <c r="E104" s="186"/>
      <c r="F104" s="186"/>
      <c r="G104" s="78">
        <v>94</v>
      </c>
      <c r="H104" s="91">
        <v>0</v>
      </c>
      <c r="I104" s="91">
        <v>0</v>
      </c>
    </row>
    <row r="105" spans="1:9" ht="15.75" customHeight="1" x14ac:dyDescent="0.2">
      <c r="A105" s="186" t="s">
        <v>361</v>
      </c>
      <c r="B105" s="186"/>
      <c r="C105" s="186"/>
      <c r="D105" s="186"/>
      <c r="E105" s="186"/>
      <c r="F105" s="186"/>
      <c r="G105" s="78">
        <v>95</v>
      </c>
      <c r="H105" s="91">
        <v>0</v>
      </c>
      <c r="I105" s="91">
        <v>0</v>
      </c>
    </row>
    <row r="106" spans="1:9" ht="24.75" customHeight="1" x14ac:dyDescent="0.2">
      <c r="A106" s="186" t="s">
        <v>362</v>
      </c>
      <c r="B106" s="186"/>
      <c r="C106" s="186"/>
      <c r="D106" s="186"/>
      <c r="E106" s="186"/>
      <c r="F106" s="186"/>
      <c r="G106" s="78">
        <v>96</v>
      </c>
      <c r="H106" s="91">
        <v>0</v>
      </c>
      <c r="I106" s="91">
        <v>0</v>
      </c>
    </row>
    <row r="107" spans="1:9" ht="27.6" customHeight="1" x14ac:dyDescent="0.2">
      <c r="A107" s="203" t="s">
        <v>434</v>
      </c>
      <c r="B107" s="203"/>
      <c r="C107" s="203"/>
      <c r="D107" s="203"/>
      <c r="E107" s="203"/>
      <c r="F107" s="203"/>
      <c r="G107" s="80">
        <v>97</v>
      </c>
      <c r="H107" s="90">
        <f>H90+H97-H106-H96</f>
        <v>0</v>
      </c>
      <c r="I107" s="90">
        <f>I90+I97-I106-I96</f>
        <v>0</v>
      </c>
    </row>
    <row r="108" spans="1:9" x14ac:dyDescent="0.2">
      <c r="A108" s="203" t="s">
        <v>369</v>
      </c>
      <c r="B108" s="203"/>
      <c r="C108" s="203"/>
      <c r="D108" s="203"/>
      <c r="E108" s="203"/>
      <c r="F108" s="203"/>
      <c r="G108" s="80">
        <v>98</v>
      </c>
      <c r="H108" s="90">
        <f>H88+H107</f>
        <v>1003883</v>
      </c>
      <c r="I108" s="90">
        <f>I88+I107</f>
        <v>1795716</v>
      </c>
    </row>
    <row r="109" spans="1:9" x14ac:dyDescent="0.2">
      <c r="A109" s="184" t="s">
        <v>164</v>
      </c>
      <c r="B109" s="184"/>
      <c r="C109" s="184"/>
      <c r="D109" s="184"/>
      <c r="E109" s="184"/>
      <c r="F109" s="184"/>
      <c r="G109" s="196"/>
      <c r="H109" s="196"/>
      <c r="I109" s="196"/>
    </row>
    <row r="110" spans="1:9" ht="24.75" customHeight="1" x14ac:dyDescent="0.2">
      <c r="A110" s="197" t="s">
        <v>433</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I59" sqref="I59"/>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465</v>
      </c>
      <c r="B2" s="169"/>
      <c r="C2" s="169"/>
      <c r="D2" s="169"/>
      <c r="E2" s="169"/>
      <c r="F2" s="169"/>
      <c r="G2" s="169"/>
      <c r="H2" s="169"/>
      <c r="I2" s="169"/>
    </row>
    <row r="3" spans="1:9" x14ac:dyDescent="0.2">
      <c r="A3" s="201" t="s">
        <v>443</v>
      </c>
      <c r="B3" s="211"/>
      <c r="C3" s="211"/>
      <c r="D3" s="211"/>
      <c r="E3" s="211"/>
      <c r="F3" s="211"/>
      <c r="G3" s="211"/>
      <c r="H3" s="211"/>
      <c r="I3" s="211"/>
    </row>
    <row r="4" spans="1:9" x14ac:dyDescent="0.2">
      <c r="A4" s="209" t="s">
        <v>466</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1295171</v>
      </c>
      <c r="I8" s="93">
        <v>1800599</v>
      </c>
    </row>
    <row r="9" spans="1:9" ht="12.75" customHeight="1" x14ac:dyDescent="0.2">
      <c r="A9" s="195" t="s">
        <v>171</v>
      </c>
      <c r="B9" s="195"/>
      <c r="C9" s="195"/>
      <c r="D9" s="195"/>
      <c r="E9" s="195"/>
      <c r="F9" s="195"/>
      <c r="G9" s="80">
        <v>2</v>
      </c>
      <c r="H9" s="94">
        <f>H10+H11+H12+H13+H14+H15+H16+H17</f>
        <v>3980078</v>
      </c>
      <c r="I9" s="94">
        <f>I10+I11+I12+I13+I14+I15+I16+I17</f>
        <v>2279706</v>
      </c>
    </row>
    <row r="10" spans="1:9" ht="12.75" customHeight="1" x14ac:dyDescent="0.2">
      <c r="A10" s="210" t="s">
        <v>172</v>
      </c>
      <c r="B10" s="210"/>
      <c r="C10" s="210"/>
      <c r="D10" s="210"/>
      <c r="E10" s="210"/>
      <c r="F10" s="210"/>
      <c r="G10" s="88">
        <v>3</v>
      </c>
      <c r="H10" s="93">
        <v>3120542</v>
      </c>
      <c r="I10" s="93">
        <v>3320090</v>
      </c>
    </row>
    <row r="11" spans="1:9" ht="31.15" customHeight="1" x14ac:dyDescent="0.2">
      <c r="A11" s="210" t="s">
        <v>297</v>
      </c>
      <c r="B11" s="210"/>
      <c r="C11" s="210"/>
      <c r="D11" s="210"/>
      <c r="E11" s="210"/>
      <c r="F11" s="210"/>
      <c r="G11" s="88">
        <v>4</v>
      </c>
      <c r="H11" s="93">
        <v>-49499</v>
      </c>
      <c r="I11" s="93">
        <v>-224383</v>
      </c>
    </row>
    <row r="12" spans="1:9" ht="28.15" customHeight="1" x14ac:dyDescent="0.2">
      <c r="A12" s="210" t="s">
        <v>298</v>
      </c>
      <c r="B12" s="210"/>
      <c r="C12" s="210"/>
      <c r="D12" s="210"/>
      <c r="E12" s="210"/>
      <c r="F12" s="210"/>
      <c r="G12" s="88">
        <v>5</v>
      </c>
      <c r="H12" s="93">
        <v>-1618266</v>
      </c>
      <c r="I12" s="93">
        <v>0</v>
      </c>
    </row>
    <row r="13" spans="1:9" ht="12.75" customHeight="1" x14ac:dyDescent="0.2">
      <c r="A13" s="210" t="s">
        <v>173</v>
      </c>
      <c r="B13" s="210"/>
      <c r="C13" s="210"/>
      <c r="D13" s="210"/>
      <c r="E13" s="210"/>
      <c r="F13" s="210"/>
      <c r="G13" s="88">
        <v>6</v>
      </c>
      <c r="H13" s="93">
        <v>-14504</v>
      </c>
      <c r="I13" s="93">
        <v>-2455573</v>
      </c>
    </row>
    <row r="14" spans="1:9" ht="12.75" customHeight="1" x14ac:dyDescent="0.2">
      <c r="A14" s="210" t="s">
        <v>174</v>
      </c>
      <c r="B14" s="210"/>
      <c r="C14" s="210"/>
      <c r="D14" s="210"/>
      <c r="E14" s="210"/>
      <c r="F14" s="210"/>
      <c r="G14" s="88">
        <v>7</v>
      </c>
      <c r="H14" s="93">
        <v>2417953</v>
      </c>
      <c r="I14" s="93">
        <v>1934572</v>
      </c>
    </row>
    <row r="15" spans="1:9" ht="12.75" customHeight="1" x14ac:dyDescent="0.2">
      <c r="A15" s="210" t="s">
        <v>175</v>
      </c>
      <c r="B15" s="210"/>
      <c r="C15" s="210"/>
      <c r="D15" s="210"/>
      <c r="E15" s="210"/>
      <c r="F15" s="210"/>
      <c r="G15" s="88">
        <v>8</v>
      </c>
      <c r="H15" s="93">
        <v>0</v>
      </c>
      <c r="I15" s="93">
        <v>-295000</v>
      </c>
    </row>
    <row r="16" spans="1:9" ht="12.75" customHeight="1" x14ac:dyDescent="0.2">
      <c r="A16" s="210" t="s">
        <v>176</v>
      </c>
      <c r="B16" s="210"/>
      <c r="C16" s="210"/>
      <c r="D16" s="210"/>
      <c r="E16" s="210"/>
      <c r="F16" s="210"/>
      <c r="G16" s="88">
        <v>9</v>
      </c>
      <c r="H16" s="93">
        <v>13162</v>
      </c>
      <c r="I16" s="93">
        <v>0</v>
      </c>
    </row>
    <row r="17" spans="1:9" ht="27.6" customHeight="1" x14ac:dyDescent="0.2">
      <c r="A17" s="210" t="s">
        <v>177</v>
      </c>
      <c r="B17" s="210"/>
      <c r="C17" s="210"/>
      <c r="D17" s="210"/>
      <c r="E17" s="210"/>
      <c r="F17" s="210"/>
      <c r="G17" s="88">
        <v>10</v>
      </c>
      <c r="H17" s="93">
        <v>110690</v>
      </c>
      <c r="I17" s="93">
        <v>0</v>
      </c>
    </row>
    <row r="18" spans="1:9" ht="29.45" customHeight="1" x14ac:dyDescent="0.2">
      <c r="A18" s="203" t="s">
        <v>300</v>
      </c>
      <c r="B18" s="203"/>
      <c r="C18" s="203"/>
      <c r="D18" s="203"/>
      <c r="E18" s="203"/>
      <c r="F18" s="203"/>
      <c r="G18" s="80">
        <v>11</v>
      </c>
      <c r="H18" s="94">
        <f>H8+H9</f>
        <v>5275249</v>
      </c>
      <c r="I18" s="94">
        <f>I8+I9</f>
        <v>4080305</v>
      </c>
    </row>
    <row r="19" spans="1:9" ht="12.75" customHeight="1" x14ac:dyDescent="0.2">
      <c r="A19" s="195" t="s">
        <v>178</v>
      </c>
      <c r="B19" s="195"/>
      <c r="C19" s="195"/>
      <c r="D19" s="195"/>
      <c r="E19" s="195"/>
      <c r="F19" s="195"/>
      <c r="G19" s="80">
        <v>12</v>
      </c>
      <c r="H19" s="94">
        <f>H20+H21+H22+H23</f>
        <v>-135186</v>
      </c>
      <c r="I19" s="94">
        <f>I20+I21+I22+I23</f>
        <v>-1570728</v>
      </c>
    </row>
    <row r="20" spans="1:9" ht="12.75" customHeight="1" x14ac:dyDescent="0.2">
      <c r="A20" s="210" t="s">
        <v>179</v>
      </c>
      <c r="B20" s="210"/>
      <c r="C20" s="210"/>
      <c r="D20" s="210"/>
      <c r="E20" s="210"/>
      <c r="F20" s="210"/>
      <c r="G20" s="88">
        <v>13</v>
      </c>
      <c r="H20" s="93">
        <v>1610000</v>
      </c>
      <c r="I20" s="93">
        <v>-1894000</v>
      </c>
    </row>
    <row r="21" spans="1:9" ht="12.75" customHeight="1" x14ac:dyDescent="0.2">
      <c r="A21" s="210" t="s">
        <v>180</v>
      </c>
      <c r="B21" s="210"/>
      <c r="C21" s="210"/>
      <c r="D21" s="210"/>
      <c r="E21" s="210"/>
      <c r="F21" s="210"/>
      <c r="G21" s="88">
        <v>14</v>
      </c>
      <c r="H21" s="93">
        <v>-1594000</v>
      </c>
      <c r="I21" s="93">
        <v>529000</v>
      </c>
    </row>
    <row r="22" spans="1:9" ht="12.75" customHeight="1" x14ac:dyDescent="0.2">
      <c r="A22" s="210" t="s">
        <v>181</v>
      </c>
      <c r="B22" s="210"/>
      <c r="C22" s="210"/>
      <c r="D22" s="210"/>
      <c r="E22" s="210"/>
      <c r="F22" s="210"/>
      <c r="G22" s="88">
        <v>15</v>
      </c>
      <c r="H22" s="93">
        <v>21476</v>
      </c>
      <c r="I22" s="93">
        <v>-205728</v>
      </c>
    </row>
    <row r="23" spans="1:9" ht="12.75" customHeight="1" x14ac:dyDescent="0.2">
      <c r="A23" s="210" t="s">
        <v>182</v>
      </c>
      <c r="B23" s="210"/>
      <c r="C23" s="210"/>
      <c r="D23" s="210"/>
      <c r="E23" s="210"/>
      <c r="F23" s="210"/>
      <c r="G23" s="88">
        <v>16</v>
      </c>
      <c r="H23" s="93">
        <v>-172662</v>
      </c>
      <c r="I23" s="93">
        <v>0</v>
      </c>
    </row>
    <row r="24" spans="1:9" ht="12.75" customHeight="1" x14ac:dyDescent="0.2">
      <c r="A24" s="203" t="s">
        <v>183</v>
      </c>
      <c r="B24" s="203"/>
      <c r="C24" s="203"/>
      <c r="D24" s="203"/>
      <c r="E24" s="203"/>
      <c r="F24" s="203"/>
      <c r="G24" s="80">
        <v>17</v>
      </c>
      <c r="H24" s="94">
        <f>H18+H19</f>
        <v>5140063</v>
      </c>
      <c r="I24" s="94">
        <f>I18+I19</f>
        <v>2509577</v>
      </c>
    </row>
    <row r="25" spans="1:9" ht="12.75" customHeight="1" x14ac:dyDescent="0.2">
      <c r="A25" s="186" t="s">
        <v>184</v>
      </c>
      <c r="B25" s="186"/>
      <c r="C25" s="186"/>
      <c r="D25" s="186"/>
      <c r="E25" s="186"/>
      <c r="F25" s="186"/>
      <c r="G25" s="88">
        <v>18</v>
      </c>
      <c r="H25" s="93">
        <v>-1086888</v>
      </c>
      <c r="I25" s="93">
        <v>-1073138</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4053175</v>
      </c>
      <c r="I27" s="94">
        <f>I24+I25+I26</f>
        <v>1436439</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217628</v>
      </c>
      <c r="I29" s="91">
        <v>300000</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14505</v>
      </c>
      <c r="I31" s="91">
        <v>5573</v>
      </c>
    </row>
    <row r="32" spans="1:9" ht="12.75" customHeight="1" x14ac:dyDescent="0.2">
      <c r="A32" s="186" t="s">
        <v>191</v>
      </c>
      <c r="B32" s="186"/>
      <c r="C32" s="186"/>
      <c r="D32" s="186"/>
      <c r="E32" s="186"/>
      <c r="F32" s="186"/>
      <c r="G32" s="88">
        <v>24</v>
      </c>
      <c r="H32" s="91">
        <v>0</v>
      </c>
      <c r="I32" s="91">
        <v>2450000</v>
      </c>
    </row>
    <row r="33" spans="1:9" ht="12.75" customHeight="1" x14ac:dyDescent="0.2">
      <c r="A33" s="186" t="s">
        <v>192</v>
      </c>
      <c r="B33" s="186"/>
      <c r="C33" s="186"/>
      <c r="D33" s="186"/>
      <c r="E33" s="186"/>
      <c r="F33" s="186"/>
      <c r="G33" s="88">
        <v>25</v>
      </c>
      <c r="H33" s="91">
        <v>0</v>
      </c>
      <c r="I33" s="91">
        <v>277778</v>
      </c>
    </row>
    <row r="34" spans="1:9" ht="12.75" customHeight="1" x14ac:dyDescent="0.2">
      <c r="A34" s="186" t="s">
        <v>193</v>
      </c>
      <c r="B34" s="186"/>
      <c r="C34" s="186"/>
      <c r="D34" s="186"/>
      <c r="E34" s="186"/>
      <c r="F34" s="186"/>
      <c r="G34" s="88">
        <v>26</v>
      </c>
      <c r="H34" s="91">
        <v>0</v>
      </c>
      <c r="I34" s="91">
        <v>0</v>
      </c>
    </row>
    <row r="35" spans="1:9" ht="27.6" customHeight="1" x14ac:dyDescent="0.2">
      <c r="A35" s="203" t="s">
        <v>194</v>
      </c>
      <c r="B35" s="203"/>
      <c r="C35" s="203"/>
      <c r="D35" s="203"/>
      <c r="E35" s="203"/>
      <c r="F35" s="203"/>
      <c r="G35" s="80">
        <v>27</v>
      </c>
      <c r="H35" s="90">
        <f>H29+H30+H31+H32+H33+H34</f>
        <v>232133</v>
      </c>
      <c r="I35" s="90">
        <f>I29+I30+I31+I32+I33+I34</f>
        <v>3033351</v>
      </c>
    </row>
    <row r="36" spans="1:9" ht="26.45" customHeight="1" x14ac:dyDescent="0.2">
      <c r="A36" s="186" t="s">
        <v>195</v>
      </c>
      <c r="B36" s="186"/>
      <c r="C36" s="186"/>
      <c r="D36" s="186"/>
      <c r="E36" s="186"/>
      <c r="F36" s="186"/>
      <c r="G36" s="88">
        <v>28</v>
      </c>
      <c r="H36" s="91">
        <v>-3433068</v>
      </c>
      <c r="I36" s="91">
        <v>-4840000</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-155158</v>
      </c>
      <c r="I40" s="91">
        <v>0</v>
      </c>
    </row>
    <row r="41" spans="1:9" ht="22.9" customHeight="1" x14ac:dyDescent="0.2">
      <c r="A41" s="203" t="s">
        <v>200</v>
      </c>
      <c r="B41" s="203"/>
      <c r="C41" s="203"/>
      <c r="D41" s="203"/>
      <c r="E41" s="203"/>
      <c r="F41" s="203"/>
      <c r="G41" s="80">
        <v>33</v>
      </c>
      <c r="H41" s="90">
        <f>H36+H37+H38+H39+H40</f>
        <v>-3588226</v>
      </c>
      <c r="I41" s="90">
        <f>I36+I37+I38+I39+I40</f>
        <v>-4840000</v>
      </c>
    </row>
    <row r="42" spans="1:9" ht="30.6" customHeight="1" x14ac:dyDescent="0.2">
      <c r="A42" s="197" t="s">
        <v>201</v>
      </c>
      <c r="B42" s="197"/>
      <c r="C42" s="197"/>
      <c r="D42" s="197"/>
      <c r="E42" s="197"/>
      <c r="F42" s="197"/>
      <c r="G42" s="80">
        <v>34</v>
      </c>
      <c r="H42" s="90">
        <f>H35+H41</f>
        <v>-3356093</v>
      </c>
      <c r="I42" s="90">
        <f>I35+I41</f>
        <v>-1806649</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0</v>
      </c>
      <c r="I46" s="91">
        <v>4894136</v>
      </c>
    </row>
    <row r="47" spans="1:9" ht="12.75" customHeight="1" x14ac:dyDescent="0.2">
      <c r="A47" s="186" t="s">
        <v>206</v>
      </c>
      <c r="B47" s="186"/>
      <c r="C47" s="186"/>
      <c r="D47" s="186"/>
      <c r="E47" s="186"/>
      <c r="F47" s="186"/>
      <c r="G47" s="88">
        <v>38</v>
      </c>
      <c r="H47" s="91">
        <v>3507696</v>
      </c>
      <c r="I47" s="91">
        <v>10491424</v>
      </c>
    </row>
    <row r="48" spans="1:9" ht="25.9" customHeight="1" x14ac:dyDescent="0.2">
      <c r="A48" s="203" t="s">
        <v>207</v>
      </c>
      <c r="B48" s="203"/>
      <c r="C48" s="203"/>
      <c r="D48" s="203"/>
      <c r="E48" s="203"/>
      <c r="F48" s="203"/>
      <c r="G48" s="80">
        <v>39</v>
      </c>
      <c r="H48" s="90">
        <f>H44+H45+H46+H47</f>
        <v>3507696</v>
      </c>
      <c r="I48" s="90">
        <f>I44+I45+I46+I47</f>
        <v>15385560</v>
      </c>
    </row>
    <row r="49" spans="1:9" ht="24.6" customHeight="1" x14ac:dyDescent="0.2">
      <c r="A49" s="186" t="s">
        <v>299</v>
      </c>
      <c r="B49" s="186"/>
      <c r="C49" s="186"/>
      <c r="D49" s="186"/>
      <c r="E49" s="186"/>
      <c r="F49" s="186"/>
      <c r="G49" s="88">
        <v>40</v>
      </c>
      <c r="H49" s="91">
        <v>-1758770</v>
      </c>
      <c r="I49" s="91">
        <v>-2347440</v>
      </c>
    </row>
    <row r="50" spans="1:9" ht="12.75" customHeight="1" x14ac:dyDescent="0.2">
      <c r="A50" s="186" t="s">
        <v>208</v>
      </c>
      <c r="B50" s="186"/>
      <c r="C50" s="186"/>
      <c r="D50" s="186"/>
      <c r="E50" s="186"/>
      <c r="F50" s="186"/>
      <c r="G50" s="88">
        <v>41</v>
      </c>
      <c r="H50" s="91">
        <v>0</v>
      </c>
      <c r="I50" s="91">
        <v>0</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-15026557</v>
      </c>
      <c r="I53" s="91">
        <v>-9974310</v>
      </c>
    </row>
    <row r="54" spans="1:9" ht="27.6" customHeight="1" x14ac:dyDescent="0.2">
      <c r="A54" s="203" t="s">
        <v>212</v>
      </c>
      <c r="B54" s="203"/>
      <c r="C54" s="203"/>
      <c r="D54" s="203"/>
      <c r="E54" s="203"/>
      <c r="F54" s="203"/>
      <c r="G54" s="80">
        <v>45</v>
      </c>
      <c r="H54" s="90">
        <f>H49+H50+H51+H52+H53</f>
        <v>-16785327</v>
      </c>
      <c r="I54" s="90">
        <f>I49+I50+I51+I52+I53</f>
        <v>-12321750</v>
      </c>
    </row>
    <row r="55" spans="1:9" ht="27.6" customHeight="1" x14ac:dyDescent="0.2">
      <c r="A55" s="197" t="s">
        <v>213</v>
      </c>
      <c r="B55" s="197"/>
      <c r="C55" s="197"/>
      <c r="D55" s="197"/>
      <c r="E55" s="197"/>
      <c r="F55" s="197"/>
      <c r="G55" s="80">
        <v>46</v>
      </c>
      <c r="H55" s="90">
        <f>H48+H54</f>
        <v>-13277631</v>
      </c>
      <c r="I55" s="90">
        <f>I48+I54</f>
        <v>3063810</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-12580549</v>
      </c>
      <c r="I57" s="90">
        <f>I27+I42+I55+I56</f>
        <v>2693600</v>
      </c>
    </row>
    <row r="58" spans="1:9" ht="15.6" customHeight="1" x14ac:dyDescent="0.2">
      <c r="A58" s="214" t="s">
        <v>216</v>
      </c>
      <c r="B58" s="214"/>
      <c r="C58" s="214"/>
      <c r="D58" s="214"/>
      <c r="E58" s="214"/>
      <c r="F58" s="214"/>
      <c r="G58" s="88">
        <v>49</v>
      </c>
      <c r="H58" s="91">
        <v>17649043</v>
      </c>
      <c r="I58" s="91">
        <v>5068494</v>
      </c>
    </row>
    <row r="59" spans="1:9" ht="28.9" customHeight="1" x14ac:dyDescent="0.2">
      <c r="A59" s="197" t="s">
        <v>217</v>
      </c>
      <c r="B59" s="197"/>
      <c r="C59" s="197"/>
      <c r="D59" s="197"/>
      <c r="E59" s="197"/>
      <c r="F59" s="197"/>
      <c r="G59" s="80">
        <v>50</v>
      </c>
      <c r="H59" s="90">
        <f>H57+H58</f>
        <v>5068494</v>
      </c>
      <c r="I59" s="90">
        <f>I57+I58</f>
        <v>7762094</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1" zoomScale="110" zoomScaleNormal="100" workbookViewId="0">
      <selection activeCell="H52" sqref="H52:I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463</v>
      </c>
      <c r="B2" s="169"/>
      <c r="C2" s="169"/>
      <c r="D2" s="169"/>
      <c r="E2" s="169"/>
      <c r="F2" s="169"/>
      <c r="G2" s="169"/>
      <c r="H2" s="169"/>
      <c r="I2" s="169"/>
    </row>
    <row r="3" spans="1:9" x14ac:dyDescent="0.2">
      <c r="A3" s="201" t="s">
        <v>443</v>
      </c>
      <c r="B3" s="216"/>
      <c r="C3" s="216"/>
      <c r="D3" s="216"/>
      <c r="E3" s="216"/>
      <c r="F3" s="216"/>
      <c r="G3" s="216"/>
      <c r="H3" s="216"/>
      <c r="I3" s="216"/>
    </row>
    <row r="4" spans="1:9" x14ac:dyDescent="0.2">
      <c r="A4" s="209" t="s">
        <v>462</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387</v>
      </c>
      <c r="B12" s="186"/>
      <c r="C12" s="186"/>
      <c r="D12" s="186"/>
      <c r="E12" s="186"/>
      <c r="F12" s="186"/>
      <c r="G12" s="78">
        <v>5</v>
      </c>
      <c r="H12" s="91">
        <v>0</v>
      </c>
      <c r="I12" s="91">
        <v>0</v>
      </c>
    </row>
    <row r="13" spans="1:9" ht="24" customHeight="1" x14ac:dyDescent="0.2">
      <c r="A13" s="199" t="s">
        <v>395</v>
      </c>
      <c r="B13" s="199"/>
      <c r="C13" s="199"/>
      <c r="D13" s="199"/>
      <c r="E13" s="199"/>
      <c r="F13" s="199"/>
      <c r="G13" s="80">
        <v>6</v>
      </c>
      <c r="H13" s="95">
        <f>SUM(H8:H12)</f>
        <v>0</v>
      </c>
      <c r="I13" s="95">
        <f>SUM(I8:I12)</f>
        <v>0</v>
      </c>
    </row>
    <row r="14" spans="1:9" x14ac:dyDescent="0.2">
      <c r="A14" s="186" t="s">
        <v>388</v>
      </c>
      <c r="B14" s="186"/>
      <c r="C14" s="186"/>
      <c r="D14" s="186"/>
      <c r="E14" s="186"/>
      <c r="F14" s="186"/>
      <c r="G14" s="78">
        <v>7</v>
      </c>
      <c r="H14" s="91">
        <v>0</v>
      </c>
      <c r="I14" s="91">
        <v>0</v>
      </c>
    </row>
    <row r="15" spans="1:9" x14ac:dyDescent="0.2">
      <c r="A15" s="186" t="s">
        <v>389</v>
      </c>
      <c r="B15" s="186"/>
      <c r="C15" s="186"/>
      <c r="D15" s="186"/>
      <c r="E15" s="186"/>
      <c r="F15" s="186"/>
      <c r="G15" s="78">
        <v>8</v>
      </c>
      <c r="H15" s="91">
        <v>0</v>
      </c>
      <c r="I15" s="91">
        <v>0</v>
      </c>
    </row>
    <row r="16" spans="1:9" x14ac:dyDescent="0.2">
      <c r="A16" s="186" t="s">
        <v>390</v>
      </c>
      <c r="B16" s="186"/>
      <c r="C16" s="186"/>
      <c r="D16" s="186"/>
      <c r="E16" s="186"/>
      <c r="F16" s="186"/>
      <c r="G16" s="78">
        <v>9</v>
      </c>
      <c r="H16" s="91">
        <v>0</v>
      </c>
      <c r="I16" s="91">
        <v>0</v>
      </c>
    </row>
    <row r="17" spans="1:9" x14ac:dyDescent="0.2">
      <c r="A17" s="186" t="s">
        <v>391</v>
      </c>
      <c r="B17" s="186"/>
      <c r="C17" s="186"/>
      <c r="D17" s="186"/>
      <c r="E17" s="186"/>
      <c r="F17" s="186"/>
      <c r="G17" s="78">
        <v>10</v>
      </c>
      <c r="H17" s="91">
        <v>0</v>
      </c>
      <c r="I17" s="91">
        <v>0</v>
      </c>
    </row>
    <row r="18" spans="1:9" x14ac:dyDescent="0.2">
      <c r="A18" s="186" t="s">
        <v>392</v>
      </c>
      <c r="B18" s="186"/>
      <c r="C18" s="186"/>
      <c r="D18" s="186"/>
      <c r="E18" s="186"/>
      <c r="F18" s="186"/>
      <c r="G18" s="78">
        <v>11</v>
      </c>
      <c r="H18" s="91">
        <v>0</v>
      </c>
      <c r="I18" s="91">
        <v>0</v>
      </c>
    </row>
    <row r="19" spans="1:9" x14ac:dyDescent="0.2">
      <c r="A19" s="186" t="s">
        <v>393</v>
      </c>
      <c r="B19" s="186"/>
      <c r="C19" s="186"/>
      <c r="D19" s="186"/>
      <c r="E19" s="186"/>
      <c r="F19" s="186"/>
      <c r="G19" s="78">
        <v>12</v>
      </c>
      <c r="H19" s="91">
        <v>0</v>
      </c>
      <c r="I19" s="91">
        <v>0</v>
      </c>
    </row>
    <row r="20" spans="1:9" ht="26.25" customHeight="1" x14ac:dyDescent="0.2">
      <c r="A20" s="199" t="s">
        <v>396</v>
      </c>
      <c r="B20" s="199"/>
      <c r="C20" s="199"/>
      <c r="D20" s="199"/>
      <c r="E20" s="199"/>
      <c r="F20" s="199"/>
      <c r="G20" s="80">
        <v>13</v>
      </c>
      <c r="H20" s="95">
        <f>SUM(H14:H19)</f>
        <v>0</v>
      </c>
      <c r="I20" s="95">
        <f>SUM(I14:I19)</f>
        <v>0</v>
      </c>
    </row>
    <row r="21" spans="1:9" ht="25.9" customHeight="1" x14ac:dyDescent="0.2">
      <c r="A21" s="197" t="s">
        <v>397</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427</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394</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428</v>
      </c>
      <c r="B35" s="203"/>
      <c r="C35" s="203"/>
      <c r="D35" s="203"/>
      <c r="E35" s="203"/>
      <c r="F35" s="203"/>
      <c r="G35" s="80">
        <v>27</v>
      </c>
      <c r="H35" s="90">
        <f>SUM(H30:H34)</f>
        <v>0</v>
      </c>
      <c r="I35" s="90">
        <f>SUM(I30:I34)</f>
        <v>0</v>
      </c>
    </row>
    <row r="36" spans="1:9" ht="26.45" customHeight="1" x14ac:dyDescent="0.2">
      <c r="A36" s="197" t="s">
        <v>398</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429</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430</v>
      </c>
      <c r="B48" s="203"/>
      <c r="C48" s="203"/>
      <c r="D48" s="203"/>
      <c r="E48" s="203"/>
      <c r="F48" s="203"/>
      <c r="G48" s="80">
        <v>39</v>
      </c>
      <c r="H48" s="90">
        <f>H47+H46+H45+H44+H43</f>
        <v>0</v>
      </c>
      <c r="I48" s="90">
        <f>I47+I46+I45+I44+I43</f>
        <v>0</v>
      </c>
    </row>
    <row r="49" spans="1:9" ht="28.15" customHeight="1" x14ac:dyDescent="0.2">
      <c r="A49" s="197" t="s">
        <v>440</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399</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400</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J1" zoomScaleNormal="100" zoomScaleSheetLayoutView="100" workbookViewId="0">
      <selection activeCell="V59" sqref="V5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443</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404</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71566660</v>
      </c>
      <c r="I7" s="42">
        <v>5126263</v>
      </c>
      <c r="J7" s="42">
        <v>0</v>
      </c>
      <c r="K7" s="42">
        <v>0</v>
      </c>
      <c r="L7" s="42">
        <v>0</v>
      </c>
      <c r="M7" s="42">
        <v>0</v>
      </c>
      <c r="N7" s="42">
        <v>0</v>
      </c>
      <c r="O7" s="42">
        <v>3872803</v>
      </c>
      <c r="P7" s="42">
        <v>0</v>
      </c>
      <c r="Q7" s="42">
        <v>0</v>
      </c>
      <c r="R7" s="42">
        <v>0</v>
      </c>
      <c r="S7" s="42">
        <v>0</v>
      </c>
      <c r="T7" s="42">
        <v>0</v>
      </c>
      <c r="U7" s="42">
        <v>-45977085</v>
      </c>
      <c r="V7" s="42">
        <v>9121733</v>
      </c>
      <c r="W7" s="43">
        <f>H7+I7+J7+K7-L7+M7+N7+O7+P7+Q7+R7+U7+V7+S7+T7</f>
        <v>43710374</v>
      </c>
      <c r="X7" s="42">
        <v>0</v>
      </c>
      <c r="Y7" s="43">
        <f>W7+X7</f>
        <v>43710374</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71566660</v>
      </c>
      <c r="I10" s="44">
        <f t="shared" ref="I10:Y10" si="2">I7+I8+I9</f>
        <v>5126263</v>
      </c>
      <c r="J10" s="44">
        <f t="shared" si="2"/>
        <v>0</v>
      </c>
      <c r="K10" s="44">
        <f t="shared" si="2"/>
        <v>0</v>
      </c>
      <c r="L10" s="44">
        <f t="shared" si="2"/>
        <v>0</v>
      </c>
      <c r="M10" s="44">
        <f t="shared" si="2"/>
        <v>0</v>
      </c>
      <c r="N10" s="44">
        <f t="shared" si="2"/>
        <v>0</v>
      </c>
      <c r="O10" s="44">
        <f t="shared" si="2"/>
        <v>3872803</v>
      </c>
      <c r="P10" s="44">
        <f t="shared" si="2"/>
        <v>0</v>
      </c>
      <c r="Q10" s="44">
        <f t="shared" si="2"/>
        <v>0</v>
      </c>
      <c r="R10" s="44">
        <f t="shared" si="2"/>
        <v>0</v>
      </c>
      <c r="S10" s="44">
        <f t="shared" si="2"/>
        <v>0</v>
      </c>
      <c r="T10" s="44">
        <f t="shared" si="2"/>
        <v>0</v>
      </c>
      <c r="U10" s="44">
        <f t="shared" si="2"/>
        <v>-45977085</v>
      </c>
      <c r="V10" s="44">
        <f t="shared" si="2"/>
        <v>9121733</v>
      </c>
      <c r="W10" s="44">
        <f t="shared" si="0"/>
        <v>43710374</v>
      </c>
      <c r="X10" s="44">
        <f t="shared" si="2"/>
        <v>0</v>
      </c>
      <c r="Y10" s="44">
        <f t="shared" si="2"/>
        <v>43710374</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1003883</v>
      </c>
      <c r="W11" s="43">
        <f t="shared" si="0"/>
        <v>1003883</v>
      </c>
      <c r="X11" s="42">
        <v>0</v>
      </c>
      <c r="Y11" s="43">
        <f t="shared" ref="Y11:Y29" si="3">W11+X11</f>
        <v>1003883</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7058154</v>
      </c>
      <c r="P13" s="46">
        <v>0</v>
      </c>
      <c r="Q13" s="46">
        <v>0</v>
      </c>
      <c r="R13" s="46">
        <v>0</v>
      </c>
      <c r="S13" s="42">
        <v>0</v>
      </c>
      <c r="T13" s="42">
        <v>0</v>
      </c>
      <c r="U13" s="42">
        <v>0</v>
      </c>
      <c r="V13" s="42">
        <v>0</v>
      </c>
      <c r="W13" s="43">
        <f t="shared" si="0"/>
        <v>7058154</v>
      </c>
      <c r="X13" s="42">
        <v>0</v>
      </c>
      <c r="Y13" s="43">
        <f t="shared" si="3"/>
        <v>7058154</v>
      </c>
    </row>
    <row r="14" spans="1:25" ht="40.5" customHeight="1" x14ac:dyDescent="0.2">
      <c r="A14" s="220" t="s">
        <v>408</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-4164285</v>
      </c>
      <c r="I19" s="42">
        <v>4164285</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409</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410</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411</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412</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414</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413</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415</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9121733</v>
      </c>
      <c r="V28" s="42">
        <v>-9121733</v>
      </c>
      <c r="W28" s="43">
        <f t="shared" si="0"/>
        <v>0</v>
      </c>
      <c r="X28" s="42">
        <v>0</v>
      </c>
      <c r="Y28" s="43">
        <f t="shared" si="3"/>
        <v>0</v>
      </c>
    </row>
    <row r="29" spans="1:25" x14ac:dyDescent="0.2">
      <c r="A29" s="220" t="s">
        <v>416</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417</v>
      </c>
      <c r="B30" s="238"/>
      <c r="C30" s="238"/>
      <c r="D30" s="238"/>
      <c r="E30" s="238"/>
      <c r="F30" s="238"/>
      <c r="G30" s="10">
        <v>24</v>
      </c>
      <c r="H30" s="45">
        <f>SUM(H10:H29)</f>
        <v>67402375</v>
      </c>
      <c r="I30" s="45">
        <f t="shared" ref="I30:Y30" si="5">SUM(I10:I29)</f>
        <v>9290548</v>
      </c>
      <c r="J30" s="45">
        <f t="shared" si="5"/>
        <v>0</v>
      </c>
      <c r="K30" s="45">
        <f t="shared" si="5"/>
        <v>0</v>
      </c>
      <c r="L30" s="45">
        <f t="shared" si="5"/>
        <v>0</v>
      </c>
      <c r="M30" s="45">
        <f t="shared" si="5"/>
        <v>0</v>
      </c>
      <c r="N30" s="45">
        <f t="shared" si="5"/>
        <v>0</v>
      </c>
      <c r="O30" s="45">
        <f t="shared" si="5"/>
        <v>10930957</v>
      </c>
      <c r="P30" s="45">
        <f t="shared" si="5"/>
        <v>0</v>
      </c>
      <c r="Q30" s="45">
        <f t="shared" si="5"/>
        <v>0</v>
      </c>
      <c r="R30" s="45">
        <f t="shared" si="5"/>
        <v>0</v>
      </c>
      <c r="S30" s="45">
        <f t="shared" si="5"/>
        <v>0</v>
      </c>
      <c r="T30" s="45">
        <f t="shared" si="5"/>
        <v>0</v>
      </c>
      <c r="U30" s="45">
        <f t="shared" si="5"/>
        <v>-36855352</v>
      </c>
      <c r="V30" s="45">
        <f t="shared" si="5"/>
        <v>1003883</v>
      </c>
      <c r="W30" s="45">
        <f t="shared" si="5"/>
        <v>51772411</v>
      </c>
      <c r="X30" s="45">
        <f t="shared" si="5"/>
        <v>0</v>
      </c>
      <c r="Y30" s="45">
        <f t="shared" si="5"/>
        <v>51772411</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-4164285</v>
      </c>
      <c r="I32" s="44">
        <f t="shared" ref="I32:Y32" si="6">SUM(I12:I20)</f>
        <v>4164285</v>
      </c>
      <c r="J32" s="44">
        <f t="shared" si="6"/>
        <v>0</v>
      </c>
      <c r="K32" s="44">
        <f t="shared" si="6"/>
        <v>0</v>
      </c>
      <c r="L32" s="44">
        <f t="shared" si="6"/>
        <v>0</v>
      </c>
      <c r="M32" s="44">
        <f t="shared" si="6"/>
        <v>0</v>
      </c>
      <c r="N32" s="44">
        <f t="shared" si="6"/>
        <v>0</v>
      </c>
      <c r="O32" s="44">
        <f t="shared" si="6"/>
        <v>7058154</v>
      </c>
      <c r="P32" s="44">
        <f t="shared" si="6"/>
        <v>0</v>
      </c>
      <c r="Q32" s="44">
        <f t="shared" si="6"/>
        <v>0</v>
      </c>
      <c r="R32" s="44">
        <f t="shared" si="6"/>
        <v>0</v>
      </c>
      <c r="S32" s="44">
        <f t="shared" si="6"/>
        <v>0</v>
      </c>
      <c r="T32" s="44">
        <f t="shared" si="6"/>
        <v>0</v>
      </c>
      <c r="U32" s="44">
        <f t="shared" si="6"/>
        <v>0</v>
      </c>
      <c r="V32" s="44">
        <f t="shared" si="6"/>
        <v>0</v>
      </c>
      <c r="W32" s="44">
        <f t="shared" si="6"/>
        <v>7058154</v>
      </c>
      <c r="X32" s="44">
        <f t="shared" si="6"/>
        <v>0</v>
      </c>
      <c r="Y32" s="44">
        <f t="shared" si="6"/>
        <v>7058154</v>
      </c>
    </row>
    <row r="33" spans="1:25" ht="31.5" customHeight="1" x14ac:dyDescent="0.2">
      <c r="A33" s="241" t="s">
        <v>418</v>
      </c>
      <c r="B33" s="241"/>
      <c r="C33" s="241"/>
      <c r="D33" s="241"/>
      <c r="E33" s="241"/>
      <c r="F33" s="241"/>
      <c r="G33" s="9">
        <v>26</v>
      </c>
      <c r="H33" s="44">
        <f>H11+H32</f>
        <v>-4164285</v>
      </c>
      <c r="I33" s="44">
        <f t="shared" ref="I33:Y33" si="7">I11+I32</f>
        <v>4164285</v>
      </c>
      <c r="J33" s="44">
        <f t="shared" si="7"/>
        <v>0</v>
      </c>
      <c r="K33" s="44">
        <f t="shared" si="7"/>
        <v>0</v>
      </c>
      <c r="L33" s="44">
        <f t="shared" si="7"/>
        <v>0</v>
      </c>
      <c r="M33" s="44">
        <f t="shared" si="7"/>
        <v>0</v>
      </c>
      <c r="N33" s="44">
        <f t="shared" si="7"/>
        <v>0</v>
      </c>
      <c r="O33" s="44">
        <f t="shared" si="7"/>
        <v>7058154</v>
      </c>
      <c r="P33" s="44">
        <f t="shared" si="7"/>
        <v>0</v>
      </c>
      <c r="Q33" s="44">
        <f t="shared" si="7"/>
        <v>0</v>
      </c>
      <c r="R33" s="44">
        <f t="shared" si="7"/>
        <v>0</v>
      </c>
      <c r="S33" s="44">
        <f t="shared" si="7"/>
        <v>0</v>
      </c>
      <c r="T33" s="44">
        <f t="shared" si="7"/>
        <v>0</v>
      </c>
      <c r="U33" s="44">
        <f t="shared" si="7"/>
        <v>0</v>
      </c>
      <c r="V33" s="44">
        <f t="shared" si="7"/>
        <v>1003883</v>
      </c>
      <c r="W33" s="44">
        <f t="shared" si="7"/>
        <v>8062037</v>
      </c>
      <c r="X33" s="44">
        <f t="shared" si="7"/>
        <v>0</v>
      </c>
      <c r="Y33" s="44">
        <f t="shared" si="7"/>
        <v>8062037</v>
      </c>
    </row>
    <row r="34" spans="1:25" ht="30.75" customHeight="1" x14ac:dyDescent="0.2">
      <c r="A34" s="242" t="s">
        <v>419</v>
      </c>
      <c r="B34" s="242"/>
      <c r="C34" s="242"/>
      <c r="D34" s="242"/>
      <c r="E34" s="242"/>
      <c r="F34" s="24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9121733</v>
      </c>
      <c r="V34" s="45">
        <f t="shared" si="8"/>
        <v>-9121733</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67402375</v>
      </c>
      <c r="I36" s="42">
        <v>9290548</v>
      </c>
      <c r="J36" s="42">
        <v>0</v>
      </c>
      <c r="K36" s="42">
        <v>0</v>
      </c>
      <c r="L36" s="42">
        <v>0</v>
      </c>
      <c r="M36" s="42">
        <v>0</v>
      </c>
      <c r="N36" s="42">
        <v>0</v>
      </c>
      <c r="O36" s="42">
        <v>10930957</v>
      </c>
      <c r="P36" s="42">
        <v>0</v>
      </c>
      <c r="Q36" s="42">
        <v>0</v>
      </c>
      <c r="R36" s="42">
        <v>0</v>
      </c>
      <c r="S36" s="42">
        <v>0</v>
      </c>
      <c r="T36" s="42">
        <v>0</v>
      </c>
      <c r="U36" s="42">
        <v>-36855352</v>
      </c>
      <c r="V36" s="42">
        <v>1003883</v>
      </c>
      <c r="W36" s="43">
        <f>H36+I36+J36+K36-L36+M36+N36+O36+P36+Q36+R36+U36+V36+S36+T36</f>
        <v>51772411</v>
      </c>
      <c r="X36" s="42">
        <v>0</v>
      </c>
      <c r="Y36" s="43">
        <f t="shared" ref="Y36:Y38" si="9">W36+X36</f>
        <v>51772411</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420</v>
      </c>
      <c r="B39" s="221"/>
      <c r="C39" s="221"/>
      <c r="D39" s="221"/>
      <c r="E39" s="221"/>
      <c r="F39" s="221"/>
      <c r="G39" s="9">
        <v>31</v>
      </c>
      <c r="H39" s="44">
        <f>H36+H37+H38</f>
        <v>67402375</v>
      </c>
      <c r="I39" s="44">
        <f t="shared" ref="I39:Y39" si="11">I36+I37+I38</f>
        <v>9290548</v>
      </c>
      <c r="J39" s="44">
        <f t="shared" si="11"/>
        <v>0</v>
      </c>
      <c r="K39" s="44">
        <f t="shared" si="11"/>
        <v>0</v>
      </c>
      <c r="L39" s="44">
        <f t="shared" si="11"/>
        <v>0</v>
      </c>
      <c r="M39" s="44">
        <f t="shared" si="11"/>
        <v>0</v>
      </c>
      <c r="N39" s="44">
        <f t="shared" si="11"/>
        <v>0</v>
      </c>
      <c r="O39" s="44">
        <f t="shared" si="11"/>
        <v>10930957</v>
      </c>
      <c r="P39" s="44">
        <f t="shared" si="11"/>
        <v>0</v>
      </c>
      <c r="Q39" s="44">
        <f t="shared" si="11"/>
        <v>0</v>
      </c>
      <c r="R39" s="44">
        <f t="shared" si="11"/>
        <v>0</v>
      </c>
      <c r="S39" s="44">
        <f t="shared" si="11"/>
        <v>0</v>
      </c>
      <c r="T39" s="44">
        <f t="shared" si="11"/>
        <v>0</v>
      </c>
      <c r="U39" s="44">
        <f t="shared" si="11"/>
        <v>-36855352</v>
      </c>
      <c r="V39" s="44">
        <f t="shared" si="11"/>
        <v>1003883</v>
      </c>
      <c r="W39" s="44">
        <f t="shared" si="11"/>
        <v>51772411</v>
      </c>
      <c r="X39" s="44">
        <f t="shared" si="11"/>
        <v>0</v>
      </c>
      <c r="Y39" s="44">
        <f t="shared" si="11"/>
        <v>51772411</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1795716</v>
      </c>
      <c r="W40" s="43">
        <f t="shared" si="10"/>
        <v>1795716</v>
      </c>
      <c r="X40" s="42">
        <v>0</v>
      </c>
      <c r="Y40" s="43">
        <f t="shared" ref="Y40:Y58" si="12">W40+X40</f>
        <v>1795716</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0" t="s">
        <v>408</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409</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410</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411</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412</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421</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413</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422</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1003883</v>
      </c>
      <c r="V57" s="42">
        <v>-1003883</v>
      </c>
      <c r="W57" s="43">
        <f t="shared" si="10"/>
        <v>0</v>
      </c>
      <c r="X57" s="42">
        <v>0</v>
      </c>
      <c r="Y57" s="43">
        <f t="shared" si="12"/>
        <v>0</v>
      </c>
    </row>
    <row r="58" spans="1:25" x14ac:dyDescent="0.2">
      <c r="A58" s="220" t="s">
        <v>416</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423</v>
      </c>
      <c r="B59" s="238"/>
      <c r="C59" s="238"/>
      <c r="D59" s="238"/>
      <c r="E59" s="238"/>
      <c r="F59" s="238"/>
      <c r="G59" s="10">
        <v>51</v>
      </c>
      <c r="H59" s="45">
        <f>SUM(H39:H58)</f>
        <v>67402375</v>
      </c>
      <c r="I59" s="45">
        <f t="shared" ref="I59:Y59" si="13">SUM(I39:I58)</f>
        <v>9290548</v>
      </c>
      <c r="J59" s="45">
        <f t="shared" si="13"/>
        <v>0</v>
      </c>
      <c r="K59" s="45">
        <f t="shared" si="13"/>
        <v>0</v>
      </c>
      <c r="L59" s="45">
        <f t="shared" si="13"/>
        <v>0</v>
      </c>
      <c r="M59" s="45">
        <f t="shared" si="13"/>
        <v>0</v>
      </c>
      <c r="N59" s="45">
        <f t="shared" si="13"/>
        <v>0</v>
      </c>
      <c r="O59" s="45">
        <f t="shared" si="13"/>
        <v>10930957</v>
      </c>
      <c r="P59" s="45">
        <f t="shared" si="13"/>
        <v>0</v>
      </c>
      <c r="Q59" s="45">
        <f t="shared" si="13"/>
        <v>0</v>
      </c>
      <c r="R59" s="45">
        <f t="shared" si="13"/>
        <v>0</v>
      </c>
      <c r="S59" s="45">
        <f t="shared" si="13"/>
        <v>0</v>
      </c>
      <c r="T59" s="45">
        <f t="shared" si="13"/>
        <v>0</v>
      </c>
      <c r="U59" s="45">
        <f t="shared" si="13"/>
        <v>-35851469</v>
      </c>
      <c r="V59" s="45">
        <f t="shared" si="13"/>
        <v>1795716</v>
      </c>
      <c r="W59" s="45">
        <f t="shared" si="13"/>
        <v>53568127</v>
      </c>
      <c r="X59" s="45">
        <f t="shared" si="13"/>
        <v>0</v>
      </c>
      <c r="Y59" s="45">
        <f t="shared" si="13"/>
        <v>53568127</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424</v>
      </c>
      <c r="B61" s="241"/>
      <c r="C61" s="241"/>
      <c r="D61" s="241"/>
      <c r="E61" s="241"/>
      <c r="F61" s="241"/>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1" t="s">
        <v>425</v>
      </c>
      <c r="B62" s="241"/>
      <c r="C62" s="241"/>
      <c r="D62" s="241"/>
      <c r="E62" s="241"/>
      <c r="F62" s="241"/>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1795716</v>
      </c>
      <c r="W62" s="44">
        <f t="shared" si="15"/>
        <v>1795716</v>
      </c>
      <c r="X62" s="44">
        <f t="shared" si="15"/>
        <v>0</v>
      </c>
      <c r="Y62" s="44">
        <f t="shared" si="15"/>
        <v>1795716</v>
      </c>
    </row>
    <row r="63" spans="1:25" ht="29.25" customHeight="1" x14ac:dyDescent="0.2">
      <c r="A63" s="242" t="s">
        <v>426</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1003883</v>
      </c>
      <c r="V63" s="45">
        <f t="shared" si="16"/>
        <v>-1003883</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topLeftCell="A28" zoomScale="64" zoomScaleNormal="64" workbookViewId="0">
      <selection activeCell="S30" sqref="S30"/>
    </sheetView>
  </sheetViews>
  <sheetFormatPr defaultRowHeight="12.75" x14ac:dyDescent="0.2"/>
  <cols>
    <col min="10" max="10" width="128.140625" customWidth="1"/>
  </cols>
  <sheetData>
    <row r="1" spans="1:10" x14ac:dyDescent="0.2">
      <c r="A1" s="244" t="s">
        <v>467</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f00c05a3-a522-4b3b-aeec-75a37a6bc44f"/>
    <ds:schemaRef ds:uri="http://purl.org/dc/dcmitype/"/>
    <ds:schemaRef ds:uri="http://purl.org/dc/terms/"/>
    <ds:schemaRef ds:uri="http://schemas.microsoft.com/office/2006/metadata/properties"/>
    <ds:schemaRef ds:uri="http://schemas.microsoft.com/office/2006/documentManagement/types"/>
    <ds:schemaRef ds:uri="ebeef9ca-c00b-443c-ae4d-d16a6508f86d"/>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2025-04-29T07:45:16Z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