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nas\Desktop\FINANCIJSKA IZVJEŠĆA\HANFA\Tromjesečno izvješće HANFA\2025\3Q 30-09-2025 Tromjesečno izvješće HANFA\KN\"/>
    </mc:Choice>
  </mc:AlternateContent>
  <xr:revisionPtr revIDLastSave="0" documentId="13_ncr:1_{79C422F7-8115-4396-BBC3-26B6BB976EC2}" xr6:coauthVersionLast="47" xr6:coauthVersionMax="47" xr10:uidLastSave="{00000000-0000-0000-0000-000000000000}"/>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<sst xmlns="http://schemas.openxmlformats.org/spreadsheetml/2006/main" count="534" uniqueCount="465">
  <si>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</si>
  <si>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</si>
  <si>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</si>
  <si>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</si>
  <si>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</si>
  <si>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</si>
  <si>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</si>
  <si>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</si>
  <si>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</si>
  <si>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</si>
  <si>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</si>
  <si>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</si>
  <si>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</si>
  <si>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</si>
  <si>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</si>
  <si>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</si>
  <si>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</si>
  <si>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</si>
  <si>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</si>
  <si>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</si>
  <si>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</si>
  <si>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</si>
  <si>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</si>
  <si>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</si>
  <si>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</si>
  <si>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</si>
  <si>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</si>
  <si>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</si>
  <si>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</si>
  <si>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</si>
  <si>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</si>
  <si>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</si>
  <si>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</si>
  <si>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</si>
  <si>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</si>
  <si>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</si>
  <si>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</si>
  <si>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</si>
  <si>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</si>
  <si>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</si>
  <si>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</si>
  <si>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</si>
  <si>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</si>
  <si>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</si>
  <si>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</si>
  <si>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</si>
  <si>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</si>
  <si>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</si>
  <si>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</si>
  <si>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</si>
  <si>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</si>
  <si>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</si>
  <si>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</si>
  <si>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</si>
  <si>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</si>
  <si>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</si>
  <si>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</si>
  <si>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</si>
  <si>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</si>
  <si>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</si>
  <si>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</si>
  <si>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</si>
  <si>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</si>
  <si>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</si>
  <si>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</si>
  <si>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</si>
  <si>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</si>
  <si>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</si>
  <si>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</si>
  <si>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</si>
  <si>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</si>
  <si>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</si>
  <si>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</si>
  <si>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</si>
  <si>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</si>
  <si>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</si>
  <si>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</si>
  <si>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</si>
  <si>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</si>
  <si>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</si>
  <si>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</si>
  <si>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</si>
  <si>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</si>
  <si>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</si>
  <si>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</si>
  <si>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</si>
  <si>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</si>
  <si>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</si>
  <si>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</si>
  <si>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</si>
  <si>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</si>
  <si>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</si>
  <si>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</si>
  <si>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</si>
  <si>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</si>
  <si>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</si>
  <si>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</si>
  <si>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</si>
  <si>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</si>
  <si>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</si>
  <si>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</si>
  <si>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</si>
  <si>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</si>
  <si>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</si>
  <si>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</si>
  <si>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</si>
  <si>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</si>
  <si>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</si>
  <si>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</si>
  <si>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</si>
  <si>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</si>
  <si>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</si>
  <si>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</si>
  <si>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</si>
  <si>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</si>
  <si>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</si>
  <si>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</si>
  <si>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</si>
  <si>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</si>
  <si>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</si>
  <si>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</si>
  <si>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</si>
  <si>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</si>
  <si>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</si>
  <si>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</si>
  <si>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</si>
  <si>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</si>
  <si>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</si>
  <si>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</si>
  <si>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</si>
  <si>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</si>
  <si>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</si>
  <si>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</si>
  <si>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</si>
  <si>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</si>
  <si>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</si>
  <si>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</si>
  <si>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</si>
  <si>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</si>
  <si>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</si>
  <si>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</si>
  <si>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</si>
  <si>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</si>
  <si>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</si>
  <si>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</si>
  <si>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</si>
  <si>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</si>
  <si>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</si>
  <si>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</si>
  <si>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</si>
  <si>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</si>
  <si>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</si>
  <si>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</si>
  <si>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</si>
  <si>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</si>
  <si>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</si>
  <si>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</si>
  <si>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</si>
  <si>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</si>
  <si>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</si>
  <si>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</si>
  <si>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</si>
  <si>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</si>
  <si>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</si>
  <si>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</si>
  <si>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</si>
  <si>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</si>
  <si>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</si>
  <si>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</si>
  <si>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</si>
  <si>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</si>
  <si>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</si>
  <si>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</si>
  <si>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</si>
  <si>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</si>
  <si>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</si>
  <si>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</si>
  <si>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</si>
  <si>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</si>
  <si>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</si>
  <si>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</si>
  <si>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</si>
  <si>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</si>
  <si>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</si>
  <si>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</si>
  <si>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</si>
  <si>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</si>
  <si>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</si>
  <si>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</si>
  <si>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</si>
  <si>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</si>
  <si>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</si>
  <si>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</si>
  <si>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</si>
  <si>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</si>
  <si>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</si>
  <si>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</si>
  <si>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</si>
  <si>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</si>
  <si>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</si>
  <si>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</si>
  <si>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</si>
  <si>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</si>
  <si>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</si>
  <si>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</si>
  <si>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</si>
  <si>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</si>
  <si>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</si>
  <si>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</si>
  <si>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</si>
  <si>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</si>
  <si>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</si>
  <si>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</si>
  <si>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</si>
  <si>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</si>
  <si>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</si>
  <si>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</si>
  <si>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</si>
  <si>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</si>
  <si>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</si>
  <si>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</si>
  <si>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</si>
  <si>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</si>
  <si>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</si>
  <si>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</si>
  <si>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</si>
  <si>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</si>
  <si>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</si>
  <si>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</si>
  <si>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</si>
  <si>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</si>
  <si>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</si>
  <si>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</si>
  <si>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</si>
  <si>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</si>
  <si>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</si>
  <si>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</si>
  <si>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</si>
  <si>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</si>
  <si>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</si>
  <si>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</si>
  <si>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</si>
  <si>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</si>
  <si>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</si>
  <si>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</si>
  <si>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</si>
  <si>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</si>
  <si>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</si>
  <si>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</si>
  <si>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</si>
  <si>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</si>
  <si>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</si>
  <si>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</si>
  <si>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</si>
  <si>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</si>
  <si>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</si>
  <si>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</si>
  <si>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</si>
  <si>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</si>
  <si>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</si>
  <si>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</si>
  <si>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</si>
  <si>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</si>
  <si>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</si>
  <si>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</si>
  <si>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</si>
  <si>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</si>
  <si>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</si>
  <si>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</si>
  <si>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</si>
  <si>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</si>
  <si>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</si>
  <si>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</si>
  <si>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</si>
  <si>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</si>
  <si>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</si>
  <si>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</si>
  <si>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</si>
  <si>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</si>
  <si>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</si>
  <si>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</si>
  <si>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</si>
  <si>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</si>
  <si>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</si>
  <si>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</si>
  <si>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</si>
  <si>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</si>
  <si>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</si>
  <si>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</si>
  <si>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</si>
  <si>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</si>
  <si>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</si>
  <si>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</si>
  <si>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</si>
  <si>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</si>
  <si>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</si>
  <si>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</si>
  <si>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</si>
  <si>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</si>
  <si>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</si>
  <si>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</si>
  <si>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</si>
  <si>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</si>
  <si>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</si>
  <si>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</si>
  <si>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</si>
  <si>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</si>
  <si>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</si>
  <si>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</si>
  <si>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</si>
  <si>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</si>
  <si>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</si>
  <si>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</si>
  <si>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</si>
  <si>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</si>
  <si>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</si>
  <si>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</si>
  <si>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</si>
  <si>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</si>
  <si>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</si>
  <si>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</si>
  <si>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</si>
  <si>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</si>
  <si>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</si>
  <si>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</si>
  <si>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</si>
  <si>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</si>
  <si>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</si>
  <si>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</si>
  <si>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</si>
  <si>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</si>
  <si>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</si>
  <si>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</si>
  <si>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</si>
  <si>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</si>
  <si>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</si>
  <si>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</si>
  <si>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</si>
  <si>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</si>
  <si>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</si>
  <si>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</si>
  <si>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</si>
  <si>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</si>
  <si>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</si>
  <si>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</si>
  <si>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</si>
  <si>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</si>
  <si>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</si>
  <si>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</si>
  <si>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</si>
  <si>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</si>
  <si>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</si>
  <si>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</si>
  <si>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</si>
  <si>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</si>
  <si>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</si>
  <si>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</si>
  <si>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</si>
  <si>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</si>
  <si>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</si>
  <si>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</si>
  <si>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</si>
  <si>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</si>
  <si>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</si>
  <si>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</si>
  <si>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</si>
  <si>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</si>
  <si>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</si>
  <si>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</si>
  <si>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</si>
  <si>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</si>
  <si>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</si>
  <si>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</si>
  <si>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</si>
  <si>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</si>
  <si>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</si>
  <si>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</si>
  <si>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</si>
  <si>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</si>
  <si>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</si>
  <si>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</si>
  <si>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</si>
  <si>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</si>
  <si>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</si>
  <si>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</si>
  <si>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</si>
  <si>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</si>
  <si>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</si>
  <si>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</si>
  <si>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</si>
  <si>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</si>
  <si>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</si>
  <si>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</si>
  <si>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</si>
  <si>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</si>
  <si>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</si>
  <si>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</si>
  <si>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</si>
  <si>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</si>
  <si>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</si>
  <si>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</si>
  <si>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</si>
  <si>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</si>
  <si>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</si>
  <si>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</si>
  <si>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</si>
  <si>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</si>
  <si>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</si>
  <si>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</si>
  <si>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</si>
  <si>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</si>
  <si>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</si>
  <si>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</si>
  <si>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</si>
  <si>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</si>
  <si>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</si>
  <si>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</si>
  <si>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</si>
  <si>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</si>
  <si>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</si>
  <si>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</si>
  <si>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</si>
  <si>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</si>
  <si>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</si>
  <si>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</si>
  <si>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</si>
  <si>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</si>
  <si>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</si>
  <si>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</si>
  <si>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</si>
  <si>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</si>
  <si>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</si>
  <si>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</si>
  <si>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</si>
  <si>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</si>
  <si>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</si>
  <si>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</si>
  <si>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</si>
  <si>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</si>
  <si>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</si>
  <si>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</si>
  <si>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</si>
  <si>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</si>
  <si>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</si>
  <si>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</si>
  <si>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</si>
  <si>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</si>
  <si>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03330494</t>
  </si>
  <si>
    <t>HR</t>
  </si>
  <si>
    <t>040141664</t>
  </si>
  <si>
    <t>92590920313</t>
  </si>
  <si>
    <t>74780000FOFHSC596W39</t>
  </si>
  <si>
    <t>1333</t>
  </si>
  <si>
    <t>LUKA RIJEKA D.D.</t>
  </si>
  <si>
    <t>RIJEKA</t>
  </si>
  <si>
    <t>RIVA 1</t>
  </si>
  <si>
    <t>uprava@lukarijeka.hr</t>
  </si>
  <si>
    <t>www.lukarijeka.hr</t>
  </si>
  <si>
    <t>Fućak Gordana</t>
  </si>
  <si>
    <t>051/496-629</t>
  </si>
  <si>
    <t>gordana.fucak@lukarijeka.hr</t>
  </si>
  <si>
    <t xml:space="preserve">stanje na dan 30.09.2025 </t>
  </si>
  <si>
    <t>Obveznik: LUKA RIJEKA d.d.</t>
  </si>
  <si>
    <t>u razdoblju 01.01.2025. do 30.09.2025.</t>
  </si>
  <si>
    <t xml:space="preserve">BILJEŠKE UZ FINANCIJSKE IZVJEŠTAJE - TFI
(koji se sastavljaju za tromjesečna razdoblja)
Naziv izdavatelja:   LUKA RIJEKA d.d.
OIB:   92590920313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</si>
</sst>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40</xdr:row>
      <xdr:rowOff>115453</xdr:rowOff>
    </xdr:from>
    <xdr:ext cx="11184659" cy="3983183"/>
    <xdr:sp macro="" textlink="">
      <xdr:nvSpPr>
        <xdr:cNvPr id="2" name="TekstniOkvir 1">
          <a:extLst>
            <a:ext uri="{FF2B5EF4-FFF2-40B4-BE49-F238E27FC236}">
              <a16:creationId xmlns:a16="http://schemas.microsoft.com/office/drawing/2014/main" id="{2FB831DF-0349-3014-FF5B-97B268A0AE94}"/>
            </a:ext>
          </a:extLst>
        </xdr:cNvPr>
        <xdr:cNvSpPr txBox="1"/>
      </xdr:nvSpPr>
      <xdr:spPr>
        <a:xfrm>
          <a:off x="0" y="11343408"/>
          <a:ext cx="11184659" cy="3983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solidFill>
                <a:schemeClr val="tx1"/>
              </a:solidFill>
              <a:effectLst/>
              <a:latin typeface="+mn-lt"/>
              <a:ea typeface="+mn-ea"/>
              <a:cs typeface="+mn-cs"/>
            </a:rPr>
            <a:t>Društvo je također sastavilo konsolidirane financijske izvještaje na dan 30. rujna 2025.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solidFill>
                <a:schemeClr val="tx1"/>
              </a:solidFill>
              <a:effectLst/>
              <a:latin typeface="+mn-lt"/>
              <a:ea typeface="+mn-ea"/>
              <a:cs typeface="+mn-cs"/>
            </a:rPr>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solidFill>
                <a:schemeClr val="tx1"/>
              </a:solidFill>
              <a:effectLst/>
              <a:latin typeface="+mn-lt"/>
              <a:ea typeface="+mn-ea"/>
              <a:cs typeface="+mn-cs"/>
            </a:rPr>
            <a:t>Financijskih obveza, jamstava ili nepredviđenih izdataka koji nisu uključeni u bilancu nema. Društvo nema obveza po osnovi mirovina.</a:t>
          </a:r>
        </a:p>
        <a:p>
          <a:r>
            <a:rPr lang="hr-HR" sz="1100">
              <a:solidFill>
                <a:schemeClr val="tx1"/>
              </a:solidFill>
              <a:effectLst/>
              <a:latin typeface="+mn-lt"/>
              <a:ea typeface="+mn-ea"/>
              <a:cs typeface="+mn-cs"/>
            </a:rPr>
            <a:t>Dugovanja koja dospijevaju nakon više od pet godina pojašnjena su u bilješci 28 uz revidirane financijske izvještaje.</a:t>
          </a:r>
        </a:p>
        <a:p>
          <a:r>
            <a:rPr lang="hr-HR" sz="1100">
              <a:solidFill>
                <a:schemeClr val="tx1"/>
              </a:solidFill>
              <a:effectLst/>
              <a:latin typeface="+mn-lt"/>
              <a:ea typeface="+mn-ea"/>
              <a:cs typeface="+mn-cs"/>
            </a:rPr>
            <a:t>Obveze po najmovima proizašle iz primjene MSFI 16 iskazane su u AOP 107 i AOP 123, a objašnjene u Bilješci 31 uz revidirane financijske izvještaje.</a:t>
          </a:r>
        </a:p>
        <a:p>
          <a:r>
            <a:rPr lang="hr-HR" sz="1100">
              <a:solidFill>
                <a:schemeClr val="tx1"/>
              </a:solidFill>
              <a:effectLst/>
              <a:latin typeface="+mn-lt"/>
              <a:ea typeface="+mn-ea"/>
              <a:cs typeface="+mn-cs"/>
            </a:rPr>
            <a:t>Tijekom tekućeg razdoblja u Društvu je bilo zaposleno prosječno 575 radnika. </a:t>
          </a:r>
        </a:p>
        <a:p>
          <a:r>
            <a:rPr lang="hr-HR" sz="1100">
              <a:solidFill>
                <a:schemeClr val="tx1"/>
              </a:solidFill>
              <a:effectLst/>
              <a:latin typeface="+mn-lt"/>
              <a:ea typeface="+mn-ea"/>
              <a:cs typeface="+mn-cs"/>
            </a:rPr>
            <a:t>Nije bilo kapitalizacije plaća tijekom tekućeg razdoblja.</a:t>
          </a:r>
        </a:p>
        <a:p>
          <a:r>
            <a:rPr lang="hr-HR" sz="1100">
              <a:solidFill>
                <a:schemeClr val="tx1"/>
              </a:solidFill>
              <a:effectLst/>
              <a:latin typeface="+mn-lt"/>
              <a:ea typeface="+mn-ea"/>
              <a:cs typeface="+mn-cs"/>
            </a:rPr>
            <a:t>Rezerviranja za odgođeni porez, stanja odgođenog poreza na kraju poslovne godine i kretanja tih stanja tijekom poslovne godine prikazana su u bilješci 14 uz revidirane financijske izvještaje.</a:t>
          </a:r>
        </a:p>
        <a:p>
          <a:r>
            <a:rPr lang="hr-HR" sz="1100">
              <a:solidFill>
                <a:schemeClr val="tx1"/>
              </a:solidFill>
              <a:effectLst/>
              <a:latin typeface="+mn-lt"/>
              <a:ea typeface="+mn-ea"/>
              <a:cs typeface="+mn-cs"/>
            </a:rPr>
            <a:t>Društvo ima poslovne odnose s pridruženim društvom Jadranska vrata d.d., Brajdica 16, 51000 Rijeka u kojem Luka Rijeka d.d. ima 49% vlasništva.</a:t>
          </a:r>
        </a:p>
        <a:p>
          <a:r>
            <a:rPr lang="hr-HR" sz="1100">
              <a:solidFill>
                <a:schemeClr val="tx1"/>
              </a:solidFill>
              <a:effectLst/>
              <a:latin typeface="+mn-lt"/>
              <a:ea typeface="+mn-ea"/>
              <a:cs typeface="+mn-cs"/>
            </a:rPr>
            <a:t>Ulaganja u ovisna i pridružena društva po metodi udjela objašnjena su u bilješci 18 uz revidirane financijske  izvještaje.</a:t>
          </a:r>
        </a:p>
        <a:p>
          <a:r>
            <a:rPr lang="hr-HR" sz="1100">
              <a:solidFill>
                <a:schemeClr val="tx1"/>
              </a:solidFill>
              <a:effectLst/>
              <a:latin typeface="+mn-lt"/>
              <a:ea typeface="+mn-ea"/>
              <a:cs typeface="+mn-cs"/>
            </a:rPr>
            <a:t>Nije bilo transakcija upisa dionica niti udjela tijekom poslovne godine u okviru odobrenog kapitala.</a:t>
          </a:r>
        </a:p>
        <a:p>
          <a:r>
            <a:rPr lang="hr-HR" sz="1100">
              <a:solidFill>
                <a:schemeClr val="tx1"/>
              </a:solidFill>
              <a:effectLst/>
              <a:latin typeface="+mn-lt"/>
              <a:ea typeface="+mn-ea"/>
              <a:cs typeface="+mn-cs"/>
            </a:rPr>
            <a:t>Društvo nema potvrda o sudjelovanju, konvertibilnih zadužnica, jamstava, opcija ili sličnih vrijednosnica ili prava.</a:t>
          </a:r>
        </a:p>
        <a:p>
          <a:r>
            <a:rPr lang="hr-HR" sz="1100">
              <a:solidFill>
                <a:schemeClr val="tx1"/>
              </a:solidFill>
              <a:effectLst/>
              <a:latin typeface="+mn-lt"/>
              <a:ea typeface="+mn-ea"/>
              <a:cs typeface="+mn-cs"/>
            </a:rPr>
            <a:t>Društvo nema udjela u društvima s neograničenom odgovornosti.</a:t>
          </a:r>
        </a:p>
        <a:p>
          <a:r>
            <a:rPr lang="hr-HR" sz="1100">
              <a:solidFill>
                <a:schemeClr val="tx1"/>
              </a:solidFill>
              <a:effectLst/>
              <a:latin typeface="+mn-lt"/>
              <a:ea typeface="+mn-ea"/>
              <a:cs typeface="+mn-cs"/>
            </a:rPr>
            <a:t>Konsolidirani financijski izvještaji izdavatelja su najveća grupa društava te Izdavatelj nije kontrolirani član niti jedne grupe.</a:t>
          </a:r>
        </a:p>
        <a:p>
          <a:r>
            <a:rPr lang="hr-HR" sz="1100">
              <a:solidFill>
                <a:schemeClr val="tx1"/>
              </a:solidFill>
              <a:effectLst/>
              <a:latin typeface="+mn-lt"/>
              <a:ea typeface="+mn-ea"/>
              <a:cs typeface="+mn-cs"/>
            </a:rPr>
            <a:t>Značajni događaji koji su nastupili nakon datuma bilance i nisu odraženi u računu dobiti i gubitka ili bilanci objavljeni su u bilješci 32 uz revidirane godišnje financijske  izvještaje.</a:t>
          </a:r>
        </a:p>
        <a:p>
          <a:r>
            <a:rPr lang="hr-HR" sz="1100">
              <a:solidFill>
                <a:schemeClr val="tx1"/>
              </a:solidFill>
              <a:effectLst/>
              <a:latin typeface="+mn-lt"/>
              <a:ea typeface="+mn-ea"/>
              <a:cs typeface="+mn-cs"/>
            </a:rPr>
            <a:t> </a:t>
          </a:r>
        </a:p>
        <a:p>
          <a:r>
            <a:rPr lang="hr-HR" sz="1100">
              <a:solidFill>
                <a:schemeClr val="tx1"/>
              </a:solidFill>
              <a:effectLst/>
              <a:latin typeface="+mn-lt"/>
              <a:ea typeface="+mn-ea"/>
              <a:cs typeface="+mn-cs"/>
            </a:rPr>
            <a:t> </a:t>
          </a:r>
        </a:p>
        <a:p>
          <a:endParaRPr lang="hr-HR" sz="1100"/>
        </a:p>
      </xdr:txBody>
    </xdr:sp>
    <xdr:clientData/>
  </xdr:one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9" t="s">
        <v>0</v>
      </c>
      <c r="H4" s="184">
        <v>45930</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t="s">
        <v>448</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449</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450</v>
      </c>
      <c r="D15" s="168"/>
      <c r="E15" s="172"/>
      <c r="F15" s="163"/>
      <c r="G15" s="109" t="s">
        <v>332</v>
      </c>
      <c r="H15" s="148" t="s">
        <v>451</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452</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453</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51000</v>
      </c>
      <c r="D21" s="149"/>
      <c r="E21" s="138"/>
      <c r="F21" s="138"/>
      <c r="G21" s="139" t="s">
        <v>454</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455</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456</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575</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458</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459</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460</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4" zoomScaleNormal="100" zoomScaleSheetLayoutView="100" workbookViewId="0">
      <selection activeCell="I134" sqref="I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108804571</v>
      </c>
      <c r="I9" s="82">
        <f>I10+I17+I27+I38+I43</f>
        <v>109741117</v>
      </c>
    </row>
    <row r="10" spans="1:9" ht="12.75" customHeight="1" x14ac:dyDescent="0.2">
      <c r="A10" s="194" t="s">
        <v>5</v>
      </c>
      <c r="B10" s="194"/>
      <c r="C10" s="194"/>
      <c r="D10" s="194"/>
      <c r="E10" s="194"/>
      <c r="F10" s="194"/>
      <c r="G10" s="12">
        <v>3</v>
      </c>
      <c r="H10" s="82">
        <f>H11+H12+H13+H14+H15+H16</f>
        <v>18192174</v>
      </c>
      <c r="I10" s="82">
        <f>I11+I12+I13+I14+I15+I16</f>
        <v>17372971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18140816</v>
      </c>
      <c r="I12" s="18">
        <v>17320962</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51358</v>
      </c>
      <c r="I15" s="18">
        <v>52009</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88100224</v>
      </c>
      <c r="I17" s="82">
        <f>I18+I19+I20+I21+I22+I23+I24+I25+I26</f>
        <v>89855973</v>
      </c>
    </row>
    <row r="18" spans="1:9" ht="12.75" customHeight="1" x14ac:dyDescent="0.2">
      <c r="A18" s="190" t="s">
        <v>13</v>
      </c>
      <c r="B18" s="190"/>
      <c r="C18" s="190"/>
      <c r="D18" s="190"/>
      <c r="E18" s="190"/>
      <c r="F18" s="190"/>
      <c r="G18" s="11">
        <v>11</v>
      </c>
      <c r="H18" s="18">
        <v>37317191</v>
      </c>
      <c r="I18" s="18">
        <v>37317191</v>
      </c>
    </row>
    <row r="19" spans="1:9" ht="12.75" customHeight="1" x14ac:dyDescent="0.2">
      <c r="A19" s="190" t="s">
        <v>14</v>
      </c>
      <c r="B19" s="190"/>
      <c r="C19" s="190"/>
      <c r="D19" s="190"/>
      <c r="E19" s="190"/>
      <c r="F19" s="190"/>
      <c r="G19" s="11">
        <v>12</v>
      </c>
      <c r="H19" s="18">
        <v>38341705</v>
      </c>
      <c r="I19" s="18">
        <v>37405448</v>
      </c>
    </row>
    <row r="20" spans="1:9" ht="12.75" customHeight="1" x14ac:dyDescent="0.2">
      <c r="A20" s="190" t="s">
        <v>15</v>
      </c>
      <c r="B20" s="190"/>
      <c r="C20" s="190"/>
      <c r="D20" s="190"/>
      <c r="E20" s="190"/>
      <c r="F20" s="190"/>
      <c r="G20" s="11">
        <v>13</v>
      </c>
      <c r="H20" s="18">
        <v>605076</v>
      </c>
      <c r="I20" s="18">
        <v>597494</v>
      </c>
    </row>
    <row r="21" spans="1:9" ht="12.75" customHeight="1" x14ac:dyDescent="0.2">
      <c r="A21" s="190" t="s">
        <v>16</v>
      </c>
      <c r="B21" s="190"/>
      <c r="C21" s="190"/>
      <c r="D21" s="190"/>
      <c r="E21" s="190"/>
      <c r="F21" s="190"/>
      <c r="G21" s="11">
        <v>14</v>
      </c>
      <c r="H21" s="18">
        <v>8208964</v>
      </c>
      <c r="I21" s="18">
        <v>8141277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16482</v>
      </c>
      <c r="I23" s="18">
        <v>58792</v>
      </c>
    </row>
    <row r="24" spans="1:9" ht="12.75" customHeight="1" x14ac:dyDescent="0.2">
      <c r="A24" s="190" t="s">
        <v>19</v>
      </c>
      <c r="B24" s="190"/>
      <c r="C24" s="190"/>
      <c r="D24" s="190"/>
      <c r="E24" s="190"/>
      <c r="F24" s="190"/>
      <c r="G24" s="11">
        <v>17</v>
      </c>
      <c r="H24" s="18">
        <v>3068012</v>
      </c>
      <c r="I24" s="18">
        <v>5801459</v>
      </c>
    </row>
    <row r="25" spans="1:9" ht="12.75" customHeight="1" x14ac:dyDescent="0.2">
      <c r="A25" s="190" t="s">
        <v>20</v>
      </c>
      <c r="B25" s="190"/>
      <c r="C25" s="190"/>
      <c r="D25" s="190"/>
      <c r="E25" s="190"/>
      <c r="F25" s="190"/>
      <c r="G25" s="11">
        <v>18</v>
      </c>
      <c r="H25" s="18">
        <v>43233</v>
      </c>
      <c r="I25" s="18">
        <v>43233</v>
      </c>
    </row>
    <row r="26" spans="1:9" ht="12.75" customHeight="1" x14ac:dyDescent="0.2">
      <c r="A26" s="190" t="s">
        <v>21</v>
      </c>
      <c r="B26" s="190"/>
      <c r="C26" s="190"/>
      <c r="D26" s="190"/>
      <c r="E26" s="190"/>
      <c r="F26" s="190"/>
      <c r="G26" s="11">
        <v>19</v>
      </c>
      <c r="H26" s="18">
        <v>499561</v>
      </c>
      <c r="I26" s="18">
        <v>491079</v>
      </c>
    </row>
    <row r="27" spans="1:9" ht="12.75" customHeight="1" x14ac:dyDescent="0.2">
      <c r="A27" s="194" t="s">
        <v>22</v>
      </c>
      <c r="B27" s="194"/>
      <c r="C27" s="194"/>
      <c r="D27" s="194"/>
      <c r="E27" s="194"/>
      <c r="F27" s="194"/>
      <c r="G27" s="12">
        <v>20</v>
      </c>
      <c r="H27" s="82">
        <f>SUM(H28:H37)</f>
        <v>1619735</v>
      </c>
      <c r="I27" s="82">
        <f>SUM(I28:I37)</f>
        <v>1619735</v>
      </c>
    </row>
    <row r="28" spans="1:9" ht="12.75" customHeight="1" x14ac:dyDescent="0.2">
      <c r="A28" s="190" t="s">
        <v>23</v>
      </c>
      <c r="B28" s="190"/>
      <c r="C28" s="190"/>
      <c r="D28" s="190"/>
      <c r="E28" s="190"/>
      <c r="F28" s="190"/>
      <c r="G28" s="11">
        <v>21</v>
      </c>
      <c r="H28" s="18">
        <v>7963</v>
      </c>
      <c r="I28" s="18">
        <v>7963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1561772</v>
      </c>
      <c r="I31" s="18">
        <v>1561772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50000</v>
      </c>
      <c r="I35" s="18">
        <v>50000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892438</v>
      </c>
      <c r="I43" s="18">
        <v>892438</v>
      </c>
    </row>
    <row r="44" spans="1:9" ht="12.75" customHeight="1" x14ac:dyDescent="0.2">
      <c r="A44" s="192" t="s">
        <v>303</v>
      </c>
      <c r="B44" s="192"/>
      <c r="C44" s="192"/>
      <c r="D44" s="192"/>
      <c r="E44" s="192"/>
      <c r="F44" s="192"/>
      <c r="G44" s="12">
        <v>37</v>
      </c>
      <c r="H44" s="82">
        <f>H45+H53+H60+H70</f>
        <v>14481983</v>
      </c>
      <c r="I44" s="82">
        <f>I45+I53+I60+I70</f>
        <v>11759720</v>
      </c>
    </row>
    <row r="45" spans="1:9" ht="12.75" customHeight="1" x14ac:dyDescent="0.2">
      <c r="A45" s="194" t="s">
        <v>39</v>
      </c>
      <c r="B45" s="194"/>
      <c r="C45" s="194"/>
      <c r="D45" s="194"/>
      <c r="E45" s="194"/>
      <c r="F45" s="194"/>
      <c r="G45" s="12">
        <v>38</v>
      </c>
      <c r="H45" s="82">
        <f>SUM(H46:H52)</f>
        <v>349247</v>
      </c>
      <c r="I45" s="82">
        <f>SUM(I46:I52)</f>
        <v>317197</v>
      </c>
    </row>
    <row r="46" spans="1:9" ht="12.75" customHeight="1" x14ac:dyDescent="0.2">
      <c r="A46" s="190" t="s">
        <v>40</v>
      </c>
      <c r="B46" s="190"/>
      <c r="C46" s="190"/>
      <c r="D46" s="190"/>
      <c r="E46" s="190"/>
      <c r="F46" s="190"/>
      <c r="G46" s="11">
        <v>39</v>
      </c>
      <c r="H46" s="18">
        <v>349247</v>
      </c>
      <c r="I46" s="18">
        <v>317197</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6290382</v>
      </c>
      <c r="I53" s="82">
        <f>SUM(I54:I59)</f>
        <v>4972042</v>
      </c>
    </row>
    <row r="54" spans="1:9" ht="12.75" customHeight="1" x14ac:dyDescent="0.2">
      <c r="A54" s="190" t="s">
        <v>48</v>
      </c>
      <c r="B54" s="190"/>
      <c r="C54" s="190"/>
      <c r="D54" s="190"/>
      <c r="E54" s="190"/>
      <c r="F54" s="190"/>
      <c r="G54" s="11">
        <v>47</v>
      </c>
      <c r="H54" s="18">
        <v>8916</v>
      </c>
      <c r="I54" s="18">
        <v>2818</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5226582</v>
      </c>
      <c r="I56" s="18">
        <v>4040129</v>
      </c>
    </row>
    <row r="57" spans="1:9" ht="12.75" customHeight="1" x14ac:dyDescent="0.2">
      <c r="A57" s="190" t="s">
        <v>51</v>
      </c>
      <c r="B57" s="190"/>
      <c r="C57" s="190"/>
      <c r="D57" s="190"/>
      <c r="E57" s="190"/>
      <c r="F57" s="190"/>
      <c r="G57" s="11">
        <v>50</v>
      </c>
      <c r="H57" s="18">
        <v>407</v>
      </c>
      <c r="I57" s="18">
        <v>549</v>
      </c>
    </row>
    <row r="58" spans="1:9" ht="12.75" customHeight="1" x14ac:dyDescent="0.2">
      <c r="A58" s="190" t="s">
        <v>52</v>
      </c>
      <c r="B58" s="190"/>
      <c r="C58" s="190"/>
      <c r="D58" s="190"/>
      <c r="E58" s="190"/>
      <c r="F58" s="190"/>
      <c r="G58" s="11">
        <v>51</v>
      </c>
      <c r="H58" s="18">
        <v>191077</v>
      </c>
      <c r="I58" s="18">
        <v>80580</v>
      </c>
    </row>
    <row r="59" spans="1:9" ht="12.75" customHeight="1" x14ac:dyDescent="0.2">
      <c r="A59" s="190" t="s">
        <v>53</v>
      </c>
      <c r="B59" s="190"/>
      <c r="C59" s="190"/>
      <c r="D59" s="190"/>
      <c r="E59" s="190"/>
      <c r="F59" s="190"/>
      <c r="G59" s="11">
        <v>52</v>
      </c>
      <c r="H59" s="18">
        <v>863400</v>
      </c>
      <c r="I59" s="18">
        <v>847966</v>
      </c>
    </row>
    <row r="60" spans="1:9" ht="12.75" customHeight="1" x14ac:dyDescent="0.2">
      <c r="A60" s="194" t="s">
        <v>54</v>
      </c>
      <c r="B60" s="194"/>
      <c r="C60" s="194"/>
      <c r="D60" s="194"/>
      <c r="E60" s="194"/>
      <c r="F60" s="194"/>
      <c r="G60" s="12">
        <v>53</v>
      </c>
      <c r="H60" s="82">
        <f>SUM(H61:H69)</f>
        <v>80260</v>
      </c>
      <c r="I60" s="82">
        <f>SUM(I61:I69)</f>
        <v>3176979</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53260</v>
      </c>
      <c r="I63" s="18">
        <v>50000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27000</v>
      </c>
      <c r="I68" s="18">
        <v>3126979</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7762094</v>
      </c>
      <c r="I70" s="18">
        <v>3293502</v>
      </c>
    </row>
    <row r="71" spans="1:9" ht="12.75" customHeight="1" x14ac:dyDescent="0.2">
      <c r="A71" s="191" t="s">
        <v>58</v>
      </c>
      <c r="B71" s="191"/>
      <c r="C71" s="191"/>
      <c r="D71" s="191"/>
      <c r="E71" s="191"/>
      <c r="F71" s="191"/>
      <c r="G71" s="11">
        <v>64</v>
      </c>
      <c r="H71" s="18">
        <v>46359</v>
      </c>
      <c r="I71" s="18">
        <v>217217</v>
      </c>
    </row>
    <row r="72" spans="1:9" ht="12.75" customHeight="1" x14ac:dyDescent="0.2">
      <c r="A72" s="192" t="s">
        <v>304</v>
      </c>
      <c r="B72" s="192"/>
      <c r="C72" s="192"/>
      <c r="D72" s="192"/>
      <c r="E72" s="192"/>
      <c r="F72" s="192"/>
      <c r="G72" s="12">
        <v>65</v>
      </c>
      <c r="H72" s="82">
        <f>H8+H9+H44+H71</f>
        <v>123332913</v>
      </c>
      <c r="I72" s="82">
        <f>I8+I9+I44+I71</f>
        <v>121718054</v>
      </c>
    </row>
    <row r="73" spans="1:9" ht="12.75" customHeight="1" x14ac:dyDescent="0.2">
      <c r="A73" s="191" t="s">
        <v>59</v>
      </c>
      <c r="B73" s="191"/>
      <c r="C73" s="191"/>
      <c r="D73" s="191"/>
      <c r="E73" s="191"/>
      <c r="F73" s="191"/>
      <c r="G73" s="11">
        <v>66</v>
      </c>
      <c r="H73" s="18">
        <v>106711</v>
      </c>
      <c r="I73" s="18">
        <v>106711</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53568127</v>
      </c>
      <c r="I75" s="83">
        <f>I76+I77+I78+I84+I85+I91+I94+I97</f>
        <v>56883096</v>
      </c>
    </row>
    <row r="76" spans="1:9" ht="12.75" customHeight="1" x14ac:dyDescent="0.2">
      <c r="A76" s="190" t="s">
        <v>61</v>
      </c>
      <c r="B76" s="190"/>
      <c r="C76" s="190"/>
      <c r="D76" s="190"/>
      <c r="E76" s="190"/>
      <c r="F76" s="190"/>
      <c r="G76" s="11">
        <v>68</v>
      </c>
      <c r="H76" s="18">
        <v>67402375</v>
      </c>
      <c r="I76" s="18">
        <v>67402375</v>
      </c>
    </row>
    <row r="77" spans="1:9" ht="12.75" customHeight="1" x14ac:dyDescent="0.2">
      <c r="A77" s="190" t="s">
        <v>62</v>
      </c>
      <c r="B77" s="190"/>
      <c r="C77" s="190"/>
      <c r="D77" s="190"/>
      <c r="E77" s="190"/>
      <c r="F77" s="190"/>
      <c r="G77" s="11">
        <v>69</v>
      </c>
      <c r="H77" s="18">
        <v>9290548</v>
      </c>
      <c r="I77" s="18">
        <v>9290548</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10930957</v>
      </c>
      <c r="I84" s="43">
        <v>10930957</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-35851469</v>
      </c>
      <c r="I91" s="82">
        <f>I92-I93</f>
        <v>-34055753</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35851469</v>
      </c>
      <c r="I93" s="18">
        <v>34055753</v>
      </c>
    </row>
    <row r="94" spans="1:9" ht="12.75" customHeight="1" x14ac:dyDescent="0.2">
      <c r="A94" s="194" t="s">
        <v>351</v>
      </c>
      <c r="B94" s="194"/>
      <c r="C94" s="194"/>
      <c r="D94" s="194"/>
      <c r="E94" s="194"/>
      <c r="F94" s="194"/>
      <c r="G94" s="12">
        <v>86</v>
      </c>
      <c r="H94" s="82">
        <f>H95-H96</f>
        <v>1795716</v>
      </c>
      <c r="I94" s="82">
        <f>I95-I96</f>
        <v>3314969</v>
      </c>
    </row>
    <row r="95" spans="1:9" ht="12.75" customHeight="1" x14ac:dyDescent="0.2">
      <c r="A95" s="190" t="s">
        <v>74</v>
      </c>
      <c r="B95" s="190"/>
      <c r="C95" s="190"/>
      <c r="D95" s="190"/>
      <c r="E95" s="190"/>
      <c r="F95" s="190"/>
      <c r="G95" s="11">
        <v>87</v>
      </c>
      <c r="H95" s="18">
        <v>1795716</v>
      </c>
      <c r="I95" s="18">
        <v>3314969</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774905</v>
      </c>
      <c r="I98" s="82">
        <f>SUM(I99:I104)</f>
        <v>774905</v>
      </c>
    </row>
    <row r="99" spans="1:9" ht="12.75" customHeight="1" x14ac:dyDescent="0.2">
      <c r="A99" s="190" t="s">
        <v>77</v>
      </c>
      <c r="B99" s="190"/>
      <c r="C99" s="190"/>
      <c r="D99" s="190"/>
      <c r="E99" s="190"/>
      <c r="F99" s="190"/>
      <c r="G99" s="11">
        <v>91</v>
      </c>
      <c r="H99" s="18">
        <v>286375</v>
      </c>
      <c r="I99" s="18">
        <v>286375</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488530</v>
      </c>
      <c r="I104" s="18">
        <v>488530</v>
      </c>
    </row>
    <row r="105" spans="1:9" ht="12.75" customHeight="1" x14ac:dyDescent="0.2">
      <c r="A105" s="192" t="s">
        <v>354</v>
      </c>
      <c r="B105" s="192"/>
      <c r="C105" s="192"/>
      <c r="D105" s="192"/>
      <c r="E105" s="192"/>
      <c r="F105" s="192"/>
      <c r="G105" s="12">
        <v>97</v>
      </c>
      <c r="H105" s="82">
        <f>SUM(H106:H116)</f>
        <v>31560920</v>
      </c>
      <c r="I105" s="82">
        <f>SUM(I106:I116)</f>
        <v>29580071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15528977</v>
      </c>
      <c r="I111" s="18">
        <v>13798355</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13631183</v>
      </c>
      <c r="I115" s="18">
        <v>13380956</v>
      </c>
    </row>
    <row r="116" spans="1:9" ht="12.75" customHeight="1" x14ac:dyDescent="0.2">
      <c r="A116" s="190" t="s">
        <v>93</v>
      </c>
      <c r="B116" s="190"/>
      <c r="C116" s="190"/>
      <c r="D116" s="190"/>
      <c r="E116" s="190"/>
      <c r="F116" s="190"/>
      <c r="G116" s="11">
        <v>108</v>
      </c>
      <c r="H116" s="18">
        <v>2400760</v>
      </c>
      <c r="I116" s="18">
        <v>2400760</v>
      </c>
    </row>
    <row r="117" spans="1:9" ht="12.75" customHeight="1" x14ac:dyDescent="0.2">
      <c r="A117" s="192" t="s">
        <v>355</v>
      </c>
      <c r="B117" s="192"/>
      <c r="C117" s="192"/>
      <c r="D117" s="192"/>
      <c r="E117" s="192"/>
      <c r="F117" s="192"/>
      <c r="G117" s="12">
        <v>109</v>
      </c>
      <c r="H117" s="82">
        <f>SUM(H118:H131)</f>
        <v>10375171</v>
      </c>
      <c r="I117" s="82">
        <f>SUM(I118:I131)</f>
        <v>7430246</v>
      </c>
    </row>
    <row r="118" spans="1:9" ht="12.75" customHeight="1" x14ac:dyDescent="0.2">
      <c r="A118" s="190" t="s">
        <v>83</v>
      </c>
      <c r="B118" s="190"/>
      <c r="C118" s="190"/>
      <c r="D118" s="190"/>
      <c r="E118" s="190"/>
      <c r="F118" s="190"/>
      <c r="G118" s="11">
        <v>110</v>
      </c>
      <c r="H118" s="18">
        <v>765456</v>
      </c>
      <c r="I118" s="18">
        <v>617949</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2688865</v>
      </c>
      <c r="I123" s="18">
        <v>2371989</v>
      </c>
    </row>
    <row r="124" spans="1:9" ht="12.75" customHeight="1" x14ac:dyDescent="0.2">
      <c r="A124" s="190" t="s">
        <v>89</v>
      </c>
      <c r="B124" s="190"/>
      <c r="C124" s="190"/>
      <c r="D124" s="190"/>
      <c r="E124" s="190"/>
      <c r="F124" s="190"/>
      <c r="G124" s="11">
        <v>116</v>
      </c>
      <c r="H124" s="18">
        <v>1312</v>
      </c>
      <c r="I124" s="18">
        <v>1312</v>
      </c>
    </row>
    <row r="125" spans="1:9" ht="12.75" customHeight="1" x14ac:dyDescent="0.2">
      <c r="A125" s="190" t="s">
        <v>90</v>
      </c>
      <c r="B125" s="190"/>
      <c r="C125" s="190"/>
      <c r="D125" s="190"/>
      <c r="E125" s="190"/>
      <c r="F125" s="190"/>
      <c r="G125" s="11">
        <v>117</v>
      </c>
      <c r="H125" s="18">
        <v>4355993</v>
      </c>
      <c r="I125" s="18">
        <v>1953827</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709243</v>
      </c>
      <c r="I127" s="18">
        <v>756103</v>
      </c>
    </row>
    <row r="128" spans="1:9" x14ac:dyDescent="0.2">
      <c r="A128" s="190" t="s">
        <v>95</v>
      </c>
      <c r="B128" s="190"/>
      <c r="C128" s="190"/>
      <c r="D128" s="190"/>
      <c r="E128" s="190"/>
      <c r="F128" s="190"/>
      <c r="G128" s="11">
        <v>120</v>
      </c>
      <c r="H128" s="18">
        <v>649528</v>
      </c>
      <c r="I128" s="18">
        <v>572753</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1204774</v>
      </c>
      <c r="I131" s="18">
        <v>1156313</v>
      </c>
    </row>
    <row r="132" spans="1:9" ht="22.15" customHeight="1" x14ac:dyDescent="0.2">
      <c r="A132" s="191" t="s">
        <v>99</v>
      </c>
      <c r="B132" s="191"/>
      <c r="C132" s="191"/>
      <c r="D132" s="191"/>
      <c r="E132" s="191"/>
      <c r="F132" s="191"/>
      <c r="G132" s="11">
        <v>124</v>
      </c>
      <c r="H132" s="18">
        <v>27053790</v>
      </c>
      <c r="I132" s="18">
        <v>27049736</v>
      </c>
    </row>
    <row r="133" spans="1:9" ht="12.75" customHeight="1" x14ac:dyDescent="0.2">
      <c r="A133" s="192" t="s">
        <v>356</v>
      </c>
      <c r="B133" s="192"/>
      <c r="C133" s="192"/>
      <c r="D133" s="192"/>
      <c r="E133" s="192"/>
      <c r="F133" s="192"/>
      <c r="G133" s="12">
        <v>125</v>
      </c>
      <c r="H133" s="82">
        <f>H75+H98+H105+H117+H132</f>
        <v>123332913</v>
      </c>
      <c r="I133" s="82">
        <f>I75+I98+I105+I117+I132</f>
        <v>121718054</v>
      </c>
    </row>
    <row r="134" spans="1:9" x14ac:dyDescent="0.2">
      <c r="A134" s="191" t="s">
        <v>100</v>
      </c>
      <c r="B134" s="191"/>
      <c r="C134" s="191"/>
      <c r="D134" s="191"/>
      <c r="E134" s="191"/>
      <c r="F134" s="191"/>
      <c r="G134" s="11">
        <v>126</v>
      </c>
      <c r="H134" s="18">
        <v>106711</v>
      </c>
      <c r="I134" s="18">
        <v>106711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5" zoomScale="85" zoomScaleNormal="85" zoomScaleSheetLayoutView="110" workbookViewId="0">
      <selection activeCell="J21" sqref="J21:K2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22971533</v>
      </c>
      <c r="I8" s="48">
        <f>SUM(I9:I13)</f>
        <v>7736703</v>
      </c>
      <c r="J8" s="48">
        <f>SUM(J9:J13)</f>
        <v>20987469</v>
      </c>
      <c r="K8" s="48">
        <f>SUM(K9:K13)</f>
        <v>7080326</v>
      </c>
    </row>
    <row r="9" spans="1:11" ht="12.75" customHeight="1" x14ac:dyDescent="0.2">
      <c r="A9" s="190" t="s">
        <v>115</v>
      </c>
      <c r="B9" s="190"/>
      <c r="C9" s="190"/>
      <c r="D9" s="190"/>
      <c r="E9" s="190"/>
      <c r="F9" s="190"/>
      <c r="G9" s="11">
        <v>2</v>
      </c>
      <c r="H9" s="49">
        <v>297</v>
      </c>
      <c r="I9" s="49">
        <v>98</v>
      </c>
      <c r="J9" s="49">
        <v>269</v>
      </c>
      <c r="K9" s="49">
        <v>66</v>
      </c>
    </row>
    <row r="10" spans="1:11" ht="12.75" customHeight="1" x14ac:dyDescent="0.2">
      <c r="A10" s="190" t="s">
        <v>116</v>
      </c>
      <c r="B10" s="190"/>
      <c r="C10" s="190"/>
      <c r="D10" s="190"/>
      <c r="E10" s="190"/>
      <c r="F10" s="190"/>
      <c r="G10" s="11">
        <v>3</v>
      </c>
      <c r="H10" s="49">
        <v>21008552</v>
      </c>
      <c r="I10" s="49">
        <v>6940805</v>
      </c>
      <c r="J10" s="49">
        <v>19161721</v>
      </c>
      <c r="K10" s="49">
        <v>6478069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10491</v>
      </c>
      <c r="I12" s="49">
        <v>3504</v>
      </c>
      <c r="J12" s="49">
        <v>10348</v>
      </c>
      <c r="K12" s="49">
        <v>3448</v>
      </c>
    </row>
    <row r="13" spans="1:11" ht="12.75" customHeight="1" x14ac:dyDescent="0.2">
      <c r="A13" s="190" t="s">
        <v>119</v>
      </c>
      <c r="B13" s="190"/>
      <c r="C13" s="190"/>
      <c r="D13" s="190"/>
      <c r="E13" s="190"/>
      <c r="F13" s="190"/>
      <c r="G13" s="11">
        <v>6</v>
      </c>
      <c r="H13" s="49">
        <v>1952193</v>
      </c>
      <c r="I13" s="49">
        <v>792296</v>
      </c>
      <c r="J13" s="49">
        <v>1815131</v>
      </c>
      <c r="K13" s="49">
        <v>598743</v>
      </c>
    </row>
    <row r="14" spans="1:11" ht="12.75" customHeight="1" x14ac:dyDescent="0.2">
      <c r="A14" s="221" t="s">
        <v>358</v>
      </c>
      <c r="B14" s="221"/>
      <c r="C14" s="221"/>
      <c r="D14" s="221"/>
      <c r="E14" s="221"/>
      <c r="F14" s="221"/>
      <c r="G14" s="12">
        <v>7</v>
      </c>
      <c r="H14" s="48">
        <f>H15+H16+H20+H24+H25+H26+H29+H36</f>
        <v>21824325</v>
      </c>
      <c r="I14" s="48">
        <f>I15+I16+I20+I24+I25+I26+I29+I36</f>
        <v>7197206</v>
      </c>
      <c r="J14" s="48">
        <f>J15+J16+J20+J24+J25+J26+J29+J36</f>
        <v>21495109</v>
      </c>
      <c r="K14" s="48">
        <f>K15+K16+K20+K24+K25+K26+K29+K36</f>
        <v>7271538</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6336731</v>
      </c>
      <c r="I16" s="48">
        <f>SUM(I17:I19)</f>
        <v>1994391</v>
      </c>
      <c r="J16" s="48">
        <f>SUM(J17:J19)</f>
        <v>5671827</v>
      </c>
      <c r="K16" s="48">
        <f>SUM(K17:K19)</f>
        <v>1906560</v>
      </c>
    </row>
    <row r="17" spans="1:11" ht="12.75" customHeight="1" x14ac:dyDescent="0.2">
      <c r="A17" s="224" t="s">
        <v>120</v>
      </c>
      <c r="B17" s="224"/>
      <c r="C17" s="224"/>
      <c r="D17" s="224"/>
      <c r="E17" s="224"/>
      <c r="F17" s="224"/>
      <c r="G17" s="11">
        <v>10</v>
      </c>
      <c r="H17" s="49">
        <v>2539737</v>
      </c>
      <c r="I17" s="49">
        <v>768644</v>
      </c>
      <c r="J17" s="49">
        <v>1944715</v>
      </c>
      <c r="K17" s="49">
        <v>582633</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3796994</v>
      </c>
      <c r="I19" s="49">
        <v>1225747</v>
      </c>
      <c r="J19" s="49">
        <v>3727112</v>
      </c>
      <c r="K19" s="49">
        <v>1323927</v>
      </c>
    </row>
    <row r="20" spans="1:11" ht="12.75" customHeight="1" x14ac:dyDescent="0.2">
      <c r="A20" s="194" t="s">
        <v>439</v>
      </c>
      <c r="B20" s="194"/>
      <c r="C20" s="194"/>
      <c r="D20" s="194"/>
      <c r="E20" s="194"/>
      <c r="F20" s="194"/>
      <c r="G20" s="12">
        <v>13</v>
      </c>
      <c r="H20" s="48">
        <f>SUM(H21:H23)</f>
        <v>9799914</v>
      </c>
      <c r="I20" s="48">
        <f>SUM(I21:I23)</f>
        <v>3231178</v>
      </c>
      <c r="J20" s="48">
        <f>SUM(J21:J23)</f>
        <v>10303004</v>
      </c>
      <c r="K20" s="48">
        <f>SUM(K21:K23)</f>
        <v>3683141</v>
      </c>
    </row>
    <row r="21" spans="1:11" ht="12.75" customHeight="1" x14ac:dyDescent="0.2">
      <c r="A21" s="224" t="s">
        <v>105</v>
      </c>
      <c r="B21" s="224"/>
      <c r="C21" s="224"/>
      <c r="D21" s="224"/>
      <c r="E21" s="224"/>
      <c r="F21" s="224"/>
      <c r="G21" s="11">
        <v>14</v>
      </c>
      <c r="H21" s="49">
        <v>6142072</v>
      </c>
      <c r="I21" s="49">
        <v>2027495</v>
      </c>
      <c r="J21" s="49">
        <v>6396226</v>
      </c>
      <c r="K21" s="49">
        <v>2260399</v>
      </c>
    </row>
    <row r="22" spans="1:11" ht="12.75" customHeight="1" x14ac:dyDescent="0.2">
      <c r="A22" s="224" t="s">
        <v>106</v>
      </c>
      <c r="B22" s="224"/>
      <c r="C22" s="224"/>
      <c r="D22" s="224"/>
      <c r="E22" s="224"/>
      <c r="F22" s="224"/>
      <c r="G22" s="11">
        <v>15</v>
      </c>
      <c r="H22" s="49">
        <v>2292939</v>
      </c>
      <c r="I22" s="49">
        <v>764203</v>
      </c>
      <c r="J22" s="49">
        <v>2497917</v>
      </c>
      <c r="K22" s="49">
        <v>917304</v>
      </c>
    </row>
    <row r="23" spans="1:11" ht="12.75" customHeight="1" x14ac:dyDescent="0.2">
      <c r="A23" s="224" t="s">
        <v>107</v>
      </c>
      <c r="B23" s="224"/>
      <c r="C23" s="224"/>
      <c r="D23" s="224"/>
      <c r="E23" s="224"/>
      <c r="F23" s="224"/>
      <c r="G23" s="11">
        <v>16</v>
      </c>
      <c r="H23" s="49">
        <v>1364903</v>
      </c>
      <c r="I23" s="49">
        <v>439480</v>
      </c>
      <c r="J23" s="49">
        <v>1408861</v>
      </c>
      <c r="K23" s="49">
        <v>505438</v>
      </c>
    </row>
    <row r="24" spans="1:11" ht="12.75" customHeight="1" x14ac:dyDescent="0.2">
      <c r="A24" s="190" t="s">
        <v>108</v>
      </c>
      <c r="B24" s="190"/>
      <c r="C24" s="190"/>
      <c r="D24" s="190"/>
      <c r="E24" s="190"/>
      <c r="F24" s="190"/>
      <c r="G24" s="11">
        <v>17</v>
      </c>
      <c r="H24" s="49">
        <v>2457264</v>
      </c>
      <c r="I24" s="49">
        <v>832151</v>
      </c>
      <c r="J24" s="49">
        <v>2536748</v>
      </c>
      <c r="K24" s="49">
        <v>842998</v>
      </c>
    </row>
    <row r="25" spans="1:11" ht="12.75" customHeight="1" x14ac:dyDescent="0.2">
      <c r="A25" s="190" t="s">
        <v>109</v>
      </c>
      <c r="B25" s="190"/>
      <c r="C25" s="190"/>
      <c r="D25" s="190"/>
      <c r="E25" s="190"/>
      <c r="F25" s="190"/>
      <c r="G25" s="11">
        <v>18</v>
      </c>
      <c r="H25" s="49">
        <v>3054134</v>
      </c>
      <c r="I25" s="49">
        <v>1108204</v>
      </c>
      <c r="J25" s="49">
        <v>2763101</v>
      </c>
      <c r="K25" s="49">
        <v>806809</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176282</v>
      </c>
      <c r="I36" s="49">
        <v>31282</v>
      </c>
      <c r="J36" s="49">
        <v>220429</v>
      </c>
      <c r="K36" s="49">
        <v>32030</v>
      </c>
    </row>
    <row r="37" spans="1:11" ht="12.75" customHeight="1" x14ac:dyDescent="0.2">
      <c r="A37" s="221" t="s">
        <v>359</v>
      </c>
      <c r="B37" s="221"/>
      <c r="C37" s="221"/>
      <c r="D37" s="221"/>
      <c r="E37" s="221"/>
      <c r="F37" s="221"/>
      <c r="G37" s="12">
        <v>30</v>
      </c>
      <c r="H37" s="48">
        <f>SUM(H38:H47)</f>
        <v>2452129</v>
      </c>
      <c r="I37" s="48">
        <f>SUM(I38:I47)</f>
        <v>499</v>
      </c>
      <c r="J37" s="48">
        <f>SUM(J38:J47)</f>
        <v>4904147</v>
      </c>
      <c r="K37" s="48">
        <f>SUM(K38:K47)</f>
        <v>4900574</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2450000</v>
      </c>
      <c r="I39" s="49">
        <v>0</v>
      </c>
      <c r="J39" s="49">
        <v>4900000</v>
      </c>
      <c r="K39" s="49">
        <v>4900000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2129</v>
      </c>
      <c r="I44" s="49">
        <v>499</v>
      </c>
      <c r="J44" s="49">
        <v>4147</v>
      </c>
      <c r="K44" s="49">
        <v>574</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1474165</v>
      </c>
      <c r="I48" s="48">
        <f>SUM(I49:I55)</f>
        <v>481636</v>
      </c>
      <c r="J48" s="48">
        <f>SUM(J49:J55)</f>
        <v>1081538</v>
      </c>
      <c r="K48" s="48">
        <f>SUM(K49:K55)</f>
        <v>353879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836665</v>
      </c>
      <c r="I51" s="49">
        <v>269136</v>
      </c>
      <c r="J51" s="49">
        <v>679550</v>
      </c>
      <c r="K51" s="49">
        <v>233629</v>
      </c>
    </row>
    <row r="52" spans="1:11" ht="12.75" customHeight="1" x14ac:dyDescent="0.2">
      <c r="A52" s="214" t="s">
        <v>144</v>
      </c>
      <c r="B52" s="214"/>
      <c r="C52" s="214"/>
      <c r="D52" s="214"/>
      <c r="E52" s="214"/>
      <c r="F52" s="214"/>
      <c r="G52" s="11">
        <v>45</v>
      </c>
      <c r="H52" s="49">
        <v>0</v>
      </c>
      <c r="I52" s="49">
        <v>0</v>
      </c>
      <c r="J52" s="49">
        <v>41238</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637500</v>
      </c>
      <c r="I55" s="49">
        <v>212500</v>
      </c>
      <c r="J55" s="49">
        <v>360750</v>
      </c>
      <c r="K55" s="49">
        <v>120250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25423662</v>
      </c>
      <c r="I60" s="48">
        <f t="shared" ref="I60:K60" si="0">I8+I37+I56+I57</f>
        <v>7737202</v>
      </c>
      <c r="J60" s="48">
        <f t="shared" si="0"/>
        <v>25891616</v>
      </c>
      <c r="K60" s="48">
        <f t="shared" si="0"/>
        <v>11980900</v>
      </c>
    </row>
    <row r="61" spans="1:11" ht="12.75" customHeight="1" x14ac:dyDescent="0.2">
      <c r="A61" s="221" t="s">
        <v>362</v>
      </c>
      <c r="B61" s="221"/>
      <c r="C61" s="221"/>
      <c r="D61" s="221"/>
      <c r="E61" s="221"/>
      <c r="F61" s="221"/>
      <c r="G61" s="12">
        <v>54</v>
      </c>
      <c r="H61" s="48">
        <f>H14+H48+H58+H59</f>
        <v>23298490</v>
      </c>
      <c r="I61" s="48">
        <f t="shared" ref="I61:K61" si="1">I14+I48+I58+I59</f>
        <v>7678842</v>
      </c>
      <c r="J61" s="48">
        <f t="shared" si="1"/>
        <v>22576647</v>
      </c>
      <c r="K61" s="48">
        <f t="shared" si="1"/>
        <v>7625417</v>
      </c>
    </row>
    <row r="62" spans="1:11" ht="12.75" customHeight="1" x14ac:dyDescent="0.2">
      <c r="A62" s="221" t="s">
        <v>363</v>
      </c>
      <c r="B62" s="221"/>
      <c r="C62" s="221"/>
      <c r="D62" s="221"/>
      <c r="E62" s="221"/>
      <c r="F62" s="221"/>
      <c r="G62" s="12">
        <v>55</v>
      </c>
      <c r="H62" s="48">
        <f>H60-H61</f>
        <v>2125172</v>
      </c>
      <c r="I62" s="48">
        <f t="shared" ref="I62:K62" si="2">I60-I61</f>
        <v>58360</v>
      </c>
      <c r="J62" s="48">
        <f t="shared" si="2"/>
        <v>3314969</v>
      </c>
      <c r="K62" s="48">
        <f t="shared" si="2"/>
        <v>4355483</v>
      </c>
    </row>
    <row r="63" spans="1:11" ht="12.75" customHeight="1" x14ac:dyDescent="0.2">
      <c r="A63" s="222" t="s">
        <v>364</v>
      </c>
      <c r="B63" s="222"/>
      <c r="C63" s="222"/>
      <c r="D63" s="222"/>
      <c r="E63" s="222"/>
      <c r="F63" s="222"/>
      <c r="G63" s="12">
        <v>56</v>
      </c>
      <c r="H63" s="48">
        <f>+IF((H60-H61)&gt;0,(H60-H61),0)</f>
        <v>2125172</v>
      </c>
      <c r="I63" s="48">
        <f t="shared" ref="I63:K63" si="3">+IF((I60-I61)&gt;0,(I60-I61),0)</f>
        <v>58360</v>
      </c>
      <c r="J63" s="48">
        <f t="shared" si="3"/>
        <v>3314969</v>
      </c>
      <c r="K63" s="48">
        <f t="shared" si="3"/>
        <v>4355483</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2125172</v>
      </c>
      <c r="I66" s="48">
        <f t="shared" ref="I66:K66" si="5">I62-I65</f>
        <v>58360</v>
      </c>
      <c r="J66" s="48">
        <f t="shared" si="5"/>
        <v>3314969</v>
      </c>
      <c r="K66" s="48">
        <f t="shared" si="5"/>
        <v>4355483</v>
      </c>
    </row>
    <row r="67" spans="1:11" ht="12.75" customHeight="1" x14ac:dyDescent="0.2">
      <c r="A67" s="222" t="s">
        <v>367</v>
      </c>
      <c r="B67" s="222"/>
      <c r="C67" s="222"/>
      <c r="D67" s="222"/>
      <c r="E67" s="222"/>
      <c r="F67" s="222"/>
      <c r="G67" s="12">
        <v>60</v>
      </c>
      <c r="H67" s="48">
        <f>+IF((H62-H65)&gt;0,(H62-H65),0)</f>
        <v>2125172</v>
      </c>
      <c r="I67" s="48">
        <f t="shared" ref="I67:K67" si="6">+IF((I62-I65)&gt;0,(I62-I65),0)</f>
        <v>58360</v>
      </c>
      <c r="J67" s="48">
        <f t="shared" si="6"/>
        <v>3314969</v>
      </c>
      <c r="K67" s="48">
        <f t="shared" si="6"/>
        <v>4355483</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2125172</v>
      </c>
      <c r="I85" s="51">
        <f>I86+I87</f>
        <v>58360</v>
      </c>
      <c r="J85" s="51">
        <f>J86+J87</f>
        <v>3314969</v>
      </c>
      <c r="K85" s="51">
        <f>K86+K87</f>
        <v>4355483</v>
      </c>
    </row>
    <row r="86" spans="1:11" ht="12.75" customHeight="1" x14ac:dyDescent="0.2">
      <c r="A86" s="211" t="s">
        <v>157</v>
      </c>
      <c r="B86" s="211"/>
      <c r="C86" s="211"/>
      <c r="D86" s="211"/>
      <c r="E86" s="211"/>
      <c r="F86" s="211"/>
      <c r="G86" s="11">
        <v>76</v>
      </c>
      <c r="H86" s="52">
        <v>2125172</v>
      </c>
      <c r="I86" s="52">
        <v>58360</v>
      </c>
      <c r="J86" s="52">
        <v>3314969</v>
      </c>
      <c r="K86" s="52">
        <v>4355483</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2125172</v>
      </c>
      <c r="I89" s="52">
        <v>58360</v>
      </c>
      <c r="J89" s="52">
        <v>3314969</v>
      </c>
      <c r="K89" s="52">
        <v>4355483</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2125172</v>
      </c>
      <c r="I109" s="51">
        <f>I89+I108</f>
        <v>58360</v>
      </c>
      <c r="J109" s="51">
        <f t="shared" ref="J109:K109" si="12">J89+J108</f>
        <v>3314969</v>
      </c>
      <c r="K109" s="51">
        <f t="shared" si="12"/>
        <v>4355483</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2125172</v>
      </c>
      <c r="I111" s="51">
        <f>I112+I113</f>
        <v>58360</v>
      </c>
      <c r="J111" s="51">
        <f>J112+J113</f>
        <v>3314969</v>
      </c>
      <c r="K111" s="51">
        <f>K112+K113</f>
        <v>4355483</v>
      </c>
    </row>
    <row r="112" spans="1:11" ht="12.75" customHeight="1" x14ac:dyDescent="0.2">
      <c r="A112" s="211" t="s">
        <v>113</v>
      </c>
      <c r="B112" s="211"/>
      <c r="C112" s="211"/>
      <c r="D112" s="211"/>
      <c r="E112" s="211"/>
      <c r="F112" s="211"/>
      <c r="G112" s="11">
        <v>100</v>
      </c>
      <c r="H112" s="52">
        <v>2125172</v>
      </c>
      <c r="I112" s="52">
        <v>58360</v>
      </c>
      <c r="J112" s="52">
        <v>3314969</v>
      </c>
      <c r="K112" s="52">
        <v>4355483</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85" zoomScaleNormal="100" zoomScaleSheetLayoutView="85" workbookViewId="0">
      <selection activeCell="I58" sqref="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463</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2125172</v>
      </c>
      <c r="I8" s="64">
        <v>3314969</v>
      </c>
    </row>
    <row r="9" spans="1:9" ht="12.75" customHeight="1" x14ac:dyDescent="0.2">
      <c r="A9" s="245" t="s">
        <v>171</v>
      </c>
      <c r="B9" s="245"/>
      <c r="C9" s="245"/>
      <c r="D9" s="245"/>
      <c r="E9" s="245"/>
      <c r="F9" s="245"/>
      <c r="G9" s="65">
        <v>2</v>
      </c>
      <c r="H9" s="66">
        <f>H10+H11+H12+H13+H14+H15+H16+H17</f>
        <v>590981</v>
      </c>
      <c r="I9" s="66">
        <f>I10+I11+I12+I13+I14+I15+I16+I17</f>
        <v>-1440168</v>
      </c>
    </row>
    <row r="10" spans="1:9" ht="12.75" customHeight="1" x14ac:dyDescent="0.2">
      <c r="A10" s="224" t="s">
        <v>172</v>
      </c>
      <c r="B10" s="224"/>
      <c r="C10" s="224"/>
      <c r="D10" s="224"/>
      <c r="E10" s="224"/>
      <c r="F10" s="224"/>
      <c r="G10" s="63">
        <v>3</v>
      </c>
      <c r="H10" s="64">
        <v>2457264</v>
      </c>
      <c r="I10" s="64">
        <v>2536748</v>
      </c>
    </row>
    <row r="11" spans="1:9" ht="22.15" customHeight="1" x14ac:dyDescent="0.2">
      <c r="A11" s="224" t="s">
        <v>173</v>
      </c>
      <c r="B11" s="224"/>
      <c r="C11" s="224"/>
      <c r="D11" s="224"/>
      <c r="E11" s="224"/>
      <c r="F11" s="224"/>
      <c r="G11" s="63">
        <v>4</v>
      </c>
      <c r="H11" s="64">
        <v>0</v>
      </c>
      <c r="I11" s="64">
        <v>-76712</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-2452129</v>
      </c>
      <c r="I13" s="64">
        <v>-4904147</v>
      </c>
    </row>
    <row r="14" spans="1:9" ht="12.75" customHeight="1" x14ac:dyDescent="0.2">
      <c r="A14" s="224" t="s">
        <v>176</v>
      </c>
      <c r="B14" s="224"/>
      <c r="C14" s="224"/>
      <c r="D14" s="224"/>
      <c r="E14" s="224"/>
      <c r="F14" s="224"/>
      <c r="G14" s="63">
        <v>7</v>
      </c>
      <c r="H14" s="64">
        <v>836665</v>
      </c>
      <c r="I14" s="64">
        <v>1040299</v>
      </c>
    </row>
    <row r="15" spans="1:9" ht="12.75" customHeight="1" x14ac:dyDescent="0.2">
      <c r="A15" s="224" t="s">
        <v>177</v>
      </c>
      <c r="B15" s="224"/>
      <c r="C15" s="224"/>
      <c r="D15" s="224"/>
      <c r="E15" s="224"/>
      <c r="F15" s="224"/>
      <c r="G15" s="63">
        <v>8</v>
      </c>
      <c r="H15" s="64">
        <v>-250819</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-36356</v>
      </c>
    </row>
    <row r="18" spans="1:9" ht="28.15" customHeight="1" x14ac:dyDescent="0.2">
      <c r="A18" s="241" t="s">
        <v>306</v>
      </c>
      <c r="B18" s="241"/>
      <c r="C18" s="241"/>
      <c r="D18" s="241"/>
      <c r="E18" s="241"/>
      <c r="F18" s="241"/>
      <c r="G18" s="65">
        <v>11</v>
      </c>
      <c r="H18" s="66">
        <f>H8+H9</f>
        <v>2716153</v>
      </c>
      <c r="I18" s="66">
        <f>I8+I9</f>
        <v>1874801</v>
      </c>
    </row>
    <row r="19" spans="1:9" ht="12.75" customHeight="1" x14ac:dyDescent="0.2">
      <c r="A19" s="245" t="s">
        <v>180</v>
      </c>
      <c r="B19" s="245"/>
      <c r="C19" s="245"/>
      <c r="D19" s="245"/>
      <c r="E19" s="245"/>
      <c r="F19" s="245"/>
      <c r="G19" s="65">
        <v>12</v>
      </c>
      <c r="H19" s="66">
        <f>H20+H21+H22+H23</f>
        <v>3478035</v>
      </c>
      <c r="I19" s="66">
        <f>I20+I21+I22+I23</f>
        <v>-1404109</v>
      </c>
    </row>
    <row r="20" spans="1:9" ht="12.75" customHeight="1" x14ac:dyDescent="0.2">
      <c r="A20" s="224" t="s">
        <v>181</v>
      </c>
      <c r="B20" s="224"/>
      <c r="C20" s="224"/>
      <c r="D20" s="224"/>
      <c r="E20" s="224"/>
      <c r="F20" s="224"/>
      <c r="G20" s="63">
        <v>13</v>
      </c>
      <c r="H20" s="64">
        <v>1136543</v>
      </c>
      <c r="I20" s="64">
        <v>-2579587</v>
      </c>
    </row>
    <row r="21" spans="1:9" ht="12.75" customHeight="1" x14ac:dyDescent="0.2">
      <c r="A21" s="224" t="s">
        <v>182</v>
      </c>
      <c r="B21" s="224"/>
      <c r="C21" s="224"/>
      <c r="D21" s="224"/>
      <c r="E21" s="224"/>
      <c r="F21" s="224"/>
      <c r="G21" s="63">
        <v>14</v>
      </c>
      <c r="H21" s="64">
        <v>881924</v>
      </c>
      <c r="I21" s="64">
        <v>1318340</v>
      </c>
    </row>
    <row r="22" spans="1:9" ht="12.75" customHeight="1" x14ac:dyDescent="0.2">
      <c r="A22" s="224" t="s">
        <v>183</v>
      </c>
      <c r="B22" s="224"/>
      <c r="C22" s="224"/>
      <c r="D22" s="224"/>
      <c r="E22" s="224"/>
      <c r="F22" s="224"/>
      <c r="G22" s="63">
        <v>15</v>
      </c>
      <c r="H22" s="64">
        <v>-132420</v>
      </c>
      <c r="I22" s="64">
        <v>32050</v>
      </c>
    </row>
    <row r="23" spans="1:9" ht="12.75" customHeight="1" x14ac:dyDescent="0.2">
      <c r="A23" s="224" t="s">
        <v>184</v>
      </c>
      <c r="B23" s="224"/>
      <c r="C23" s="224"/>
      <c r="D23" s="224"/>
      <c r="E23" s="224"/>
      <c r="F23" s="224"/>
      <c r="G23" s="63">
        <v>16</v>
      </c>
      <c r="H23" s="64">
        <v>1591988</v>
      </c>
      <c r="I23" s="64">
        <v>-174912</v>
      </c>
    </row>
    <row r="24" spans="1:9" ht="12.75" customHeight="1" x14ac:dyDescent="0.2">
      <c r="A24" s="241" t="s">
        <v>185</v>
      </c>
      <c r="B24" s="241"/>
      <c r="C24" s="241"/>
      <c r="D24" s="241"/>
      <c r="E24" s="241"/>
      <c r="F24" s="241"/>
      <c r="G24" s="65">
        <v>17</v>
      </c>
      <c r="H24" s="66">
        <f>H18+H19</f>
        <v>6194188</v>
      </c>
      <c r="I24" s="66">
        <f>I18+I19</f>
        <v>470692</v>
      </c>
    </row>
    <row r="25" spans="1:9" ht="12.75" customHeight="1" x14ac:dyDescent="0.2">
      <c r="A25" s="190" t="s">
        <v>186</v>
      </c>
      <c r="B25" s="190"/>
      <c r="C25" s="190"/>
      <c r="D25" s="190"/>
      <c r="E25" s="190"/>
      <c r="F25" s="190"/>
      <c r="G25" s="63">
        <v>18</v>
      </c>
      <c r="H25" s="64">
        <v>-806502</v>
      </c>
      <c r="I25" s="64">
        <v>-683280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5387686</v>
      </c>
      <c r="I27" s="66">
        <f>I24+I25+I26</f>
        <v>-212588</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147710</v>
      </c>
      <c r="I29" s="67">
        <v>76712</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4061</v>
      </c>
      <c r="I31" s="67">
        <v>1706</v>
      </c>
    </row>
    <row r="32" spans="1:9" ht="12.75" customHeight="1" x14ac:dyDescent="0.2">
      <c r="A32" s="190" t="s">
        <v>193</v>
      </c>
      <c r="B32" s="190"/>
      <c r="C32" s="190"/>
      <c r="D32" s="190"/>
      <c r="E32" s="190"/>
      <c r="F32" s="190"/>
      <c r="G32" s="63">
        <v>24</v>
      </c>
      <c r="H32" s="67">
        <v>2450000</v>
      </c>
      <c r="I32" s="67">
        <v>4900000</v>
      </c>
    </row>
    <row r="33" spans="1:9" ht="12.75" customHeight="1" x14ac:dyDescent="0.2">
      <c r="A33" s="190" t="s">
        <v>194</v>
      </c>
      <c r="B33" s="190"/>
      <c r="C33" s="190"/>
      <c r="D33" s="190"/>
      <c r="E33" s="190"/>
      <c r="F33" s="190"/>
      <c r="G33" s="63">
        <v>25</v>
      </c>
      <c r="H33" s="67">
        <v>218812</v>
      </c>
      <c r="I33" s="67">
        <v>3260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2820583</v>
      </c>
      <c r="I35" s="68">
        <f>I29+I30+I31+I32+I33+I34</f>
        <v>4981678</v>
      </c>
    </row>
    <row r="36" spans="1:9" ht="22.9" customHeight="1" x14ac:dyDescent="0.2">
      <c r="A36" s="190" t="s">
        <v>197</v>
      </c>
      <c r="B36" s="190"/>
      <c r="C36" s="190"/>
      <c r="D36" s="190"/>
      <c r="E36" s="190"/>
      <c r="F36" s="190"/>
      <c r="G36" s="63">
        <v>28</v>
      </c>
      <c r="H36" s="67">
        <v>-4880034</v>
      </c>
      <c r="I36" s="67">
        <v>-3473295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-4880034</v>
      </c>
      <c r="I41" s="68">
        <f>I36+I37+I38+I39+I40</f>
        <v>-3473295</v>
      </c>
    </row>
    <row r="42" spans="1:9" ht="29.45" customHeight="1" x14ac:dyDescent="0.2">
      <c r="A42" s="242" t="s">
        <v>203</v>
      </c>
      <c r="B42" s="242"/>
      <c r="C42" s="242"/>
      <c r="D42" s="242"/>
      <c r="E42" s="242"/>
      <c r="F42" s="242"/>
      <c r="G42" s="65">
        <v>34</v>
      </c>
      <c r="H42" s="68">
        <f>H35+H41</f>
        <v>-2059451</v>
      </c>
      <c r="I42" s="68">
        <f>I35+I41</f>
        <v>1508383</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2437683</v>
      </c>
      <c r="I46" s="67">
        <v>0</v>
      </c>
    </row>
    <row r="47" spans="1:9" ht="12.75" customHeight="1" x14ac:dyDescent="0.2">
      <c r="A47" s="190" t="s">
        <v>208</v>
      </c>
      <c r="B47" s="190"/>
      <c r="C47" s="190"/>
      <c r="D47" s="190"/>
      <c r="E47" s="190"/>
      <c r="F47" s="190"/>
      <c r="G47" s="63">
        <v>38</v>
      </c>
      <c r="H47" s="67">
        <v>1781925</v>
      </c>
      <c r="I47" s="67">
        <v>0</v>
      </c>
    </row>
    <row r="48" spans="1:9" ht="22.15" customHeight="1" x14ac:dyDescent="0.2">
      <c r="A48" s="241" t="s">
        <v>209</v>
      </c>
      <c r="B48" s="241"/>
      <c r="C48" s="241"/>
      <c r="D48" s="241"/>
      <c r="E48" s="241"/>
      <c r="F48" s="241"/>
      <c r="G48" s="65">
        <v>39</v>
      </c>
      <c r="H48" s="68">
        <f>H44+H45+H46+H47</f>
        <v>4219608</v>
      </c>
      <c r="I48" s="68">
        <f>I44+I45+I46+I47</f>
        <v>0</v>
      </c>
    </row>
    <row r="49" spans="1:9" ht="24.6" customHeight="1" x14ac:dyDescent="0.2">
      <c r="A49" s="190" t="s">
        <v>305</v>
      </c>
      <c r="B49" s="190"/>
      <c r="C49" s="190"/>
      <c r="D49" s="190"/>
      <c r="E49" s="190"/>
      <c r="F49" s="190"/>
      <c r="G49" s="63">
        <v>40</v>
      </c>
      <c r="H49" s="67">
        <v>-1776526</v>
      </c>
      <c r="I49" s="67">
        <v>-2014166</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-29601</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-8507565</v>
      </c>
      <c r="I53" s="67">
        <v>-3759418</v>
      </c>
    </row>
    <row r="54" spans="1:9" ht="30.6" customHeight="1" x14ac:dyDescent="0.2">
      <c r="A54" s="241" t="s">
        <v>214</v>
      </c>
      <c r="B54" s="241"/>
      <c r="C54" s="241"/>
      <c r="D54" s="241"/>
      <c r="E54" s="241"/>
      <c r="F54" s="241"/>
      <c r="G54" s="65">
        <v>45</v>
      </c>
      <c r="H54" s="68">
        <f>H49+H50+H51+H52+H53</f>
        <v>-10284091</v>
      </c>
      <c r="I54" s="68">
        <f>I49+I50+I51+I52+I53</f>
        <v>-5803185</v>
      </c>
    </row>
    <row r="55" spans="1:9" ht="29.45" customHeight="1" x14ac:dyDescent="0.2">
      <c r="A55" s="242" t="s">
        <v>215</v>
      </c>
      <c r="B55" s="242"/>
      <c r="C55" s="242"/>
      <c r="D55" s="242"/>
      <c r="E55" s="242"/>
      <c r="F55" s="242"/>
      <c r="G55" s="65">
        <v>46</v>
      </c>
      <c r="H55" s="68">
        <f>H48+H54</f>
        <v>-6064483</v>
      </c>
      <c r="I55" s="68">
        <f>I48+I54</f>
        <v>-5803185</v>
      </c>
    </row>
    <row r="56" spans="1:9" x14ac:dyDescent="0.2">
      <c r="A56" s="190" t="s">
        <v>216</v>
      </c>
      <c r="B56" s="190"/>
      <c r="C56" s="190"/>
      <c r="D56" s="190"/>
      <c r="E56" s="190"/>
      <c r="F56" s="190"/>
      <c r="G56" s="63">
        <v>47</v>
      </c>
      <c r="H56" s="67">
        <v>0</v>
      </c>
      <c r="I56" s="67">
        <v>38798</v>
      </c>
    </row>
    <row r="57" spans="1:9" ht="26.45" customHeight="1" x14ac:dyDescent="0.2">
      <c r="A57" s="242" t="s">
        <v>217</v>
      </c>
      <c r="B57" s="242"/>
      <c r="C57" s="242"/>
      <c r="D57" s="242"/>
      <c r="E57" s="242"/>
      <c r="F57" s="242"/>
      <c r="G57" s="65">
        <v>48</v>
      </c>
      <c r="H57" s="68">
        <f>H27+H42+H55+H56</f>
        <v>-2736248</v>
      </c>
      <c r="I57" s="68">
        <f>I27+I42+I55+I56</f>
        <v>-4468592</v>
      </c>
    </row>
    <row r="58" spans="1:9" x14ac:dyDescent="0.2">
      <c r="A58" s="244" t="s">
        <v>218</v>
      </c>
      <c r="B58" s="244"/>
      <c r="C58" s="244"/>
      <c r="D58" s="244"/>
      <c r="E58" s="244"/>
      <c r="F58" s="244"/>
      <c r="G58" s="63">
        <v>49</v>
      </c>
      <c r="H58" s="67">
        <v>5068494</v>
      </c>
      <c r="I58" s="67">
        <v>7762094</v>
      </c>
    </row>
    <row r="59" spans="1:9" ht="31.15" customHeight="1" x14ac:dyDescent="0.2">
      <c r="A59" s="242" t="s">
        <v>219</v>
      </c>
      <c r="B59" s="242"/>
      <c r="C59" s="242"/>
      <c r="D59" s="242"/>
      <c r="E59" s="242"/>
      <c r="F59" s="242"/>
      <c r="G59" s="65">
        <v>50</v>
      </c>
      <c r="H59" s="68">
        <f>H57+H58</f>
        <v>2332246</v>
      </c>
      <c r="I59" s="68">
        <f>I57+I58</f>
        <v>3293502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19" zoomScale="85" zoomScaleNormal="100" zoomScaleSheetLayoutView="85" workbookViewId="0">
      <selection activeCell="I52" sqref="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463</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V12" sqref="V1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67402375</v>
      </c>
      <c r="I7" s="33">
        <v>9290548</v>
      </c>
      <c r="J7" s="33">
        <v>0</v>
      </c>
      <c r="K7" s="33">
        <v>0</v>
      </c>
      <c r="L7" s="33">
        <v>0</v>
      </c>
      <c r="M7" s="33">
        <v>0</v>
      </c>
      <c r="N7" s="33">
        <v>0</v>
      </c>
      <c r="O7" s="33">
        <v>10930957</v>
      </c>
      <c r="P7" s="33">
        <v>0</v>
      </c>
      <c r="Q7" s="33">
        <v>0</v>
      </c>
      <c r="R7" s="33">
        <v>0</v>
      </c>
      <c r="S7" s="33">
        <v>0</v>
      </c>
      <c r="T7" s="33">
        <v>0</v>
      </c>
      <c r="U7" s="33">
        <v>-36855352</v>
      </c>
      <c r="V7" s="33">
        <v>1003883</v>
      </c>
      <c r="W7" s="34">
        <f>H7+I7+J7+K7-L7+M7+N7+O7+P7+Q7+R7+U7+V7+S7+T7</f>
        <v>51772411</v>
      </c>
      <c r="X7" s="33">
        <v>0</v>
      </c>
      <c r="Y7" s="34">
        <f>W7+X7</f>
        <v>51772411</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67402375</v>
      </c>
      <c r="I10" s="34">
        <f t="shared" ref="I10:Y10" si="2">I7+I8+I9</f>
        <v>9290548</v>
      </c>
      <c r="J10" s="34">
        <f t="shared" si="2"/>
        <v>0</v>
      </c>
      <c r="K10" s="34">
        <f>K7+K8+K9</f>
        <v>0</v>
      </c>
      <c r="L10" s="34">
        <f t="shared" si="2"/>
        <v>0</v>
      </c>
      <c r="M10" s="34">
        <f t="shared" si="2"/>
        <v>0</v>
      </c>
      <c r="N10" s="34">
        <f t="shared" si="2"/>
        <v>0</v>
      </c>
      <c r="O10" s="34">
        <f t="shared" si="2"/>
        <v>10930957</v>
      </c>
      <c r="P10" s="34">
        <f t="shared" si="2"/>
        <v>0</v>
      </c>
      <c r="Q10" s="34">
        <f t="shared" si="2"/>
        <v>0</v>
      </c>
      <c r="R10" s="34">
        <f t="shared" si="2"/>
        <v>0</v>
      </c>
      <c r="S10" s="34">
        <f t="shared" si="2"/>
        <v>0</v>
      </c>
      <c r="T10" s="34">
        <f t="shared" si="2"/>
        <v>0</v>
      </c>
      <c r="U10" s="34">
        <f t="shared" si="2"/>
        <v>-36855352</v>
      </c>
      <c r="V10" s="34">
        <f t="shared" si="2"/>
        <v>1003883</v>
      </c>
      <c r="W10" s="34">
        <f t="shared" si="2"/>
        <v>51772411</v>
      </c>
      <c r="X10" s="34">
        <f t="shared" si="2"/>
        <v>0</v>
      </c>
      <c r="Y10" s="34">
        <f t="shared" si="2"/>
        <v>51772411</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1795716</v>
      </c>
      <c r="W11" s="34">
        <f t="shared" ref="W11:W29" si="3">H11+I11+J11+K11-L11+M11+N11+O11+P11+Q11+R11+U11+V11+S11+T11</f>
        <v>1795716</v>
      </c>
      <c r="X11" s="33">
        <v>0</v>
      </c>
      <c r="Y11" s="34">
        <f t="shared" ref="Y11:Y29" si="4">W11+X11</f>
        <v>1795716</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1003883</v>
      </c>
      <c r="V28" s="33">
        <v>-1003883</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67402375</v>
      </c>
      <c r="I30" s="36">
        <f t="shared" ref="I30:Y30" si="5">SUM(I10:I29)</f>
        <v>9290548</v>
      </c>
      <c r="J30" s="36">
        <f t="shared" si="5"/>
        <v>0</v>
      </c>
      <c r="K30" s="36">
        <f t="shared" si="5"/>
        <v>0</v>
      </c>
      <c r="L30" s="36">
        <f t="shared" si="5"/>
        <v>0</v>
      </c>
      <c r="M30" s="36">
        <f t="shared" si="5"/>
        <v>0</v>
      </c>
      <c r="N30" s="36">
        <f t="shared" si="5"/>
        <v>0</v>
      </c>
      <c r="O30" s="36">
        <f t="shared" si="5"/>
        <v>10930957</v>
      </c>
      <c r="P30" s="36">
        <f t="shared" si="5"/>
        <v>0</v>
      </c>
      <c r="Q30" s="36">
        <f t="shared" si="5"/>
        <v>0</v>
      </c>
      <c r="R30" s="36">
        <f t="shared" si="5"/>
        <v>0</v>
      </c>
      <c r="S30" s="36">
        <f t="shared" si="5"/>
        <v>0</v>
      </c>
      <c r="T30" s="36">
        <f t="shared" si="5"/>
        <v>0</v>
      </c>
      <c r="U30" s="36">
        <f t="shared" si="5"/>
        <v>-35851469</v>
      </c>
      <c r="V30" s="36">
        <f t="shared" si="5"/>
        <v>1795716</v>
      </c>
      <c r="W30" s="36">
        <f t="shared" si="5"/>
        <v>53568127</v>
      </c>
      <c r="X30" s="36">
        <f t="shared" si="5"/>
        <v>0</v>
      </c>
      <c r="Y30" s="36">
        <f t="shared" si="5"/>
        <v>53568127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1795716</v>
      </c>
      <c r="W33" s="34">
        <f t="shared" si="8"/>
        <v>1795716</v>
      </c>
      <c r="X33" s="34">
        <f t="shared" si="8"/>
        <v>0</v>
      </c>
      <c r="Y33" s="34">
        <f t="shared" si="8"/>
        <v>1795716</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1003883</v>
      </c>
      <c r="V34" s="36">
        <f t="shared" si="10"/>
        <v>-1003883</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67402375</v>
      </c>
      <c r="I36" s="33">
        <v>9290548</v>
      </c>
      <c r="J36" s="33">
        <v>0</v>
      </c>
      <c r="K36" s="33">
        <v>0</v>
      </c>
      <c r="L36" s="33">
        <v>0</v>
      </c>
      <c r="M36" s="33">
        <v>0</v>
      </c>
      <c r="N36" s="33">
        <v>0</v>
      </c>
      <c r="O36" s="33">
        <v>10930957</v>
      </c>
      <c r="P36" s="33">
        <v>0</v>
      </c>
      <c r="Q36" s="33">
        <v>0</v>
      </c>
      <c r="R36" s="33">
        <v>0</v>
      </c>
      <c r="S36" s="33">
        <v>0</v>
      </c>
      <c r="T36" s="33">
        <v>0</v>
      </c>
      <c r="U36" s="33">
        <v>-35851469</v>
      </c>
      <c r="V36" s="33">
        <v>1795716</v>
      </c>
      <c r="W36" s="37">
        <f>H36+I36+J36+K36-L36+M36+N36+O36+P36+Q36+R36+U36+V36+S36+T36</f>
        <v>53568127</v>
      </c>
      <c r="X36" s="33">
        <v>0</v>
      </c>
      <c r="Y36" s="37">
        <f t="shared" ref="Y36:Y38" si="12">W36+X36</f>
        <v>53568127</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67402375</v>
      </c>
      <c r="I39" s="34">
        <f t="shared" ref="I39:Y39" si="14">I36+I37+I38</f>
        <v>9290548</v>
      </c>
      <c r="J39" s="34">
        <f t="shared" si="14"/>
        <v>0</v>
      </c>
      <c r="K39" s="34">
        <f t="shared" si="14"/>
        <v>0</v>
      </c>
      <c r="L39" s="34">
        <f t="shared" si="14"/>
        <v>0</v>
      </c>
      <c r="M39" s="34">
        <f t="shared" si="14"/>
        <v>0</v>
      </c>
      <c r="N39" s="34">
        <f t="shared" si="14"/>
        <v>0</v>
      </c>
      <c r="O39" s="34">
        <f t="shared" si="14"/>
        <v>10930957</v>
      </c>
      <c r="P39" s="34">
        <f t="shared" si="14"/>
        <v>0</v>
      </c>
      <c r="Q39" s="34">
        <f t="shared" si="14"/>
        <v>0</v>
      </c>
      <c r="R39" s="34">
        <f t="shared" si="14"/>
        <v>0</v>
      </c>
      <c r="S39" s="34">
        <f t="shared" si="14"/>
        <v>0</v>
      </c>
      <c r="T39" s="34">
        <f t="shared" si="14"/>
        <v>0</v>
      </c>
      <c r="U39" s="34">
        <f t="shared" si="14"/>
        <v>-35851469</v>
      </c>
      <c r="V39" s="34">
        <f t="shared" si="14"/>
        <v>1795716</v>
      </c>
      <c r="W39" s="34">
        <f t="shared" si="14"/>
        <v>53568127</v>
      </c>
      <c r="X39" s="34">
        <f t="shared" si="14"/>
        <v>0</v>
      </c>
      <c r="Y39" s="34">
        <f t="shared" si="14"/>
        <v>53568127</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3314969</v>
      </c>
      <c r="W40" s="37">
        <f t="shared" ref="W40:W49" si="15">H40+I40+J40+K40-L40+M40+N40+O40+P40+Q40+R40+U40+V40+S40+T40</f>
        <v>3314969</v>
      </c>
      <c r="X40" s="33">
        <v>0</v>
      </c>
      <c r="Y40" s="37">
        <f t="shared" ref="Y40:Y58" si="16">W40+X40</f>
        <v>3314969</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ref="W50:W58" si="17">H50+I50+J50+K50-L50+M50+N50+O50+P50+Q50+R50+U50+V50+S50+T50</f>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7"/>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7"/>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7"/>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7"/>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7"/>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7"/>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1795716</v>
      </c>
      <c r="V57" s="33">
        <v>-1795716</v>
      </c>
      <c r="W57" s="37">
        <f t="shared" si="17"/>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7"/>
        <v>0</v>
      </c>
      <c r="X58" s="33">
        <v>0</v>
      </c>
      <c r="Y58" s="37">
        <f t="shared" si="16"/>
        <v>0</v>
      </c>
    </row>
    <row r="59" spans="1:25" ht="25.5" customHeight="1" x14ac:dyDescent="0.2">
      <c r="A59" s="278" t="s">
        <v>431</v>
      </c>
      <c r="B59" s="278"/>
      <c r="C59" s="278"/>
      <c r="D59" s="278"/>
      <c r="E59" s="278"/>
      <c r="F59" s="278"/>
      <c r="G59" s="8">
        <v>51</v>
      </c>
      <c r="H59" s="36">
        <f>SUM(H39:H58)</f>
        <v>67402375</v>
      </c>
      <c r="I59" s="36">
        <f t="shared" ref="I59:Y59" si="18">SUM(I39:I58)</f>
        <v>9290548</v>
      </c>
      <c r="J59" s="36">
        <f t="shared" si="18"/>
        <v>0</v>
      </c>
      <c r="K59" s="36">
        <f t="shared" si="18"/>
        <v>0</v>
      </c>
      <c r="L59" s="36">
        <f t="shared" si="18"/>
        <v>0</v>
      </c>
      <c r="M59" s="36">
        <f t="shared" si="18"/>
        <v>0</v>
      </c>
      <c r="N59" s="36">
        <f t="shared" si="18"/>
        <v>0</v>
      </c>
      <c r="O59" s="36">
        <f t="shared" si="18"/>
        <v>10930957</v>
      </c>
      <c r="P59" s="36">
        <f>SUM(P39:P58)</f>
        <v>0</v>
      </c>
      <c r="Q59" s="36">
        <f t="shared" si="18"/>
        <v>0</v>
      </c>
      <c r="R59" s="36">
        <f t="shared" si="18"/>
        <v>0</v>
      </c>
      <c r="S59" s="36">
        <f t="shared" si="18"/>
        <v>0</v>
      </c>
      <c r="T59" s="36">
        <f t="shared" si="18"/>
        <v>0</v>
      </c>
      <c r="U59" s="36">
        <f t="shared" si="18"/>
        <v>-34055753</v>
      </c>
      <c r="V59" s="36">
        <f t="shared" si="18"/>
        <v>3314969</v>
      </c>
      <c r="W59" s="36">
        <f t="shared" si="18"/>
        <v>56883096</v>
      </c>
      <c r="X59" s="36">
        <f t="shared" si="18"/>
        <v>0</v>
      </c>
      <c r="Y59" s="36">
        <f t="shared" si="18"/>
        <v>56883096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75" t="s">
        <v>433</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3314969</v>
      </c>
      <c r="W62" s="37">
        <f t="shared" si="21"/>
        <v>3314969</v>
      </c>
      <c r="X62" s="37">
        <f t="shared" si="21"/>
        <v>0</v>
      </c>
      <c r="Y62" s="37">
        <f t="shared" si="21"/>
        <v>3314969</v>
      </c>
    </row>
    <row r="63" spans="1:25" ht="29.25" customHeight="1" x14ac:dyDescent="0.2">
      <c r="A63" s="276" t="s">
        <v>434</v>
      </c>
      <c r="B63" s="276"/>
      <c r="C63" s="276"/>
      <c r="D63" s="276"/>
      <c r="E63" s="276"/>
      <c r="F63" s="276"/>
      <c r="G63" s="8">
        <v>54</v>
      </c>
      <c r="H63" s="38">
        <f t="shared" ref="H63:P63" si="23">SUM(H50:H58)</f>
        <v>0</v>
      </c>
      <c r="I63" s="38">
        <f t="shared" si="23"/>
        <v>0</v>
      </c>
      <c r="J63" s="38">
        <f t="shared" si="23"/>
        <v>0</v>
      </c>
      <c r="K63" s="38">
        <f t="shared" si="23"/>
        <v>0</v>
      </c>
      <c r="L63" s="38">
        <f t="shared" si="23"/>
        <v>0</v>
      </c>
      <c r="M63" s="38">
        <f t="shared" si="23"/>
        <v>0</v>
      </c>
      <c r="N63" s="38">
        <f t="shared" si="23"/>
        <v>0</v>
      </c>
      <c r="O63" s="38">
        <f t="shared" si="23"/>
        <v>0</v>
      </c>
      <c r="P63" s="38">
        <f t="shared" si="23"/>
        <v>0</v>
      </c>
      <c r="Q63" s="38">
        <f t="shared" ref="Q63:Y63" si="24">SUM(Q50:Q58)</f>
        <v>0</v>
      </c>
      <c r="R63" s="38">
        <f t="shared" si="24"/>
        <v>0</v>
      </c>
      <c r="S63" s="38">
        <f t="shared" ref="S63:T63" si="25">SUM(S50:S58)</f>
        <v>0</v>
      </c>
      <c r="T63" s="38">
        <f t="shared" si="25"/>
        <v>0</v>
      </c>
      <c r="U63" s="38">
        <f t="shared" si="24"/>
        <v>1795716</v>
      </c>
      <c r="V63" s="38">
        <f t="shared" si="24"/>
        <v>-1795716</v>
      </c>
      <c r="W63" s="38">
        <f t="shared" si="24"/>
        <v>0</v>
      </c>
      <c r="X63" s="38">
        <f t="shared" si="24"/>
        <v>0</v>
      </c>
      <c r="Y63" s="38">
        <f t="shared" si="24"/>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6" zoomScale="66" zoomScaleNormal="66" workbookViewId="0">
      <selection activeCell="I69" sqref="I69:I72"/>
    </sheetView>
  </sheetViews>
  <sheetFormatPr defaultRowHeight="12.75" x14ac:dyDescent="0.2"/>
  <cols>
    <col min="9" max="9" width="95" customWidth="1"/>
  </cols>
  <sheetData>
    <row r="1" spans="1:9" x14ac:dyDescent="0.2">
      <c r="A1" s="302" t="s">
        <v>464</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2025-10-22T07:58:46Z</cp:lastPrinted>
  <dcterms:created xsi:type="dcterms:W3CDTF">2008-10-17T11:51:54Z</dcterms:created>
  <dcterms:modified xsi:type="dcterms:W3CDTF">2025-10-29T11:42:27Z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