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2019\OBJAVA 3Q 2019 BURZA\"/>
    </mc:Choice>
  </mc:AlternateContent>
  <xr:revisionPtr revIDLastSave="0" documentId="13_ncr:1_{F8F8B9F2-05B4-43CC-9BE6-C8661CE6B9E6}" xr6:coauthVersionLast="45" xr6:coauthVersionMax="45" xr10:uidLastSave="{00000000-0000-0000-0000-000000000000}"/>
  <bookViews>
    <workbookView xWindow="28680" yWindow="3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H49" i="21"/>
  <c r="H51" i="21" s="1"/>
  <c r="K60" i="19"/>
  <c r="H57" i="20"/>
  <c r="H59" i="20" s="1"/>
  <c r="K14" i="19"/>
  <c r="K61" i="19" s="1"/>
  <c r="K62" i="19" s="1"/>
  <c r="I14" i="19"/>
  <c r="I61" i="19" s="1"/>
  <c r="I64" i="19" s="1"/>
  <c r="W61" i="22"/>
  <c r="I47" i="21"/>
  <c r="I34" i="21"/>
  <c r="I55" i="20"/>
  <c r="I24" i="20"/>
  <c r="I27" i="20" s="1"/>
  <c r="H61" i="19"/>
  <c r="I75" i="18"/>
  <c r="I131" i="18" s="1"/>
  <c r="I44" i="18"/>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63" i="19" l="1"/>
  <c r="I57" i="20"/>
  <c r="I59" i="20" s="1"/>
  <c r="K63" i="19"/>
  <c r="K64" i="19"/>
  <c r="I62" i="19"/>
  <c r="I66" i="19" s="1"/>
  <c r="I49" i="21"/>
  <c r="I51" i="21" s="1"/>
  <c r="H64" i="19"/>
  <c r="K66" i="19"/>
  <c r="K67" i="19"/>
  <c r="K89" i="19" s="1"/>
  <c r="K101" i="19" s="1"/>
  <c r="K68" i="19"/>
  <c r="I72" i="18"/>
  <c r="H62" i="19"/>
  <c r="H66" i="19" s="1"/>
  <c r="H63" i="19"/>
  <c r="J62" i="19"/>
  <c r="J66" i="19" s="1"/>
  <c r="J64" i="19"/>
  <c r="H67" i="19"/>
  <c r="H89" i="19" s="1"/>
  <c r="H101" i="19" s="1"/>
  <c r="I68" i="19" l="1"/>
  <c r="I67" i="19"/>
  <c r="I89" i="19" s="1"/>
  <c r="I101" i="19" s="1"/>
  <c r="H68" i="19"/>
  <c r="J67" i="19"/>
  <c r="J89" i="19" s="1"/>
  <c r="J101" i="19" s="1"/>
  <c r="J68" i="19"/>
</calcChain>
</file>

<file path=xl/sharedStrings.xml><?xml version="1.0" encoding="utf-8"?>
<sst xmlns="http://schemas.openxmlformats.org/spreadsheetml/2006/main" count="528" uniqueCount="463">
  <si>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</si>
  <si>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</si>
  <si>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</si>
  <si>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</si>
  <si>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</si>
  <si>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</si>
  <si>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</si>
  <si>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</si>
  <si>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</si>
  <si>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</si>
  <si>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</si>
  <si>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</si>
  <si>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</si>
  <si>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</si>
  <si>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</si>
  <si>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</si>
  <si>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</si>
  <si>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</si>
  <si>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</si>
  <si>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</si>
  <si>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</si>
  <si>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</si>
  <si>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</si>
  <si>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</si>
  <si>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</si>
  <si>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</si>
  <si>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</si>
  <si>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</si>
  <si>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</si>
  <si>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</si>
  <si>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</si>
  <si>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</si>
  <si>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</si>
  <si>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</si>
  <si>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</si>
  <si>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</si>
  <si>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</si>
  <si>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</si>
  <si>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</si>
  <si>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</si>
  <si>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</si>
  <si>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</si>
  <si>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</si>
  <si>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</si>
  <si>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</si>
  <si>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</si>
  <si>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</si>
  <si>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</si>
  <si>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</si>
  <si>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</si>
  <si>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</si>
  <si>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</si>
  <si>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</si>
  <si>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</si>
  <si>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</si>
  <si>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</si>
  <si>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</si>
  <si>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</si>
  <si>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</si>
  <si>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</si>
  <si>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</si>
  <si>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</si>
  <si>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</si>
  <si>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</si>
  <si>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</si>
  <si>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</si>
  <si>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</si>
  <si>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</si>
  <si>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</si>
  <si>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</si>
  <si>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</si>
  <si>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</si>
  <si>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</si>
  <si>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</si>
  <si>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</si>
  <si>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</si>
  <si>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</si>
  <si>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</si>
  <si>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</si>
  <si>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</si>
  <si>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</si>
  <si>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</si>
  <si>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</si>
  <si>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</si>
  <si>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</si>
  <si>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</si>
  <si>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</si>
  <si>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</si>
  <si>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</si>
  <si>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</si>
  <si>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</si>
  <si>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</si>
  <si>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</si>
  <si>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</si>
  <si>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</si>
  <si>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</si>
  <si>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</si>
  <si>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</si>
  <si>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</si>
  <si>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</si>
  <si>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</si>
  <si>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</si>
  <si>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</si>
  <si>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</si>
  <si>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</si>
  <si>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</si>
  <si>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</si>
  <si>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</si>
  <si>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</si>
  <si>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</si>
  <si>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</si>
  <si>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</si>
  <si>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</si>
  <si>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</si>
  <si>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</si>
  <si>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</si>
  <si>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</si>
  <si>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</si>
  <si>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</si>
  <si>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</si>
  <si>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</si>
  <si>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</si>
  <si>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</si>
  <si>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</si>
  <si>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</si>
  <si>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</si>
  <si>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</si>
  <si>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</si>
  <si>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</si>
  <si>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</si>
  <si>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</si>
  <si>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</si>
  <si>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</si>
  <si>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</si>
  <si>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</si>
  <si>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</si>
  <si>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</si>
  <si>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</si>
  <si>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</si>
  <si>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</si>
  <si>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</si>
  <si>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</si>
  <si>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</si>
  <si>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</si>
  <si>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</si>
  <si>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</si>
  <si>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</si>
  <si>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</si>
  <si>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</si>
  <si>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</si>
  <si>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</si>
  <si>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</si>
  <si>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</si>
  <si>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</si>
  <si>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</si>
  <si>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</si>
  <si>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</si>
  <si>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</si>
  <si>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</si>
  <si>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</si>
  <si>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</si>
  <si>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</si>
  <si>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</si>
  <si>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</si>
  <si>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</si>
  <si>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</si>
  <si>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</si>
  <si>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</si>
  <si>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</si>
  <si>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</si>
  <si>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</si>
  <si>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</si>
  <si>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</si>
  <si>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</si>
  <si>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</si>
  <si>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</si>
  <si>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</si>
  <si>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</si>
  <si>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</si>
  <si>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</si>
  <si>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</si>
  <si>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</si>
  <si>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</si>
  <si>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</si>
  <si>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</si>
  <si>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</si>
  <si>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</si>
  <si>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</si>
  <si>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</si>
  <si>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</si>
  <si>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</si>
  <si>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</si>
  <si>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</si>
  <si>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</si>
  <si>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</si>
  <si>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</si>
  <si>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</si>
  <si>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</si>
  <si>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</si>
  <si>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</si>
  <si>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</si>
  <si>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</si>
  <si>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</si>
  <si>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</si>
  <si>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</si>
  <si>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</si>
  <si>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</si>
  <si>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</si>
  <si>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</si>
  <si>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</si>
  <si>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</si>
  <si>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</si>
  <si>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</si>
  <si>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</si>
  <si>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</si>
  <si>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</si>
  <si>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</si>
  <si>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</si>
  <si>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</si>
  <si>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</si>
  <si>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</si>
  <si>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</si>
  <si>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</si>
  <si>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</si>
  <si>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</si>
  <si>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</si>
  <si>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</si>
  <si>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</si>
  <si>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</si>
  <si>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</si>
  <si>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</si>
  <si>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</si>
  <si>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</si>
  <si>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</si>
  <si>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</si>
  <si>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</si>
  <si>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</si>
  <si>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</si>
  <si>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</si>
  <si>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</si>
  <si>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</si>
  <si>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</si>
  <si>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</si>
  <si>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</si>
  <si>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</si>
  <si>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</si>
  <si>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</si>
  <si>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</si>
  <si>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</si>
  <si>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</si>
  <si>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</si>
  <si>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</si>
  <si>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</si>
  <si>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</si>
  <si>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</si>
  <si>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</si>
  <si>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</si>
  <si>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</si>
  <si>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</si>
  <si>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</si>
  <si>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</si>
  <si>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</si>
  <si>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</si>
  <si>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</si>
  <si>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</si>
  <si>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</si>
  <si>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</si>
  <si>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</si>
  <si>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</si>
  <si>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</si>
  <si>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</si>
  <si>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</si>
  <si>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</si>
  <si>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</si>
  <si>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</si>
  <si>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</si>
  <si>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</si>
  <si>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</si>
  <si>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</si>
  <si>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</si>
  <si>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</si>
  <si>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</si>
  <si>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</si>
  <si>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</si>
  <si>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</si>
  <si>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</si>
  <si>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</si>
  <si>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</si>
  <si>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</si>
  <si>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</si>
  <si>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</si>
  <si>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</si>
  <si>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</si>
  <si>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</si>
  <si>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</si>
  <si>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</si>
  <si>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</si>
  <si>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</si>
  <si>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</si>
  <si>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</si>
  <si>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</si>
  <si>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</si>
  <si>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</si>
  <si>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</si>
  <si>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</si>
  <si>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</si>
  <si>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</si>
  <si>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</si>
  <si>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</si>
  <si>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</si>
  <si>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</si>
  <si>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</si>
  <si>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</si>
  <si>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</si>
  <si>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</si>
  <si>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</si>
  <si>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</si>
  <si>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</si>
  <si>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</si>
  <si>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</si>
  <si>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</si>
  <si>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</si>
  <si>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</si>
  <si>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</si>
  <si>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</si>
  <si>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</si>
  <si>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</si>
  <si>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</si>
  <si>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</si>
  <si>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</si>
  <si>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</si>
  <si>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</si>
  <si>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</si>
  <si>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</si>
  <si>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</si>
  <si>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</si>
  <si>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</si>
  <si>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</si>
  <si>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</si>
  <si>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</si>
  <si>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</si>
  <si>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</si>
  <si>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</si>
  <si>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</si>
  <si>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</si>
  <si>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</si>
  <si>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</si>
  <si>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</si>
  <si>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</si>
  <si>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</si>
  <si>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</si>
  <si>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</si>
  <si>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</si>
  <si>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</si>
  <si>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</si>
  <si>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</si>
  <si>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</si>
  <si>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</si>
  <si>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</si>
  <si>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</si>
  <si>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</si>
  <si>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</si>
  <si>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</si>
  <si>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</si>
  <si>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</si>
  <si>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</si>
  <si>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</si>
  <si>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</si>
  <si>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</si>
  <si>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</si>
  <si>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</si>
  <si>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</si>
  <si>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</si>
  <si>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</si>
  <si>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</si>
  <si>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</si>
  <si>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</si>
  <si>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</si>
  <si>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</si>
  <si>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</si>
  <si>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</si>
  <si>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</si>
  <si>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</si>
  <si>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</si>
  <si>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</si>
  <si>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</si>
  <si>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</si>
  <si>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</si>
  <si>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</si>
  <si>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</si>
  <si>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</si>
  <si>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</si>
  <si>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</si>
  <si>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</si>
  <si>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</si>
  <si>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</si>
  <si>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</si>
  <si>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</si>
  <si>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</si>
  <si>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</si>
  <si>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</si>
  <si>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</si>
  <si>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</si>
  <si>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</si>
  <si>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</si>
  <si>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</si>
  <si>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</si>
  <si>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</si>
  <si>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</si>
  <si>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</si>
  <si>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</si>
  <si>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</si>
  <si>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</si>
  <si>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</si>
  <si>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</si>
  <si>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</si>
  <si>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</si>
  <si>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</si>
  <si>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</si>
  <si>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</si>
  <si>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</si>
  <si>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</si>
  <si>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</si>
  <si>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</si>
  <si>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</si>
  <si>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</si>
  <si>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</si>
  <si>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</si>
  <si>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</si>
  <si>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</si>
  <si>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</si>
  <si>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</si>
  <si>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</si>
  <si>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</si>
  <si>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</si>
  <si>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</si>
  <si>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</si>
  <si>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</si>
  <si>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</si>
  <si>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</si>
  <si>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</si>
  <si>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</si>
  <si>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</si>
  <si>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</si>
  <si>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</si>
  <si>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</si>
  <si>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</si>
  <si>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ZU Ljekarne Prima Pharme</t>
  </si>
  <si>
    <t>ZU Ljekarne Delonga</t>
  </si>
  <si>
    <t>ZU Ljekarne Ines Škoko</t>
  </si>
  <si>
    <t>Primus nekretnine d.o.o.</t>
  </si>
  <si>
    <t>Zagreb</t>
  </si>
  <si>
    <t>0694975</t>
  </si>
  <si>
    <t>02708396</t>
  </si>
  <si>
    <t>stanje na dan 30.09.2019.</t>
  </si>
  <si>
    <t>Obveznik: MEDIKA  d.d.</t>
  </si>
  <si>
    <t>u razdoblju 01.01.2019 do 30.09.2019</t>
  </si>
  <si>
    <t>Obveznik: MEDIKA d.d.</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</si>
  <si>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t>
    </r>
    <r>
      <rPr>
        <u/>
        <sz val="10"/>
        <rFont val="Arial"/>
        <family val="2"/>
        <charset val="238"/>
      </rPr>
      <t xml:space="preserve"> 01.01.2019. - 30.09.2019.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</si>
  <si>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u razdoblju 01.01.2019. do 30.09.2019.</t>
  </si>
  <si>
    <t>Obveznik:MEDIKA d.d.</t>
  </si>
  <si>
    <t>Pula</t>
  </si>
  <si>
    <t xml:space="preserve">Ljekarna Jelčić Marica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</si>
</sst>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9" xr6:uid="{00000000-000C-0000-FFFF-FFFF15030000}" r="H43" connectionId="0">
    <xmlCellPr id="1" xr6:uid="{00000000-0010-0000-1503-000001000000}" uniqueName="P1078165">
      <xmlPr mapId="1" xpath="/TFI-IZD-POD/NTD-GFI-IZD-POD_1000378/P1078165" xmlDataType="decimal"/>
    </xmlCellPr>
  </singleXmlCell>
  <singleXmlCell id="800" xr6:uid="{00000000-000C-0000-FFFF-FFFF16030000}" r="I43" connectionId="0">
    <xmlCellPr id="1" xr6:uid="{00000000-0010-0000-1603-000001000000}" uniqueName="P1078166">
      <xmlPr mapId="1" xpath="/TFI-IZD-POD/NTD-GFI-IZD-POD_1000378/P1078166" xmlDataType="decimal"/>
    </xmlCellPr>
  </singleXmlCell>
  <singleXmlCell id="801" xr6:uid="{00000000-000C-0000-FFFF-FFFF17030000}" r="H44" connectionId="0">
    <xmlCellPr id="1" xr6:uid="{00000000-0010-0000-1703-000001000000}" uniqueName="P1078167">
      <xmlPr mapId="1" xpath="/TFI-IZD-POD/NTD-GFI-IZD-POD_1000378/P1078167" xmlDataType="decimal"/>
    </xmlCellPr>
  </singleXmlCell>
  <singleXmlCell id="802" xr6:uid="{00000000-000C-0000-FFFF-FFFF18030000}" r="I44" connectionId="0">
    <xmlCellPr id="1" xr6:uid="{00000000-0010-0000-1803-000001000000}" uniqueName="P1078168">
      <xmlPr mapId="1" xpath="/TFI-IZD-POD/NTD-GFI-IZD-POD_1000378/P1078168" xmlDataType="decimal"/>
    </xmlCellPr>
  </singleXmlCell>
  <singleXmlCell id="803" xr6:uid="{00000000-000C-0000-FFFF-FFFF19030000}" r="H45" connectionId="0">
    <xmlCellPr id="1" xr6:uid="{00000000-0010-0000-1903-000001000000}" uniqueName="P1078169">
      <xmlPr mapId="1" xpath="/TFI-IZD-POD/NTD-GFI-IZD-POD_1000378/P1078169" xmlDataType="decimal"/>
    </xmlCellPr>
  </singleXmlCell>
  <singleXmlCell id="804" xr6:uid="{00000000-000C-0000-FFFF-FFFF1A030000}" r="I45" connectionId="0">
    <xmlCellPr id="1" xr6:uid="{00000000-0010-0000-1A03-000001000000}" uniqueName="P1078170">
      <xmlPr mapId="1" xpath="/TFI-IZD-POD/NTD-GFI-IZD-POD_1000378/P1078170" xmlDataType="decimal"/>
    </xmlCellPr>
  </singleXmlCell>
  <singleXmlCell id="805" xr6:uid="{00000000-000C-0000-FFFF-FFFF1B030000}" r="H46" connectionId="0">
    <xmlCellPr id="1" xr6:uid="{00000000-0010-0000-1B03-000001000000}" uniqueName="P1078171">
      <xmlPr mapId="1" xpath="/TFI-IZD-POD/NTD-GFI-IZD-POD_1000378/P1078171" xmlDataType="decimal"/>
    </xmlCellPr>
  </singleXmlCell>
  <singleXmlCell id="806" xr6:uid="{00000000-000C-0000-FFFF-FFFF1C030000}" r="I46" connectionId="0">
    <xmlCellPr id="1" xr6:uid="{00000000-0010-0000-1C03-000001000000}" uniqueName="P1078172">
      <xmlPr mapId="1" xpath="/TFI-IZD-POD/NTD-GFI-IZD-POD_1000378/P1078172" xmlDataType="decimal"/>
    </xmlCellPr>
  </singleXmlCell>
  <singleXmlCell id="807" xr6:uid="{00000000-000C-0000-FFFF-FFFF1D030000}" r="H47" connectionId="0">
    <xmlCellPr id="1" xr6:uid="{00000000-0010-0000-1D03-000001000000}" uniqueName="P1078173">
      <xmlPr mapId="1" xpath="/TFI-IZD-POD/NTD-GFI-IZD-POD_1000378/P1078173" xmlDataType="decimal"/>
    </xmlCellPr>
  </singleXmlCell>
  <singleXmlCell id="808" xr6:uid="{00000000-000C-0000-FFFF-FFFF1E030000}" r="I47" connectionId="0">
    <xmlCellPr id="1" xr6:uid="{00000000-0010-0000-1E03-000001000000}" uniqueName="P1078174">
      <xmlPr mapId="1" xpath="/TFI-IZD-POD/NTD-GFI-IZD-POD_1000378/P1078174" xmlDataType="decimal"/>
    </xmlCellPr>
  </singleXmlCell>
  <singleXmlCell id="809" xr6:uid="{00000000-000C-0000-FFFF-FFFF1F030000}" r="H48" connectionId="0">
    <xmlCellPr id="1" xr6:uid="{00000000-0010-0000-1F03-000001000000}" uniqueName="P1078175">
      <xmlPr mapId="1" xpath="/TFI-IZD-POD/NTD-GFI-IZD-POD_1000378/P1078175" xmlDataType="decimal"/>
    </xmlCellPr>
  </singleXmlCell>
  <singleXmlCell id="810" xr6:uid="{00000000-000C-0000-FFFF-FFFF20030000}" r="I48" connectionId="0">
    <xmlCellPr id="1" xr6:uid="{00000000-0010-0000-2003-000001000000}" uniqueName="P1078176">
      <xmlPr mapId="1" xpath="/TFI-IZD-POD/NTD-GFI-IZD-POD_1000378/P1078176" xmlDataType="decimal"/>
    </xmlCellPr>
  </singleXmlCell>
  <singleXmlCell id="811" xr6:uid="{00000000-000C-0000-FFFF-FFFF21030000}" r="H49" connectionId="0">
    <xmlCellPr id="1" xr6:uid="{00000000-0010-0000-2103-000001000000}" uniqueName="P1078177">
      <xmlPr mapId="1" xpath="/TFI-IZD-POD/NTD-GFI-IZD-POD_1000378/P1078177" xmlDataType="decimal"/>
    </xmlCellPr>
  </singleXmlCell>
  <singleXmlCell id="812" xr6:uid="{00000000-000C-0000-FFFF-FFFF22030000}" r="I49" connectionId="0">
    <xmlCellPr id="1" xr6:uid="{00000000-0010-0000-2203-000001000000}" uniqueName="P1078178">
      <xmlPr mapId="1" xpath="/TFI-IZD-POD/NTD-GFI-IZD-POD_1000378/P1078178" xmlDataType="decimal"/>
    </xmlCellPr>
  </singleXmlCell>
  <singleXmlCell id="813" xr6:uid="{00000000-000C-0000-FFFF-FFFF23030000}" r="H50" connectionId="0">
    <xmlCellPr id="1" xr6:uid="{00000000-0010-0000-2303-000001000000}" uniqueName="P1078179">
      <xmlPr mapId="1" xpath="/TFI-IZD-POD/NTD-GFI-IZD-POD_1000378/P1078179" xmlDataType="decimal"/>
    </xmlCellPr>
  </singleXmlCell>
  <singleXmlCell id="814" xr6:uid="{00000000-000C-0000-FFFF-FFFF24030000}" r="I50" connectionId="0">
    <xmlCellPr id="1" xr6:uid="{00000000-0010-0000-2403-000001000000}" uniqueName="P1078180">
      <xmlPr mapId="1" xpath="/TFI-IZD-POD/NTD-GFI-IZD-POD_1000378/P1078180" xmlDataType="decimal"/>
    </xmlCellPr>
  </singleXmlCell>
  <singleXmlCell id="815" xr6:uid="{00000000-000C-0000-FFFF-FFFF25030000}" r="H51" connectionId="0">
    <xmlCellPr id="1" xr6:uid="{00000000-0010-0000-2503-000001000000}" uniqueName="P1078181">
      <xmlPr mapId="1" xpath="/TFI-IZD-POD/NTD-GFI-IZD-POD_1000378/P1078181" xmlDataType="decimal"/>
    </xmlCellPr>
  </singleXmlCell>
  <singleXmlCell id="816" xr6:uid="{00000000-000C-0000-FFFF-FFFF26030000}" r="I51" connectionId="0">
    <xmlCellPr id="1" xr6:uid="{00000000-0010-0000-2603-000001000000}" uniqueName="P1078182">
      <xmlPr mapId="1" xpath="/TFI-IZD-POD/NTD-GFI-IZD-POD_1000378/P1078182" xmlDataType="decimal"/>
    </xmlCellPr>
  </singleXmlCell>
  <singleXmlCell id="798" xr6:uid="{00000000-000C-0000-FFFF-FFFF27030000}" r="I42" connectionId="0">
    <xmlCellPr id="1" xr6:uid="{00000000-0010-0000-2703-000001000000}" uniqueName="P1078164">
      <xmlPr mapId="1" xpath="/TFI-IZD-POD/NTD-GFI-IZD-POD_1000378/P107816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Q61" sqref="Q61"/>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1">
        <v>1</v>
      </c>
    </row>
    <row r="3" spans="1:20" x14ac:dyDescent="0.25">
      <c r="A3" s="74"/>
      <c r="B3" s="75"/>
      <c r="C3" s="75"/>
      <c r="D3" s="75"/>
      <c r="E3" s="75"/>
      <c r="F3" s="75"/>
      <c r="G3" s="75"/>
      <c r="H3" s="75"/>
      <c r="I3" s="75"/>
      <c r="J3" s="76"/>
      <c r="N3" s="121">
        <v>2</v>
      </c>
    </row>
    <row r="4" spans="1:20" ht="33.6" customHeight="1" x14ac:dyDescent="0.25">
      <c r="A4" s="132" t="s">
        <v>392</v>
      </c>
      <c r="B4" s="133"/>
      <c r="C4" s="133"/>
      <c r="D4" s="133"/>
      <c r="E4" s="134">
        <v>43466</v>
      </c>
      <c r="F4" s="135"/>
      <c r="G4" s="77" t="s">
        <v>0</v>
      </c>
      <c r="H4" s="134">
        <v>43738</v>
      </c>
      <c r="I4" s="135"/>
      <c r="J4" s="78"/>
      <c r="N4" s="121">
        <v>3</v>
      </c>
    </row>
    <row r="5" spans="1:20" s="79" customFormat="1" ht="10.15" customHeight="1" x14ac:dyDescent="0.25">
      <c r="A5" s="136"/>
      <c r="B5" s="137"/>
      <c r="C5" s="137"/>
      <c r="D5" s="137"/>
      <c r="E5" s="137"/>
      <c r="F5" s="137"/>
      <c r="G5" s="137"/>
      <c r="H5" s="137"/>
      <c r="I5" s="137"/>
      <c r="J5" s="138"/>
      <c r="N5" s="122">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46" t="s">
        <v>416</v>
      </c>
      <c r="B10" s="147"/>
      <c r="C10" s="147"/>
      <c r="D10" s="147"/>
      <c r="E10" s="147"/>
      <c r="F10" s="147"/>
      <c r="G10" s="147"/>
      <c r="H10" s="147"/>
      <c r="I10" s="147"/>
      <c r="J10" s="90"/>
    </row>
    <row r="11" spans="1:20" ht="24.6" customHeight="1" x14ac:dyDescent="0.25">
      <c r="A11" s="148" t="s">
        <v>393</v>
      </c>
      <c r="B11" s="149"/>
      <c r="C11" s="141" t="s">
        <v>434</v>
      </c>
      <c r="D11" s="142"/>
      <c r="E11" s="91"/>
      <c r="F11" s="150" t="s">
        <v>417</v>
      </c>
      <c r="G11" s="140"/>
      <c r="H11" s="151" t="s">
        <v>435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436</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437</v>
      </c>
      <c r="D15" s="142"/>
      <c r="E15" s="159"/>
      <c r="F15" s="160"/>
      <c r="G15" s="97" t="s">
        <v>418</v>
      </c>
      <c r="H15" s="151" t="s">
        <v>438</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419</v>
      </c>
      <c r="C17" s="141" t="s">
        <v>439</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440</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441</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442</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t="s">
        <v>444</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847</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7" t="s">
        <v>422</v>
      </c>
      <c r="D31" s="165" t="s">
        <v>420</v>
      </c>
      <c r="E31" s="166"/>
      <c r="F31" s="166"/>
      <c r="G31" s="166"/>
      <c r="H31" s="106"/>
      <c r="I31" s="107" t="s">
        <v>421</v>
      </c>
      <c r="J31" s="108" t="s">
        <v>422</v>
      </c>
    </row>
    <row r="32" spans="1:10" x14ac:dyDescent="0.25">
      <c r="A32" s="148"/>
      <c r="B32" s="155"/>
      <c r="C32" s="109"/>
      <c r="D32" s="77"/>
      <c r="E32" s="160"/>
      <c r="F32" s="160"/>
      <c r="G32" s="160"/>
      <c r="H32" s="160"/>
      <c r="I32" s="104"/>
      <c r="J32" s="105"/>
    </row>
    <row r="33" spans="1:10" x14ac:dyDescent="0.25">
      <c r="A33" s="148" t="s">
        <v>410</v>
      </c>
      <c r="B33" s="155"/>
      <c r="C33" s="102" t="s">
        <v>424</v>
      </c>
      <c r="D33" s="165" t="s">
        <v>423</v>
      </c>
      <c r="E33" s="166"/>
      <c r="F33" s="166"/>
      <c r="G33" s="166"/>
      <c r="H33" s="100"/>
      <c r="I33" s="107" t="s">
        <v>424</v>
      </c>
      <c r="J33" s="108" t="s">
        <v>425</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t="s">
        <v>447</v>
      </c>
      <c r="B37" s="168"/>
      <c r="C37" s="168"/>
      <c r="D37" s="168"/>
      <c r="E37" s="167" t="s">
        <v>451</v>
      </c>
      <c r="F37" s="168"/>
      <c r="G37" s="168"/>
      <c r="H37" s="168"/>
      <c r="I37" s="169"/>
      <c r="J37" s="126" t="s">
        <v>452</v>
      </c>
    </row>
    <row r="38" spans="1:10" x14ac:dyDescent="0.25">
      <c r="A38" s="93"/>
      <c r="B38" s="94"/>
      <c r="C38" s="101"/>
      <c r="D38" s="170"/>
      <c r="E38" s="170"/>
      <c r="F38" s="170"/>
      <c r="G38" s="170"/>
      <c r="H38" s="170"/>
      <c r="I38" s="170"/>
      <c r="J38" s="96"/>
    </row>
    <row r="39" spans="1:10" x14ac:dyDescent="0.25">
      <c r="A39" s="167" t="s">
        <v>448</v>
      </c>
      <c r="B39" s="168"/>
      <c r="C39" s="168"/>
      <c r="D39" s="169"/>
      <c r="E39" s="167" t="s">
        <v>451</v>
      </c>
      <c r="F39" s="168"/>
      <c r="G39" s="168"/>
      <c r="H39" s="168"/>
      <c r="I39" s="169"/>
      <c r="J39" s="102">
        <v>1605747</v>
      </c>
    </row>
    <row r="40" spans="1:10" x14ac:dyDescent="0.25">
      <c r="A40" s="93"/>
      <c r="B40" s="94"/>
      <c r="C40" s="101"/>
      <c r="D40" s="111"/>
      <c r="E40" s="170"/>
      <c r="F40" s="170"/>
      <c r="G40" s="170"/>
      <c r="H40" s="170"/>
      <c r="I40" s="95"/>
      <c r="J40" s="96"/>
    </row>
    <row r="41" spans="1:10" x14ac:dyDescent="0.25">
      <c r="A41" s="167" t="s">
        <v>449</v>
      </c>
      <c r="B41" s="168"/>
      <c r="C41" s="168"/>
      <c r="D41" s="169"/>
      <c r="E41" s="167" t="s">
        <v>451</v>
      </c>
      <c r="F41" s="168"/>
      <c r="G41" s="168"/>
      <c r="H41" s="168"/>
      <c r="I41" s="169"/>
      <c r="J41" s="117" t="s">
        <v>453</v>
      </c>
    </row>
    <row r="42" spans="1:10" x14ac:dyDescent="0.25">
      <c r="A42" s="93"/>
      <c r="B42" s="94"/>
      <c r="C42" s="101"/>
      <c r="D42" s="111"/>
      <c r="E42" s="170"/>
      <c r="F42" s="170"/>
      <c r="G42" s="170"/>
      <c r="H42" s="170"/>
      <c r="I42" s="95"/>
      <c r="J42" s="96"/>
    </row>
    <row r="43" spans="1:10" x14ac:dyDescent="0.25">
      <c r="A43" s="167" t="s">
        <v>450</v>
      </c>
      <c r="B43" s="168"/>
      <c r="C43" s="168"/>
      <c r="D43" s="169"/>
      <c r="E43" s="167" t="s">
        <v>451</v>
      </c>
      <c r="F43" s="168"/>
      <c r="G43" s="168"/>
      <c r="H43" s="168"/>
      <c r="I43" s="169"/>
      <c r="J43" s="102">
        <v>4439856</v>
      </c>
    </row>
    <row r="44" spans="1:10" x14ac:dyDescent="0.25">
      <c r="A44" s="112"/>
      <c r="B44" s="101"/>
      <c r="C44" s="171"/>
      <c r="D44" s="171"/>
      <c r="E44" s="145"/>
      <c r="F44" s="145"/>
      <c r="G44" s="171"/>
      <c r="H44" s="171"/>
      <c r="I44" s="171"/>
      <c r="J44" s="96"/>
    </row>
    <row r="45" spans="1:10" x14ac:dyDescent="0.25">
      <c r="A45" s="167" t="s">
        <v>462</v>
      </c>
      <c r="B45" s="168"/>
      <c r="C45" s="168"/>
      <c r="D45" s="169"/>
      <c r="E45" s="167" t="s">
        <v>461</v>
      </c>
      <c r="F45" s="168"/>
      <c r="G45" s="168"/>
      <c r="H45" s="168"/>
      <c r="I45" s="169"/>
      <c r="J45" s="102">
        <v>80070612</v>
      </c>
    </row>
    <row r="46" spans="1:10" x14ac:dyDescent="0.25">
      <c r="A46" s="112"/>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2"/>
      <c r="B48" s="101"/>
      <c r="C48" s="101"/>
      <c r="D48" s="94"/>
      <c r="E48" s="145"/>
      <c r="F48" s="145"/>
      <c r="G48" s="171"/>
      <c r="H48" s="171"/>
      <c r="I48" s="94"/>
      <c r="J48" s="113" t="s">
        <v>426</v>
      </c>
    </row>
    <row r="49" spans="1:10" x14ac:dyDescent="0.25">
      <c r="A49" s="112"/>
      <c r="B49" s="101"/>
      <c r="C49" s="101"/>
      <c r="D49" s="94"/>
      <c r="E49" s="145"/>
      <c r="F49" s="145"/>
      <c r="G49" s="171"/>
      <c r="H49" s="171"/>
      <c r="I49" s="94"/>
      <c r="J49" s="113" t="s">
        <v>427</v>
      </c>
    </row>
    <row r="50" spans="1:10" ht="14.45" customHeight="1" x14ac:dyDescent="0.25">
      <c r="A50" s="139" t="s">
        <v>403</v>
      </c>
      <c r="B50" s="150"/>
      <c r="C50" s="151"/>
      <c r="D50" s="152"/>
      <c r="E50" s="177" t="s">
        <v>428</v>
      </c>
      <c r="F50" s="178"/>
      <c r="G50" s="156"/>
      <c r="H50" s="157"/>
      <c r="I50" s="157"/>
      <c r="J50" s="158"/>
    </row>
    <row r="51" spans="1:10" x14ac:dyDescent="0.25">
      <c r="A51" s="112"/>
      <c r="B51" s="101"/>
      <c r="C51" s="171"/>
      <c r="D51" s="171"/>
      <c r="E51" s="145"/>
      <c r="F51" s="145"/>
      <c r="G51" s="179" t="s">
        <v>429</v>
      </c>
      <c r="H51" s="179"/>
      <c r="I51" s="179"/>
      <c r="J51" s="85"/>
    </row>
    <row r="52" spans="1:10" ht="13.9" customHeight="1" x14ac:dyDescent="0.25">
      <c r="A52" s="139" t="s">
        <v>404</v>
      </c>
      <c r="B52" s="150"/>
      <c r="C52" s="156" t="s">
        <v>445</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446</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443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430</v>
      </c>
      <c r="B58" s="150"/>
      <c r="C58" s="180"/>
      <c r="D58" s="181"/>
      <c r="E58" s="181"/>
      <c r="F58" s="181"/>
      <c r="G58" s="181"/>
      <c r="H58" s="181"/>
      <c r="I58" s="181"/>
      <c r="J58" s="182"/>
    </row>
    <row r="59" spans="1:10" ht="14.45" customHeight="1" x14ac:dyDescent="0.25">
      <c r="A59" s="93"/>
      <c r="B59" s="94"/>
      <c r="C59" s="183" t="s">
        <v>431</v>
      </c>
      <c r="D59" s="183"/>
      <c r="E59" s="183"/>
      <c r="F59" s="183"/>
      <c r="G59" s="94"/>
      <c r="H59" s="94"/>
      <c r="I59" s="94"/>
      <c r="J59" s="96"/>
    </row>
    <row r="60" spans="1:10" x14ac:dyDescent="0.25">
      <c r="A60" s="139" t="s">
        <v>432</v>
      </c>
      <c r="B60" s="150"/>
      <c r="C60" s="180"/>
      <c r="D60" s="181"/>
      <c r="E60" s="181"/>
      <c r="F60" s="181"/>
      <c r="G60" s="181"/>
      <c r="H60" s="181"/>
      <c r="I60" s="181"/>
      <c r="J60" s="182"/>
    </row>
    <row r="61" spans="1:10" ht="14.45" customHeight="1" x14ac:dyDescent="0.25">
      <c r="A61" s="114"/>
      <c r="B61" s="115"/>
      <c r="C61" s="184" t="s">
        <v>433</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I27" sqref="I27"/>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454</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455</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430871555</v>
      </c>
      <c r="I9" s="34">
        <f>I10+I17+I27+I38+I43</f>
        <v>478115377</v>
      </c>
    </row>
    <row r="10" spans="1:9" ht="12.75" customHeight="1" x14ac:dyDescent="0.2">
      <c r="A10" s="186" t="s">
        <v>5</v>
      </c>
      <c r="B10" s="186"/>
      <c r="C10" s="186"/>
      <c r="D10" s="186"/>
      <c r="E10" s="186"/>
      <c r="F10" s="186"/>
      <c r="G10" s="16">
        <v>3</v>
      </c>
      <c r="H10" s="34">
        <f>H11+H12+H13+H14+H15+H16</f>
        <v>192909705</v>
      </c>
      <c r="I10" s="34">
        <f>I11+I12+I13+I14+I15+I16</f>
        <v>238766092</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124154642</v>
      </c>
      <c r="I12" s="33">
        <v>164522373</v>
      </c>
    </row>
    <row r="13" spans="1:9" ht="12.75" customHeight="1" x14ac:dyDescent="0.2">
      <c r="A13" s="185" t="s">
        <v>8</v>
      </c>
      <c r="B13" s="185"/>
      <c r="C13" s="185"/>
      <c r="D13" s="185"/>
      <c r="E13" s="185"/>
      <c r="F13" s="185"/>
      <c r="G13" s="15">
        <v>6</v>
      </c>
      <c r="H13" s="33">
        <v>68212973</v>
      </c>
      <c r="I13" s="33">
        <v>73812973</v>
      </c>
    </row>
    <row r="14" spans="1:9" ht="12.75" customHeight="1" x14ac:dyDescent="0.2">
      <c r="A14" s="185" t="s">
        <v>9</v>
      </c>
      <c r="B14" s="185"/>
      <c r="C14" s="185"/>
      <c r="D14" s="185"/>
      <c r="E14" s="185"/>
      <c r="F14" s="185"/>
      <c r="G14" s="15">
        <v>7</v>
      </c>
      <c r="H14" s="33">
        <v>17280</v>
      </c>
      <c r="I14" s="33">
        <v>282780</v>
      </c>
    </row>
    <row r="15" spans="1:9" ht="12.75" customHeight="1" x14ac:dyDescent="0.2">
      <c r="A15" s="185" t="s">
        <v>10</v>
      </c>
      <c r="B15" s="185"/>
      <c r="C15" s="185"/>
      <c r="D15" s="185"/>
      <c r="E15" s="185"/>
      <c r="F15" s="185"/>
      <c r="G15" s="15">
        <v>8</v>
      </c>
      <c r="H15" s="33">
        <v>524810</v>
      </c>
      <c r="I15" s="33">
        <v>147966</v>
      </c>
    </row>
    <row r="16" spans="1:9" ht="12.75" customHeight="1" x14ac:dyDescent="0.2">
      <c r="A16" s="185" t="s">
        <v>11</v>
      </c>
      <c r="B16" s="185"/>
      <c r="C16" s="185"/>
      <c r="D16" s="185"/>
      <c r="E16" s="185"/>
      <c r="F16" s="185"/>
      <c r="G16" s="15">
        <v>9</v>
      </c>
      <c r="H16" s="33">
        <v>0</v>
      </c>
      <c r="I16" s="33">
        <v>0</v>
      </c>
    </row>
    <row r="17" spans="1:9" ht="12.75" customHeight="1" x14ac:dyDescent="0.2">
      <c r="A17" s="186" t="s">
        <v>12</v>
      </c>
      <c r="B17" s="186"/>
      <c r="C17" s="186"/>
      <c r="D17" s="186"/>
      <c r="E17" s="186"/>
      <c r="F17" s="186"/>
      <c r="G17" s="16">
        <v>10</v>
      </c>
      <c r="H17" s="34">
        <f>H18+H19+H20+H21+H22+H23+H24+H25+H26</f>
        <v>188439603</v>
      </c>
      <c r="I17" s="34">
        <f>I18+I19+I20+I21+I22+I23+I24+I25+I26</f>
        <v>188470414</v>
      </c>
    </row>
    <row r="18" spans="1:9" ht="12.75" customHeight="1" x14ac:dyDescent="0.2">
      <c r="A18" s="185" t="s">
        <v>13</v>
      </c>
      <c r="B18" s="185"/>
      <c r="C18" s="185"/>
      <c r="D18" s="185"/>
      <c r="E18" s="185"/>
      <c r="F18" s="185"/>
      <c r="G18" s="15">
        <v>11</v>
      </c>
      <c r="H18" s="33">
        <v>25226916</v>
      </c>
      <c r="I18" s="33">
        <v>30400331</v>
      </c>
    </row>
    <row r="19" spans="1:9" ht="12.75" customHeight="1" x14ac:dyDescent="0.2">
      <c r="A19" s="185" t="s">
        <v>14</v>
      </c>
      <c r="B19" s="185"/>
      <c r="C19" s="185"/>
      <c r="D19" s="185"/>
      <c r="E19" s="185"/>
      <c r="F19" s="185"/>
      <c r="G19" s="15">
        <v>12</v>
      </c>
      <c r="H19" s="33">
        <v>123255733</v>
      </c>
      <c r="I19" s="33">
        <v>120552601</v>
      </c>
    </row>
    <row r="20" spans="1:9" ht="12.75" customHeight="1" x14ac:dyDescent="0.2">
      <c r="A20" s="185" t="s">
        <v>15</v>
      </c>
      <c r="B20" s="185"/>
      <c r="C20" s="185"/>
      <c r="D20" s="185"/>
      <c r="E20" s="185"/>
      <c r="F20" s="185"/>
      <c r="G20" s="15">
        <v>13</v>
      </c>
      <c r="H20" s="33">
        <v>16759305</v>
      </c>
      <c r="I20" s="33">
        <v>16760226</v>
      </c>
    </row>
    <row r="21" spans="1:9" ht="12.75" customHeight="1" x14ac:dyDescent="0.2">
      <c r="A21" s="185" t="s">
        <v>16</v>
      </c>
      <c r="B21" s="185"/>
      <c r="C21" s="185"/>
      <c r="D21" s="185"/>
      <c r="E21" s="185"/>
      <c r="F21" s="185"/>
      <c r="G21" s="15">
        <v>14</v>
      </c>
      <c r="H21" s="33">
        <v>14563096</v>
      </c>
      <c r="I21" s="33">
        <v>12128689</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201990</v>
      </c>
      <c r="I23" s="33">
        <v>525167</v>
      </c>
    </row>
    <row r="24" spans="1:9" ht="12.75" customHeight="1" x14ac:dyDescent="0.2">
      <c r="A24" s="185" t="s">
        <v>19</v>
      </c>
      <c r="B24" s="185"/>
      <c r="C24" s="185"/>
      <c r="D24" s="185"/>
      <c r="E24" s="185"/>
      <c r="F24" s="185"/>
      <c r="G24" s="15">
        <v>17</v>
      </c>
      <c r="H24" s="33">
        <v>7549173</v>
      </c>
      <c r="I24" s="33">
        <v>7227955</v>
      </c>
    </row>
    <row r="25" spans="1:9" ht="12.75" customHeight="1" x14ac:dyDescent="0.2">
      <c r="A25" s="185" t="s">
        <v>20</v>
      </c>
      <c r="B25" s="185"/>
      <c r="C25" s="185"/>
      <c r="D25" s="185"/>
      <c r="E25" s="185"/>
      <c r="F25" s="185"/>
      <c r="G25" s="15">
        <v>18</v>
      </c>
      <c r="H25" s="33">
        <v>883390</v>
      </c>
      <c r="I25" s="33">
        <v>875445</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37871248</v>
      </c>
      <c r="I27" s="34">
        <f>SUM(I28:I37)</f>
        <v>39053234</v>
      </c>
    </row>
    <row r="28" spans="1:9" ht="12.75" customHeight="1" x14ac:dyDescent="0.2">
      <c r="A28" s="185" t="s">
        <v>23</v>
      </c>
      <c r="B28" s="185"/>
      <c r="C28" s="185"/>
      <c r="D28" s="185"/>
      <c r="E28" s="185"/>
      <c r="F28" s="185"/>
      <c r="G28" s="15">
        <v>21</v>
      </c>
      <c r="H28" s="33">
        <v>0</v>
      </c>
      <c r="I28" s="33">
        <v>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21837638</v>
      </c>
      <c r="I31" s="33">
        <v>21687890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16033610</v>
      </c>
      <c r="I35" s="33">
        <v>17365344</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280120</v>
      </c>
      <c r="I38" s="34">
        <f>I39+I40+I41+I42</f>
        <v>379506</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280120</v>
      </c>
      <c r="I42" s="33">
        <v>379506</v>
      </c>
    </row>
    <row r="43" spans="1:9" ht="12.75" customHeight="1" x14ac:dyDescent="0.2">
      <c r="A43" s="185" t="s">
        <v>38</v>
      </c>
      <c r="B43" s="185"/>
      <c r="C43" s="185"/>
      <c r="D43" s="185"/>
      <c r="E43" s="185"/>
      <c r="F43" s="185"/>
      <c r="G43" s="15">
        <v>36</v>
      </c>
      <c r="H43" s="33">
        <v>11370879</v>
      </c>
      <c r="I43" s="33">
        <v>11446131</v>
      </c>
    </row>
    <row r="44" spans="1:9" ht="12.75" customHeight="1" x14ac:dyDescent="0.2">
      <c r="A44" s="187" t="s">
        <v>382</v>
      </c>
      <c r="B44" s="187"/>
      <c r="C44" s="187"/>
      <c r="D44" s="187"/>
      <c r="E44" s="187"/>
      <c r="F44" s="187"/>
      <c r="G44" s="16">
        <v>37</v>
      </c>
      <c r="H44" s="34">
        <f>H45+H53+H60+H70</f>
        <v>1551081314</v>
      </c>
      <c r="I44" s="34">
        <f>I45+I53+I60+I70</f>
        <v>1902410267</v>
      </c>
    </row>
    <row r="45" spans="1:9" ht="12.75" customHeight="1" x14ac:dyDescent="0.2">
      <c r="A45" s="186" t="s">
        <v>39</v>
      </c>
      <c r="B45" s="186"/>
      <c r="C45" s="186"/>
      <c r="D45" s="186"/>
      <c r="E45" s="186"/>
      <c r="F45" s="186"/>
      <c r="G45" s="16">
        <v>38</v>
      </c>
      <c r="H45" s="34">
        <f>SUM(H46:H52)</f>
        <v>346266405</v>
      </c>
      <c r="I45" s="34">
        <f>SUM(I46:I52)</f>
        <v>377535300</v>
      </c>
    </row>
    <row r="46" spans="1:9" ht="12.75" customHeight="1" x14ac:dyDescent="0.2">
      <c r="A46" s="185" t="s">
        <v>40</v>
      </c>
      <c r="B46" s="185"/>
      <c r="C46" s="185"/>
      <c r="D46" s="185"/>
      <c r="E46" s="185"/>
      <c r="F46" s="185"/>
      <c r="G46" s="15">
        <v>39</v>
      </c>
      <c r="H46" s="33">
        <v>570043</v>
      </c>
      <c r="I46" s="33">
        <v>534289</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342478811</v>
      </c>
      <c r="I49" s="33">
        <v>371511776</v>
      </c>
    </row>
    <row r="50" spans="1:9" ht="12.75" customHeight="1" x14ac:dyDescent="0.2">
      <c r="A50" s="185" t="s">
        <v>44</v>
      </c>
      <c r="B50" s="185"/>
      <c r="C50" s="185"/>
      <c r="D50" s="185"/>
      <c r="E50" s="185"/>
      <c r="F50" s="185"/>
      <c r="G50" s="15">
        <v>43</v>
      </c>
      <c r="H50" s="33">
        <v>3217551</v>
      </c>
      <c r="I50" s="33">
        <v>5489235</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1171056287</v>
      </c>
      <c r="I53" s="34">
        <f>SUM(I54:I59)</f>
        <v>1505283769</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10260643</v>
      </c>
      <c r="I55" s="33">
        <v>18772596</v>
      </c>
    </row>
    <row r="56" spans="1:9" ht="12.75" customHeight="1" x14ac:dyDescent="0.2">
      <c r="A56" s="185" t="s">
        <v>50</v>
      </c>
      <c r="B56" s="185"/>
      <c r="C56" s="185"/>
      <c r="D56" s="185"/>
      <c r="E56" s="185"/>
      <c r="F56" s="185"/>
      <c r="G56" s="15">
        <v>49</v>
      </c>
      <c r="H56" s="33">
        <v>1152163703</v>
      </c>
      <c r="I56" s="33">
        <v>1484189759</v>
      </c>
    </row>
    <row r="57" spans="1:9" ht="12.75" customHeight="1" x14ac:dyDescent="0.2">
      <c r="A57" s="185" t="s">
        <v>51</v>
      </c>
      <c r="B57" s="185"/>
      <c r="C57" s="185"/>
      <c r="D57" s="185"/>
      <c r="E57" s="185"/>
      <c r="F57" s="185"/>
      <c r="G57" s="15">
        <v>50</v>
      </c>
      <c r="H57" s="33">
        <v>32060</v>
      </c>
      <c r="I57" s="33">
        <v>41012</v>
      </c>
    </row>
    <row r="58" spans="1:9" ht="12.75" customHeight="1" x14ac:dyDescent="0.2">
      <c r="A58" s="185" t="s">
        <v>52</v>
      </c>
      <c r="B58" s="185"/>
      <c r="C58" s="185"/>
      <c r="D58" s="185"/>
      <c r="E58" s="185"/>
      <c r="F58" s="185"/>
      <c r="G58" s="15">
        <v>51</v>
      </c>
      <c r="H58" s="33">
        <v>7426811</v>
      </c>
      <c r="I58" s="33">
        <v>230319</v>
      </c>
    </row>
    <row r="59" spans="1:9" ht="12.75" customHeight="1" x14ac:dyDescent="0.2">
      <c r="A59" s="185" t="s">
        <v>53</v>
      </c>
      <c r="B59" s="185"/>
      <c r="C59" s="185"/>
      <c r="D59" s="185"/>
      <c r="E59" s="185"/>
      <c r="F59" s="185"/>
      <c r="G59" s="15">
        <v>52</v>
      </c>
      <c r="H59" s="33">
        <v>1173070</v>
      </c>
      <c r="I59" s="33">
        <v>2050083</v>
      </c>
    </row>
    <row r="60" spans="1:9" ht="12.75" customHeight="1" x14ac:dyDescent="0.2">
      <c r="A60" s="186" t="s">
        <v>54</v>
      </c>
      <c r="B60" s="186"/>
      <c r="C60" s="186"/>
      <c r="D60" s="186"/>
      <c r="E60" s="186"/>
      <c r="F60" s="186"/>
      <c r="G60" s="16">
        <v>53</v>
      </c>
      <c r="H60" s="34">
        <f>SUM(H61:H69)</f>
        <v>5165262</v>
      </c>
      <c r="I60" s="34">
        <f>SUM(I61:I69)</f>
        <v>1383196</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5165262</v>
      </c>
      <c r="I68" s="33">
        <v>1383196</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28593360</v>
      </c>
      <c r="I70" s="33">
        <v>18208002</v>
      </c>
    </row>
    <row r="71" spans="1:9" ht="12.75" customHeight="1" x14ac:dyDescent="0.2">
      <c r="A71" s="202" t="s">
        <v>58</v>
      </c>
      <c r="B71" s="202"/>
      <c r="C71" s="202"/>
      <c r="D71" s="202"/>
      <c r="E71" s="202"/>
      <c r="F71" s="202"/>
      <c r="G71" s="15">
        <v>64</v>
      </c>
      <c r="H71" s="33">
        <v>5898410</v>
      </c>
      <c r="I71" s="33">
        <v>13820538</v>
      </c>
    </row>
    <row r="72" spans="1:9" ht="12.75" customHeight="1" x14ac:dyDescent="0.2">
      <c r="A72" s="187" t="s">
        <v>383</v>
      </c>
      <c r="B72" s="187"/>
      <c r="C72" s="187"/>
      <c r="D72" s="187"/>
      <c r="E72" s="187"/>
      <c r="F72" s="187"/>
      <c r="G72" s="16">
        <v>65</v>
      </c>
      <c r="H72" s="34">
        <f>H8+H9+H44+H71</f>
        <v>1987851279</v>
      </c>
      <c r="I72" s="34">
        <f>I8+I9+I44+I71</f>
        <v>2394346182</v>
      </c>
    </row>
    <row r="73" spans="1:9" ht="12.75" customHeight="1" x14ac:dyDescent="0.2">
      <c r="A73" s="202" t="s">
        <v>59</v>
      </c>
      <c r="B73" s="202"/>
      <c r="C73" s="202"/>
      <c r="D73" s="202"/>
      <c r="E73" s="202"/>
      <c r="F73" s="202"/>
      <c r="G73" s="15">
        <v>66</v>
      </c>
      <c r="H73" s="33">
        <v>132109570</v>
      </c>
      <c r="I73" s="33">
        <v>130867565</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450925989</v>
      </c>
      <c r="I75" s="34">
        <f>I76+I77+I78+I84+I85+I89+I92+I95</f>
        <v>492763446</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6" t="s">
        <v>63</v>
      </c>
      <c r="B78" s="186"/>
      <c r="C78" s="186"/>
      <c r="D78" s="186"/>
      <c r="E78" s="186"/>
      <c r="F78" s="186"/>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203" t="s">
        <v>69</v>
      </c>
      <c r="B84" s="203"/>
      <c r="C84" s="203"/>
      <c r="D84" s="203"/>
      <c r="E84" s="203"/>
      <c r="F84" s="203"/>
      <c r="G84" s="118">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153768168</v>
      </c>
      <c r="I89" s="34">
        <f>I90-I91</f>
        <v>168375311</v>
      </c>
    </row>
    <row r="90" spans="1:9" ht="12.75" customHeight="1" x14ac:dyDescent="0.2">
      <c r="A90" s="185" t="s">
        <v>75</v>
      </c>
      <c r="B90" s="185"/>
      <c r="C90" s="185"/>
      <c r="D90" s="185"/>
      <c r="E90" s="185"/>
      <c r="F90" s="185"/>
      <c r="G90" s="15">
        <v>82</v>
      </c>
      <c r="H90" s="33">
        <v>153768168</v>
      </c>
      <c r="I90" s="33">
        <v>168375311</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33684943</v>
      </c>
      <c r="I92" s="34">
        <f>I93-I94</f>
        <v>60915257</v>
      </c>
    </row>
    <row r="93" spans="1:9" ht="12.75" customHeight="1" x14ac:dyDescent="0.2">
      <c r="A93" s="185" t="s">
        <v>78</v>
      </c>
      <c r="B93" s="185"/>
      <c r="C93" s="185"/>
      <c r="D93" s="185"/>
      <c r="E93" s="185"/>
      <c r="F93" s="185"/>
      <c r="G93" s="15">
        <v>85</v>
      </c>
      <c r="H93" s="33">
        <v>33684943</v>
      </c>
      <c r="I93" s="33">
        <v>60915257</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740390</v>
      </c>
      <c r="I96" s="34">
        <f>SUM(I97:I102)</f>
        <v>740390</v>
      </c>
    </row>
    <row r="97" spans="1:9" ht="12.75" customHeight="1" x14ac:dyDescent="0.2">
      <c r="A97" s="185" t="s">
        <v>81</v>
      </c>
      <c r="B97" s="185"/>
      <c r="C97" s="185"/>
      <c r="D97" s="185"/>
      <c r="E97" s="185"/>
      <c r="F97" s="185"/>
      <c r="G97" s="15">
        <v>89</v>
      </c>
      <c r="H97" s="33">
        <v>740390</v>
      </c>
      <c r="I97" s="33">
        <v>740390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22036320</v>
      </c>
      <c r="I103" s="34">
        <f>SUM(I104:I114)</f>
        <v>58510867</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6113630</v>
      </c>
      <c r="I109" s="33">
        <v>6101001</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36487176</v>
      </c>
    </row>
    <row r="114" spans="1:9" ht="12.75" customHeight="1" x14ac:dyDescent="0.2">
      <c r="A114" s="185" t="s">
        <v>97</v>
      </c>
      <c r="B114" s="185"/>
      <c r="C114" s="185"/>
      <c r="D114" s="185"/>
      <c r="E114" s="185"/>
      <c r="F114" s="185"/>
      <c r="G114" s="15">
        <v>106</v>
      </c>
      <c r="H114" s="33">
        <v>15922690</v>
      </c>
      <c r="I114" s="33">
        <v>15922690</v>
      </c>
    </row>
    <row r="115" spans="1:9" ht="12.75" customHeight="1" x14ac:dyDescent="0.2">
      <c r="A115" s="187" t="s">
        <v>387</v>
      </c>
      <c r="B115" s="187"/>
      <c r="C115" s="187"/>
      <c r="D115" s="187"/>
      <c r="E115" s="187"/>
      <c r="F115" s="187"/>
      <c r="G115" s="16">
        <v>107</v>
      </c>
      <c r="H115" s="34">
        <f>SUM(H116:H129)</f>
        <v>1511901989</v>
      </c>
      <c r="I115" s="34">
        <f>SUM(I116:I129)</f>
        <v>1837133393</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72678512</v>
      </c>
      <c r="I118" s="33">
        <v>49195765</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269875462</v>
      </c>
      <c r="I121" s="33">
        <v>426198280</v>
      </c>
    </row>
    <row r="122" spans="1:9" ht="12.75" customHeight="1" x14ac:dyDescent="0.2">
      <c r="A122" s="185" t="s">
        <v>93</v>
      </c>
      <c r="B122" s="185"/>
      <c r="C122" s="185"/>
      <c r="D122" s="185"/>
      <c r="E122" s="185"/>
      <c r="F122" s="185"/>
      <c r="G122" s="15">
        <v>114</v>
      </c>
      <c r="H122" s="33">
        <v>4353764</v>
      </c>
      <c r="I122" s="33">
        <v>34809</v>
      </c>
    </row>
    <row r="123" spans="1:9" ht="12.75" customHeight="1" x14ac:dyDescent="0.2">
      <c r="A123" s="185" t="s">
        <v>94</v>
      </c>
      <c r="B123" s="185"/>
      <c r="C123" s="185"/>
      <c r="D123" s="185"/>
      <c r="E123" s="185"/>
      <c r="F123" s="185"/>
      <c r="G123" s="15">
        <v>115</v>
      </c>
      <c r="H123" s="33">
        <v>1139118214</v>
      </c>
      <c r="I123" s="33">
        <v>1319624985</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11107205</v>
      </c>
      <c r="I125" s="33">
        <v>9489721</v>
      </c>
    </row>
    <row r="126" spans="1:9" x14ac:dyDescent="0.2">
      <c r="A126" s="185" t="s">
        <v>99</v>
      </c>
      <c r="B126" s="185"/>
      <c r="C126" s="185"/>
      <c r="D126" s="185"/>
      <c r="E126" s="185"/>
      <c r="F126" s="185"/>
      <c r="G126" s="15">
        <v>118</v>
      </c>
      <c r="H126" s="33">
        <v>13266373</v>
      </c>
      <c r="I126" s="33">
        <v>21859124</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1502459</v>
      </c>
      <c r="I129" s="33">
        <v>10730709</v>
      </c>
    </row>
    <row r="130" spans="1:9" ht="22.15" customHeight="1" x14ac:dyDescent="0.2">
      <c r="A130" s="202" t="s">
        <v>103</v>
      </c>
      <c r="B130" s="202"/>
      <c r="C130" s="202"/>
      <c r="D130" s="202"/>
      <c r="E130" s="202"/>
      <c r="F130" s="202"/>
      <c r="G130" s="15">
        <v>122</v>
      </c>
      <c r="H130" s="33">
        <v>2246591</v>
      </c>
      <c r="I130" s="33">
        <v>5198086</v>
      </c>
    </row>
    <row r="131" spans="1:9" x14ac:dyDescent="0.2">
      <c r="A131" s="187" t="s">
        <v>388</v>
      </c>
      <c r="B131" s="187"/>
      <c r="C131" s="187"/>
      <c r="D131" s="187"/>
      <c r="E131" s="187"/>
      <c r="F131" s="187"/>
      <c r="G131" s="16">
        <v>123</v>
      </c>
      <c r="H131" s="34">
        <f>H75+H96+H103+H115+H130</f>
        <v>1987851279</v>
      </c>
      <c r="I131" s="34">
        <f>I75+I96+I103+I115+I130</f>
        <v>2394346182</v>
      </c>
    </row>
    <row r="132" spans="1:9" x14ac:dyDescent="0.2">
      <c r="A132" s="202" t="s">
        <v>104</v>
      </c>
      <c r="B132" s="202"/>
      <c r="C132" s="202"/>
      <c r="D132" s="202"/>
      <c r="E132" s="202"/>
      <c r="F132" s="202"/>
      <c r="G132" s="15">
        <v>124</v>
      </c>
      <c r="H132" s="33">
        <v>132109570</v>
      </c>
      <c r="I132" s="33">
        <v>130867565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I66" sqref="I6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19"/>
      <c r="K1" s="119"/>
    </row>
    <row r="2" spans="1:11" x14ac:dyDescent="0.2">
      <c r="A2" s="224" t="s">
        <v>456</v>
      </c>
      <c r="B2" s="191"/>
      <c r="C2" s="191"/>
      <c r="D2" s="191"/>
      <c r="E2" s="191"/>
      <c r="F2" s="191"/>
      <c r="G2" s="191"/>
      <c r="H2" s="191"/>
      <c r="I2" s="191"/>
      <c r="J2" s="119"/>
      <c r="K2" s="119"/>
    </row>
    <row r="3" spans="1:11" x14ac:dyDescent="0.2">
      <c r="A3" s="212" t="s">
        <v>355</v>
      </c>
      <c r="B3" s="213"/>
      <c r="C3" s="213"/>
      <c r="D3" s="213"/>
      <c r="E3" s="213"/>
      <c r="F3" s="213"/>
      <c r="G3" s="213"/>
      <c r="H3" s="213"/>
      <c r="I3" s="213"/>
      <c r="J3" s="214"/>
      <c r="K3" s="214"/>
    </row>
    <row r="4" spans="1:11" x14ac:dyDescent="0.2">
      <c r="A4" s="215" t="s">
        <v>457</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2292802957</v>
      </c>
      <c r="I8" s="37">
        <f>SUM(I9:I13)</f>
        <v>792459469</v>
      </c>
      <c r="J8" s="37">
        <f>SUM(J9:J13)</f>
        <v>2695251622</v>
      </c>
      <c r="K8" s="37">
        <f>SUM(K9:K13)</f>
        <v>933991407</v>
      </c>
    </row>
    <row r="9" spans="1:11" x14ac:dyDescent="0.2">
      <c r="A9" s="185" t="s">
        <v>121</v>
      </c>
      <c r="B9" s="185"/>
      <c r="C9" s="185"/>
      <c r="D9" s="185"/>
      <c r="E9" s="185"/>
      <c r="F9" s="185"/>
      <c r="G9" s="15">
        <v>126</v>
      </c>
      <c r="H9" s="33">
        <v>0</v>
      </c>
      <c r="I9" s="33">
        <v>0</v>
      </c>
      <c r="J9" s="33">
        <v>0</v>
      </c>
      <c r="K9" s="33">
        <v>0</v>
      </c>
    </row>
    <row r="10" spans="1:11" x14ac:dyDescent="0.2">
      <c r="A10" s="185" t="s">
        <v>122</v>
      </c>
      <c r="B10" s="185"/>
      <c r="C10" s="185"/>
      <c r="D10" s="185"/>
      <c r="E10" s="185"/>
      <c r="F10" s="185"/>
      <c r="G10" s="15">
        <v>127</v>
      </c>
      <c r="H10" s="33">
        <v>2275232300</v>
      </c>
      <c r="I10" s="33">
        <v>783306909</v>
      </c>
      <c r="J10" s="33">
        <v>2675961107</v>
      </c>
      <c r="K10" s="33">
        <v>928309541</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-300</v>
      </c>
    </row>
    <row r="13" spans="1:11" x14ac:dyDescent="0.2">
      <c r="A13" s="185" t="s">
        <v>125</v>
      </c>
      <c r="B13" s="185"/>
      <c r="C13" s="185"/>
      <c r="D13" s="185"/>
      <c r="E13" s="185"/>
      <c r="F13" s="185"/>
      <c r="G13" s="15">
        <v>130</v>
      </c>
      <c r="H13" s="33">
        <v>17570657</v>
      </c>
      <c r="I13" s="33">
        <v>9152560</v>
      </c>
      <c r="J13" s="33">
        <v>19290515</v>
      </c>
      <c r="K13" s="33">
        <v>5682166</v>
      </c>
    </row>
    <row r="14" spans="1:11" x14ac:dyDescent="0.2">
      <c r="A14" s="221" t="s">
        <v>126</v>
      </c>
      <c r="B14" s="221"/>
      <c r="C14" s="221"/>
      <c r="D14" s="221"/>
      <c r="E14" s="221"/>
      <c r="F14" s="221"/>
      <c r="G14" s="20">
        <v>131</v>
      </c>
      <c r="H14" s="37">
        <f>H15+H16+H20+H24+H25+H26+H29+H36</f>
        <v>2217295524</v>
      </c>
      <c r="I14" s="37">
        <f>I15+I16+I20+I24+I25+I26+I29+I36</f>
        <v>759286801</v>
      </c>
      <c r="J14" s="37">
        <f>J15+J16+J20+J24+J25+J26+J29+J36</f>
        <v>2610774804</v>
      </c>
      <c r="K14" s="37">
        <f>K15+K16+K20+K24+K25+K26+K29+K36</f>
        <v>901166189</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2103741432</v>
      </c>
      <c r="I16" s="37">
        <f>SUM(I17:I19)</f>
        <v>723577665</v>
      </c>
      <c r="J16" s="37">
        <f>SUM(J17:J19)</f>
        <v>2481106601</v>
      </c>
      <c r="K16" s="37">
        <f>SUM(K17:K19)</f>
        <v>858626962</v>
      </c>
    </row>
    <row r="17" spans="1:11" x14ac:dyDescent="0.2">
      <c r="A17" s="227" t="s">
        <v>128</v>
      </c>
      <c r="B17" s="227"/>
      <c r="C17" s="227"/>
      <c r="D17" s="227"/>
      <c r="E17" s="227"/>
      <c r="F17" s="227"/>
      <c r="G17" s="15">
        <v>134</v>
      </c>
      <c r="H17" s="33">
        <v>9787270</v>
      </c>
      <c r="I17" s="33">
        <v>3035395</v>
      </c>
      <c r="J17" s="33">
        <v>10178480</v>
      </c>
      <c r="K17" s="33">
        <v>3110842</v>
      </c>
    </row>
    <row r="18" spans="1:11" x14ac:dyDescent="0.2">
      <c r="A18" s="227" t="s">
        <v>129</v>
      </c>
      <c r="B18" s="227"/>
      <c r="C18" s="227"/>
      <c r="D18" s="227"/>
      <c r="E18" s="227"/>
      <c r="F18" s="227"/>
      <c r="G18" s="15">
        <v>135</v>
      </c>
      <c r="H18" s="33">
        <v>2066300187</v>
      </c>
      <c r="I18" s="33">
        <v>711817382</v>
      </c>
      <c r="J18" s="33">
        <v>2449584126</v>
      </c>
      <c r="K18" s="33">
        <v>847931905</v>
      </c>
    </row>
    <row r="19" spans="1:11" x14ac:dyDescent="0.2">
      <c r="A19" s="227" t="s">
        <v>130</v>
      </c>
      <c r="B19" s="227"/>
      <c r="C19" s="227"/>
      <c r="D19" s="227"/>
      <c r="E19" s="227"/>
      <c r="F19" s="227"/>
      <c r="G19" s="15">
        <v>136</v>
      </c>
      <c r="H19" s="33">
        <v>27653975</v>
      </c>
      <c r="I19" s="33">
        <v>8724888</v>
      </c>
      <c r="J19" s="33">
        <v>21343995</v>
      </c>
      <c r="K19" s="33">
        <v>7584215</v>
      </c>
    </row>
    <row r="20" spans="1:11" x14ac:dyDescent="0.2">
      <c r="A20" s="230" t="s">
        <v>131</v>
      </c>
      <c r="B20" s="230"/>
      <c r="C20" s="230"/>
      <c r="D20" s="230"/>
      <c r="E20" s="230"/>
      <c r="F20" s="230"/>
      <c r="G20" s="20">
        <v>137</v>
      </c>
      <c r="H20" s="37">
        <f>SUM(H21:H23)</f>
        <v>75755913</v>
      </c>
      <c r="I20" s="37">
        <f>SUM(I21:I23)</f>
        <v>25625176</v>
      </c>
      <c r="J20" s="37">
        <f>SUM(J21:J23)</f>
        <v>81404431</v>
      </c>
      <c r="K20" s="37">
        <f>SUM(K21:K23)</f>
        <v>28351310</v>
      </c>
    </row>
    <row r="21" spans="1:11" x14ac:dyDescent="0.2">
      <c r="A21" s="227" t="s">
        <v>109</v>
      </c>
      <c r="B21" s="227"/>
      <c r="C21" s="227"/>
      <c r="D21" s="227"/>
      <c r="E21" s="227"/>
      <c r="F21" s="227"/>
      <c r="G21" s="15">
        <v>138</v>
      </c>
      <c r="H21" s="33">
        <v>46068973</v>
      </c>
      <c r="I21" s="33">
        <v>15589958</v>
      </c>
      <c r="J21" s="33">
        <v>50328910</v>
      </c>
      <c r="K21" s="33">
        <v>17419896</v>
      </c>
    </row>
    <row r="22" spans="1:11" x14ac:dyDescent="0.2">
      <c r="A22" s="227" t="s">
        <v>110</v>
      </c>
      <c r="B22" s="227"/>
      <c r="C22" s="227"/>
      <c r="D22" s="227"/>
      <c r="E22" s="227"/>
      <c r="F22" s="227"/>
      <c r="G22" s="15">
        <v>139</v>
      </c>
      <c r="H22" s="33">
        <v>19477466</v>
      </c>
      <c r="I22" s="33">
        <v>6609997</v>
      </c>
      <c r="J22" s="33">
        <v>21093388</v>
      </c>
      <c r="K22" s="33">
        <v>7438369</v>
      </c>
    </row>
    <row r="23" spans="1:11" x14ac:dyDescent="0.2">
      <c r="A23" s="227" t="s">
        <v>111</v>
      </c>
      <c r="B23" s="227"/>
      <c r="C23" s="227"/>
      <c r="D23" s="227"/>
      <c r="E23" s="227"/>
      <c r="F23" s="227"/>
      <c r="G23" s="15">
        <v>140</v>
      </c>
      <c r="H23" s="33">
        <v>10209474</v>
      </c>
      <c r="I23" s="33">
        <v>3425221</v>
      </c>
      <c r="J23" s="33">
        <v>9982133</v>
      </c>
      <c r="K23" s="33">
        <v>3493045</v>
      </c>
    </row>
    <row r="24" spans="1:11" x14ac:dyDescent="0.2">
      <c r="A24" s="185" t="s">
        <v>112</v>
      </c>
      <c r="B24" s="185"/>
      <c r="C24" s="185"/>
      <c r="D24" s="185"/>
      <c r="E24" s="185"/>
      <c r="F24" s="185"/>
      <c r="G24" s="15">
        <v>141</v>
      </c>
      <c r="H24" s="33">
        <v>11023356</v>
      </c>
      <c r="I24" s="33">
        <v>3738670</v>
      </c>
      <c r="J24" s="33">
        <v>18655184</v>
      </c>
      <c r="K24" s="33">
        <v>6352329</v>
      </c>
    </row>
    <row r="25" spans="1:11" x14ac:dyDescent="0.2">
      <c r="A25" s="185" t="s">
        <v>113</v>
      </c>
      <c r="B25" s="185"/>
      <c r="C25" s="185"/>
      <c r="D25" s="185"/>
      <c r="E25" s="185"/>
      <c r="F25" s="185"/>
      <c r="G25" s="15">
        <v>142</v>
      </c>
      <c r="H25" s="33">
        <v>22841128</v>
      </c>
      <c r="I25" s="33">
        <v>7031031</v>
      </c>
      <c r="J25" s="33">
        <v>22681644</v>
      </c>
      <c r="K25" s="33">
        <v>6191118</v>
      </c>
    </row>
    <row r="26" spans="1:11" x14ac:dyDescent="0.2">
      <c r="A26" s="230" t="s">
        <v>132</v>
      </c>
      <c r="B26" s="230"/>
      <c r="C26" s="230"/>
      <c r="D26" s="230"/>
      <c r="E26" s="230"/>
      <c r="F26" s="230"/>
      <c r="G26" s="20">
        <v>143</v>
      </c>
      <c r="H26" s="37">
        <f>H27+H28</f>
        <v>3933695</v>
      </c>
      <c r="I26" s="37">
        <f>I27+I28</f>
        <v>-685741</v>
      </c>
      <c r="J26" s="37">
        <f>J27+J28</f>
        <v>6542916</v>
      </c>
      <c r="K26" s="37">
        <f>K27+K28</f>
        <v>1260442</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3933695</v>
      </c>
      <c r="I28" s="33">
        <v>-685741</v>
      </c>
      <c r="J28" s="33">
        <v>6542916</v>
      </c>
      <c r="K28" s="33">
        <v>1260442</v>
      </c>
    </row>
    <row r="29" spans="1:11" x14ac:dyDescent="0.2">
      <c r="A29" s="230" t="s">
        <v>135</v>
      </c>
      <c r="B29" s="230"/>
      <c r="C29" s="230"/>
      <c r="D29" s="230"/>
      <c r="E29" s="230"/>
      <c r="F29" s="230"/>
      <c r="G29" s="20">
        <v>146</v>
      </c>
      <c r="H29" s="37">
        <f>SUM(H30:H35)</f>
        <v>0</v>
      </c>
      <c r="I29" s="37">
        <f>SUM(I30:I35)</f>
        <v>0</v>
      </c>
      <c r="J29" s="37">
        <f>SUM(J30:J35)</f>
        <v>384028</v>
      </c>
      <c r="K29" s="37">
        <f>SUM(K30:K35)</f>
        <v>384028</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384028</v>
      </c>
      <c r="K32" s="33">
        <v>384028</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0</v>
      </c>
      <c r="I36" s="33">
        <v>0</v>
      </c>
      <c r="J36" s="33">
        <v>0</v>
      </c>
      <c r="K36" s="33">
        <v>0</v>
      </c>
    </row>
    <row r="37" spans="1:11" x14ac:dyDescent="0.2">
      <c r="A37" s="221" t="s">
        <v>142</v>
      </c>
      <c r="B37" s="221"/>
      <c r="C37" s="221"/>
      <c r="D37" s="221"/>
      <c r="E37" s="221"/>
      <c r="F37" s="221"/>
      <c r="G37" s="20">
        <v>154</v>
      </c>
      <c r="H37" s="37">
        <f>SUM(H38:H47)</f>
        <v>12101128</v>
      </c>
      <c r="I37" s="37">
        <f>SUM(I38:I47)</f>
        <v>-1759383</v>
      </c>
      <c r="J37" s="37">
        <f>SUM(J38:J47)</f>
        <v>5765383</v>
      </c>
      <c r="K37" s="37">
        <f>SUM(K38:K47)</f>
        <v>1552867</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1319357</v>
      </c>
      <c r="I39" s="33">
        <v>379013</v>
      </c>
      <c r="J39" s="33">
        <v>1594027</v>
      </c>
      <c r="K39" s="33">
        <v>483660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5067172</v>
      </c>
      <c r="I44" s="33">
        <v>305696</v>
      </c>
      <c r="J44" s="33">
        <v>893048</v>
      </c>
      <c r="K44" s="33">
        <v>325259</v>
      </c>
    </row>
    <row r="45" spans="1:11" x14ac:dyDescent="0.2">
      <c r="A45" s="185" t="s">
        <v>150</v>
      </c>
      <c r="B45" s="185"/>
      <c r="C45" s="185"/>
      <c r="D45" s="185"/>
      <c r="E45" s="185"/>
      <c r="F45" s="185"/>
      <c r="G45" s="15">
        <v>162</v>
      </c>
      <c r="H45" s="33">
        <v>5714599</v>
      </c>
      <c r="I45" s="33">
        <v>-2444092</v>
      </c>
      <c r="J45" s="33">
        <v>3278308</v>
      </c>
      <c r="K45" s="33">
        <v>743948</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12321799</v>
      </c>
      <c r="I48" s="37">
        <f>SUM(I49:I55)</f>
        <v>6288508</v>
      </c>
      <c r="J48" s="37">
        <f>SUM(J49:J55)</f>
        <v>15802348</v>
      </c>
      <c r="K48" s="37">
        <f>SUM(K49:K55)</f>
        <v>8041839</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6420821</v>
      </c>
      <c r="I51" s="33">
        <v>2031450</v>
      </c>
      <c r="J51" s="33">
        <v>4995648</v>
      </c>
      <c r="K51" s="33">
        <v>1791720</v>
      </c>
    </row>
    <row r="52" spans="1:11" x14ac:dyDescent="0.2">
      <c r="A52" s="222" t="s">
        <v>157</v>
      </c>
      <c r="B52" s="222"/>
      <c r="C52" s="222"/>
      <c r="D52" s="222"/>
      <c r="E52" s="222"/>
      <c r="F52" s="222"/>
      <c r="G52" s="15">
        <v>169</v>
      </c>
      <c r="H52" s="33">
        <v>5894284</v>
      </c>
      <c r="I52" s="33">
        <v>4250364</v>
      </c>
      <c r="J52" s="33">
        <v>10806700</v>
      </c>
      <c r="K52" s="33">
        <v>6250119</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6694</v>
      </c>
      <c r="I55" s="33">
        <v>6694</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2304904085</v>
      </c>
      <c r="I60" s="37">
        <f t="shared" ref="I60:K60" si="0">I8+I37+I56+I57</f>
        <v>790700086</v>
      </c>
      <c r="J60" s="37">
        <f t="shared" si="0"/>
        <v>2701017005</v>
      </c>
      <c r="K60" s="37">
        <f t="shared" si="0"/>
        <v>935544274</v>
      </c>
    </row>
    <row r="61" spans="1:11" x14ac:dyDescent="0.2">
      <c r="A61" s="221" t="s">
        <v>166</v>
      </c>
      <c r="B61" s="221"/>
      <c r="C61" s="221"/>
      <c r="D61" s="221"/>
      <c r="E61" s="221"/>
      <c r="F61" s="221"/>
      <c r="G61" s="20">
        <v>178</v>
      </c>
      <c r="H61" s="37">
        <f>H14+H48+H58+H59</f>
        <v>2229617323</v>
      </c>
      <c r="I61" s="37">
        <f t="shared" ref="I61:K61" si="1">I14+I48+I58+I59</f>
        <v>765575309</v>
      </c>
      <c r="J61" s="37">
        <f t="shared" si="1"/>
        <v>2626577152</v>
      </c>
      <c r="K61" s="37">
        <f t="shared" si="1"/>
        <v>909208028</v>
      </c>
    </row>
    <row r="62" spans="1:11" x14ac:dyDescent="0.2">
      <c r="A62" s="221" t="s">
        <v>167</v>
      </c>
      <c r="B62" s="221"/>
      <c r="C62" s="221"/>
      <c r="D62" s="221"/>
      <c r="E62" s="221"/>
      <c r="F62" s="221"/>
      <c r="G62" s="20">
        <v>179</v>
      </c>
      <c r="H62" s="37">
        <f>H60-H61</f>
        <v>75286762</v>
      </c>
      <c r="I62" s="37">
        <f t="shared" ref="I62:K62" si="2">I60-I61</f>
        <v>25124777</v>
      </c>
      <c r="J62" s="37">
        <f t="shared" si="2"/>
        <v>74439853</v>
      </c>
      <c r="K62" s="37">
        <f t="shared" si="2"/>
        <v>26336246</v>
      </c>
    </row>
    <row r="63" spans="1:11" x14ac:dyDescent="0.2">
      <c r="A63" s="208" t="s">
        <v>168</v>
      </c>
      <c r="B63" s="208"/>
      <c r="C63" s="208"/>
      <c r="D63" s="208"/>
      <c r="E63" s="208"/>
      <c r="F63" s="208"/>
      <c r="G63" s="20">
        <v>180</v>
      </c>
      <c r="H63" s="37">
        <f>+IF((H60-H61)&gt;0,(H60-H61),0)</f>
        <v>75286762</v>
      </c>
      <c r="I63" s="37">
        <f t="shared" ref="I63:K63" si="3">+IF((I60-I61)&gt;0,(I60-I61),0)</f>
        <v>25124777</v>
      </c>
      <c r="J63" s="37">
        <f t="shared" si="3"/>
        <v>74439853</v>
      </c>
      <c r="K63" s="37">
        <f t="shared" si="3"/>
        <v>26336246</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14878289</v>
      </c>
      <c r="I65" s="33">
        <v>4910691</v>
      </c>
      <c r="J65" s="33">
        <v>13524596</v>
      </c>
      <c r="K65" s="33">
        <v>4741339</v>
      </c>
    </row>
    <row r="66" spans="1:11" x14ac:dyDescent="0.2">
      <c r="A66" s="221" t="s">
        <v>170</v>
      </c>
      <c r="B66" s="221"/>
      <c r="C66" s="221"/>
      <c r="D66" s="221"/>
      <c r="E66" s="221"/>
      <c r="F66" s="221"/>
      <c r="G66" s="20">
        <v>183</v>
      </c>
      <c r="H66" s="37">
        <f>H62-H65</f>
        <v>60408473</v>
      </c>
      <c r="I66" s="37">
        <f t="shared" ref="I66:K66" si="5">I62-I65</f>
        <v>20214086</v>
      </c>
      <c r="J66" s="37">
        <f t="shared" si="5"/>
        <v>60915257</v>
      </c>
      <c r="K66" s="37">
        <f t="shared" si="5"/>
        <v>21594907</v>
      </c>
    </row>
    <row r="67" spans="1:11" x14ac:dyDescent="0.2">
      <c r="A67" s="208" t="s">
        <v>171</v>
      </c>
      <c r="B67" s="208"/>
      <c r="C67" s="208"/>
      <c r="D67" s="208"/>
      <c r="E67" s="208"/>
      <c r="F67" s="208"/>
      <c r="G67" s="20">
        <v>184</v>
      </c>
      <c r="H67" s="37">
        <f>+IF((H62-H65)&gt;0,(H62-H65),0)</f>
        <v>60408473</v>
      </c>
      <c r="I67" s="37">
        <f t="shared" ref="I67:K67" si="6">+IF((I62-I65)&gt;0,(I62-I65),0)</f>
        <v>20214086</v>
      </c>
      <c r="J67" s="37">
        <f t="shared" si="6"/>
        <v>60915257</v>
      </c>
      <c r="K67" s="37">
        <f t="shared" si="6"/>
        <v>21594907</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0">
        <v>0</v>
      </c>
      <c r="I74" s="120">
        <v>0</v>
      </c>
      <c r="J74" s="120">
        <v>0</v>
      </c>
      <c r="K74" s="120">
        <v>0</v>
      </c>
    </row>
    <row r="75" spans="1:11" x14ac:dyDescent="0.2">
      <c r="A75" s="208" t="s">
        <v>179</v>
      </c>
      <c r="B75" s="208"/>
      <c r="C75" s="208"/>
      <c r="D75" s="208"/>
      <c r="E75" s="208"/>
      <c r="F75" s="208"/>
      <c r="G75" s="20">
        <v>191</v>
      </c>
      <c r="H75" s="120">
        <v>0</v>
      </c>
      <c r="I75" s="120">
        <v>0</v>
      </c>
      <c r="J75" s="120">
        <v>0</v>
      </c>
      <c r="K75" s="120">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0">
        <v>0</v>
      </c>
      <c r="I77" s="120">
        <v>0</v>
      </c>
      <c r="J77" s="120">
        <v>0</v>
      </c>
      <c r="K77" s="120">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0">
        <v>0</v>
      </c>
      <c r="I80" s="120">
        <v>0</v>
      </c>
      <c r="J80" s="120">
        <v>0</v>
      </c>
      <c r="K80" s="120">
        <v>0</v>
      </c>
    </row>
    <row r="81" spans="1:11" x14ac:dyDescent="0.2">
      <c r="A81" s="221" t="s">
        <v>185</v>
      </c>
      <c r="B81" s="221"/>
      <c r="C81" s="221"/>
      <c r="D81" s="221"/>
      <c r="E81" s="221"/>
      <c r="F81" s="221"/>
      <c r="G81" s="20">
        <v>196</v>
      </c>
      <c r="H81" s="120">
        <v>0</v>
      </c>
      <c r="I81" s="120">
        <v>0</v>
      </c>
      <c r="J81" s="120">
        <v>0</v>
      </c>
      <c r="K81" s="120">
        <v>0</v>
      </c>
    </row>
    <row r="82" spans="1:11" x14ac:dyDescent="0.2">
      <c r="A82" s="208" t="s">
        <v>186</v>
      </c>
      <c r="B82" s="208"/>
      <c r="C82" s="208"/>
      <c r="D82" s="208"/>
      <c r="E82" s="208"/>
      <c r="F82" s="208"/>
      <c r="G82" s="20">
        <v>197</v>
      </c>
      <c r="H82" s="120">
        <v>0</v>
      </c>
      <c r="I82" s="120">
        <v>0</v>
      </c>
      <c r="J82" s="120">
        <v>0</v>
      </c>
      <c r="K82" s="120">
        <v>0</v>
      </c>
    </row>
    <row r="83" spans="1:11" x14ac:dyDescent="0.2">
      <c r="A83" s="208" t="s">
        <v>187</v>
      </c>
      <c r="B83" s="208"/>
      <c r="C83" s="208"/>
      <c r="D83" s="208"/>
      <c r="E83" s="208"/>
      <c r="F83" s="208"/>
      <c r="G83" s="20">
        <v>198</v>
      </c>
      <c r="H83" s="120">
        <v>0</v>
      </c>
      <c r="I83" s="120">
        <v>0</v>
      </c>
      <c r="J83" s="120">
        <v>0</v>
      </c>
      <c r="K83" s="120">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f>H67</f>
        <v>60408473</v>
      </c>
      <c r="I89" s="40">
        <f>I67</f>
        <v>20214086</v>
      </c>
      <c r="J89" s="40">
        <f>J67</f>
        <v>60915257</v>
      </c>
      <c r="K89" s="40">
        <f>K67</f>
        <v>21594907</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60408473</v>
      </c>
      <c r="I101" s="39">
        <f>I89+I100</f>
        <v>20214086</v>
      </c>
      <c r="J101" s="39">
        <f>J89+J100</f>
        <v>60915257</v>
      </c>
      <c r="K101" s="39">
        <f>K89+K100</f>
        <v>21594907</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L42" sqref="L4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
        <v>459</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
        <v>460</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75286762</v>
      </c>
      <c r="I8" s="43">
        <v>74439853</v>
      </c>
    </row>
    <row r="9" spans="1:9" ht="12.75" customHeight="1" x14ac:dyDescent="0.2">
      <c r="A9" s="246" t="s">
        <v>211</v>
      </c>
      <c r="B9" s="247"/>
      <c r="C9" s="247"/>
      <c r="D9" s="247"/>
      <c r="E9" s="247"/>
      <c r="F9" s="248"/>
      <c r="G9" s="25">
        <v>2</v>
      </c>
      <c r="H9" s="44">
        <f>H10+H11+H12+H13+H14+H15+H16+H17</f>
        <v>12047020</v>
      </c>
      <c r="I9" s="44">
        <f>I10+I11+I12+I13+I14+I15+I16+I17</f>
        <v>23333570</v>
      </c>
    </row>
    <row r="10" spans="1:9" ht="12.75" customHeight="1" x14ac:dyDescent="0.2">
      <c r="A10" s="238" t="s">
        <v>212</v>
      </c>
      <c r="B10" s="239"/>
      <c r="C10" s="239"/>
      <c r="D10" s="239"/>
      <c r="E10" s="239"/>
      <c r="F10" s="240"/>
      <c r="G10" s="26">
        <v>3</v>
      </c>
      <c r="H10" s="45">
        <v>11023356</v>
      </c>
      <c r="I10" s="45">
        <v>18655184</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-5067168</v>
      </c>
      <c r="I13" s="45">
        <v>-893042</v>
      </c>
    </row>
    <row r="14" spans="1:9" ht="12.75" customHeight="1" x14ac:dyDescent="0.2">
      <c r="A14" s="238" t="s">
        <v>216</v>
      </c>
      <c r="B14" s="239"/>
      <c r="C14" s="239"/>
      <c r="D14" s="239"/>
      <c r="E14" s="239"/>
      <c r="F14" s="240"/>
      <c r="G14" s="26">
        <v>7</v>
      </c>
      <c r="H14" s="45">
        <v>6420821</v>
      </c>
      <c r="I14" s="45">
        <v>5021943</v>
      </c>
    </row>
    <row r="15" spans="1:9" ht="12.75" customHeight="1" x14ac:dyDescent="0.2">
      <c r="A15" s="238" t="s">
        <v>217</v>
      </c>
      <c r="B15" s="239"/>
      <c r="C15" s="239"/>
      <c r="D15" s="239"/>
      <c r="E15" s="239"/>
      <c r="F15" s="240"/>
      <c r="G15" s="26">
        <v>8</v>
      </c>
      <c r="H15" s="45">
        <v>0</v>
      </c>
      <c r="I15" s="45">
        <v>384028</v>
      </c>
    </row>
    <row r="16" spans="1:9" ht="12.75" customHeight="1" x14ac:dyDescent="0.2">
      <c r="A16" s="238" t="s">
        <v>218</v>
      </c>
      <c r="B16" s="239"/>
      <c r="C16" s="239"/>
      <c r="D16" s="239"/>
      <c r="E16" s="239"/>
      <c r="F16" s="240"/>
      <c r="G16" s="26">
        <v>9</v>
      </c>
      <c r="H16" s="45">
        <v>-329989</v>
      </c>
      <c r="I16" s="45">
        <v>165457</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87333782</v>
      </c>
      <c r="I18" s="44">
        <f>I8+I9</f>
        <v>97773423</v>
      </c>
    </row>
    <row r="19" spans="1:9" ht="12.75" customHeight="1" x14ac:dyDescent="0.2">
      <c r="A19" s="246" t="s">
        <v>220</v>
      </c>
      <c r="B19" s="247"/>
      <c r="C19" s="247"/>
      <c r="D19" s="247"/>
      <c r="E19" s="247"/>
      <c r="F19" s="248"/>
      <c r="G19" s="25">
        <v>12</v>
      </c>
      <c r="H19" s="44">
        <f>H20+H21+H22+H23</f>
        <v>-101134990</v>
      </c>
      <c r="I19" s="44">
        <f>I20+I21+I22+I23</f>
        <v>-224069858</v>
      </c>
    </row>
    <row r="20" spans="1:9" ht="12.75" customHeight="1" x14ac:dyDescent="0.2">
      <c r="A20" s="238" t="s">
        <v>221</v>
      </c>
      <c r="B20" s="239"/>
      <c r="C20" s="239"/>
      <c r="D20" s="239"/>
      <c r="E20" s="239"/>
      <c r="F20" s="240"/>
      <c r="G20" s="26">
        <v>13</v>
      </c>
      <c r="H20" s="45">
        <v>68629813</v>
      </c>
      <c r="I20" s="45">
        <v>168908585</v>
      </c>
    </row>
    <row r="21" spans="1:9" ht="12.75" customHeight="1" x14ac:dyDescent="0.2">
      <c r="A21" s="238" t="s">
        <v>222</v>
      </c>
      <c r="B21" s="239"/>
      <c r="C21" s="239"/>
      <c r="D21" s="239"/>
      <c r="E21" s="239"/>
      <c r="F21" s="240"/>
      <c r="G21" s="26">
        <v>14</v>
      </c>
      <c r="H21" s="45">
        <v>-126413668</v>
      </c>
      <c r="I21" s="45">
        <v>-334227483</v>
      </c>
    </row>
    <row r="22" spans="1:9" ht="12.75" customHeight="1" x14ac:dyDescent="0.2">
      <c r="A22" s="238" t="s">
        <v>223</v>
      </c>
      <c r="B22" s="239"/>
      <c r="C22" s="239"/>
      <c r="D22" s="239"/>
      <c r="E22" s="239"/>
      <c r="F22" s="240"/>
      <c r="G22" s="26">
        <v>15</v>
      </c>
      <c r="H22" s="45">
        <v>-26619874</v>
      </c>
      <c r="I22" s="45">
        <v>-31268895</v>
      </c>
    </row>
    <row r="23" spans="1:9" ht="12.75" customHeight="1" x14ac:dyDescent="0.2">
      <c r="A23" s="238" t="s">
        <v>224</v>
      </c>
      <c r="B23" s="239"/>
      <c r="C23" s="239"/>
      <c r="D23" s="239"/>
      <c r="E23" s="239"/>
      <c r="F23" s="240"/>
      <c r="G23" s="26">
        <v>16</v>
      </c>
      <c r="H23" s="45">
        <v>-16731261</v>
      </c>
      <c r="I23" s="45">
        <v>-27482065</v>
      </c>
    </row>
    <row r="24" spans="1:9" ht="12.75" customHeight="1" x14ac:dyDescent="0.2">
      <c r="A24" s="243" t="s">
        <v>225</v>
      </c>
      <c r="B24" s="244"/>
      <c r="C24" s="244"/>
      <c r="D24" s="244"/>
      <c r="E24" s="244"/>
      <c r="F24" s="245"/>
      <c r="G24" s="25">
        <v>17</v>
      </c>
      <c r="H24" s="44">
        <f>H18+H19</f>
        <v>-13801208</v>
      </c>
      <c r="I24" s="44">
        <f>I18+I19</f>
        <v>-126296435</v>
      </c>
    </row>
    <row r="25" spans="1:9" ht="12.75" customHeight="1" x14ac:dyDescent="0.2">
      <c r="A25" s="234" t="s">
        <v>226</v>
      </c>
      <c r="B25" s="235"/>
      <c r="C25" s="235"/>
      <c r="D25" s="235"/>
      <c r="E25" s="235"/>
      <c r="F25" s="236"/>
      <c r="G25" s="26">
        <v>18</v>
      </c>
      <c r="H25" s="45">
        <v>-6650478</v>
      </c>
      <c r="I25" s="45">
        <v>-4500130</v>
      </c>
    </row>
    <row r="26" spans="1:9" ht="12.75" customHeight="1" x14ac:dyDescent="0.2">
      <c r="A26" s="234" t="s">
        <v>227</v>
      </c>
      <c r="B26" s="235"/>
      <c r="C26" s="235"/>
      <c r="D26" s="235"/>
      <c r="E26" s="235"/>
      <c r="F26" s="236"/>
      <c r="G26" s="26">
        <v>19</v>
      </c>
      <c r="H26" s="45">
        <v>-6390715</v>
      </c>
      <c r="I26" s="45">
        <v>-4340378</v>
      </c>
    </row>
    <row r="27" spans="1:9" ht="25.9" customHeight="1" x14ac:dyDescent="0.2">
      <c r="A27" s="261" t="s">
        <v>228</v>
      </c>
      <c r="B27" s="262"/>
      <c r="C27" s="262"/>
      <c r="D27" s="262"/>
      <c r="E27" s="262"/>
      <c r="F27" s="263"/>
      <c r="G27" s="27">
        <v>20</v>
      </c>
      <c r="H27" s="46">
        <f>H24+H25+H26</f>
        <v>-26842401</v>
      </c>
      <c r="I27" s="46">
        <f>I24+I25+I26</f>
        <v>-135136943</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1284100</v>
      </c>
      <c r="I29" s="47">
        <v>636525</v>
      </c>
    </row>
    <row r="30" spans="1:9" ht="12.75" customHeight="1" x14ac:dyDescent="0.2">
      <c r="A30" s="234" t="s">
        <v>231</v>
      </c>
      <c r="B30" s="235"/>
      <c r="C30" s="235"/>
      <c r="D30" s="235"/>
      <c r="E30" s="235"/>
      <c r="F30" s="236"/>
      <c r="G30" s="26">
        <v>22</v>
      </c>
      <c r="H30" s="47">
        <v>0</v>
      </c>
      <c r="I30" s="47">
        <v>0</v>
      </c>
    </row>
    <row r="31" spans="1:9" ht="12.75" customHeight="1" x14ac:dyDescent="0.2">
      <c r="A31" s="234" t="s">
        <v>232</v>
      </c>
      <c r="B31" s="235"/>
      <c r="C31" s="235"/>
      <c r="D31" s="235"/>
      <c r="E31" s="235"/>
      <c r="F31" s="236"/>
      <c r="G31" s="26">
        <v>23</v>
      </c>
      <c r="H31" s="47">
        <v>12223968</v>
      </c>
      <c r="I31" s="47">
        <v>733200</v>
      </c>
    </row>
    <row r="32" spans="1:9" ht="12.75" customHeight="1" x14ac:dyDescent="0.2">
      <c r="A32" s="234" t="s">
        <v>233</v>
      </c>
      <c r="B32" s="235"/>
      <c r="C32" s="235"/>
      <c r="D32" s="235"/>
      <c r="E32" s="235"/>
      <c r="F32" s="236"/>
      <c r="G32" s="26">
        <v>24</v>
      </c>
      <c r="H32" s="47">
        <v>0</v>
      </c>
      <c r="I32" s="47">
        <v>0</v>
      </c>
    </row>
    <row r="33" spans="1:9" ht="12.75" customHeight="1" x14ac:dyDescent="0.2">
      <c r="A33" s="234" t="s">
        <v>234</v>
      </c>
      <c r="B33" s="235"/>
      <c r="C33" s="235"/>
      <c r="D33" s="235"/>
      <c r="E33" s="235"/>
      <c r="F33" s="236"/>
      <c r="G33" s="26">
        <v>25</v>
      </c>
      <c r="H33" s="47">
        <v>2856608</v>
      </c>
      <c r="I33" s="47">
        <v>3974057</v>
      </c>
    </row>
    <row r="34" spans="1:9" ht="12.75" customHeight="1" x14ac:dyDescent="0.2">
      <c r="A34" s="234" t="s">
        <v>235</v>
      </c>
      <c r="B34" s="235"/>
      <c r="C34" s="235"/>
      <c r="D34" s="235"/>
      <c r="E34" s="235"/>
      <c r="F34" s="236"/>
      <c r="G34" s="26">
        <v>26</v>
      </c>
      <c r="H34" s="47">
        <v>0</v>
      </c>
      <c r="I34" s="47">
        <v>0</v>
      </c>
    </row>
    <row r="35" spans="1:9" ht="26.45" customHeight="1" x14ac:dyDescent="0.2">
      <c r="A35" s="243" t="s">
        <v>236</v>
      </c>
      <c r="B35" s="244"/>
      <c r="C35" s="244"/>
      <c r="D35" s="244"/>
      <c r="E35" s="244"/>
      <c r="F35" s="245"/>
      <c r="G35" s="25">
        <v>27</v>
      </c>
      <c r="H35" s="49">
        <f>H29+H30+H31+H32+H33+H34</f>
        <v>16364676</v>
      </c>
      <c r="I35" s="49">
        <f>I29+I30+I31+I32+I33+I34</f>
        <v>5343782</v>
      </c>
    </row>
    <row r="36" spans="1:9" ht="22.9" customHeight="1" x14ac:dyDescent="0.2">
      <c r="A36" s="234" t="s">
        <v>237</v>
      </c>
      <c r="B36" s="235"/>
      <c r="C36" s="235"/>
      <c r="D36" s="235"/>
      <c r="E36" s="235"/>
      <c r="F36" s="236"/>
      <c r="G36" s="26">
        <v>28</v>
      </c>
      <c r="H36" s="48">
        <v>-8556439</v>
      </c>
      <c r="I36" s="48">
        <v>-15764586</v>
      </c>
    </row>
    <row r="37" spans="1:9" ht="12.75" customHeight="1" x14ac:dyDescent="0.2">
      <c r="A37" s="234" t="s">
        <v>238</v>
      </c>
      <c r="B37" s="235"/>
      <c r="C37" s="235"/>
      <c r="D37" s="235"/>
      <c r="E37" s="235"/>
      <c r="F37" s="236"/>
      <c r="G37" s="26">
        <v>29</v>
      </c>
      <c r="H37" s="48">
        <v>0</v>
      </c>
      <c r="I37" s="48">
        <v>0</v>
      </c>
    </row>
    <row r="38" spans="1:9" ht="12.75" customHeight="1" x14ac:dyDescent="0.2">
      <c r="A38" s="234" t="s">
        <v>239</v>
      </c>
      <c r="B38" s="235"/>
      <c r="C38" s="235"/>
      <c r="D38" s="235"/>
      <c r="E38" s="235"/>
      <c r="F38" s="236"/>
      <c r="G38" s="26">
        <v>30</v>
      </c>
      <c r="H38" s="48">
        <v>-11460000</v>
      </c>
      <c r="I38" s="48">
        <v>-2127207</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0</v>
      </c>
      <c r="I40" s="48">
        <v>0</v>
      </c>
    </row>
    <row r="41" spans="1:9" ht="24" customHeight="1" x14ac:dyDescent="0.2">
      <c r="A41" s="243" t="s">
        <v>242</v>
      </c>
      <c r="B41" s="244"/>
      <c r="C41" s="244"/>
      <c r="D41" s="244"/>
      <c r="E41" s="244"/>
      <c r="F41" s="245"/>
      <c r="G41" s="25">
        <v>33</v>
      </c>
      <c r="H41" s="49">
        <f>H36+H37+H38+H39+H40</f>
        <v>-20016439</v>
      </c>
      <c r="I41" s="49">
        <f>I36+I37+I38+I39+I40</f>
        <v>-17891793</v>
      </c>
    </row>
    <row r="42" spans="1:9" ht="29.45" customHeight="1" x14ac:dyDescent="0.2">
      <c r="A42" s="261" t="s">
        <v>243</v>
      </c>
      <c r="B42" s="262"/>
      <c r="C42" s="262"/>
      <c r="D42" s="262"/>
      <c r="E42" s="262"/>
      <c r="F42" s="263"/>
      <c r="G42" s="27">
        <v>34</v>
      </c>
      <c r="H42" s="50">
        <f>H35+H41</f>
        <v>-3651763</v>
      </c>
      <c r="I42" s="50">
        <f>I35+I41</f>
        <v>-12548011</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7">
        <v>0</v>
      </c>
      <c r="I45" s="47">
        <v>0</v>
      </c>
    </row>
    <row r="46" spans="1:9" ht="12.75" customHeight="1" x14ac:dyDescent="0.2">
      <c r="A46" s="234" t="s">
        <v>247</v>
      </c>
      <c r="B46" s="235"/>
      <c r="C46" s="235"/>
      <c r="D46" s="235"/>
      <c r="E46" s="235"/>
      <c r="F46" s="236"/>
      <c r="G46" s="26">
        <v>37</v>
      </c>
      <c r="H46" s="47">
        <v>477000000</v>
      </c>
      <c r="I46" s="47">
        <v>440000000</v>
      </c>
    </row>
    <row r="47" spans="1:9" ht="12.75" customHeight="1" x14ac:dyDescent="0.2">
      <c r="A47" s="234" t="s">
        <v>248</v>
      </c>
      <c r="B47" s="235"/>
      <c r="C47" s="235"/>
      <c r="D47" s="235"/>
      <c r="E47" s="235"/>
      <c r="F47" s="236"/>
      <c r="G47" s="26">
        <v>38</v>
      </c>
      <c r="H47" s="47">
        <v>0</v>
      </c>
      <c r="I47" s="47">
        <v>0</v>
      </c>
    </row>
    <row r="48" spans="1:9" ht="22.15" customHeight="1" x14ac:dyDescent="0.2">
      <c r="A48" s="243" t="s">
        <v>249</v>
      </c>
      <c r="B48" s="244"/>
      <c r="C48" s="244"/>
      <c r="D48" s="244"/>
      <c r="E48" s="244"/>
      <c r="F48" s="245"/>
      <c r="G48" s="25">
        <v>39</v>
      </c>
      <c r="H48" s="49">
        <f>H44+H45+H46+H47</f>
        <v>477000000</v>
      </c>
      <c r="I48" s="49">
        <f>I44+I45+I46+I47</f>
        <v>440000000</v>
      </c>
    </row>
    <row r="49" spans="1:9" ht="24.6" customHeight="1" x14ac:dyDescent="0.2">
      <c r="A49" s="234" t="s">
        <v>389</v>
      </c>
      <c r="B49" s="235"/>
      <c r="C49" s="235"/>
      <c r="D49" s="235"/>
      <c r="E49" s="235"/>
      <c r="F49" s="236"/>
      <c r="G49" s="26">
        <v>40</v>
      </c>
      <c r="H49" s="48">
        <v>-462000000</v>
      </c>
      <c r="I49" s="48">
        <v>-281000000</v>
      </c>
    </row>
    <row r="50" spans="1:9" ht="12.75" customHeight="1" x14ac:dyDescent="0.2">
      <c r="A50" s="234" t="s">
        <v>250</v>
      </c>
      <c r="B50" s="235"/>
      <c r="C50" s="235"/>
      <c r="D50" s="235"/>
      <c r="E50" s="235"/>
      <c r="F50" s="236"/>
      <c r="G50" s="26">
        <v>41</v>
      </c>
      <c r="H50" s="48">
        <v>-12030000</v>
      </c>
      <c r="I50" s="48">
        <v>-19077800</v>
      </c>
    </row>
    <row r="51" spans="1:9" ht="12.75" customHeight="1" x14ac:dyDescent="0.2">
      <c r="A51" s="234" t="s">
        <v>251</v>
      </c>
      <c r="B51" s="235"/>
      <c r="C51" s="235"/>
      <c r="D51" s="235"/>
      <c r="E51" s="235"/>
      <c r="F51" s="236"/>
      <c r="G51" s="26">
        <v>42</v>
      </c>
      <c r="H51" s="48">
        <v>-2429822</v>
      </c>
      <c r="I51" s="48">
        <v>-2693205</v>
      </c>
    </row>
    <row r="52" spans="1:9" ht="22.9" customHeight="1" x14ac:dyDescent="0.2">
      <c r="A52" s="234" t="s">
        <v>252</v>
      </c>
      <c r="B52" s="235"/>
      <c r="C52" s="235"/>
      <c r="D52" s="235"/>
      <c r="E52" s="235"/>
      <c r="F52" s="236"/>
      <c r="G52" s="26">
        <v>43</v>
      </c>
      <c r="H52" s="48">
        <v>-21589575</v>
      </c>
      <c r="I52" s="48">
        <v>0</v>
      </c>
    </row>
    <row r="53" spans="1:9" ht="12.75" customHeight="1" x14ac:dyDescent="0.2">
      <c r="A53" s="234" t="s">
        <v>253</v>
      </c>
      <c r="B53" s="235"/>
      <c r="C53" s="235"/>
      <c r="D53" s="235"/>
      <c r="E53" s="235"/>
      <c r="F53" s="236"/>
      <c r="G53" s="26">
        <v>44</v>
      </c>
      <c r="H53" s="48">
        <v>0</v>
      </c>
      <c r="I53" s="48">
        <v>0</v>
      </c>
    </row>
    <row r="54" spans="1:9" ht="30.6" customHeight="1" x14ac:dyDescent="0.2">
      <c r="A54" s="243" t="s">
        <v>254</v>
      </c>
      <c r="B54" s="244"/>
      <c r="C54" s="244"/>
      <c r="D54" s="244"/>
      <c r="E54" s="244"/>
      <c r="F54" s="245"/>
      <c r="G54" s="25">
        <v>45</v>
      </c>
      <c r="H54" s="49">
        <f>H49+H50+H51+H52+H53</f>
        <v>-498049397</v>
      </c>
      <c r="I54" s="49">
        <f>I49+I50+I51+I52+I53</f>
        <v>-302771005</v>
      </c>
    </row>
    <row r="55" spans="1:9" ht="29.45" customHeight="1" x14ac:dyDescent="0.2">
      <c r="A55" s="264" t="s">
        <v>255</v>
      </c>
      <c r="B55" s="265"/>
      <c r="C55" s="265"/>
      <c r="D55" s="265"/>
      <c r="E55" s="265"/>
      <c r="F55" s="266"/>
      <c r="G55" s="25">
        <v>46</v>
      </c>
      <c r="H55" s="49">
        <f>H48+H54</f>
        <v>-21049397</v>
      </c>
      <c r="I55" s="49">
        <f>I48+I54</f>
        <v>137228995</v>
      </c>
    </row>
    <row r="56" spans="1:9" x14ac:dyDescent="0.2">
      <c r="A56" s="234" t="s">
        <v>256</v>
      </c>
      <c r="B56" s="235"/>
      <c r="C56" s="235"/>
      <c r="D56" s="235"/>
      <c r="E56" s="235"/>
      <c r="F56" s="236"/>
      <c r="G56" s="26">
        <v>47</v>
      </c>
      <c r="H56" s="48">
        <v>13988</v>
      </c>
      <c r="I56" s="48">
        <v>70601</v>
      </c>
    </row>
    <row r="57" spans="1:9" ht="26.45" customHeight="1" x14ac:dyDescent="0.2">
      <c r="A57" s="264" t="s">
        <v>257</v>
      </c>
      <c r="B57" s="265"/>
      <c r="C57" s="265"/>
      <c r="D57" s="265"/>
      <c r="E57" s="265"/>
      <c r="F57" s="266"/>
      <c r="G57" s="25">
        <v>48</v>
      </c>
      <c r="H57" s="49">
        <f>H27+H42+H55+H56</f>
        <v>-51529573</v>
      </c>
      <c r="I57" s="49">
        <f>I27+I42+I55+I56</f>
        <v>-10385358</v>
      </c>
    </row>
    <row r="58" spans="1:9" x14ac:dyDescent="0.2">
      <c r="A58" s="267" t="s">
        <v>258</v>
      </c>
      <c r="B58" s="268"/>
      <c r="C58" s="268"/>
      <c r="D58" s="268"/>
      <c r="E58" s="268"/>
      <c r="F58" s="269"/>
      <c r="G58" s="26">
        <v>49</v>
      </c>
      <c r="H58" s="48">
        <v>144784979</v>
      </c>
      <c r="I58" s="48">
        <v>28593360</v>
      </c>
    </row>
    <row r="59" spans="1:9" ht="31.15" customHeight="1" x14ac:dyDescent="0.2">
      <c r="A59" s="261" t="s">
        <v>259</v>
      </c>
      <c r="B59" s="262"/>
      <c r="C59" s="262"/>
      <c r="D59" s="262"/>
      <c r="E59" s="262"/>
      <c r="F59" s="263"/>
      <c r="G59" s="27">
        <v>50</v>
      </c>
      <c r="H59" s="50">
        <f>H57+H58</f>
        <v>93255406</v>
      </c>
      <c r="I59" s="50">
        <f>I57+I58</f>
        <v>18208002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I47" sqref="I4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
        <v>412</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
        <v>413</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2">
        <v>0</v>
      </c>
      <c r="I9" s="52">
        <v>0</v>
      </c>
    </row>
    <row r="10" spans="1:9" x14ac:dyDescent="0.2">
      <c r="A10" s="271" t="s">
        <v>263</v>
      </c>
      <c r="B10" s="271"/>
      <c r="C10" s="271"/>
      <c r="D10" s="271"/>
      <c r="E10" s="271"/>
      <c r="F10" s="271"/>
      <c r="G10" s="30">
        <v>3</v>
      </c>
      <c r="H10" s="52">
        <v>0</v>
      </c>
      <c r="I10" s="52">
        <v>0</v>
      </c>
    </row>
    <row r="11" spans="1:9" x14ac:dyDescent="0.2">
      <c r="A11" s="271" t="s">
        <v>264</v>
      </c>
      <c r="B11" s="271"/>
      <c r="C11" s="271"/>
      <c r="D11" s="271"/>
      <c r="E11" s="271"/>
      <c r="F11" s="271"/>
      <c r="G11" s="30">
        <v>4</v>
      </c>
      <c r="H11" s="52">
        <v>0</v>
      </c>
      <c r="I11" s="52">
        <v>0</v>
      </c>
    </row>
    <row r="12" spans="1:9" x14ac:dyDescent="0.2">
      <c r="A12" s="271" t="s">
        <v>265</v>
      </c>
      <c r="B12" s="271"/>
      <c r="C12" s="271"/>
      <c r="D12" s="271"/>
      <c r="E12" s="271"/>
      <c r="F12" s="271"/>
      <c r="G12" s="30">
        <v>5</v>
      </c>
      <c r="H12" s="52">
        <v>0</v>
      </c>
      <c r="I12" s="52">
        <v>0</v>
      </c>
    </row>
    <row r="13" spans="1:9" x14ac:dyDescent="0.2">
      <c r="A13" s="271" t="s">
        <v>266</v>
      </c>
      <c r="B13" s="271"/>
      <c r="C13" s="271"/>
      <c r="D13" s="271"/>
      <c r="E13" s="271"/>
      <c r="F13" s="271"/>
      <c r="G13" s="30">
        <v>6</v>
      </c>
      <c r="H13" s="52">
        <v>0</v>
      </c>
      <c r="I13" s="52">
        <v>0</v>
      </c>
    </row>
    <row r="14" spans="1:9" x14ac:dyDescent="0.2">
      <c r="A14" s="271" t="s">
        <v>267</v>
      </c>
      <c r="B14" s="271"/>
      <c r="C14" s="271"/>
      <c r="D14" s="271"/>
      <c r="E14" s="271"/>
      <c r="F14" s="271"/>
      <c r="G14" s="30">
        <v>7</v>
      </c>
      <c r="H14" s="52">
        <v>0</v>
      </c>
      <c r="I14" s="52">
        <v>0</v>
      </c>
    </row>
    <row r="15" spans="1:9" x14ac:dyDescent="0.2">
      <c r="A15" s="271" t="s">
        <v>268</v>
      </c>
      <c r="B15" s="271"/>
      <c r="C15" s="271"/>
      <c r="D15" s="271"/>
      <c r="E15" s="271"/>
      <c r="F15" s="271"/>
      <c r="G15" s="30">
        <v>8</v>
      </c>
      <c r="H15" s="52">
        <v>0</v>
      </c>
      <c r="I15" s="52">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2">
        <v>0</v>
      </c>
      <c r="I22" s="52">
        <v>0</v>
      </c>
    </row>
    <row r="23" spans="1:9" x14ac:dyDescent="0.2">
      <c r="A23" s="271" t="s">
        <v>275</v>
      </c>
      <c r="B23" s="271"/>
      <c r="C23" s="271"/>
      <c r="D23" s="271"/>
      <c r="E23" s="271"/>
      <c r="F23" s="271"/>
      <c r="G23" s="30">
        <v>15</v>
      </c>
      <c r="H23" s="52">
        <v>0</v>
      </c>
      <c r="I23" s="52">
        <v>0</v>
      </c>
    </row>
    <row r="24" spans="1:9" x14ac:dyDescent="0.2">
      <c r="A24" s="271" t="s">
        <v>276</v>
      </c>
      <c r="B24" s="271"/>
      <c r="C24" s="271"/>
      <c r="D24" s="271"/>
      <c r="E24" s="271"/>
      <c r="F24" s="271"/>
      <c r="G24" s="30">
        <v>16</v>
      </c>
      <c r="H24" s="52">
        <v>0</v>
      </c>
      <c r="I24" s="52">
        <v>0</v>
      </c>
    </row>
    <row r="25" spans="1:9" x14ac:dyDescent="0.2">
      <c r="A25" s="271" t="s">
        <v>277</v>
      </c>
      <c r="B25" s="271"/>
      <c r="C25" s="271"/>
      <c r="D25" s="271"/>
      <c r="E25" s="271"/>
      <c r="F25" s="271"/>
      <c r="G25" s="30">
        <v>17</v>
      </c>
      <c r="H25" s="52">
        <v>0</v>
      </c>
      <c r="I25" s="52">
        <v>0</v>
      </c>
    </row>
    <row r="26" spans="1:9" x14ac:dyDescent="0.2">
      <c r="A26" s="271" t="s">
        <v>278</v>
      </c>
      <c r="B26" s="271"/>
      <c r="C26" s="271"/>
      <c r="D26" s="271"/>
      <c r="E26" s="271"/>
      <c r="F26" s="271"/>
      <c r="G26" s="30">
        <v>18</v>
      </c>
      <c r="H26" s="52">
        <v>0</v>
      </c>
      <c r="I26" s="52">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2">
        <v>0</v>
      </c>
      <c r="I37" s="52">
        <v>0</v>
      </c>
    </row>
    <row r="38" spans="1:9" x14ac:dyDescent="0.2">
      <c r="A38" s="270" t="s">
        <v>289</v>
      </c>
      <c r="B38" s="270"/>
      <c r="C38" s="270"/>
      <c r="D38" s="270"/>
      <c r="E38" s="270"/>
      <c r="F38" s="270"/>
      <c r="G38" s="30">
        <v>29</v>
      </c>
      <c r="H38" s="52">
        <v>0</v>
      </c>
      <c r="I38" s="52">
        <v>0</v>
      </c>
    </row>
    <row r="39" spans="1:9" x14ac:dyDescent="0.2">
      <c r="A39" s="270" t="s">
        <v>290</v>
      </c>
      <c r="B39" s="270"/>
      <c r="C39" s="270"/>
      <c r="D39" s="270"/>
      <c r="E39" s="270"/>
      <c r="F39" s="270"/>
      <c r="G39" s="30">
        <v>30</v>
      </c>
      <c r="H39" s="52">
        <v>0</v>
      </c>
      <c r="I39" s="52">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G2" sqref="G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43466</v>
      </c>
      <c r="F2" s="4" t="s">
        <v>0</v>
      </c>
      <c r="G2" s="10">
        <v>43738</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209244420</v>
      </c>
      <c r="I7" s="65">
        <v>-7657921</v>
      </c>
      <c r="J7" s="65">
        <v>18548510</v>
      </c>
      <c r="K7" s="65">
        <v>48811980</v>
      </c>
      <c r="L7" s="65">
        <v>15598249</v>
      </c>
      <c r="M7" s="65">
        <v>0</v>
      </c>
      <c r="N7" s="65">
        <v>31713713</v>
      </c>
      <c r="O7" s="65">
        <v>0</v>
      </c>
      <c r="P7" s="65">
        <v>0</v>
      </c>
      <c r="Q7" s="65">
        <v>0</v>
      </c>
      <c r="R7" s="65">
        <v>0</v>
      </c>
      <c r="S7" s="65">
        <v>110259023</v>
      </c>
      <c r="T7" s="65">
        <v>43509144</v>
      </c>
      <c r="U7" s="66">
        <f>H7+I7+J7+K7-L7+M7+N7+O7+P7+Q7+R7+S7+T7</f>
        <v>438830620</v>
      </c>
      <c r="V7" s="65">
        <v>0</v>
      </c>
      <c r="W7" s="66">
        <f>U7+V7</f>
        <v>438830620</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209244420</v>
      </c>
      <c r="I10" s="66">
        <f t="shared" ref="I10:W10" si="2">I7+I8+I9</f>
        <v>-7657921</v>
      </c>
      <c r="J10" s="66">
        <f t="shared" si="2"/>
        <v>18548510</v>
      </c>
      <c r="K10" s="66">
        <f>K7+K8+K9</f>
        <v>48811980</v>
      </c>
      <c r="L10" s="66">
        <f t="shared" si="2"/>
        <v>15598249</v>
      </c>
      <c r="M10" s="66">
        <f t="shared" si="2"/>
        <v>0</v>
      </c>
      <c r="N10" s="66">
        <f t="shared" si="2"/>
        <v>31713713</v>
      </c>
      <c r="O10" s="66">
        <f t="shared" si="2"/>
        <v>0</v>
      </c>
      <c r="P10" s="66">
        <f t="shared" si="2"/>
        <v>0</v>
      </c>
      <c r="Q10" s="66">
        <f t="shared" si="2"/>
        <v>0</v>
      </c>
      <c r="R10" s="66">
        <f t="shared" si="2"/>
        <v>0</v>
      </c>
      <c r="S10" s="66">
        <f t="shared" si="2"/>
        <v>110259023</v>
      </c>
      <c r="T10" s="66">
        <f t="shared" si="2"/>
        <v>43509144</v>
      </c>
      <c r="U10" s="66">
        <f t="shared" si="2"/>
        <v>438830620</v>
      </c>
      <c r="V10" s="66">
        <f t="shared" si="2"/>
        <v>0</v>
      </c>
      <c r="W10" s="66">
        <f t="shared" si="2"/>
        <v>438830620</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33684944</v>
      </c>
      <c r="U11" s="66">
        <f>H11+I11+J11+K11-L11+M11+N11+O11+P11+Q11+R11+S11+T11</f>
        <v>33684944</v>
      </c>
      <c r="V11" s="65">
        <v>0</v>
      </c>
      <c r="W11" s="66">
        <f t="shared" ref="W11:W28" si="3">U11+V11</f>
        <v>33684944</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21589575</v>
      </c>
      <c r="M24" s="65">
        <v>0</v>
      </c>
      <c r="N24" s="65">
        <v>0</v>
      </c>
      <c r="O24" s="65">
        <v>0</v>
      </c>
      <c r="P24" s="65">
        <v>0</v>
      </c>
      <c r="Q24" s="65">
        <v>0</v>
      </c>
      <c r="R24" s="65">
        <v>0</v>
      </c>
      <c r="S24" s="65">
        <v>0</v>
      </c>
      <c r="T24" s="65">
        <v>0</v>
      </c>
      <c r="U24" s="66">
        <f t="shared" si="4"/>
        <v>-21589575</v>
      </c>
      <c r="V24" s="65">
        <v>0</v>
      </c>
      <c r="W24" s="66">
        <f t="shared" si="3"/>
        <v>-21589575</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43509144</v>
      </c>
      <c r="T27" s="65">
        <v>-43509144</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153768167</v>
      </c>
      <c r="T29" s="68">
        <f t="shared" si="5"/>
        <v>33684944</v>
      </c>
      <c r="U29" s="68">
        <f t="shared" si="5"/>
        <v>450925989</v>
      </c>
      <c r="V29" s="68">
        <f t="shared" si="5"/>
        <v>0</v>
      </c>
      <c r="W29" s="68">
        <f t="shared" si="5"/>
        <v>450925989</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33684944</v>
      </c>
      <c r="U32" s="66">
        <f t="shared" si="7"/>
        <v>33684944</v>
      </c>
      <c r="V32" s="66">
        <f t="shared" si="7"/>
        <v>0</v>
      </c>
      <c r="W32" s="66">
        <f t="shared" si="7"/>
        <v>33684944</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21589575</v>
      </c>
      <c r="M33" s="68">
        <f t="shared" si="8"/>
        <v>0</v>
      </c>
      <c r="N33" s="68">
        <f t="shared" si="8"/>
        <v>0</v>
      </c>
      <c r="O33" s="68">
        <f t="shared" si="8"/>
        <v>0</v>
      </c>
      <c r="P33" s="68">
        <f t="shared" si="8"/>
        <v>0</v>
      </c>
      <c r="Q33" s="68">
        <f t="shared" si="8"/>
        <v>0</v>
      </c>
      <c r="R33" s="68">
        <f t="shared" si="8"/>
        <v>0</v>
      </c>
      <c r="S33" s="68">
        <f t="shared" si="8"/>
        <v>43509144</v>
      </c>
      <c r="T33" s="68">
        <f t="shared" si="8"/>
        <v>-43509144</v>
      </c>
      <c r="U33" s="68">
        <f t="shared" si="8"/>
        <v>-21589575</v>
      </c>
      <c r="V33" s="68">
        <f t="shared" si="8"/>
        <v>0</v>
      </c>
      <c r="W33" s="68">
        <f t="shared" si="8"/>
        <v>-21589575</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209244420</v>
      </c>
      <c r="I35" s="65">
        <v>-7657921</v>
      </c>
      <c r="J35" s="65">
        <v>18548510</v>
      </c>
      <c r="K35" s="65">
        <v>48811980</v>
      </c>
      <c r="L35" s="65">
        <v>37187824</v>
      </c>
      <c r="M35" s="65">
        <v>0</v>
      </c>
      <c r="N35" s="65">
        <v>31713713</v>
      </c>
      <c r="O35" s="65">
        <v>0</v>
      </c>
      <c r="P35" s="65">
        <v>0</v>
      </c>
      <c r="Q35" s="65">
        <v>0</v>
      </c>
      <c r="R35" s="65">
        <v>0</v>
      </c>
      <c r="S35" s="65">
        <v>153768167</v>
      </c>
      <c r="T35" s="65">
        <v>33684944</v>
      </c>
      <c r="U35" s="69">
        <f t="shared" ref="U35:U37" si="9">H35+I35+J35+K35-L35+M35+N35+O35+P35+Q35+R35+S35+T35</f>
        <v>450925989</v>
      </c>
      <c r="V35" s="65">
        <v>0</v>
      </c>
      <c r="W35" s="69">
        <f t="shared" ref="W35:W37" si="10">U35+V35</f>
        <v>450925989</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153768167</v>
      </c>
      <c r="T38" s="69">
        <f t="shared" si="11"/>
        <v>33684944</v>
      </c>
      <c r="U38" s="69">
        <f t="shared" si="11"/>
        <v>450925989</v>
      </c>
      <c r="V38" s="69">
        <f t="shared" si="11"/>
        <v>0</v>
      </c>
      <c r="W38" s="69">
        <f t="shared" si="11"/>
        <v>450925989</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60915257</v>
      </c>
      <c r="U39" s="69">
        <f t="shared" ref="U39:U56" si="12">H39+I39+J39+K39-L39+M39+N39+O39+P39+Q39+R39+S39+T39</f>
        <v>60915257</v>
      </c>
      <c r="V39" s="65">
        <v>0</v>
      </c>
      <c r="W39" s="69">
        <f t="shared" ref="W39:W56" si="13">U39+V39</f>
        <v>60915257</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-19077800</v>
      </c>
      <c r="T53" s="65">
        <v>0</v>
      </c>
      <c r="U53" s="69">
        <f t="shared" si="12"/>
        <v>-19077800</v>
      </c>
      <c r="V53" s="65">
        <v>0</v>
      </c>
      <c r="W53" s="69">
        <f t="shared" si="13"/>
        <v>-19077800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33684944</v>
      </c>
      <c r="T55" s="65">
        <v>-33684944</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168375311</v>
      </c>
      <c r="T57" s="70">
        <f t="shared" si="14"/>
        <v>60915257</v>
      </c>
      <c r="U57" s="70">
        <f t="shared" si="14"/>
        <v>492763446</v>
      </c>
      <c r="V57" s="70">
        <f t="shared" si="14"/>
        <v>0</v>
      </c>
      <c r="W57" s="70">
        <f t="shared" si="14"/>
        <v>492763446</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60915257</v>
      </c>
      <c r="U60" s="69">
        <f t="shared" si="16"/>
        <v>60915257</v>
      </c>
      <c r="V60" s="69">
        <f t="shared" si="16"/>
        <v>0</v>
      </c>
      <c r="W60" s="69">
        <f t="shared" si="16"/>
        <v>60915257</v>
      </c>
    </row>
    <row r="61" spans="1:23" ht="29.25" customHeight="1" x14ac:dyDescent="0.2">
      <c r="A61" s="311" t="s">
        <v>354</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14607144</v>
      </c>
      <c r="T61" s="70">
        <f t="shared" si="17"/>
        <v>-33684944</v>
      </c>
      <c r="U61" s="70">
        <f t="shared" si="17"/>
        <v>-19077800</v>
      </c>
      <c r="V61" s="70">
        <f t="shared" si="17"/>
        <v>0</v>
      </c>
      <c r="W61" s="70">
        <f t="shared" si="17"/>
        <v>-19077800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40" sqref="L40"/>
    </sheetView>
  </sheetViews>
  <sheetFormatPr defaultRowHeight="12.75" x14ac:dyDescent="0.2"/>
  <sheetData>
    <row r="1" spans="1:9" x14ac:dyDescent="0.2">
      <c r="A1" s="313" t="s">
        <v>458</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2019-10-30T08:00:01Z</cp:lastPrinted>
  <dcterms:created xsi:type="dcterms:W3CDTF">2008-10-17T11:51:54Z</dcterms:created>
  <dcterms:modified xsi:type="dcterms:W3CDTF">2019-10-30T08:00:03Z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